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tabRatio="562" firstSheet="1" activeTab="8"/>
  </bookViews>
  <sheets>
    <sheet name="検証データ" sheetId="1" r:id="rId1"/>
    <sheet name="画像" sheetId="2" r:id="rId2"/>
    <sheet name="気づき" sheetId="3" r:id="rId3"/>
    <sheet name="検証終了通貨" sheetId="4" r:id="rId4"/>
    <sheet name="検証データ 0.5_2" sheetId="5" r:id="rId5"/>
    <sheet name="検証データ 1.0_2" sheetId="6" r:id="rId6"/>
    <sheet name="検証データ1.50_2" sheetId="7" r:id="rId7"/>
    <sheet name="検証データ 2.0_2" sheetId="8" r:id="rId8"/>
    <sheet name="まとめ (2)" sheetId="9" r:id="rId9"/>
  </sheets>
  <definedNames>
    <definedName name="_xlnm.Print_Area" localSheetId="0">'検証データ'!$A$1:$V$105</definedName>
    <definedName name="_xlnm.Print_Area" localSheetId="4">'検証データ 0.5_2'!$A$1:$T$108</definedName>
    <definedName name="_xlnm.Print_Area" localSheetId="5">'検証データ 1.0_2'!$A$1:$T$108</definedName>
    <definedName name="_xlnm.Print_Area" localSheetId="7">'検証データ 2.0_2'!$A$1:$S$108</definedName>
    <definedName name="_xlnm.Print_Area" localSheetId="6">'検証データ1.50_2'!$A$1:$T$108</definedName>
  </definedNames>
  <calcPr fullCalcOnLoad="1"/>
</workbook>
</file>

<file path=xl/sharedStrings.xml><?xml version="1.0" encoding="utf-8"?>
<sst xmlns="http://schemas.openxmlformats.org/spreadsheetml/2006/main" count="1735" uniqueCount="108">
  <si>
    <t>勝率</t>
  </si>
  <si>
    <t>平均利益</t>
  </si>
  <si>
    <t>平均損失</t>
  </si>
  <si>
    <t>通貨ペア</t>
  </si>
  <si>
    <t>売買</t>
  </si>
  <si>
    <t>エントリー日時</t>
  </si>
  <si>
    <t>利益pips</t>
  </si>
  <si>
    <t>損失pips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</si>
  <si>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</si>
  <si>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</si>
  <si>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</si>
  <si>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</si>
  <si>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</si>
  <si>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</si>
  <si>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</si>
  <si>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</si>
  <si>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</si>
  <si>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</si>
  <si>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</si>
  <si>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</si>
  <si>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</si>
  <si>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</si>
  <si>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</si>
  <si>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</si>
  <si>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</si>
  <si>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</si>
  <si>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</si>
  <si>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</si>
  <si>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</si>
  <si>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</si>
  <si>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</si>
  <si>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</si>
  <si>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</si>
  <si>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</si>
  <si>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</si>
  <si>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エントリー価格</t>
  </si>
  <si>
    <t>ストップ価格</t>
  </si>
  <si>
    <t>余裕値幅</t>
  </si>
  <si>
    <t>B</t>
  </si>
  <si>
    <t>生高値</t>
  </si>
  <si>
    <t>生安値</t>
  </si>
  <si>
    <t>目標値</t>
  </si>
  <si>
    <t>基準値幅</t>
  </si>
  <si>
    <t>１．０倍</t>
  </si>
  <si>
    <t>PIPS</t>
  </si>
  <si>
    <t>＋余裕値幅</t>
  </si>
  <si>
    <t>#</t>
  </si>
  <si>
    <t>○✕</t>
  </si>
  <si>
    <t>PIPS</t>
  </si>
  <si>
    <t>＋余裕値幅</t>
  </si>
  <si>
    <t>○✕</t>
  </si>
  <si>
    <t>-</t>
  </si>
  <si>
    <t>基準値幅の1.0倍</t>
  </si>
  <si>
    <t>基準値幅の1.5倍</t>
  </si>
  <si>
    <t>基準値幅の2.0倍</t>
  </si>
  <si>
    <t>0.5倍</t>
  </si>
  <si>
    <t>1．０倍</t>
  </si>
  <si>
    <t>1.5倍</t>
  </si>
  <si>
    <t>２．０倍</t>
  </si>
  <si>
    <t>GBP/JPY</t>
  </si>
  <si>
    <t>#</t>
  </si>
  <si>
    <t>✕</t>
  </si>
  <si>
    <t>○</t>
  </si>
  <si>
    <t>○</t>
  </si>
  <si>
    <t>S</t>
  </si>
  <si>
    <t>キャンセル</t>
  </si>
  <si>
    <t>-</t>
  </si>
  <si>
    <t>C</t>
  </si>
  <si>
    <t>キャンセル</t>
  </si>
  <si>
    <t>資金</t>
  </si>
  <si>
    <t>計算</t>
  </si>
  <si>
    <t>リスク</t>
  </si>
  <si>
    <t>数量</t>
  </si>
  <si>
    <t>金額</t>
  </si>
  <si>
    <t>利益金額</t>
  </si>
  <si>
    <t>損失金額</t>
  </si>
  <si>
    <t>累計損益</t>
  </si>
  <si>
    <t>1or0</t>
  </si>
  <si>
    <t>勝敗</t>
  </si>
  <si>
    <t>運用資金</t>
  </si>
  <si>
    <t>リスク</t>
  </si>
  <si>
    <t>単利運用</t>
  </si>
  <si>
    <t>時間</t>
  </si>
  <si>
    <t>オアンダ</t>
  </si>
  <si>
    <t>S</t>
  </si>
  <si>
    <t>C</t>
  </si>
  <si>
    <t>B</t>
  </si>
  <si>
    <t>X</t>
  </si>
  <si>
    <t>基準値幅の0.5倍</t>
  </si>
  <si>
    <t>1H</t>
  </si>
  <si>
    <t>GBP/JPY</t>
  </si>
  <si>
    <t>1H</t>
  </si>
  <si>
    <t>オアンダ</t>
  </si>
  <si>
    <t>20150331-20150710</t>
  </si>
  <si>
    <t>20150331-20150710</t>
  </si>
  <si>
    <t>○</t>
  </si>
  <si>
    <t>Ｘ</t>
  </si>
  <si>
    <t>Ｃ</t>
  </si>
  <si>
    <t>X</t>
  </si>
  <si>
    <t>GBP/JPY</t>
  </si>
  <si>
    <t>1H</t>
  </si>
  <si>
    <t>オアンダ</t>
  </si>
  <si>
    <t>X</t>
  </si>
  <si>
    <t>X</t>
  </si>
  <si>
    <t>GBP/JPY</t>
  </si>
  <si>
    <t>1H</t>
  </si>
  <si>
    <t>オアンダ</t>
  </si>
  <si>
    <t>約3ヶ月増減（％）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</si>
</sst>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\&quot;* #,##0_-;\-&quot;\&quot;* #,##0_-;_-&quot;\&quot;* &quot;-&quot;_-;_-@_-"/>
    <numFmt numFmtId="178" formatCode="_-* #,##0.00_-;\-* #,##0.00_-;_-* &quot;-&quot;??_-;_-@_-"/>
    <numFmt numFmtId="179" formatCode="_-&quot;\&quot;* #,##0.00_-;\-&quot;\&quot;* #,##0.00_-;_-&quot;\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\&quot;#,##0_);[Red]\(&quot;\&quot;#,##0\)"/>
    <numFmt numFmtId="185" formatCode="0_);[Red]\(0\)"/>
    <numFmt numFmtId="186" formatCode="#,##0_ ;[Red]\-#,##0\ "/>
    <numFmt numFmtId="187" formatCode="0.0%"/>
    <numFmt numFmtId="188" formatCode="yyyy/m/d;@"/>
    <numFmt numFmtId="189" formatCode="0.0_ "/>
    <numFmt numFmtId="190" formatCode="mmm\-yyyy"/>
    <numFmt numFmtId="191" formatCode="_-* #,##0_-;\-* #,##0_-;_-* &quot;-&quot;??_-;_-@_-"/>
    <numFmt numFmtId="192" formatCode="_-* #,##0.0_-;\-* #,##0.0_-;_-* &quot;-&quot;??_-;_-@_-"/>
    <numFmt numFmtId="193" formatCode="0_ ;[Red]\-0\ "/>
    <numFmt numFmtId="194" formatCode="_-* #,##0.000_-;\-* #,##0.000_-;_-* &quot;-&quot;??_-;_-@_-"/>
    <numFmt numFmtId="195" formatCode="0_ "/>
  </numFmts>
  <fonts count="7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22">
      <alignment vertical="center"/>
      <protection/>
    </xf>
    <xf numFmtId="0" fontId="1" fillId="0" borderId="1" xfId="22" applyBorder="1">
      <alignment vertical="center"/>
      <protection/>
    </xf>
    <xf numFmtId="0" fontId="1" fillId="0" borderId="2" xfId="22" applyBorder="1">
      <alignment vertical="center"/>
      <protection/>
    </xf>
    <xf numFmtId="0" fontId="1" fillId="0" borderId="3" xfId="22" applyBorder="1">
      <alignment vertical="center"/>
      <protection/>
    </xf>
    <xf numFmtId="0" fontId="1" fillId="0" borderId="4" xfId="22" applyBorder="1">
      <alignment vertical="center"/>
      <protection/>
    </xf>
    <xf numFmtId="0" fontId="1" fillId="0" borderId="0" xfId="22" applyBorder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181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0" fontId="2" fillId="0" borderId="17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0" xfId="16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38" fontId="3" fillId="0" borderId="0" xfId="16" applyNumberFormat="1" applyFont="1" applyFill="1" applyBorder="1" applyAlignment="1">
      <alignment horizontal="center" vertical="center"/>
    </xf>
    <xf numFmtId="38" fontId="2" fillId="0" borderId="0" xfId="16" applyNumberFormat="1" applyFont="1" applyFill="1" applyBorder="1" applyAlignment="1" applyProtection="1">
      <alignment horizontal="center" vertical="center"/>
      <protection/>
    </xf>
    <xf numFmtId="191" fontId="3" fillId="0" borderId="0" xfId="0" applyNumberFormat="1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38" fontId="3" fillId="0" borderId="2" xfId="16" applyNumberFormat="1" applyFont="1" applyFill="1" applyBorder="1" applyAlignment="1">
      <alignment horizontal="center" vertical="center"/>
    </xf>
    <xf numFmtId="191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91" fontId="3" fillId="0" borderId="21" xfId="16" applyNumberFormat="1" applyFont="1" applyFill="1" applyBorder="1" applyAlignment="1">
      <alignment horizontal="center" vertical="center"/>
    </xf>
    <xf numFmtId="9" fontId="3" fillId="0" borderId="21" xfId="0" applyNumberFormat="1" applyFont="1" applyFill="1" applyBorder="1" applyAlignment="1">
      <alignment horizontal="center" vertical="center"/>
    </xf>
    <xf numFmtId="191" fontId="3" fillId="0" borderId="21" xfId="16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191" fontId="3" fillId="2" borderId="21" xfId="16" applyNumberFormat="1" applyFont="1" applyFill="1" applyBorder="1" applyAlignment="1">
      <alignment horizontal="center" vertical="center"/>
    </xf>
    <xf numFmtId="178" fontId="3" fillId="0" borderId="21" xfId="16" applyNumberFormat="1" applyFont="1" applyFill="1" applyBorder="1" applyAlignment="1">
      <alignment horizontal="center" vertical="center"/>
    </xf>
    <xf numFmtId="56" fontId="3" fillId="0" borderId="0" xfId="0" applyNumberFormat="1" applyFont="1" applyFill="1" applyBorder="1" applyAlignment="1">
      <alignment horizontal="center" vertical="center"/>
    </xf>
    <xf numFmtId="191" fontId="2" fillId="0" borderId="9" xfId="16" applyNumberFormat="1" applyFont="1" applyFill="1" applyBorder="1" applyAlignment="1" applyProtection="1">
      <alignment horizontal="center" vertical="center"/>
      <protection/>
    </xf>
    <xf numFmtId="191" fontId="5" fillId="0" borderId="9" xfId="16" applyNumberFormat="1" applyFont="1" applyFill="1" applyBorder="1" applyAlignment="1" applyProtection="1">
      <alignment horizontal="center" vertical="center"/>
      <protection/>
    </xf>
    <xf numFmtId="191" fontId="2" fillId="2" borderId="9" xfId="16" applyNumberFormat="1" applyFont="1" applyFill="1" applyBorder="1" applyAlignment="1" applyProtection="1">
      <alignment horizontal="center" vertical="center"/>
      <protection/>
    </xf>
    <xf numFmtId="10" fontId="2" fillId="3" borderId="17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Fill="1" applyBorder="1" applyAlignment="1">
      <alignment horizontal="center" vertical="center"/>
    </xf>
    <xf numFmtId="185" fontId="3" fillId="0" borderId="0" xfId="0" applyNumberFormat="1" applyFont="1" applyFill="1" applyBorder="1" applyAlignment="1" applyProtection="1">
      <alignment horizontal="center" vertical="center"/>
      <protection/>
    </xf>
    <xf numFmtId="185" fontId="3" fillId="0" borderId="14" xfId="0" applyNumberFormat="1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 applyProtection="1">
      <alignment horizontal="center" vertical="center"/>
      <protection/>
    </xf>
    <xf numFmtId="0" fontId="6" fillId="4" borderId="23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3" xfId="21"/>
    <cellStyle name="標準_気づ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70" workbookViewId="0" topLeftCell="A1">
      <selection activeCell="C54" sqref="C54"/>
    </sheetView>
  </sheetViews>
  <sheetFormatPr defaultColWidth="10.00390625" defaultRowHeight="39.75" customHeight="1"/>
  <cols>
    <col min="1" max="1" width="5.125" style="18" bestFit="1" customWidth="1"/>
    <col min="2" max="2" width="6.375" style="18" bestFit="1" customWidth="1"/>
    <col min="3" max="3" width="15.875" style="18" customWidth="1"/>
    <col min="4" max="4" width="5.875" style="18" customWidth="1"/>
    <col min="5" max="5" width="13.25390625" style="18" bestFit="1" customWidth="1"/>
    <col min="6" max="6" width="11.375" style="18" bestFit="1" customWidth="1"/>
    <col min="7" max="7" width="6.875" style="18" customWidth="1"/>
    <col min="8" max="9" width="13.25390625" style="18" bestFit="1" customWidth="1"/>
    <col min="10" max="12" width="10.125" style="18" bestFit="1" customWidth="1"/>
    <col min="13" max="13" width="5.25390625" style="18" bestFit="1" customWidth="1"/>
    <col min="14" max="15" width="10.125" style="18" bestFit="1" customWidth="1"/>
    <col min="16" max="16" width="7.00390625" style="18" customWidth="1"/>
    <col min="17" max="18" width="10.125" style="18" bestFit="1" customWidth="1"/>
    <col min="19" max="19" width="7.00390625" style="18" customWidth="1"/>
    <col min="20" max="21" width="10.125" style="18" bestFit="1" customWidth="1"/>
    <col min="22" max="22" width="6.25390625" style="18" customWidth="1"/>
    <col min="23" max="16384" width="10.00390625" style="18" customWidth="1"/>
  </cols>
  <sheetData>
    <row r="1" spans="3:4" ht="39.75" customHeight="1">
      <c r="C1" s="26" t="s">
        <v>3</v>
      </c>
      <c r="D1" s="26"/>
    </row>
    <row r="2" spans="3:5" ht="39.75" customHeight="1">
      <c r="C2" s="18" t="s">
        <v>59</v>
      </c>
      <c r="E2" s="18" t="s">
        <v>89</v>
      </c>
    </row>
    <row r="3" spans="1:22" ht="39.75" customHeight="1">
      <c r="A3" s="32"/>
      <c r="B3" s="20"/>
      <c r="C3" s="20"/>
      <c r="D3" s="20" t="s">
        <v>83</v>
      </c>
      <c r="E3" s="20" t="s">
        <v>39</v>
      </c>
      <c r="F3" s="20" t="s">
        <v>40</v>
      </c>
      <c r="G3" s="20" t="s">
        <v>44</v>
      </c>
      <c r="H3" s="27" t="s">
        <v>45</v>
      </c>
      <c r="I3" s="27" t="s">
        <v>45</v>
      </c>
      <c r="J3" s="20" t="s">
        <v>43</v>
      </c>
      <c r="K3" s="20" t="s">
        <v>42</v>
      </c>
      <c r="L3" s="20"/>
      <c r="M3" s="20"/>
      <c r="N3" s="20" t="s">
        <v>42</v>
      </c>
      <c r="O3" s="20"/>
      <c r="P3" s="20"/>
      <c r="Q3" s="20" t="s">
        <v>42</v>
      </c>
      <c r="R3" s="20"/>
      <c r="S3" s="20"/>
      <c r="T3" s="20" t="s">
        <v>42</v>
      </c>
      <c r="U3" s="20"/>
      <c r="V3" s="21"/>
    </row>
    <row r="4" spans="1:22" ht="39.75" customHeight="1">
      <c r="A4" s="33" t="s">
        <v>60</v>
      </c>
      <c r="B4" s="29" t="s">
        <v>4</v>
      </c>
      <c r="C4" s="29" t="s">
        <v>5</v>
      </c>
      <c r="D4" s="29" t="s">
        <v>82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55</v>
      </c>
      <c r="L4" s="24" t="s">
        <v>41</v>
      </c>
      <c r="M4" s="24" t="s">
        <v>47</v>
      </c>
      <c r="N4" s="24" t="s">
        <v>56</v>
      </c>
      <c r="O4" s="24" t="s">
        <v>41</v>
      </c>
      <c r="P4" s="24" t="s">
        <v>47</v>
      </c>
      <c r="Q4" s="24" t="s">
        <v>57</v>
      </c>
      <c r="R4" s="24" t="s">
        <v>41</v>
      </c>
      <c r="S4" s="24" t="s">
        <v>47</v>
      </c>
      <c r="T4" s="24" t="s">
        <v>58</v>
      </c>
      <c r="U4" s="24" t="s">
        <v>41</v>
      </c>
      <c r="V4" s="25" t="s">
        <v>47</v>
      </c>
    </row>
    <row r="5" spans="1:22" ht="39.75" customHeight="1">
      <c r="A5" s="34">
        <v>1</v>
      </c>
      <c r="B5" s="18" t="s">
        <v>38</v>
      </c>
      <c r="C5" s="19">
        <v>42195</v>
      </c>
      <c r="D5" s="58">
        <v>3</v>
      </c>
      <c r="E5" s="18">
        <v>187.124</v>
      </c>
      <c r="F5" s="18">
        <v>186.73</v>
      </c>
      <c r="G5" s="18">
        <v>2</v>
      </c>
      <c r="H5" s="18">
        <f>ROUNDDOWN(E5+(G5/100),3)</f>
        <v>187.144</v>
      </c>
      <c r="I5" s="18">
        <f>ROUNDDOWN(F5-(G5/100),3)</f>
        <v>186.71</v>
      </c>
      <c r="J5" s="18">
        <f>ABS(ROUNDDOWN(H5-I5,3))</f>
        <v>0.433</v>
      </c>
      <c r="K5" s="18">
        <f aca="true" t="shared" si="0" ref="K5:K18">ROUNDDOWN(J5*0.5,3)</f>
        <v>0.216</v>
      </c>
      <c r="L5" s="18">
        <f>ROUNDDOWN(H5+K5,3)</f>
        <v>187.36</v>
      </c>
      <c r="M5" s="18" t="s">
        <v>62</v>
      </c>
      <c r="N5" s="18">
        <f>ROUNDDOWN(J5*1,3)</f>
        <v>0.433</v>
      </c>
      <c r="O5" s="18">
        <f>ROUNDDOWN(H5+N5,3)</f>
        <v>187.577</v>
      </c>
      <c r="P5" s="18" t="s">
        <v>62</v>
      </c>
      <c r="Q5" s="18">
        <f>ROUNDDOWN(J5*1.5,3)</f>
        <v>0.649</v>
      </c>
      <c r="R5" s="18">
        <f>ROUNDDOWN(H5+Q5,3)</f>
        <v>187.793</v>
      </c>
      <c r="S5" s="18" t="s">
        <v>62</v>
      </c>
      <c r="T5" s="18">
        <f aca="true" t="shared" si="1" ref="T5:T14">ROUNDDOWN(J5*2,3)</f>
        <v>0.866</v>
      </c>
      <c r="U5" s="18">
        <f>ROUNDDOWN(H5+T5,3)</f>
        <v>188.01</v>
      </c>
      <c r="V5" s="18" t="s">
        <v>62</v>
      </c>
    </row>
    <row r="6" spans="1:22" ht="39.75" customHeight="1">
      <c r="A6" s="34">
        <v>2</v>
      </c>
      <c r="B6" s="18" t="s">
        <v>86</v>
      </c>
      <c r="C6" s="19">
        <v>42194</v>
      </c>
      <c r="D6" s="58">
        <v>13</v>
      </c>
      <c r="E6" s="18">
        <v>186.971</v>
      </c>
      <c r="F6" s="18">
        <v>186.54</v>
      </c>
      <c r="G6" s="18">
        <v>2</v>
      </c>
      <c r="H6" s="18">
        <f>ROUNDDOWN(E6+(G6/100),3)</f>
        <v>186.991</v>
      </c>
      <c r="I6" s="18">
        <f>ROUNDDOWN(F6-(G6/100),3)</f>
        <v>186.52</v>
      </c>
      <c r="J6" s="18">
        <f aca="true" t="shared" si="2" ref="J6:J19">ABS(ROUNDDOWN(H6-I6,3))</f>
        <v>0.471</v>
      </c>
      <c r="K6" s="18">
        <f t="shared" si="0"/>
        <v>0.235</v>
      </c>
      <c r="L6" s="18">
        <f>ROUNDDOWN(H6+K6,3)</f>
        <v>187.226</v>
      </c>
      <c r="M6" s="18" t="s">
        <v>61</v>
      </c>
      <c r="N6" s="18">
        <f aca="true" t="shared" si="3" ref="N6:N35">ROUNDDOWN(J6*1,3)</f>
        <v>0.471</v>
      </c>
      <c r="O6" s="18">
        <f aca="true" t="shared" si="4" ref="O6:O13">ROUNDDOWN(H6+N6,3)</f>
        <v>187.462</v>
      </c>
      <c r="P6" s="18" t="s">
        <v>61</v>
      </c>
      <c r="Q6" s="18">
        <f aca="true" t="shared" si="5" ref="Q6:Q35">ROUNDDOWN(J6*1.5,3)</f>
        <v>0.706</v>
      </c>
      <c r="R6" s="18">
        <f aca="true" t="shared" si="6" ref="R6:R13">ROUNDDOWN(H6+Q6,3)</f>
        <v>187.697</v>
      </c>
      <c r="S6" s="18" t="s">
        <v>61</v>
      </c>
      <c r="T6" s="18">
        <f t="shared" si="1"/>
        <v>0.942</v>
      </c>
      <c r="U6" s="18">
        <f aca="true" t="shared" si="7" ref="U6:U13">ROUNDDOWN(H6+T6,3)</f>
        <v>187.933</v>
      </c>
      <c r="V6" s="18" t="s">
        <v>61</v>
      </c>
    </row>
    <row r="7" spans="1:22" ht="39.75" customHeight="1">
      <c r="A7" s="34">
        <v>3</v>
      </c>
      <c r="B7" s="18" t="s">
        <v>86</v>
      </c>
      <c r="C7" s="19">
        <v>42194</v>
      </c>
      <c r="D7" s="58">
        <v>12</v>
      </c>
      <c r="E7" s="18">
        <v>186.964</v>
      </c>
      <c r="F7" s="18">
        <v>186.547</v>
      </c>
      <c r="G7" s="18">
        <v>2</v>
      </c>
      <c r="H7" s="18">
        <f>ROUNDDOWN(E7+(G7/100),3)</f>
        <v>186.984</v>
      </c>
      <c r="I7" s="18">
        <f>ROUNDDOWN(F7-(G7/100),3)</f>
        <v>186.527</v>
      </c>
      <c r="J7" s="18">
        <f t="shared" si="2"/>
        <v>0.457</v>
      </c>
      <c r="K7" s="18">
        <f t="shared" si="0"/>
        <v>0.228</v>
      </c>
      <c r="L7" s="18">
        <f>ROUNDDOWN(H7+K7,3)</f>
        <v>187.212</v>
      </c>
      <c r="M7" s="18" t="s">
        <v>62</v>
      </c>
      <c r="N7" s="18">
        <f t="shared" si="3"/>
        <v>0.457</v>
      </c>
      <c r="O7" s="18">
        <f t="shared" si="4"/>
        <v>187.441</v>
      </c>
      <c r="P7" s="18" t="s">
        <v>61</v>
      </c>
      <c r="Q7" s="18">
        <f t="shared" si="5"/>
        <v>0.685</v>
      </c>
      <c r="R7" s="18">
        <f t="shared" si="6"/>
        <v>187.669</v>
      </c>
      <c r="S7" s="18" t="s">
        <v>61</v>
      </c>
      <c r="T7" s="18">
        <f t="shared" si="1"/>
        <v>0.914</v>
      </c>
      <c r="U7" s="18">
        <f t="shared" si="7"/>
        <v>187.898</v>
      </c>
      <c r="V7" s="18" t="s">
        <v>61</v>
      </c>
    </row>
    <row r="8" spans="1:22" ht="39.75" customHeight="1">
      <c r="A8" s="34">
        <v>4</v>
      </c>
      <c r="B8" s="18" t="s">
        <v>84</v>
      </c>
      <c r="C8" s="19">
        <v>42188</v>
      </c>
      <c r="D8" s="58">
        <v>23</v>
      </c>
      <c r="E8" s="18">
        <v>190.899</v>
      </c>
      <c r="F8" s="18">
        <v>191.63</v>
      </c>
      <c r="G8" s="18">
        <v>2</v>
      </c>
      <c r="H8" s="18">
        <f>ROUNDDOWN(E8-(G8/100),3)</f>
        <v>190.879</v>
      </c>
      <c r="I8" s="18">
        <f>ROUNDDOWN(F8+(G8/100),3)</f>
        <v>191.65</v>
      </c>
      <c r="J8" s="18">
        <f t="shared" si="2"/>
        <v>0.771</v>
      </c>
      <c r="K8" s="18">
        <f t="shared" si="0"/>
        <v>0.385</v>
      </c>
      <c r="L8" s="18">
        <f>ROUNDDOWN(H8-K8,3)</f>
        <v>190.494</v>
      </c>
      <c r="M8" s="18" t="s">
        <v>62</v>
      </c>
      <c r="N8" s="18">
        <f t="shared" si="3"/>
        <v>0.771</v>
      </c>
      <c r="O8" s="18">
        <f>ROUNDDOWN(H8-N8,3)</f>
        <v>190.108</v>
      </c>
      <c r="P8" s="18" t="s">
        <v>62</v>
      </c>
      <c r="Q8" s="18">
        <f t="shared" si="5"/>
        <v>1.156</v>
      </c>
      <c r="R8" s="18">
        <f>ROUNDDOWN(H8-Q8,3)</f>
        <v>189.723</v>
      </c>
      <c r="S8" s="18" t="s">
        <v>62</v>
      </c>
      <c r="T8" s="18">
        <f t="shared" si="1"/>
        <v>1.542</v>
      </c>
      <c r="U8" s="18">
        <f>ROUNDDOWN(H8-T8,3)</f>
        <v>189.337</v>
      </c>
      <c r="V8" s="18" t="s">
        <v>62</v>
      </c>
    </row>
    <row r="9" spans="1:22" ht="39.75" customHeight="1">
      <c r="A9" s="34">
        <v>5</v>
      </c>
      <c r="B9" s="18" t="s">
        <v>84</v>
      </c>
      <c r="C9" s="19">
        <v>42186</v>
      </c>
      <c r="D9" s="58">
        <v>12</v>
      </c>
      <c r="E9" s="18">
        <v>192.229</v>
      </c>
      <c r="F9" s="18">
        <v>192.764</v>
      </c>
      <c r="G9" s="18">
        <v>2</v>
      </c>
      <c r="H9" s="18">
        <f>ROUNDDOWN(E9-(G9/100),3)</f>
        <v>192.209</v>
      </c>
      <c r="I9" s="18">
        <f>ROUNDDOWN(F9+(G9/100),3)</f>
        <v>192.784</v>
      </c>
      <c r="J9" s="18">
        <f t="shared" si="2"/>
        <v>0.574</v>
      </c>
      <c r="K9" s="18">
        <f t="shared" si="0"/>
        <v>0.287</v>
      </c>
      <c r="L9" s="18">
        <f>ROUNDDOWN(H9-K9,3)</f>
        <v>191.922</v>
      </c>
      <c r="M9" s="18" t="s">
        <v>61</v>
      </c>
      <c r="N9" s="18">
        <f t="shared" si="3"/>
        <v>0.574</v>
      </c>
      <c r="O9" s="18">
        <f>ROUNDDOWN(H9-N9,3)</f>
        <v>191.635</v>
      </c>
      <c r="P9" s="18" t="s">
        <v>61</v>
      </c>
      <c r="Q9" s="18">
        <f t="shared" si="5"/>
        <v>0.861</v>
      </c>
      <c r="R9" s="18">
        <f>ROUNDDOWN(H9-Q9,3)</f>
        <v>191.348</v>
      </c>
      <c r="S9" s="18" t="s">
        <v>61</v>
      </c>
      <c r="T9" s="18">
        <f t="shared" si="1"/>
        <v>1.148</v>
      </c>
      <c r="U9" s="18">
        <f>ROUNDDOWN(H9-T9,3)</f>
        <v>191.061</v>
      </c>
      <c r="V9" s="18" t="s">
        <v>61</v>
      </c>
    </row>
    <row r="10" spans="1:22" ht="39.75" customHeight="1">
      <c r="A10" s="34">
        <v>6</v>
      </c>
      <c r="B10" s="18" t="s">
        <v>84</v>
      </c>
      <c r="C10" s="19">
        <v>42185</v>
      </c>
      <c r="D10" s="58">
        <v>9</v>
      </c>
      <c r="E10" s="18">
        <v>192.075</v>
      </c>
      <c r="F10" s="18">
        <v>192.493</v>
      </c>
      <c r="G10" s="18">
        <v>2</v>
      </c>
      <c r="H10" s="18">
        <f>ROUNDDOWN(E10-(G10/100),3)</f>
        <v>192.055</v>
      </c>
      <c r="I10" s="18">
        <f>ROUNDDOWN(F10+(G10/100),3)</f>
        <v>192.513</v>
      </c>
      <c r="J10" s="18">
        <f t="shared" si="2"/>
        <v>0.457</v>
      </c>
      <c r="K10" s="18">
        <f t="shared" si="0"/>
        <v>0.228</v>
      </c>
      <c r="L10" s="18">
        <f>ROUNDDOWN(H10-K10,3)</f>
        <v>191.827</v>
      </c>
      <c r="M10" s="18" t="s">
        <v>62</v>
      </c>
      <c r="N10" s="18">
        <f t="shared" si="3"/>
        <v>0.457</v>
      </c>
      <c r="O10" s="18">
        <f>ROUNDDOWN(H10-N10,3)</f>
        <v>191.598</v>
      </c>
      <c r="P10" s="18" t="s">
        <v>61</v>
      </c>
      <c r="Q10" s="18">
        <f t="shared" si="5"/>
        <v>0.685</v>
      </c>
      <c r="R10" s="18">
        <f>ROUNDDOWN(H10-Q10,3)</f>
        <v>191.37</v>
      </c>
      <c r="S10" s="18" t="s">
        <v>61</v>
      </c>
      <c r="T10" s="18">
        <f t="shared" si="1"/>
        <v>0.914</v>
      </c>
      <c r="U10" s="18">
        <f>ROUNDDOWN(H10-T10,3)</f>
        <v>191.141</v>
      </c>
      <c r="V10" s="18" t="s">
        <v>61</v>
      </c>
    </row>
    <row r="11" spans="1:22" ht="39.75" customHeight="1">
      <c r="A11" s="34">
        <v>7</v>
      </c>
      <c r="B11" s="18" t="s">
        <v>86</v>
      </c>
      <c r="C11" s="19">
        <v>42181</v>
      </c>
      <c r="D11" s="58">
        <v>14</v>
      </c>
      <c r="E11" s="18">
        <v>194.452</v>
      </c>
      <c r="F11" s="18">
        <v>194.071</v>
      </c>
      <c r="G11" s="18">
        <v>2</v>
      </c>
      <c r="H11" s="18">
        <f>ROUNDDOWN(E11+(G11/100),3)</f>
        <v>194.472</v>
      </c>
      <c r="I11" s="18">
        <f>ROUNDDOWN(F11-(G11/100),3)</f>
        <v>194.051</v>
      </c>
      <c r="J11" s="18">
        <f>ABS(ROUNDDOWN(H11-I11,3))</f>
        <v>0.421</v>
      </c>
      <c r="K11" s="18">
        <f t="shared" si="0"/>
        <v>0.21</v>
      </c>
      <c r="L11" s="18">
        <f>ROUNDDOWN(H11+K11,3)</f>
        <v>194.682</v>
      </c>
      <c r="M11" s="18" t="s">
        <v>62</v>
      </c>
      <c r="N11" s="18">
        <f t="shared" si="3"/>
        <v>0.421</v>
      </c>
      <c r="O11" s="18">
        <f t="shared" si="4"/>
        <v>194.893</v>
      </c>
      <c r="P11" s="18" t="s">
        <v>62</v>
      </c>
      <c r="Q11" s="18">
        <f t="shared" si="5"/>
        <v>0.631</v>
      </c>
      <c r="R11" s="18">
        <f t="shared" si="6"/>
        <v>195.103</v>
      </c>
      <c r="S11" s="18" t="s">
        <v>62</v>
      </c>
      <c r="T11" s="18">
        <f t="shared" si="1"/>
        <v>0.842</v>
      </c>
      <c r="U11" s="18">
        <f t="shared" si="7"/>
        <v>195.314</v>
      </c>
      <c r="V11" s="18" t="s">
        <v>61</v>
      </c>
    </row>
    <row r="12" spans="1:22" ht="39.75" customHeight="1">
      <c r="A12" s="34">
        <v>8</v>
      </c>
      <c r="B12" s="18" t="s">
        <v>86</v>
      </c>
      <c r="C12" s="19">
        <v>42181</v>
      </c>
      <c r="D12" s="58">
        <v>13</v>
      </c>
      <c r="E12" s="18">
        <v>194.389</v>
      </c>
      <c r="F12" s="18">
        <v>193.975</v>
      </c>
      <c r="G12" s="18">
        <v>2</v>
      </c>
      <c r="H12" s="18">
        <f>ROUNDDOWN(E12+(G12/100),3)</f>
        <v>194.409</v>
      </c>
      <c r="I12" s="18">
        <f>ROUNDDOWN(F12-(G12/100),3)</f>
        <v>193.955</v>
      </c>
      <c r="J12" s="18">
        <f>ABS(ROUNDDOWN(H12-I12,3))</f>
        <v>0.453</v>
      </c>
      <c r="K12" s="18">
        <f t="shared" si="0"/>
        <v>0.226</v>
      </c>
      <c r="L12" s="18">
        <f>ROUNDDOWN(H12+K12,3)</f>
        <v>194.635</v>
      </c>
      <c r="M12" s="18" t="s">
        <v>62</v>
      </c>
      <c r="N12" s="18">
        <f t="shared" si="3"/>
        <v>0.453</v>
      </c>
      <c r="O12" s="18">
        <f t="shared" si="4"/>
        <v>194.862</v>
      </c>
      <c r="P12" s="18" t="s">
        <v>62</v>
      </c>
      <c r="Q12" s="18">
        <f t="shared" si="5"/>
        <v>0.679</v>
      </c>
      <c r="R12" s="18">
        <f t="shared" si="6"/>
        <v>195.088</v>
      </c>
      <c r="S12" s="18" t="s">
        <v>62</v>
      </c>
      <c r="T12" s="18">
        <f t="shared" si="1"/>
        <v>0.906</v>
      </c>
      <c r="U12" s="18">
        <f t="shared" si="7"/>
        <v>195.315</v>
      </c>
      <c r="V12" s="18" t="s">
        <v>61</v>
      </c>
    </row>
    <row r="13" spans="1:22" ht="39.75" customHeight="1">
      <c r="A13" s="34">
        <v>9</v>
      </c>
      <c r="B13" s="18" t="s">
        <v>86</v>
      </c>
      <c r="C13" s="19">
        <v>42180</v>
      </c>
      <c r="D13" s="58">
        <v>20</v>
      </c>
      <c r="E13" s="18">
        <v>194.582</v>
      </c>
      <c r="F13" s="18">
        <v>194.397</v>
      </c>
      <c r="G13" s="18">
        <v>2</v>
      </c>
      <c r="H13" s="18">
        <f>ROUNDDOWN(E13+(G13/100),3)</f>
        <v>194.602</v>
      </c>
      <c r="I13" s="18">
        <f>ROUNDDOWN(F13-(G13/100),3)</f>
        <v>194.377</v>
      </c>
      <c r="J13" s="18">
        <f>ABS(ROUNDDOWN(H13-I13,3))</f>
        <v>0.224</v>
      </c>
      <c r="K13" s="18">
        <f t="shared" si="0"/>
        <v>0.112</v>
      </c>
      <c r="L13" s="18">
        <f>ROUNDDOWN(H13+K13,3)</f>
        <v>194.714</v>
      </c>
      <c r="M13" s="18" t="s">
        <v>62</v>
      </c>
      <c r="N13" s="18">
        <f t="shared" si="3"/>
        <v>0.224</v>
      </c>
      <c r="O13" s="18">
        <f t="shared" si="4"/>
        <v>194.826</v>
      </c>
      <c r="P13" s="18" t="s">
        <v>61</v>
      </c>
      <c r="Q13" s="18">
        <f t="shared" si="5"/>
        <v>0.336</v>
      </c>
      <c r="R13" s="18">
        <f t="shared" si="6"/>
        <v>194.938</v>
      </c>
      <c r="S13" s="18" t="s">
        <v>61</v>
      </c>
      <c r="T13" s="18">
        <f t="shared" si="1"/>
        <v>0.448</v>
      </c>
      <c r="U13" s="18">
        <f t="shared" si="7"/>
        <v>195.05</v>
      </c>
      <c r="V13" s="18" t="s">
        <v>61</v>
      </c>
    </row>
    <row r="14" spans="1:22" ht="39.75" customHeight="1">
      <c r="A14" s="34">
        <v>10</v>
      </c>
      <c r="B14" s="18" t="s">
        <v>84</v>
      </c>
      <c r="C14" s="19">
        <v>42180</v>
      </c>
      <c r="D14" s="58">
        <v>10</v>
      </c>
      <c r="E14" s="18">
        <v>194.184</v>
      </c>
      <c r="F14" s="18">
        <v>194.56</v>
      </c>
      <c r="G14" s="18">
        <v>2</v>
      </c>
      <c r="H14" s="18">
        <f>ROUNDDOWN(E14-(G14/100),3)</f>
        <v>194.164</v>
      </c>
      <c r="I14" s="18">
        <f>ROUNDDOWN(F14+(G14/100),3)</f>
        <v>194.58</v>
      </c>
      <c r="J14" s="18">
        <f>ABS(ROUNDDOWN(H14-I14,3))</f>
        <v>0.416</v>
      </c>
      <c r="K14" s="18">
        <f t="shared" si="0"/>
        <v>0.208</v>
      </c>
      <c r="L14" s="18">
        <f>ROUNDDOWN(H14-K14,3)</f>
        <v>193.956</v>
      </c>
      <c r="M14" s="18" t="s">
        <v>62</v>
      </c>
      <c r="N14" s="18">
        <f t="shared" si="3"/>
        <v>0.416</v>
      </c>
      <c r="O14" s="18">
        <f>ROUNDDOWN(H14-N14,3)</f>
        <v>193.748</v>
      </c>
      <c r="P14" s="18" t="s">
        <v>62</v>
      </c>
      <c r="Q14" s="18">
        <f t="shared" si="5"/>
        <v>0.624</v>
      </c>
      <c r="R14" s="18">
        <f>ROUNDDOWN(H14-Q14,3)</f>
        <v>193.54</v>
      </c>
      <c r="S14" s="18" t="s">
        <v>62</v>
      </c>
      <c r="T14" s="18">
        <f t="shared" si="1"/>
        <v>0.832</v>
      </c>
      <c r="U14" s="18">
        <f>ROUNDDOWN(H14-T14,3)</f>
        <v>193.332</v>
      </c>
      <c r="V14" s="18" t="s">
        <v>61</v>
      </c>
    </row>
    <row r="15" spans="1:22" ht="39.75" customHeight="1">
      <c r="A15" s="34">
        <v>11</v>
      </c>
      <c r="B15" s="18" t="s">
        <v>86</v>
      </c>
      <c r="C15" s="19">
        <v>42179</v>
      </c>
      <c r="D15" s="58">
        <v>17</v>
      </c>
      <c r="E15" s="18">
        <v>195.513</v>
      </c>
      <c r="F15" s="18">
        <v>195.164</v>
      </c>
      <c r="G15" s="18">
        <v>2</v>
      </c>
      <c r="H15" s="18">
        <f>ROUNDDOWN(E15+(G15/100),3)</f>
        <v>195.533</v>
      </c>
      <c r="I15" s="18">
        <f>ROUNDDOWN(F15-(G15/100),3)</f>
        <v>195.144</v>
      </c>
      <c r="J15" s="18">
        <f t="shared" si="2"/>
        <v>0.388</v>
      </c>
      <c r="K15" s="18">
        <f t="shared" si="0"/>
        <v>0.194</v>
      </c>
      <c r="L15" s="18">
        <f>ROUNDDOWN(H15+K15,3)</f>
        <v>195.727</v>
      </c>
      <c r="M15" s="18" t="s">
        <v>85</v>
      </c>
      <c r="N15" s="18">
        <f t="shared" si="3"/>
        <v>0.388</v>
      </c>
      <c r="O15" s="18">
        <f aca="true" t="shared" si="8" ref="O15:O35">ROUNDDOWN(H15+N15,3)</f>
        <v>195.921</v>
      </c>
      <c r="P15" s="18" t="s">
        <v>85</v>
      </c>
      <c r="Q15" s="18">
        <f t="shared" si="5"/>
        <v>0.582</v>
      </c>
      <c r="R15" s="18">
        <f aca="true" t="shared" si="9" ref="R15:R35">ROUNDDOWN(H15+Q15,3)</f>
        <v>196.115</v>
      </c>
      <c r="S15" s="18" t="s">
        <v>85</v>
      </c>
      <c r="T15" s="18">
        <f aca="true" t="shared" si="10" ref="T15:T35">ROUNDDOWN(J15*2,3)</f>
        <v>0.776</v>
      </c>
      <c r="U15" s="18">
        <f aca="true" t="shared" si="11" ref="U15:U35">ROUNDDOWN(H15+T15,3)</f>
        <v>196.309</v>
      </c>
      <c r="V15" s="22" t="s">
        <v>85</v>
      </c>
    </row>
    <row r="16" spans="1:22" ht="39.75" customHeight="1">
      <c r="A16" s="34">
        <v>12</v>
      </c>
      <c r="B16" s="18" t="s">
        <v>86</v>
      </c>
      <c r="C16" s="19">
        <v>42179</v>
      </c>
      <c r="D16" s="58">
        <v>15</v>
      </c>
      <c r="E16" s="18">
        <v>195.346</v>
      </c>
      <c r="F16" s="18">
        <v>194.965</v>
      </c>
      <c r="G16" s="18">
        <v>2</v>
      </c>
      <c r="H16" s="18">
        <f>ROUNDDOWN(E16+(G16/100),3)</f>
        <v>195.366</v>
      </c>
      <c r="I16" s="18">
        <f>ROUNDDOWN(F16-(G16/100),3)</f>
        <v>194.945</v>
      </c>
      <c r="J16" s="18">
        <f t="shared" si="2"/>
        <v>0.421</v>
      </c>
      <c r="K16" s="18">
        <f t="shared" si="0"/>
        <v>0.21</v>
      </c>
      <c r="L16" s="18">
        <f>ROUNDDOWN(H16+K16,3)</f>
        <v>195.576</v>
      </c>
      <c r="M16" s="18" t="s">
        <v>61</v>
      </c>
      <c r="N16" s="18">
        <f t="shared" si="3"/>
        <v>0.421</v>
      </c>
      <c r="O16" s="18">
        <f t="shared" si="8"/>
        <v>195.787</v>
      </c>
      <c r="P16" s="18" t="s">
        <v>61</v>
      </c>
      <c r="Q16" s="18">
        <f t="shared" si="5"/>
        <v>0.631</v>
      </c>
      <c r="R16" s="18">
        <f t="shared" si="9"/>
        <v>195.997</v>
      </c>
      <c r="S16" s="18" t="s">
        <v>61</v>
      </c>
      <c r="T16" s="18">
        <f t="shared" si="10"/>
        <v>0.842</v>
      </c>
      <c r="U16" s="18">
        <f t="shared" si="11"/>
        <v>196.208</v>
      </c>
      <c r="V16" s="18" t="s">
        <v>61</v>
      </c>
    </row>
    <row r="17" spans="1:22" ht="39.75" customHeight="1">
      <c r="A17" s="34">
        <v>13</v>
      </c>
      <c r="B17" s="18" t="s">
        <v>86</v>
      </c>
      <c r="C17" s="19">
        <v>42179</v>
      </c>
      <c r="D17" s="58">
        <v>3</v>
      </c>
      <c r="E17" s="18">
        <v>195.031</v>
      </c>
      <c r="F17" s="18">
        <v>194.825</v>
      </c>
      <c r="G17" s="18">
        <v>2</v>
      </c>
      <c r="H17" s="18">
        <f>ROUNDDOWN(E17+(G17/100),3)</f>
        <v>195.051</v>
      </c>
      <c r="I17" s="18">
        <f>ROUNDDOWN(F17-(G17/100),3)</f>
        <v>194.805</v>
      </c>
      <c r="J17" s="18">
        <f t="shared" si="2"/>
        <v>0.245</v>
      </c>
      <c r="K17" s="18">
        <f t="shared" si="0"/>
        <v>0.122</v>
      </c>
      <c r="L17" s="18">
        <f>ROUNDDOWN(H17+K17,3)</f>
        <v>195.173</v>
      </c>
      <c r="M17" s="18" t="s">
        <v>62</v>
      </c>
      <c r="N17" s="18">
        <f t="shared" si="3"/>
        <v>0.245</v>
      </c>
      <c r="O17" s="18">
        <f t="shared" si="8"/>
        <v>195.296</v>
      </c>
      <c r="P17" s="18" t="s">
        <v>62</v>
      </c>
      <c r="Q17" s="18">
        <f t="shared" si="5"/>
        <v>0.367</v>
      </c>
      <c r="R17" s="18">
        <f t="shared" si="9"/>
        <v>195.418</v>
      </c>
      <c r="S17" s="18" t="s">
        <v>62</v>
      </c>
      <c r="T17" s="18">
        <f t="shared" si="10"/>
        <v>0.49</v>
      </c>
      <c r="U17" s="18">
        <f t="shared" si="11"/>
        <v>195.541</v>
      </c>
      <c r="V17" s="18" t="s">
        <v>62</v>
      </c>
    </row>
    <row r="18" spans="1:22" ht="39.75" customHeight="1">
      <c r="A18" s="34">
        <v>14</v>
      </c>
      <c r="B18" s="18" t="s">
        <v>86</v>
      </c>
      <c r="C18" s="19">
        <v>42178</v>
      </c>
      <c r="D18" s="58">
        <v>15</v>
      </c>
      <c r="E18" s="18">
        <v>195.374</v>
      </c>
      <c r="F18" s="18">
        <v>195.151</v>
      </c>
      <c r="G18" s="18">
        <v>2</v>
      </c>
      <c r="H18" s="18">
        <f>ROUNDDOWN(E18+(G18/100),3)</f>
        <v>195.394</v>
      </c>
      <c r="I18" s="18">
        <f>ROUNDDOWN(F18-(G18/100),3)</f>
        <v>195.131</v>
      </c>
      <c r="J18" s="18">
        <f t="shared" si="2"/>
        <v>0.263</v>
      </c>
      <c r="K18" s="18">
        <f t="shared" si="0"/>
        <v>0.131</v>
      </c>
      <c r="L18" s="18">
        <f>ROUNDDOWN(H18+K18,3)</f>
        <v>195.525</v>
      </c>
      <c r="M18" s="18" t="s">
        <v>85</v>
      </c>
      <c r="N18" s="18">
        <f t="shared" si="3"/>
        <v>0.263</v>
      </c>
      <c r="O18" s="18">
        <f t="shared" si="8"/>
        <v>195.657</v>
      </c>
      <c r="P18" s="18" t="s">
        <v>85</v>
      </c>
      <c r="Q18" s="18">
        <f t="shared" si="5"/>
        <v>0.394</v>
      </c>
      <c r="R18" s="18">
        <f t="shared" si="9"/>
        <v>195.788</v>
      </c>
      <c r="S18" s="18" t="s">
        <v>85</v>
      </c>
      <c r="T18" s="18">
        <f t="shared" si="10"/>
        <v>0.526</v>
      </c>
      <c r="U18" s="18">
        <f t="shared" si="11"/>
        <v>195.92</v>
      </c>
      <c r="V18" s="22" t="s">
        <v>85</v>
      </c>
    </row>
    <row r="19" spans="1:22" ht="39.75" customHeight="1">
      <c r="A19" s="34">
        <v>15</v>
      </c>
      <c r="B19" s="18" t="s">
        <v>84</v>
      </c>
      <c r="C19" s="19">
        <v>42177</v>
      </c>
      <c r="D19" s="58">
        <v>17</v>
      </c>
      <c r="E19" s="18">
        <v>194.852</v>
      </c>
      <c r="F19" s="18">
        <v>195.207</v>
      </c>
      <c r="G19" s="18">
        <v>2</v>
      </c>
      <c r="H19" s="18">
        <f>ROUNDDOWN(E19-(G19/100),3)</f>
        <v>194.832</v>
      </c>
      <c r="I19" s="18">
        <f>ROUNDDOWN(F19+(G19/100),3)</f>
        <v>195.227</v>
      </c>
      <c r="J19" s="18">
        <f t="shared" si="2"/>
        <v>0.395</v>
      </c>
      <c r="K19" s="18">
        <f aca="true" t="shared" si="12" ref="K19:K104">ROUNDDOWN(J19*0.5,3)</f>
        <v>0.197</v>
      </c>
      <c r="L19" s="18">
        <f>ROUNDDOWN(H19-K19,3)</f>
        <v>194.635</v>
      </c>
      <c r="M19" s="18" t="s">
        <v>85</v>
      </c>
      <c r="N19" s="18">
        <f t="shared" si="3"/>
        <v>0.395</v>
      </c>
      <c r="O19" s="18">
        <f>ROUNDDOWN(H19-N19,3)</f>
        <v>194.437</v>
      </c>
      <c r="P19" s="18" t="s">
        <v>85</v>
      </c>
      <c r="Q19" s="18">
        <f t="shared" si="5"/>
        <v>0.592</v>
      </c>
      <c r="R19" s="18">
        <f>ROUNDDOWN(H19-Q19,3)</f>
        <v>194.24</v>
      </c>
      <c r="S19" s="18" t="s">
        <v>85</v>
      </c>
      <c r="T19" s="18">
        <f t="shared" si="10"/>
        <v>0.79</v>
      </c>
      <c r="U19" s="18">
        <f>ROUNDDOWN(H19-T19,3)</f>
        <v>194.042</v>
      </c>
      <c r="V19" s="18" t="s">
        <v>85</v>
      </c>
    </row>
    <row r="20" spans="1:22" ht="39.75" customHeight="1">
      <c r="A20" s="34">
        <v>16</v>
      </c>
      <c r="B20" s="18" t="s">
        <v>86</v>
      </c>
      <c r="C20" s="19">
        <v>42177</v>
      </c>
      <c r="D20" s="58">
        <v>11</v>
      </c>
      <c r="E20" s="18">
        <v>195.3</v>
      </c>
      <c r="F20" s="18">
        <v>195.053</v>
      </c>
      <c r="G20" s="18">
        <v>2</v>
      </c>
      <c r="H20" s="18">
        <f>ROUNDDOWN(E20+(G20/100),3)</f>
        <v>195.32</v>
      </c>
      <c r="I20" s="18">
        <f>ROUNDDOWN(F20-(G20/100),3)</f>
        <v>195.033</v>
      </c>
      <c r="J20" s="18">
        <f aca="true" t="shared" si="13" ref="J20:J35">ABS(ROUNDDOWN(H20-I20,3))</f>
        <v>0.287</v>
      </c>
      <c r="K20" s="18">
        <f>ROUNDDOWN(J20*0.5,3)</f>
        <v>0.143</v>
      </c>
      <c r="L20" s="18">
        <f>ROUNDDOWN(H20+K20,3)</f>
        <v>195.463</v>
      </c>
      <c r="M20" s="18" t="s">
        <v>61</v>
      </c>
      <c r="N20" s="18">
        <f t="shared" si="3"/>
        <v>0.287</v>
      </c>
      <c r="O20" s="18">
        <f t="shared" si="8"/>
        <v>195.607</v>
      </c>
      <c r="P20" s="18" t="s">
        <v>61</v>
      </c>
      <c r="Q20" s="18">
        <f t="shared" si="5"/>
        <v>0.43</v>
      </c>
      <c r="R20" s="18">
        <f t="shared" si="9"/>
        <v>195.75</v>
      </c>
      <c r="S20" s="18" t="s">
        <v>61</v>
      </c>
      <c r="T20" s="18">
        <f t="shared" si="10"/>
        <v>0.574</v>
      </c>
      <c r="U20" s="18">
        <f t="shared" si="11"/>
        <v>195.894</v>
      </c>
      <c r="V20" s="18" t="s">
        <v>61</v>
      </c>
    </row>
    <row r="21" spans="1:22" ht="39.75" customHeight="1">
      <c r="A21" s="34">
        <v>17</v>
      </c>
      <c r="B21" s="18" t="s">
        <v>84</v>
      </c>
      <c r="C21" s="19">
        <v>42174</v>
      </c>
      <c r="D21" s="58">
        <v>15</v>
      </c>
      <c r="E21" s="18">
        <v>195.022</v>
      </c>
      <c r="F21" s="18">
        <v>195.325</v>
      </c>
      <c r="G21" s="18">
        <v>2</v>
      </c>
      <c r="H21" s="18">
        <f>ROUNDDOWN(E21-(G21/100),3)</f>
        <v>195.002</v>
      </c>
      <c r="I21" s="18">
        <f>ROUNDDOWN(F21+(G21/100),3)</f>
        <v>195.345</v>
      </c>
      <c r="J21" s="18">
        <f t="shared" si="13"/>
        <v>0.342</v>
      </c>
      <c r="K21" s="18">
        <f t="shared" si="12"/>
        <v>0.171</v>
      </c>
      <c r="L21" s="18">
        <f>ROUNDDOWN(H21-K21,3)</f>
        <v>194.831</v>
      </c>
      <c r="M21" s="18" t="s">
        <v>62</v>
      </c>
      <c r="N21" s="18">
        <f t="shared" si="3"/>
        <v>0.342</v>
      </c>
      <c r="O21" s="18">
        <f>ROUNDDOWN(H21-N21,3)</f>
        <v>194.66</v>
      </c>
      <c r="P21" s="18" t="s">
        <v>62</v>
      </c>
      <c r="Q21" s="18">
        <f t="shared" si="5"/>
        <v>0.513</v>
      </c>
      <c r="R21" s="18">
        <f>ROUNDDOWN(H21-Q21,3)</f>
        <v>194.489</v>
      </c>
      <c r="S21" s="18" t="s">
        <v>61</v>
      </c>
      <c r="T21" s="18">
        <f t="shared" si="10"/>
        <v>0.684</v>
      </c>
      <c r="U21" s="18">
        <f>ROUNDDOWN(H21-T21,3)</f>
        <v>194.318</v>
      </c>
      <c r="V21" s="18" t="s">
        <v>61</v>
      </c>
    </row>
    <row r="22" spans="1:22" ht="39.75" customHeight="1">
      <c r="A22" s="34">
        <v>18</v>
      </c>
      <c r="B22" s="18" t="s">
        <v>84</v>
      </c>
      <c r="C22" s="19">
        <v>42174</v>
      </c>
      <c r="D22" s="58">
        <v>13</v>
      </c>
      <c r="E22" s="18">
        <v>195.069</v>
      </c>
      <c r="F22" s="18">
        <v>195.313</v>
      </c>
      <c r="G22" s="18">
        <v>2</v>
      </c>
      <c r="H22" s="18">
        <f>ROUNDDOWN(E22-(G22/100),3)</f>
        <v>195.049</v>
      </c>
      <c r="I22" s="18">
        <f>ROUNDDOWN(F22+(G22/100),3)</f>
        <v>195.333</v>
      </c>
      <c r="J22" s="18">
        <f t="shared" si="13"/>
        <v>0.283</v>
      </c>
      <c r="K22" s="18">
        <f t="shared" si="12"/>
        <v>0.141</v>
      </c>
      <c r="L22" s="18">
        <f>ROUNDDOWN(H22-K22,3)</f>
        <v>194.908</v>
      </c>
      <c r="M22" s="18" t="s">
        <v>61</v>
      </c>
      <c r="N22" s="18">
        <f t="shared" si="3"/>
        <v>0.283</v>
      </c>
      <c r="O22" s="18">
        <f>ROUNDDOWN(H22-N22,3)</f>
        <v>194.766</v>
      </c>
      <c r="P22" s="18" t="s">
        <v>61</v>
      </c>
      <c r="Q22" s="18">
        <f t="shared" si="5"/>
        <v>0.424</v>
      </c>
      <c r="R22" s="18">
        <f>ROUNDDOWN(H22-Q22,3)</f>
        <v>194.625</v>
      </c>
      <c r="S22" s="18" t="s">
        <v>61</v>
      </c>
      <c r="T22" s="18">
        <f t="shared" si="10"/>
        <v>0.566</v>
      </c>
      <c r="U22" s="18">
        <f>ROUNDDOWN(H22-T22,3)</f>
        <v>194.483</v>
      </c>
      <c r="V22" s="18" t="s">
        <v>61</v>
      </c>
    </row>
    <row r="23" spans="1:22" ht="39.75" customHeight="1">
      <c r="A23" s="34">
        <v>19</v>
      </c>
      <c r="B23" s="18" t="s">
        <v>86</v>
      </c>
      <c r="C23" s="19">
        <v>42174</v>
      </c>
      <c r="D23" s="58">
        <v>5</v>
      </c>
      <c r="E23" s="18">
        <v>195.353</v>
      </c>
      <c r="F23" s="18">
        <v>195.203</v>
      </c>
      <c r="G23" s="18">
        <v>2</v>
      </c>
      <c r="H23" s="18">
        <f aca="true" t="shared" si="14" ref="H23:H35">ROUNDDOWN(E23+(G23/100),3)</f>
        <v>195.373</v>
      </c>
      <c r="I23" s="18">
        <f aca="true" t="shared" si="15" ref="I23:I35">ROUNDDOWN(F23-(G23/100),3)</f>
        <v>195.183</v>
      </c>
      <c r="J23" s="18">
        <f t="shared" si="13"/>
        <v>0.189</v>
      </c>
      <c r="K23" s="18">
        <f aca="true" t="shared" si="16" ref="K23:K35">ROUNDDOWN(J23*0.5,3)</f>
        <v>0.094</v>
      </c>
      <c r="L23" s="18">
        <f aca="true" t="shared" si="17" ref="L23:L35">ROUNDDOWN(H23+K23,3)</f>
        <v>195.467</v>
      </c>
      <c r="M23" s="18" t="s">
        <v>62</v>
      </c>
      <c r="N23" s="18">
        <f t="shared" si="3"/>
        <v>0.189</v>
      </c>
      <c r="O23" s="18">
        <f t="shared" si="8"/>
        <v>195.562</v>
      </c>
      <c r="P23" s="18" t="s">
        <v>61</v>
      </c>
      <c r="Q23" s="18">
        <f t="shared" si="5"/>
        <v>0.283</v>
      </c>
      <c r="R23" s="18">
        <f t="shared" si="9"/>
        <v>195.656</v>
      </c>
      <c r="S23" s="18" t="s">
        <v>61</v>
      </c>
      <c r="T23" s="18">
        <f t="shared" si="10"/>
        <v>0.378</v>
      </c>
      <c r="U23" s="18">
        <f t="shared" si="11"/>
        <v>195.751</v>
      </c>
      <c r="V23" s="18" t="s">
        <v>61</v>
      </c>
    </row>
    <row r="24" spans="1:22" ht="39.75" customHeight="1">
      <c r="A24" s="34">
        <v>20</v>
      </c>
      <c r="B24" s="18" t="s">
        <v>86</v>
      </c>
      <c r="C24" s="19">
        <v>42173</v>
      </c>
      <c r="D24" s="58">
        <v>20</v>
      </c>
      <c r="E24" s="18">
        <v>195.261</v>
      </c>
      <c r="F24" s="18">
        <v>195.02</v>
      </c>
      <c r="G24" s="18">
        <v>2</v>
      </c>
      <c r="H24" s="18">
        <f t="shared" si="14"/>
        <v>195.281</v>
      </c>
      <c r="I24" s="18">
        <f t="shared" si="15"/>
        <v>195</v>
      </c>
      <c r="J24" s="18">
        <f t="shared" si="13"/>
        <v>0.281</v>
      </c>
      <c r="K24" s="18">
        <f t="shared" si="16"/>
        <v>0.14</v>
      </c>
      <c r="L24" s="18">
        <f t="shared" si="17"/>
        <v>195.421</v>
      </c>
      <c r="M24" s="18" t="s">
        <v>62</v>
      </c>
      <c r="N24" s="18">
        <f t="shared" si="3"/>
        <v>0.281</v>
      </c>
      <c r="O24" s="18">
        <f t="shared" si="8"/>
        <v>195.562</v>
      </c>
      <c r="P24" s="18" t="s">
        <v>61</v>
      </c>
      <c r="Q24" s="18">
        <f t="shared" si="5"/>
        <v>0.421</v>
      </c>
      <c r="R24" s="18">
        <f t="shared" si="9"/>
        <v>195.702</v>
      </c>
      <c r="S24" s="18" t="s">
        <v>61</v>
      </c>
      <c r="T24" s="18">
        <f t="shared" si="10"/>
        <v>0.562</v>
      </c>
      <c r="U24" s="18">
        <f t="shared" si="11"/>
        <v>195.843</v>
      </c>
      <c r="V24" s="18" t="s">
        <v>61</v>
      </c>
    </row>
    <row r="25" spans="1:22" ht="39.75" customHeight="1">
      <c r="A25" s="34">
        <v>21</v>
      </c>
      <c r="B25" s="18" t="s">
        <v>86</v>
      </c>
      <c r="C25" s="19">
        <v>42173</v>
      </c>
      <c r="D25" s="58">
        <v>16</v>
      </c>
      <c r="E25" s="18">
        <v>195.194</v>
      </c>
      <c r="F25" s="18">
        <v>194.995</v>
      </c>
      <c r="G25" s="18">
        <v>2</v>
      </c>
      <c r="H25" s="18">
        <f t="shared" si="14"/>
        <v>195.214</v>
      </c>
      <c r="I25" s="18">
        <f t="shared" si="15"/>
        <v>194.975</v>
      </c>
      <c r="J25" s="18">
        <f t="shared" si="13"/>
        <v>0.239</v>
      </c>
      <c r="K25" s="18">
        <f t="shared" si="16"/>
        <v>0.119</v>
      </c>
      <c r="L25" s="18">
        <f t="shared" si="17"/>
        <v>195.333</v>
      </c>
      <c r="M25" s="18" t="s">
        <v>62</v>
      </c>
      <c r="N25" s="18">
        <f t="shared" si="3"/>
        <v>0.239</v>
      </c>
      <c r="O25" s="18">
        <f t="shared" si="8"/>
        <v>195.453</v>
      </c>
      <c r="P25" s="18" t="s">
        <v>62</v>
      </c>
      <c r="Q25" s="18">
        <f t="shared" si="5"/>
        <v>0.358</v>
      </c>
      <c r="R25" s="18">
        <f t="shared" si="9"/>
        <v>195.572</v>
      </c>
      <c r="S25" s="18" t="s">
        <v>61</v>
      </c>
      <c r="T25" s="18">
        <f t="shared" si="10"/>
        <v>0.478</v>
      </c>
      <c r="U25" s="18">
        <f t="shared" si="11"/>
        <v>195.692</v>
      </c>
      <c r="V25" s="18" t="s">
        <v>61</v>
      </c>
    </row>
    <row r="26" spans="1:22" ht="39.75" customHeight="1">
      <c r="A26" s="34">
        <v>22</v>
      </c>
      <c r="B26" s="18" t="s">
        <v>86</v>
      </c>
      <c r="C26" s="19">
        <v>42173</v>
      </c>
      <c r="D26" s="58">
        <v>12</v>
      </c>
      <c r="E26" s="18">
        <v>195.285</v>
      </c>
      <c r="F26" s="18">
        <v>194.868</v>
      </c>
      <c r="G26" s="18">
        <v>2</v>
      </c>
      <c r="H26" s="18">
        <f t="shared" si="14"/>
        <v>195.305</v>
      </c>
      <c r="I26" s="18">
        <f t="shared" si="15"/>
        <v>194.848</v>
      </c>
      <c r="J26" s="18">
        <f t="shared" si="13"/>
        <v>0.456</v>
      </c>
      <c r="K26" s="18">
        <f t="shared" si="16"/>
        <v>0.228</v>
      </c>
      <c r="L26" s="18">
        <f t="shared" si="17"/>
        <v>195.533</v>
      </c>
      <c r="M26" s="18" t="s">
        <v>62</v>
      </c>
      <c r="N26" s="18">
        <f t="shared" si="3"/>
        <v>0.456</v>
      </c>
      <c r="O26" s="18">
        <f t="shared" si="8"/>
        <v>195.761</v>
      </c>
      <c r="P26" s="18" t="s">
        <v>61</v>
      </c>
      <c r="Q26" s="18">
        <f t="shared" si="5"/>
        <v>0.684</v>
      </c>
      <c r="R26" s="18">
        <f t="shared" si="9"/>
        <v>195.989</v>
      </c>
      <c r="S26" s="18" t="s">
        <v>61</v>
      </c>
      <c r="T26" s="18">
        <f t="shared" si="10"/>
        <v>0.912</v>
      </c>
      <c r="U26" s="18">
        <f t="shared" si="11"/>
        <v>196.217</v>
      </c>
      <c r="V26" s="18" t="s">
        <v>61</v>
      </c>
    </row>
    <row r="27" spans="1:22" ht="39.75" customHeight="1">
      <c r="A27" s="34">
        <v>23</v>
      </c>
      <c r="B27" s="18" t="s">
        <v>86</v>
      </c>
      <c r="C27" s="19">
        <v>42172</v>
      </c>
      <c r="D27" s="58">
        <v>6</v>
      </c>
      <c r="E27" s="18">
        <v>193.123</v>
      </c>
      <c r="F27" s="18">
        <v>192.971</v>
      </c>
      <c r="G27" s="18">
        <v>2</v>
      </c>
      <c r="H27" s="18">
        <f t="shared" si="14"/>
        <v>193.143</v>
      </c>
      <c r="I27" s="18">
        <f t="shared" si="15"/>
        <v>192.951</v>
      </c>
      <c r="J27" s="18">
        <f t="shared" si="13"/>
        <v>0.192</v>
      </c>
      <c r="K27" s="18">
        <f t="shared" si="16"/>
        <v>0.096</v>
      </c>
      <c r="L27" s="18">
        <f t="shared" si="17"/>
        <v>193.239</v>
      </c>
      <c r="M27" s="18" t="s">
        <v>62</v>
      </c>
      <c r="N27" s="18">
        <f t="shared" si="3"/>
        <v>0.192</v>
      </c>
      <c r="O27" s="18">
        <f t="shared" si="8"/>
        <v>193.335</v>
      </c>
      <c r="P27" s="18" t="s">
        <v>62</v>
      </c>
      <c r="Q27" s="18">
        <f t="shared" si="5"/>
        <v>0.288</v>
      </c>
      <c r="R27" s="18">
        <f t="shared" si="9"/>
        <v>193.431</v>
      </c>
      <c r="S27" s="18" t="s">
        <v>62</v>
      </c>
      <c r="T27" s="18">
        <f t="shared" si="10"/>
        <v>0.384</v>
      </c>
      <c r="U27" s="18">
        <f t="shared" si="11"/>
        <v>193.527</v>
      </c>
      <c r="V27" s="18" t="s">
        <v>62</v>
      </c>
    </row>
    <row r="28" spans="1:22" ht="39.75" customHeight="1">
      <c r="A28" s="34">
        <v>24</v>
      </c>
      <c r="B28" s="18" t="s">
        <v>86</v>
      </c>
      <c r="C28" s="19">
        <v>42171</v>
      </c>
      <c r="D28" s="58">
        <v>18</v>
      </c>
      <c r="E28" s="18">
        <v>192.92</v>
      </c>
      <c r="F28" s="18">
        <v>192.653</v>
      </c>
      <c r="G28" s="18">
        <v>2</v>
      </c>
      <c r="H28" s="18">
        <f t="shared" si="14"/>
        <v>192.94</v>
      </c>
      <c r="I28" s="18">
        <f t="shared" si="15"/>
        <v>192.633</v>
      </c>
      <c r="J28" s="18">
        <f t="shared" si="13"/>
        <v>0.306</v>
      </c>
      <c r="K28" s="18">
        <f t="shared" si="16"/>
        <v>0.153</v>
      </c>
      <c r="L28" s="18">
        <f t="shared" si="17"/>
        <v>193.093</v>
      </c>
      <c r="M28" s="18" t="s">
        <v>62</v>
      </c>
      <c r="N28" s="18">
        <f t="shared" si="3"/>
        <v>0.306</v>
      </c>
      <c r="O28" s="18">
        <f t="shared" si="8"/>
        <v>193.246</v>
      </c>
      <c r="P28" s="18" t="s">
        <v>62</v>
      </c>
      <c r="Q28" s="18">
        <f t="shared" si="5"/>
        <v>0.459</v>
      </c>
      <c r="R28" s="18">
        <f t="shared" si="9"/>
        <v>193.399</v>
      </c>
      <c r="S28" s="18" t="s">
        <v>62</v>
      </c>
      <c r="T28" s="18">
        <f t="shared" si="10"/>
        <v>0.612</v>
      </c>
      <c r="U28" s="18">
        <f t="shared" si="11"/>
        <v>193.552</v>
      </c>
      <c r="V28" s="18" t="s">
        <v>62</v>
      </c>
    </row>
    <row r="29" spans="1:22" ht="39.75" customHeight="1">
      <c r="A29" s="34">
        <v>25</v>
      </c>
      <c r="B29" s="18" t="s">
        <v>86</v>
      </c>
      <c r="C29" s="19">
        <v>42167</v>
      </c>
      <c r="D29" s="58">
        <v>19</v>
      </c>
      <c r="E29" s="18">
        <v>192.135</v>
      </c>
      <c r="F29" s="18">
        <v>191.486</v>
      </c>
      <c r="G29" s="18">
        <v>2</v>
      </c>
      <c r="H29" s="18">
        <f t="shared" si="14"/>
        <v>192.155</v>
      </c>
      <c r="I29" s="18">
        <f t="shared" si="15"/>
        <v>191.466</v>
      </c>
      <c r="J29" s="18">
        <f t="shared" si="13"/>
        <v>0.688</v>
      </c>
      <c r="K29" s="18">
        <f t="shared" si="16"/>
        <v>0.344</v>
      </c>
      <c r="L29" s="18">
        <f t="shared" si="17"/>
        <v>192.499</v>
      </c>
      <c r="M29" s="18" t="s">
        <v>61</v>
      </c>
      <c r="N29" s="18">
        <f t="shared" si="3"/>
        <v>0.688</v>
      </c>
      <c r="O29" s="18">
        <f t="shared" si="8"/>
        <v>192.843</v>
      </c>
      <c r="P29" s="18" t="s">
        <v>61</v>
      </c>
      <c r="Q29" s="18">
        <f t="shared" si="5"/>
        <v>1.032</v>
      </c>
      <c r="R29" s="18">
        <f t="shared" si="9"/>
        <v>193.187</v>
      </c>
      <c r="S29" s="18" t="s">
        <v>61</v>
      </c>
      <c r="T29" s="18">
        <f t="shared" si="10"/>
        <v>1.376</v>
      </c>
      <c r="U29" s="18">
        <f t="shared" si="11"/>
        <v>193.531</v>
      </c>
      <c r="V29" s="18" t="s">
        <v>61</v>
      </c>
    </row>
    <row r="30" spans="1:22" ht="39.75" customHeight="1">
      <c r="A30" s="34">
        <v>26</v>
      </c>
      <c r="B30" s="18" t="s">
        <v>86</v>
      </c>
      <c r="C30" s="19">
        <v>42167</v>
      </c>
      <c r="D30" s="58">
        <v>7</v>
      </c>
      <c r="E30" s="18">
        <v>191.632</v>
      </c>
      <c r="F30" s="18">
        <v>191.221</v>
      </c>
      <c r="G30" s="18">
        <v>2</v>
      </c>
      <c r="H30" s="18">
        <f t="shared" si="14"/>
        <v>191.652</v>
      </c>
      <c r="I30" s="18">
        <f t="shared" si="15"/>
        <v>191.201</v>
      </c>
      <c r="J30" s="18">
        <f t="shared" si="13"/>
        <v>0.45</v>
      </c>
      <c r="K30" s="18">
        <f t="shared" si="16"/>
        <v>0.225</v>
      </c>
      <c r="L30" s="18">
        <f t="shared" si="17"/>
        <v>191.877</v>
      </c>
      <c r="M30" s="18" t="s">
        <v>62</v>
      </c>
      <c r="N30" s="18">
        <f t="shared" si="3"/>
        <v>0.45</v>
      </c>
      <c r="O30" s="18">
        <f t="shared" si="8"/>
        <v>192.102</v>
      </c>
      <c r="P30" s="18" t="s">
        <v>62</v>
      </c>
      <c r="Q30" s="18">
        <f t="shared" si="5"/>
        <v>0.675</v>
      </c>
      <c r="R30" s="18">
        <f t="shared" si="9"/>
        <v>192.327</v>
      </c>
      <c r="S30" s="18" t="s">
        <v>62</v>
      </c>
      <c r="T30" s="18">
        <f t="shared" si="10"/>
        <v>0.9</v>
      </c>
      <c r="U30" s="18">
        <f t="shared" si="11"/>
        <v>192.552</v>
      </c>
      <c r="V30" s="18" t="s">
        <v>62</v>
      </c>
    </row>
    <row r="31" spans="1:22" ht="39.75" customHeight="1">
      <c r="A31" s="34">
        <v>27</v>
      </c>
      <c r="B31" s="18" t="s">
        <v>86</v>
      </c>
      <c r="C31" s="19">
        <v>42166</v>
      </c>
      <c r="D31" s="58">
        <v>15</v>
      </c>
      <c r="E31" s="18">
        <v>191.563</v>
      </c>
      <c r="F31" s="18">
        <v>190.978</v>
      </c>
      <c r="G31" s="18">
        <v>2</v>
      </c>
      <c r="H31" s="18">
        <f t="shared" si="14"/>
        <v>191.583</v>
      </c>
      <c r="I31" s="18">
        <f t="shared" si="15"/>
        <v>190.958</v>
      </c>
      <c r="J31" s="18">
        <f t="shared" si="13"/>
        <v>0.625</v>
      </c>
      <c r="K31" s="18">
        <f t="shared" si="16"/>
        <v>0.312</v>
      </c>
      <c r="L31" s="18">
        <f t="shared" si="17"/>
        <v>191.895</v>
      </c>
      <c r="M31" s="18" t="s">
        <v>62</v>
      </c>
      <c r="N31" s="18">
        <f t="shared" si="3"/>
        <v>0.625</v>
      </c>
      <c r="O31" s="18">
        <f t="shared" si="8"/>
        <v>192.208</v>
      </c>
      <c r="P31" s="18" t="s">
        <v>62</v>
      </c>
      <c r="Q31" s="18">
        <f t="shared" si="5"/>
        <v>0.937</v>
      </c>
      <c r="R31" s="18">
        <f t="shared" si="9"/>
        <v>192.52</v>
      </c>
      <c r="S31" s="18" t="s">
        <v>62</v>
      </c>
      <c r="T31" s="18">
        <f t="shared" si="10"/>
        <v>1.25</v>
      </c>
      <c r="U31" s="18">
        <f t="shared" si="11"/>
        <v>192.833</v>
      </c>
      <c r="V31" s="18" t="s">
        <v>62</v>
      </c>
    </row>
    <row r="32" spans="1:22" ht="39.75" customHeight="1">
      <c r="A32" s="34">
        <v>28</v>
      </c>
      <c r="B32" s="18" t="s">
        <v>86</v>
      </c>
      <c r="C32" s="19">
        <v>42166</v>
      </c>
      <c r="D32" s="58">
        <v>7</v>
      </c>
      <c r="E32" s="18">
        <v>190.945</v>
      </c>
      <c r="F32" s="18">
        <v>190.568</v>
      </c>
      <c r="G32" s="18">
        <v>2</v>
      </c>
      <c r="H32" s="18">
        <f t="shared" si="14"/>
        <v>190.965</v>
      </c>
      <c r="I32" s="18">
        <f t="shared" si="15"/>
        <v>190.548</v>
      </c>
      <c r="J32" s="18">
        <f t="shared" si="13"/>
        <v>0.417</v>
      </c>
      <c r="K32" s="18">
        <f t="shared" si="16"/>
        <v>0.208</v>
      </c>
      <c r="L32" s="18">
        <f t="shared" si="17"/>
        <v>191.173</v>
      </c>
      <c r="M32" s="18" t="s">
        <v>61</v>
      </c>
      <c r="N32" s="18">
        <f t="shared" si="3"/>
        <v>0.417</v>
      </c>
      <c r="O32" s="18">
        <f t="shared" si="8"/>
        <v>191.382</v>
      </c>
      <c r="P32" s="18" t="s">
        <v>61</v>
      </c>
      <c r="Q32" s="18">
        <f t="shared" si="5"/>
        <v>0.625</v>
      </c>
      <c r="R32" s="18">
        <f t="shared" si="9"/>
        <v>191.59</v>
      </c>
      <c r="S32" s="18" t="s">
        <v>61</v>
      </c>
      <c r="T32" s="18">
        <f t="shared" si="10"/>
        <v>0.834</v>
      </c>
      <c r="U32" s="18">
        <f t="shared" si="11"/>
        <v>191.799</v>
      </c>
      <c r="V32" s="18" t="s">
        <v>61</v>
      </c>
    </row>
    <row r="33" spans="1:22" ht="39.75" customHeight="1">
      <c r="A33" s="34">
        <v>29</v>
      </c>
      <c r="B33" s="18" t="s">
        <v>86</v>
      </c>
      <c r="C33" s="19">
        <v>42166</v>
      </c>
      <c r="D33" s="58">
        <v>5</v>
      </c>
      <c r="E33" s="18">
        <v>190.825</v>
      </c>
      <c r="F33" s="18">
        <v>190.508</v>
      </c>
      <c r="G33" s="18">
        <v>2</v>
      </c>
      <c r="H33" s="18">
        <f t="shared" si="14"/>
        <v>190.845</v>
      </c>
      <c r="I33" s="18">
        <f t="shared" si="15"/>
        <v>190.488</v>
      </c>
      <c r="J33" s="18">
        <f t="shared" si="13"/>
        <v>0.356</v>
      </c>
      <c r="K33" s="18">
        <f t="shared" si="16"/>
        <v>0.178</v>
      </c>
      <c r="L33" s="18">
        <f t="shared" si="17"/>
        <v>191.023</v>
      </c>
      <c r="M33" s="18" t="s">
        <v>61</v>
      </c>
      <c r="N33" s="18">
        <f t="shared" si="3"/>
        <v>0.356</v>
      </c>
      <c r="O33" s="18">
        <f t="shared" si="8"/>
        <v>191.201</v>
      </c>
      <c r="P33" s="18" t="s">
        <v>61</v>
      </c>
      <c r="Q33" s="18">
        <f t="shared" si="5"/>
        <v>0.534</v>
      </c>
      <c r="R33" s="18">
        <f t="shared" si="9"/>
        <v>191.379</v>
      </c>
      <c r="S33" s="18" t="s">
        <v>61</v>
      </c>
      <c r="T33" s="18">
        <f t="shared" si="10"/>
        <v>0.712</v>
      </c>
      <c r="U33" s="18">
        <f t="shared" si="11"/>
        <v>191.557</v>
      </c>
      <c r="V33" s="18" t="s">
        <v>61</v>
      </c>
    </row>
    <row r="34" spans="1:22" ht="39.75" customHeight="1">
      <c r="A34" s="34">
        <v>30</v>
      </c>
      <c r="B34" s="18" t="s">
        <v>86</v>
      </c>
      <c r="C34" s="19">
        <v>42166</v>
      </c>
      <c r="D34" s="58">
        <v>4</v>
      </c>
      <c r="E34" s="18">
        <v>190.786</v>
      </c>
      <c r="F34" s="18">
        <v>190.397</v>
      </c>
      <c r="G34" s="18">
        <v>2</v>
      </c>
      <c r="H34" s="18">
        <f t="shared" si="14"/>
        <v>190.806</v>
      </c>
      <c r="I34" s="18">
        <f t="shared" si="15"/>
        <v>190.377</v>
      </c>
      <c r="J34" s="18">
        <f t="shared" si="13"/>
        <v>0.429</v>
      </c>
      <c r="K34" s="18">
        <f t="shared" si="16"/>
        <v>0.214</v>
      </c>
      <c r="L34" s="18">
        <f t="shared" si="17"/>
        <v>191.02</v>
      </c>
      <c r="M34" s="18" t="s">
        <v>61</v>
      </c>
      <c r="N34" s="18">
        <f t="shared" si="3"/>
        <v>0.429</v>
      </c>
      <c r="O34" s="18">
        <f t="shared" si="8"/>
        <v>191.235</v>
      </c>
      <c r="P34" s="18" t="s">
        <v>61</v>
      </c>
      <c r="Q34" s="18">
        <f t="shared" si="5"/>
        <v>0.643</v>
      </c>
      <c r="R34" s="18">
        <f t="shared" si="9"/>
        <v>191.449</v>
      </c>
      <c r="S34" s="18" t="s">
        <v>61</v>
      </c>
      <c r="T34" s="18">
        <f t="shared" si="10"/>
        <v>0.858</v>
      </c>
      <c r="U34" s="18">
        <f t="shared" si="11"/>
        <v>191.664</v>
      </c>
      <c r="V34" s="18" t="s">
        <v>61</v>
      </c>
    </row>
    <row r="35" spans="1:22" ht="39.75" customHeight="1">
      <c r="A35" s="34">
        <v>31</v>
      </c>
      <c r="B35" s="18" t="s">
        <v>86</v>
      </c>
      <c r="C35" s="19">
        <v>42165</v>
      </c>
      <c r="D35" s="58">
        <v>19</v>
      </c>
      <c r="E35" s="18">
        <v>190.569</v>
      </c>
      <c r="F35" s="18">
        <v>190.151</v>
      </c>
      <c r="G35" s="18">
        <v>2</v>
      </c>
      <c r="H35" s="18">
        <f t="shared" si="14"/>
        <v>190.589</v>
      </c>
      <c r="I35" s="18">
        <f t="shared" si="15"/>
        <v>190.131</v>
      </c>
      <c r="J35" s="18">
        <f t="shared" si="13"/>
        <v>0.457</v>
      </c>
      <c r="K35" s="18">
        <f t="shared" si="16"/>
        <v>0.228</v>
      </c>
      <c r="L35" s="18">
        <f t="shared" si="17"/>
        <v>190.817</v>
      </c>
      <c r="M35" s="18" t="s">
        <v>62</v>
      </c>
      <c r="N35" s="18">
        <f t="shared" si="3"/>
        <v>0.457</v>
      </c>
      <c r="O35" s="18">
        <f t="shared" si="8"/>
        <v>191.046</v>
      </c>
      <c r="P35" s="18" t="s">
        <v>62</v>
      </c>
      <c r="Q35" s="18">
        <f t="shared" si="5"/>
        <v>0.685</v>
      </c>
      <c r="R35" s="18">
        <f t="shared" si="9"/>
        <v>191.274</v>
      </c>
      <c r="S35" s="18" t="s">
        <v>62</v>
      </c>
      <c r="T35" s="18">
        <f t="shared" si="10"/>
        <v>0.914</v>
      </c>
      <c r="U35" s="18">
        <f t="shared" si="11"/>
        <v>191.503</v>
      </c>
      <c r="V35" s="18" t="s">
        <v>62</v>
      </c>
    </row>
    <row r="36" spans="1:22" ht="39.75" customHeight="1">
      <c r="A36" s="34">
        <v>32</v>
      </c>
      <c r="B36" s="18" t="s">
        <v>84</v>
      </c>
      <c r="C36" s="19">
        <v>42163</v>
      </c>
      <c r="D36" s="58">
        <v>10</v>
      </c>
      <c r="E36" s="18">
        <v>191.197</v>
      </c>
      <c r="F36" s="18">
        <v>191.586</v>
      </c>
      <c r="G36" s="18">
        <v>2</v>
      </c>
      <c r="H36" s="18">
        <f>ROUNDDOWN(E36-(G36/100),3)</f>
        <v>191.177</v>
      </c>
      <c r="I36" s="18">
        <f>ROUNDDOWN(F36+(G36/100),3)</f>
        <v>191.606</v>
      </c>
      <c r="J36" s="18">
        <f aca="true" t="shared" si="18" ref="J36:J43">ABS(ROUNDDOWN(H36-I36,3))</f>
        <v>0.429</v>
      </c>
      <c r="K36" s="18">
        <f t="shared" si="12"/>
        <v>0.214</v>
      </c>
      <c r="L36" s="18">
        <f>ROUNDDOWN(H36-K36,3)</f>
        <v>190.963</v>
      </c>
      <c r="M36" s="18" t="s">
        <v>62</v>
      </c>
      <c r="N36" s="18">
        <f aca="true" t="shared" si="19" ref="N36:N43">ROUNDDOWN(J36*1,3)</f>
        <v>0.429</v>
      </c>
      <c r="O36" s="18">
        <f>ROUNDDOWN(H36-N36,3)</f>
        <v>190.748</v>
      </c>
      <c r="P36" s="18" t="s">
        <v>62</v>
      </c>
      <c r="Q36" s="18">
        <f aca="true" t="shared" si="20" ref="Q36:Q43">ROUNDDOWN(J36*1.5,3)</f>
        <v>0.643</v>
      </c>
      <c r="R36" s="18">
        <f>ROUNDDOWN(H36-Q36,3)</f>
        <v>190.534</v>
      </c>
      <c r="S36" s="18" t="s">
        <v>62</v>
      </c>
      <c r="T36" s="18">
        <f aca="true" t="shared" si="21" ref="T36:T43">ROUNDDOWN(J36*2,3)</f>
        <v>0.858</v>
      </c>
      <c r="U36" s="18">
        <f>ROUNDDOWN(H36-T36,3)</f>
        <v>190.319</v>
      </c>
      <c r="V36" s="18" t="s">
        <v>62</v>
      </c>
    </row>
    <row r="37" spans="1:22" ht="39.75" customHeight="1">
      <c r="A37" s="34">
        <v>33</v>
      </c>
      <c r="B37" s="18" t="s">
        <v>86</v>
      </c>
      <c r="C37" s="19">
        <v>42160</v>
      </c>
      <c r="D37" s="58">
        <v>15</v>
      </c>
      <c r="E37" s="18">
        <v>191.633</v>
      </c>
      <c r="F37" s="18">
        <v>190.714</v>
      </c>
      <c r="G37" s="18">
        <v>2</v>
      </c>
      <c r="H37" s="18">
        <f>ROUNDDOWN(E37+(G37/100),3)</f>
        <v>191.653</v>
      </c>
      <c r="I37" s="18">
        <f>ROUNDDOWN(F37-(G37/100),3)</f>
        <v>190.694</v>
      </c>
      <c r="J37" s="18">
        <f t="shared" si="18"/>
        <v>0.959</v>
      </c>
      <c r="K37" s="18">
        <f>ROUNDDOWN(J37*0.5,3)</f>
        <v>0.479</v>
      </c>
      <c r="L37" s="18">
        <f>ROUNDDOWN(H37+K37,3)</f>
        <v>192.132</v>
      </c>
      <c r="M37" s="18" t="s">
        <v>61</v>
      </c>
      <c r="N37" s="18">
        <f t="shared" si="19"/>
        <v>0.959</v>
      </c>
      <c r="O37" s="18">
        <f>ROUNDDOWN(H37+N37,3)</f>
        <v>192.612</v>
      </c>
      <c r="P37" s="18" t="s">
        <v>61</v>
      </c>
      <c r="Q37" s="18">
        <f t="shared" si="20"/>
        <v>1.438</v>
      </c>
      <c r="R37" s="18">
        <f>ROUNDDOWN(H37+Q37,3)</f>
        <v>193.091</v>
      </c>
      <c r="S37" s="18" t="s">
        <v>61</v>
      </c>
      <c r="T37" s="18">
        <f t="shared" si="21"/>
        <v>1.918</v>
      </c>
      <c r="U37" s="18">
        <f>ROUNDDOWN(H37+T37,3)</f>
        <v>193.571</v>
      </c>
      <c r="V37" s="18" t="s">
        <v>61</v>
      </c>
    </row>
    <row r="38" spans="1:22" ht="39.75" customHeight="1">
      <c r="A38" s="34">
        <v>34</v>
      </c>
      <c r="B38" s="18" t="s">
        <v>86</v>
      </c>
      <c r="C38" s="19">
        <v>42159</v>
      </c>
      <c r="D38" s="58">
        <v>0</v>
      </c>
      <c r="E38" s="18">
        <v>190.539</v>
      </c>
      <c r="F38" s="18">
        <v>190.334</v>
      </c>
      <c r="G38" s="18">
        <v>2</v>
      </c>
      <c r="H38" s="18">
        <f>ROUNDDOWN(E38+(G38/100),3)</f>
        <v>190.559</v>
      </c>
      <c r="I38" s="18">
        <f>ROUNDDOWN(F38-(G38/100),3)</f>
        <v>190.314</v>
      </c>
      <c r="J38" s="18">
        <f t="shared" si="18"/>
        <v>0.245</v>
      </c>
      <c r="K38" s="18">
        <f>ROUNDDOWN(J38*0.5,3)</f>
        <v>0.122</v>
      </c>
      <c r="L38" s="18">
        <f>ROUNDDOWN(H38+K38,3)</f>
        <v>190.681</v>
      </c>
      <c r="M38" s="18" t="s">
        <v>62</v>
      </c>
      <c r="N38" s="18">
        <f t="shared" si="19"/>
        <v>0.245</v>
      </c>
      <c r="O38" s="18">
        <f>ROUNDDOWN(H38+N38,3)</f>
        <v>190.804</v>
      </c>
      <c r="P38" s="18" t="s">
        <v>62</v>
      </c>
      <c r="Q38" s="18">
        <f t="shared" si="20"/>
        <v>0.367</v>
      </c>
      <c r="R38" s="18">
        <f>ROUNDDOWN(H38+Q38,3)</f>
        <v>190.926</v>
      </c>
      <c r="S38" s="18" t="s">
        <v>61</v>
      </c>
      <c r="T38" s="18">
        <f t="shared" si="21"/>
        <v>0.49</v>
      </c>
      <c r="U38" s="18">
        <f>ROUNDDOWN(H38+T38,3)</f>
        <v>191.049</v>
      </c>
      <c r="V38" s="18" t="s">
        <v>61</v>
      </c>
    </row>
    <row r="39" spans="1:22" ht="39.75" customHeight="1">
      <c r="A39" s="34">
        <v>35</v>
      </c>
      <c r="B39" s="18" t="s">
        <v>86</v>
      </c>
      <c r="C39" s="19">
        <v>42157</v>
      </c>
      <c r="D39" s="58">
        <v>17</v>
      </c>
      <c r="E39" s="18">
        <v>190.268</v>
      </c>
      <c r="F39" s="18">
        <v>189.837</v>
      </c>
      <c r="G39" s="18">
        <v>2</v>
      </c>
      <c r="H39" s="18">
        <f>ROUNDDOWN(E39+(G39/100),3)</f>
        <v>190.288</v>
      </c>
      <c r="I39" s="18">
        <f>ROUNDDOWN(F39-(G39/100),3)</f>
        <v>189.817</v>
      </c>
      <c r="J39" s="18">
        <f t="shared" si="18"/>
        <v>0.471</v>
      </c>
      <c r="K39" s="18">
        <f>ROUNDDOWN(J39*0.5,3)</f>
        <v>0.235</v>
      </c>
      <c r="L39" s="18">
        <f>ROUNDDOWN(H39+K39,3)</f>
        <v>190.523</v>
      </c>
      <c r="M39" s="18" t="s">
        <v>62</v>
      </c>
      <c r="N39" s="18">
        <f t="shared" si="19"/>
        <v>0.471</v>
      </c>
      <c r="O39" s="18">
        <f>ROUNDDOWN(H39+N39,3)</f>
        <v>190.759</v>
      </c>
      <c r="P39" s="18" t="s">
        <v>62</v>
      </c>
      <c r="Q39" s="18">
        <f t="shared" si="20"/>
        <v>0.706</v>
      </c>
      <c r="R39" s="18">
        <f>ROUNDDOWN(H39+Q39,3)</f>
        <v>190.994</v>
      </c>
      <c r="S39" s="18" t="s">
        <v>61</v>
      </c>
      <c r="T39" s="18">
        <f t="shared" si="21"/>
        <v>0.942</v>
      </c>
      <c r="U39" s="18">
        <f>ROUNDDOWN(H39+T39,3)</f>
        <v>191.23</v>
      </c>
      <c r="V39" s="18" t="s">
        <v>61</v>
      </c>
    </row>
    <row r="40" spans="1:22" ht="39.75" customHeight="1">
      <c r="A40" s="34">
        <v>36</v>
      </c>
      <c r="B40" s="18" t="s">
        <v>86</v>
      </c>
      <c r="C40" s="19">
        <v>42157</v>
      </c>
      <c r="D40" s="58">
        <v>15</v>
      </c>
      <c r="E40" s="18">
        <v>190.009</v>
      </c>
      <c r="F40" s="18">
        <v>189.637</v>
      </c>
      <c r="G40" s="18">
        <v>2</v>
      </c>
      <c r="H40" s="18">
        <f>ROUNDDOWN(E40+(G40/100),3)</f>
        <v>190.029</v>
      </c>
      <c r="I40" s="18">
        <f>ROUNDDOWN(F40-(G40/100),3)</f>
        <v>189.617</v>
      </c>
      <c r="J40" s="18">
        <f t="shared" si="18"/>
        <v>0.412</v>
      </c>
      <c r="K40" s="18">
        <f>ROUNDDOWN(J40*0.5,3)</f>
        <v>0.206</v>
      </c>
      <c r="L40" s="18">
        <f>ROUNDDOWN(H40+K40,3)</f>
        <v>190.235</v>
      </c>
      <c r="M40" s="18" t="s">
        <v>62</v>
      </c>
      <c r="N40" s="18">
        <f t="shared" si="19"/>
        <v>0.412</v>
      </c>
      <c r="O40" s="18">
        <f>ROUNDDOWN(H40+N40,3)</f>
        <v>190.441</v>
      </c>
      <c r="P40" s="18" t="s">
        <v>62</v>
      </c>
      <c r="Q40" s="18">
        <f t="shared" si="20"/>
        <v>0.618</v>
      </c>
      <c r="R40" s="18">
        <f>ROUNDDOWN(H40+Q40,3)</f>
        <v>190.647</v>
      </c>
      <c r="S40" s="18" t="s">
        <v>62</v>
      </c>
      <c r="T40" s="18">
        <f t="shared" si="21"/>
        <v>0.824</v>
      </c>
      <c r="U40" s="18">
        <f>ROUNDDOWN(H40+T40,3)</f>
        <v>190.853</v>
      </c>
      <c r="V40" s="18" t="s">
        <v>61</v>
      </c>
    </row>
    <row r="41" spans="1:22" ht="39.75" customHeight="1">
      <c r="A41" s="34">
        <v>37</v>
      </c>
      <c r="B41" s="18" t="s">
        <v>84</v>
      </c>
      <c r="C41" s="19">
        <v>42157</v>
      </c>
      <c r="D41" s="58">
        <v>9</v>
      </c>
      <c r="E41" s="18">
        <v>189.427</v>
      </c>
      <c r="F41" s="18">
        <v>189.773</v>
      </c>
      <c r="G41" s="18">
        <v>2</v>
      </c>
      <c r="H41" s="18">
        <f>ROUNDDOWN(E41-(G41/100),3)</f>
        <v>189.407</v>
      </c>
      <c r="I41" s="18">
        <f>ROUNDDOWN(F41+(G41/100),3)</f>
        <v>189.793</v>
      </c>
      <c r="J41" s="18">
        <f t="shared" si="18"/>
        <v>0.385</v>
      </c>
      <c r="K41" s="18">
        <f t="shared" si="12"/>
        <v>0.192</v>
      </c>
      <c r="L41" s="18">
        <f>ROUNDDOWN(H41-K41,3)</f>
        <v>189.215</v>
      </c>
      <c r="M41" s="18" t="s">
        <v>62</v>
      </c>
      <c r="N41" s="18">
        <f t="shared" si="19"/>
        <v>0.385</v>
      </c>
      <c r="O41" s="18">
        <f>ROUNDDOWN(H41-N41,3)</f>
        <v>189.022</v>
      </c>
      <c r="P41" s="18" t="s">
        <v>61</v>
      </c>
      <c r="Q41" s="18">
        <f t="shared" si="20"/>
        <v>0.577</v>
      </c>
      <c r="R41" s="18">
        <f>ROUNDDOWN(H41-Q41,3)</f>
        <v>188.83</v>
      </c>
      <c r="S41" s="18" t="s">
        <v>61</v>
      </c>
      <c r="T41" s="18">
        <f t="shared" si="21"/>
        <v>0.77</v>
      </c>
      <c r="U41" s="18">
        <f>ROUNDDOWN(H41-T41,3)</f>
        <v>188.637</v>
      </c>
      <c r="V41" s="18" t="s">
        <v>61</v>
      </c>
    </row>
    <row r="42" spans="1:22" ht="39.75" customHeight="1">
      <c r="A42" s="34">
        <v>38</v>
      </c>
      <c r="B42" s="26" t="s">
        <v>86</v>
      </c>
      <c r="C42" s="31">
        <v>42156</v>
      </c>
      <c r="D42" s="59">
        <v>18</v>
      </c>
      <c r="E42" s="18">
        <v>189.454</v>
      </c>
      <c r="F42" s="18">
        <v>189.093</v>
      </c>
      <c r="G42" s="18">
        <v>2</v>
      </c>
      <c r="H42" s="18">
        <f>ROUNDDOWN(E42+(G42/100),3)</f>
        <v>189.474</v>
      </c>
      <c r="I42" s="18">
        <f>ROUNDDOWN(F42-(G42/100),3)</f>
        <v>189.073</v>
      </c>
      <c r="J42" s="18">
        <f t="shared" si="18"/>
        <v>0.4</v>
      </c>
      <c r="K42" s="18">
        <f>ROUNDDOWN(J42*0.5,3)</f>
        <v>0.2</v>
      </c>
      <c r="L42" s="18">
        <f>ROUNDDOWN(H42+K42,3)</f>
        <v>189.674</v>
      </c>
      <c r="M42" s="18" t="s">
        <v>62</v>
      </c>
      <c r="N42" s="18">
        <f t="shared" si="19"/>
        <v>0.4</v>
      </c>
      <c r="O42" s="18">
        <f>ROUNDDOWN(H42+N42,3)</f>
        <v>189.874</v>
      </c>
      <c r="P42" s="18" t="s">
        <v>62</v>
      </c>
      <c r="Q42" s="18">
        <f t="shared" si="20"/>
        <v>0.6</v>
      </c>
      <c r="R42" s="18">
        <f>ROUNDDOWN(H42+Q42,3)</f>
        <v>190.074</v>
      </c>
      <c r="S42" s="18" t="s">
        <v>62</v>
      </c>
      <c r="T42" s="18">
        <f t="shared" si="21"/>
        <v>0.8</v>
      </c>
      <c r="U42" s="18">
        <f>ROUNDDOWN(H42+T42,3)</f>
        <v>190.274</v>
      </c>
      <c r="V42" s="18" t="s">
        <v>62</v>
      </c>
    </row>
    <row r="43" spans="1:22" ht="39.75" customHeight="1">
      <c r="A43" s="34">
        <v>39</v>
      </c>
      <c r="B43" s="18" t="s">
        <v>84</v>
      </c>
      <c r="C43" s="19">
        <v>42156</v>
      </c>
      <c r="D43" s="58">
        <v>10</v>
      </c>
      <c r="E43" s="18">
        <v>189.313</v>
      </c>
      <c r="F43" s="18">
        <v>189.75</v>
      </c>
      <c r="G43" s="18">
        <v>2</v>
      </c>
      <c r="H43" s="18">
        <f>ROUNDDOWN(E43-(G43/100),3)</f>
        <v>189.293</v>
      </c>
      <c r="I43" s="18">
        <f>ROUNDDOWN(F43+(G43/100),3)</f>
        <v>189.77</v>
      </c>
      <c r="J43" s="18">
        <f t="shared" si="18"/>
        <v>0.477</v>
      </c>
      <c r="K43" s="18">
        <f t="shared" si="12"/>
        <v>0.238</v>
      </c>
      <c r="L43" s="18">
        <f>ROUNDDOWN(H43-K43,3)</f>
        <v>189.055</v>
      </c>
      <c r="M43" s="18" t="s">
        <v>62</v>
      </c>
      <c r="N43" s="18">
        <f t="shared" si="19"/>
        <v>0.477</v>
      </c>
      <c r="O43" s="18">
        <f>ROUNDDOWN(H43-N43,3)</f>
        <v>188.816</v>
      </c>
      <c r="P43" s="18" t="s">
        <v>62</v>
      </c>
      <c r="Q43" s="18">
        <f t="shared" si="20"/>
        <v>0.715</v>
      </c>
      <c r="R43" s="18">
        <f>ROUNDDOWN(H43-Q43,3)</f>
        <v>188.578</v>
      </c>
      <c r="S43" s="18" t="s">
        <v>62</v>
      </c>
      <c r="T43" s="18">
        <f t="shared" si="21"/>
        <v>0.954</v>
      </c>
      <c r="U43" s="18">
        <f>ROUNDDOWN(H43-T43,3)</f>
        <v>188.339</v>
      </c>
      <c r="V43" s="18" t="s">
        <v>61</v>
      </c>
    </row>
    <row r="44" spans="1:22" ht="39.75" customHeight="1">
      <c r="A44" s="34">
        <v>40</v>
      </c>
      <c r="B44" s="18" t="s">
        <v>86</v>
      </c>
      <c r="C44" s="19">
        <v>42156</v>
      </c>
      <c r="D44" s="58">
        <v>5</v>
      </c>
      <c r="E44" s="18">
        <v>189.854</v>
      </c>
      <c r="F44" s="18">
        <v>189.635</v>
      </c>
      <c r="G44" s="18">
        <v>2</v>
      </c>
      <c r="H44" s="18">
        <f>ROUNDDOWN(E44+(G44/100),3)</f>
        <v>189.874</v>
      </c>
      <c r="I44" s="18">
        <f>ROUNDDOWN(F44-(G44/100),3)</f>
        <v>189.615</v>
      </c>
      <c r="J44" s="18">
        <f aca="true" t="shared" si="22" ref="J44:J54">ABS(ROUNDDOWN(H44-I44,3))</f>
        <v>0.258</v>
      </c>
      <c r="K44" s="18">
        <f>ROUNDDOWN(J44*0.5,3)</f>
        <v>0.129</v>
      </c>
      <c r="L44" s="18">
        <f>ROUNDDOWN(H44+K44,3)</f>
        <v>190.003</v>
      </c>
      <c r="M44" s="18" t="s">
        <v>61</v>
      </c>
      <c r="N44" s="18">
        <f aca="true" t="shared" si="23" ref="N44:N54">ROUNDDOWN(J44*1,3)</f>
        <v>0.258</v>
      </c>
      <c r="O44" s="18">
        <f>ROUNDDOWN(H44+N44,3)</f>
        <v>190.132</v>
      </c>
      <c r="P44" s="18" t="s">
        <v>61</v>
      </c>
      <c r="Q44" s="18">
        <f aca="true" t="shared" si="24" ref="Q44:Q54">ROUNDDOWN(J44*1.5,3)</f>
        <v>0.387</v>
      </c>
      <c r="R44" s="18">
        <f>ROUNDDOWN(H44+Q44,3)</f>
        <v>190.261</v>
      </c>
      <c r="S44" s="18" t="s">
        <v>61</v>
      </c>
      <c r="T44" s="18">
        <f aca="true" t="shared" si="25" ref="T44:T54">ROUNDDOWN(J44*2,3)</f>
        <v>0.516</v>
      </c>
      <c r="U44" s="18">
        <f>ROUNDDOWN(H44+T44,3)</f>
        <v>190.39</v>
      </c>
      <c r="V44" s="18" t="s">
        <v>61</v>
      </c>
    </row>
    <row r="45" spans="1:22" ht="39.75" customHeight="1">
      <c r="A45" s="34">
        <v>41</v>
      </c>
      <c r="B45" s="18" t="s">
        <v>86</v>
      </c>
      <c r="C45" s="19">
        <v>42156</v>
      </c>
      <c r="D45" s="58">
        <v>4</v>
      </c>
      <c r="E45" s="18">
        <v>189.807</v>
      </c>
      <c r="F45" s="18">
        <v>189.631</v>
      </c>
      <c r="G45" s="18">
        <v>2</v>
      </c>
      <c r="H45" s="18">
        <f>ROUNDDOWN(E45+(G45/100),3)</f>
        <v>189.827</v>
      </c>
      <c r="I45" s="18">
        <f>ROUNDDOWN(F45-(G45/100),3)</f>
        <v>189.611</v>
      </c>
      <c r="J45" s="18">
        <f t="shared" si="22"/>
        <v>0.216</v>
      </c>
      <c r="K45" s="18">
        <f>ROUNDDOWN(J45*0.5,3)</f>
        <v>0.108</v>
      </c>
      <c r="L45" s="18">
        <f>ROUNDDOWN(H45+K45,3)</f>
        <v>189.935</v>
      </c>
      <c r="M45" s="18" t="s">
        <v>62</v>
      </c>
      <c r="N45" s="18">
        <f t="shared" si="23"/>
        <v>0.216</v>
      </c>
      <c r="O45" s="18">
        <f>ROUNDDOWN(H45+N45,3)</f>
        <v>190.043</v>
      </c>
      <c r="P45" s="18" t="s">
        <v>61</v>
      </c>
      <c r="Q45" s="18">
        <f t="shared" si="24"/>
        <v>0.324</v>
      </c>
      <c r="R45" s="18">
        <f>ROUNDDOWN(H45+Q45,3)</f>
        <v>190.151</v>
      </c>
      <c r="S45" s="18" t="s">
        <v>61</v>
      </c>
      <c r="T45" s="18">
        <f t="shared" si="25"/>
        <v>0.432</v>
      </c>
      <c r="U45" s="18">
        <f>ROUNDDOWN(H45+T45,3)</f>
        <v>190.259</v>
      </c>
      <c r="V45" s="18" t="s">
        <v>61</v>
      </c>
    </row>
    <row r="46" spans="1:22" ht="39.75" customHeight="1">
      <c r="A46" s="34">
        <v>42</v>
      </c>
      <c r="B46" s="18" t="s">
        <v>84</v>
      </c>
      <c r="C46" s="19">
        <v>42153</v>
      </c>
      <c r="D46" s="58">
        <v>16</v>
      </c>
      <c r="E46" s="18">
        <v>189.296</v>
      </c>
      <c r="F46" s="18">
        <v>189.566</v>
      </c>
      <c r="G46" s="18">
        <v>2</v>
      </c>
      <c r="H46" s="18">
        <f>ROUNDDOWN(E46-(G46/100),3)</f>
        <v>189.276</v>
      </c>
      <c r="I46" s="18">
        <f>ROUNDDOWN(F46+(G46/100),3)</f>
        <v>189.586</v>
      </c>
      <c r="J46" s="18">
        <f t="shared" si="22"/>
        <v>0.31</v>
      </c>
      <c r="K46" s="18">
        <f t="shared" si="12"/>
        <v>0.155</v>
      </c>
      <c r="L46" s="18">
        <f>ROUNDDOWN(H46-K46,3)</f>
        <v>189.121</v>
      </c>
      <c r="M46" s="18" t="s">
        <v>62</v>
      </c>
      <c r="N46" s="18">
        <f t="shared" si="23"/>
        <v>0.31</v>
      </c>
      <c r="O46" s="18">
        <f>ROUNDDOWN(H46-N46,3)</f>
        <v>188.966</v>
      </c>
      <c r="P46" s="18" t="s">
        <v>61</v>
      </c>
      <c r="Q46" s="18">
        <f t="shared" si="24"/>
        <v>0.465</v>
      </c>
      <c r="R46" s="18">
        <f>ROUNDDOWN(H46-Q46,3)</f>
        <v>188.811</v>
      </c>
      <c r="S46" s="18" t="s">
        <v>61</v>
      </c>
      <c r="T46" s="18">
        <f t="shared" si="25"/>
        <v>0.62</v>
      </c>
      <c r="U46" s="18">
        <f>ROUNDDOWN(H46-T46,3)</f>
        <v>188.656</v>
      </c>
      <c r="V46" s="18" t="s">
        <v>61</v>
      </c>
    </row>
    <row r="47" spans="1:22" ht="39.75" customHeight="1">
      <c r="A47" s="34">
        <v>43</v>
      </c>
      <c r="B47" s="18" t="s">
        <v>84</v>
      </c>
      <c r="C47" s="19">
        <v>42153</v>
      </c>
      <c r="D47" s="58">
        <v>2</v>
      </c>
      <c r="E47" s="18">
        <v>189.59</v>
      </c>
      <c r="F47" s="18">
        <v>189.835</v>
      </c>
      <c r="G47" s="18">
        <v>2</v>
      </c>
      <c r="H47" s="18">
        <f>ROUNDDOWN(E47-(G47/100),3)</f>
        <v>189.57</v>
      </c>
      <c r="I47" s="18">
        <f>ROUNDDOWN(F47+(G47/100),3)</f>
        <v>189.855</v>
      </c>
      <c r="J47" s="18">
        <f t="shared" si="22"/>
        <v>0.284</v>
      </c>
      <c r="K47" s="18">
        <f t="shared" si="12"/>
        <v>0.142</v>
      </c>
      <c r="L47" s="18">
        <f>ROUNDDOWN(H47-K47,3)</f>
        <v>189.428</v>
      </c>
      <c r="M47" s="18" t="s">
        <v>61</v>
      </c>
      <c r="N47" s="18">
        <f t="shared" si="23"/>
        <v>0.284</v>
      </c>
      <c r="O47" s="18">
        <f>ROUNDDOWN(H47-N47,3)</f>
        <v>189.286</v>
      </c>
      <c r="P47" s="18" t="s">
        <v>61</v>
      </c>
      <c r="Q47" s="18">
        <f t="shared" si="24"/>
        <v>0.426</v>
      </c>
      <c r="R47" s="18">
        <f>ROUNDDOWN(H47-Q47,3)</f>
        <v>189.144</v>
      </c>
      <c r="S47" s="18" t="s">
        <v>61</v>
      </c>
      <c r="T47" s="18">
        <f t="shared" si="25"/>
        <v>0.568</v>
      </c>
      <c r="U47" s="18">
        <f>ROUNDDOWN(H47-T47,3)</f>
        <v>189.002</v>
      </c>
      <c r="V47" s="18" t="s">
        <v>61</v>
      </c>
    </row>
    <row r="48" spans="1:22" ht="39.75" customHeight="1">
      <c r="A48" s="34">
        <v>44</v>
      </c>
      <c r="B48" s="18" t="s">
        <v>86</v>
      </c>
      <c r="C48" s="19">
        <v>42152</v>
      </c>
      <c r="D48" s="58">
        <v>3</v>
      </c>
      <c r="E48" s="18">
        <v>189.894</v>
      </c>
      <c r="F48" s="18">
        <v>189.708</v>
      </c>
      <c r="G48" s="18">
        <v>2</v>
      </c>
      <c r="H48" s="18">
        <f>ROUNDDOWN(E48+(G48/100),3)</f>
        <v>189.914</v>
      </c>
      <c r="I48" s="18">
        <f>ROUNDDOWN(F48-(G48/100),3)</f>
        <v>189.688</v>
      </c>
      <c r="J48" s="18">
        <f t="shared" si="22"/>
        <v>0.225</v>
      </c>
      <c r="K48" s="18">
        <f>ROUNDDOWN(J48*0.5,3)</f>
        <v>0.112</v>
      </c>
      <c r="L48" s="18">
        <f>ROUNDDOWN(H48+K48,3)</f>
        <v>190.026</v>
      </c>
      <c r="M48" s="18" t="s">
        <v>62</v>
      </c>
      <c r="N48" s="18">
        <f t="shared" si="23"/>
        <v>0.225</v>
      </c>
      <c r="O48" s="18">
        <f aca="true" t="shared" si="26" ref="O48:O54">ROUNDDOWN(H48+N48,3)</f>
        <v>190.139</v>
      </c>
      <c r="P48" s="18" t="s">
        <v>62</v>
      </c>
      <c r="Q48" s="18">
        <f t="shared" si="24"/>
        <v>0.337</v>
      </c>
      <c r="R48" s="18">
        <f aca="true" t="shared" si="27" ref="R48:R54">ROUNDDOWN(H48+Q48,3)</f>
        <v>190.251</v>
      </c>
      <c r="S48" s="18" t="s">
        <v>62</v>
      </c>
      <c r="T48" s="18">
        <f t="shared" si="25"/>
        <v>0.45</v>
      </c>
      <c r="U48" s="18">
        <f>ROUNDDOWN(H48+T48,3)</f>
        <v>190.364</v>
      </c>
      <c r="V48" s="18" t="s">
        <v>62</v>
      </c>
    </row>
    <row r="49" spans="1:22" ht="39.75" customHeight="1">
      <c r="A49" s="34">
        <v>45</v>
      </c>
      <c r="B49" s="18" t="s">
        <v>86</v>
      </c>
      <c r="C49" s="19">
        <v>42151</v>
      </c>
      <c r="D49" s="58">
        <v>8</v>
      </c>
      <c r="E49" s="18">
        <v>189.661</v>
      </c>
      <c r="F49" s="18">
        <v>189.381</v>
      </c>
      <c r="G49" s="18">
        <v>2</v>
      </c>
      <c r="H49" s="18">
        <f>ROUNDDOWN(E49+(G49/100),3)</f>
        <v>189.681</v>
      </c>
      <c r="I49" s="18">
        <f>ROUNDDOWN(F49-(G49/100),3)</f>
        <v>189.361</v>
      </c>
      <c r="J49" s="18">
        <f t="shared" si="22"/>
        <v>0.32</v>
      </c>
      <c r="K49" s="18">
        <f>ROUNDDOWN(J49*0.5,3)</f>
        <v>0.16</v>
      </c>
      <c r="L49" s="18">
        <f>ROUNDDOWN(H49+K49,3)</f>
        <v>189.841</v>
      </c>
      <c r="M49" s="18" t="s">
        <v>62</v>
      </c>
      <c r="N49" s="18">
        <f t="shared" si="23"/>
        <v>0.32</v>
      </c>
      <c r="O49" s="18">
        <f t="shared" si="26"/>
        <v>190.001</v>
      </c>
      <c r="P49" s="18" t="s">
        <v>62</v>
      </c>
      <c r="Q49" s="18">
        <f t="shared" si="24"/>
        <v>0.48</v>
      </c>
      <c r="R49" s="18">
        <f t="shared" si="27"/>
        <v>190.161</v>
      </c>
      <c r="S49" s="18" t="s">
        <v>62</v>
      </c>
      <c r="T49" s="18">
        <f t="shared" si="25"/>
        <v>0.64</v>
      </c>
      <c r="U49" s="18">
        <f>ROUNDDOWN(H49+T49,3)</f>
        <v>190.321</v>
      </c>
      <c r="V49" s="18" t="s">
        <v>62</v>
      </c>
    </row>
    <row r="50" spans="1:22" ht="39.75" customHeight="1">
      <c r="A50" s="34">
        <v>46</v>
      </c>
      <c r="B50" s="18" t="s">
        <v>86</v>
      </c>
      <c r="C50" s="19">
        <v>42151</v>
      </c>
      <c r="D50" s="58">
        <v>2</v>
      </c>
      <c r="E50" s="18">
        <v>189.379</v>
      </c>
      <c r="F50" s="18">
        <v>189.231</v>
      </c>
      <c r="G50" s="18">
        <v>2</v>
      </c>
      <c r="H50" s="18">
        <f>ROUNDDOWN(E50+(G50/100),3)</f>
        <v>189.399</v>
      </c>
      <c r="I50" s="18">
        <f>ROUNDDOWN(F50-(G50/100),3)</f>
        <v>189.211</v>
      </c>
      <c r="J50" s="18">
        <f t="shared" si="22"/>
        <v>0.187</v>
      </c>
      <c r="K50" s="18">
        <f>ROUNDDOWN(J50*0.5,3)</f>
        <v>0.093</v>
      </c>
      <c r="L50" s="18">
        <f>ROUNDDOWN(H50+K50,3)</f>
        <v>189.492</v>
      </c>
      <c r="M50" s="18" t="s">
        <v>62</v>
      </c>
      <c r="N50" s="18">
        <f t="shared" si="23"/>
        <v>0.187</v>
      </c>
      <c r="O50" s="18">
        <f t="shared" si="26"/>
        <v>189.586</v>
      </c>
      <c r="P50" s="18" t="s">
        <v>62</v>
      </c>
      <c r="Q50" s="18">
        <f t="shared" si="24"/>
        <v>0.28</v>
      </c>
      <c r="R50" s="18">
        <f t="shared" si="27"/>
        <v>189.679</v>
      </c>
      <c r="S50" s="18" t="s">
        <v>62</v>
      </c>
      <c r="T50" s="18">
        <f t="shared" si="25"/>
        <v>0.374</v>
      </c>
      <c r="U50" s="18">
        <f>ROUNDDOWN(H50+T50,3)</f>
        <v>189.773</v>
      </c>
      <c r="V50" s="18" t="s">
        <v>62</v>
      </c>
    </row>
    <row r="51" spans="1:22" ht="39.75" customHeight="1">
      <c r="A51" s="34">
        <v>47</v>
      </c>
      <c r="B51" s="18" t="s">
        <v>86</v>
      </c>
      <c r="C51" s="31">
        <v>42150</v>
      </c>
      <c r="D51" s="59">
        <v>8</v>
      </c>
      <c r="E51" s="18">
        <v>188.329</v>
      </c>
      <c r="F51" s="18">
        <v>188.15</v>
      </c>
      <c r="G51" s="18">
        <v>2</v>
      </c>
      <c r="H51" s="18">
        <f>ROUNDDOWN(E51+(G51/100),3)</f>
        <v>188.349</v>
      </c>
      <c r="I51" s="18">
        <f>ROUNDDOWN(F51-(G51/100),3)</f>
        <v>188.13</v>
      </c>
      <c r="J51" s="18">
        <f t="shared" si="22"/>
        <v>0.218</v>
      </c>
      <c r="K51" s="18">
        <f>ROUNDDOWN(J51*0.5,3)</f>
        <v>0.109</v>
      </c>
      <c r="L51" s="18">
        <f>ROUNDDOWN(H51+K51,3)</f>
        <v>188.458</v>
      </c>
      <c r="M51" s="18" t="s">
        <v>62</v>
      </c>
      <c r="N51" s="18">
        <f t="shared" si="23"/>
        <v>0.218</v>
      </c>
      <c r="O51" s="18">
        <f t="shared" si="26"/>
        <v>188.567</v>
      </c>
      <c r="P51" s="18" t="s">
        <v>62</v>
      </c>
      <c r="Q51" s="18">
        <f t="shared" si="24"/>
        <v>0.327</v>
      </c>
      <c r="R51" s="18">
        <f t="shared" si="27"/>
        <v>188.676</v>
      </c>
      <c r="S51" s="18" t="s">
        <v>62</v>
      </c>
      <c r="T51" s="18">
        <f t="shared" si="25"/>
        <v>0.436</v>
      </c>
      <c r="U51" s="18">
        <f>ROUNDDOWN(H51+T51,3)</f>
        <v>188.785</v>
      </c>
      <c r="V51" s="18" t="s">
        <v>62</v>
      </c>
    </row>
    <row r="52" spans="1:22" ht="39.75" customHeight="1">
      <c r="A52" s="34">
        <v>48</v>
      </c>
      <c r="B52" s="18" t="s">
        <v>84</v>
      </c>
      <c r="C52" s="31">
        <v>42149</v>
      </c>
      <c r="D52" s="59">
        <v>12</v>
      </c>
      <c r="E52" s="18">
        <v>188.172</v>
      </c>
      <c r="F52" s="18">
        <v>188.437</v>
      </c>
      <c r="G52" s="18">
        <v>2</v>
      </c>
      <c r="H52" s="18">
        <f>ROUNDDOWN(E52-(G52/100),3)</f>
        <v>188.152</v>
      </c>
      <c r="I52" s="18">
        <f>ROUNDDOWN(F52+(G52/100),3)</f>
        <v>188.457</v>
      </c>
      <c r="J52" s="18">
        <f t="shared" si="22"/>
        <v>0.305</v>
      </c>
      <c r="K52" s="18">
        <f t="shared" si="12"/>
        <v>0.152</v>
      </c>
      <c r="L52" s="18">
        <f>ROUNDDOWN(H52-K52,3)</f>
        <v>188</v>
      </c>
      <c r="M52" s="18" t="s">
        <v>62</v>
      </c>
      <c r="N52" s="18">
        <f t="shared" si="23"/>
        <v>0.305</v>
      </c>
      <c r="O52" s="18">
        <f>ROUNDDOWN(H52-N52,3)</f>
        <v>187.847</v>
      </c>
      <c r="P52" s="18" t="s">
        <v>62</v>
      </c>
      <c r="Q52" s="18">
        <f t="shared" si="24"/>
        <v>0.457</v>
      </c>
      <c r="R52" s="18">
        <f>ROUNDDOWN(H52-Q52,3)</f>
        <v>187.695</v>
      </c>
      <c r="S52" s="18" t="s">
        <v>61</v>
      </c>
      <c r="T52" s="18">
        <f t="shared" si="25"/>
        <v>0.61</v>
      </c>
      <c r="U52" s="18">
        <f>ROUNDDOWN(H52-T52,3)</f>
        <v>187.542</v>
      </c>
      <c r="V52" s="18" t="s">
        <v>61</v>
      </c>
    </row>
    <row r="53" spans="1:22" ht="39.75" customHeight="1">
      <c r="A53" s="34">
        <v>49</v>
      </c>
      <c r="B53" s="18" t="s">
        <v>84</v>
      </c>
      <c r="C53" s="31">
        <v>42146</v>
      </c>
      <c r="D53" s="59">
        <v>12</v>
      </c>
      <c r="E53" s="18">
        <v>189.031</v>
      </c>
      <c r="F53" s="18">
        <v>189.35</v>
      </c>
      <c r="G53" s="18">
        <v>2</v>
      </c>
      <c r="H53" s="18">
        <f>ROUNDDOWN(E53-(G53/100),3)</f>
        <v>189.011</v>
      </c>
      <c r="I53" s="18">
        <f>ROUNDDOWN(F53+(G53/100),3)</f>
        <v>189.37</v>
      </c>
      <c r="J53" s="18">
        <f t="shared" si="22"/>
        <v>0.359</v>
      </c>
      <c r="K53" s="18">
        <f t="shared" si="12"/>
        <v>0.179</v>
      </c>
      <c r="L53" s="18">
        <f>ROUNDDOWN(H53-K53,3)</f>
        <v>188.832</v>
      </c>
      <c r="M53" s="18" t="s">
        <v>62</v>
      </c>
      <c r="N53" s="18">
        <f t="shared" si="23"/>
        <v>0.359</v>
      </c>
      <c r="O53" s="18">
        <f>ROUNDDOWN(H53-N53,3)</f>
        <v>188.652</v>
      </c>
      <c r="P53" s="18" t="s">
        <v>62</v>
      </c>
      <c r="Q53" s="18">
        <f t="shared" si="24"/>
        <v>0.538</v>
      </c>
      <c r="R53" s="18">
        <f>ROUNDDOWN(H53-Q53,3)</f>
        <v>188.473</v>
      </c>
      <c r="S53" s="18" t="s">
        <v>62</v>
      </c>
      <c r="T53" s="18">
        <f t="shared" si="25"/>
        <v>0.718</v>
      </c>
      <c r="U53" s="18">
        <f>ROUNDDOWN(H53-T53,3)</f>
        <v>188.293</v>
      </c>
      <c r="V53" s="18" t="s">
        <v>62</v>
      </c>
    </row>
    <row r="54" spans="1:22" ht="39.75" customHeight="1">
      <c r="A54" s="34">
        <v>50</v>
      </c>
      <c r="B54" s="18" t="s">
        <v>86</v>
      </c>
      <c r="C54" s="31">
        <v>42145</v>
      </c>
      <c r="D54" s="59">
        <v>5</v>
      </c>
      <c r="E54" s="18">
        <v>188.47</v>
      </c>
      <c r="F54" s="18">
        <v>188.278</v>
      </c>
      <c r="G54" s="18">
        <v>2</v>
      </c>
      <c r="H54" s="18">
        <f aca="true" t="shared" si="28" ref="H54:H59">ROUNDDOWN(E54+(G54/100),3)</f>
        <v>188.49</v>
      </c>
      <c r="I54" s="18">
        <f aca="true" t="shared" si="29" ref="I54:I59">ROUNDDOWN(F54-(G54/100),3)</f>
        <v>188.258</v>
      </c>
      <c r="J54" s="18">
        <f t="shared" si="22"/>
        <v>0.231</v>
      </c>
      <c r="K54" s="18">
        <f aca="true" t="shared" si="30" ref="K54:K59">ROUNDDOWN(J54*0.5,3)</f>
        <v>0.115</v>
      </c>
      <c r="L54" s="18">
        <f aca="true" t="shared" si="31" ref="L54:L59">ROUNDDOWN(H54+K54,3)</f>
        <v>188.605</v>
      </c>
      <c r="M54" s="18" t="s">
        <v>61</v>
      </c>
      <c r="N54" s="18">
        <f t="shared" si="23"/>
        <v>0.231</v>
      </c>
      <c r="O54" s="18">
        <f t="shared" si="26"/>
        <v>188.721</v>
      </c>
      <c r="P54" s="18" t="s">
        <v>61</v>
      </c>
      <c r="Q54" s="18">
        <f t="shared" si="24"/>
        <v>0.346</v>
      </c>
      <c r="R54" s="18">
        <f t="shared" si="27"/>
        <v>188.836</v>
      </c>
      <c r="S54" s="18" t="s">
        <v>61</v>
      </c>
      <c r="T54" s="18">
        <f t="shared" si="25"/>
        <v>0.462</v>
      </c>
      <c r="U54" s="18">
        <f aca="true" t="shared" si="32" ref="U54:U59">ROUNDDOWN(H54+T54,3)</f>
        <v>188.952</v>
      </c>
      <c r="V54" s="18" t="s">
        <v>61</v>
      </c>
    </row>
    <row r="55" spans="1:22" ht="39.75" customHeight="1">
      <c r="A55" s="34">
        <v>51</v>
      </c>
      <c r="B55" s="18" t="s">
        <v>38</v>
      </c>
      <c r="C55" s="31">
        <v>42144</v>
      </c>
      <c r="D55" s="59">
        <v>9</v>
      </c>
      <c r="E55" s="18">
        <v>187.521</v>
      </c>
      <c r="F55" s="18">
        <v>187.126</v>
      </c>
      <c r="G55" s="18">
        <v>2</v>
      </c>
      <c r="H55" s="18">
        <f t="shared" si="28"/>
        <v>187.541</v>
      </c>
      <c r="I55" s="18">
        <f t="shared" si="29"/>
        <v>187.106</v>
      </c>
      <c r="J55" s="18">
        <f aca="true" t="shared" si="33" ref="J55:J60">ABS(ROUNDDOWN(H55-I55,3))</f>
        <v>0.435</v>
      </c>
      <c r="K55" s="18">
        <f t="shared" si="30"/>
        <v>0.217</v>
      </c>
      <c r="L55" s="18">
        <f t="shared" si="31"/>
        <v>187.758</v>
      </c>
      <c r="M55" s="18" t="s">
        <v>62</v>
      </c>
      <c r="N55" s="18">
        <f aca="true" t="shared" si="34" ref="N55:N60">ROUNDDOWN(J55*1,3)</f>
        <v>0.435</v>
      </c>
      <c r="O55" s="18">
        <f>ROUNDDOWN(H55+N55,3)</f>
        <v>187.976</v>
      </c>
      <c r="P55" s="18" t="s">
        <v>62</v>
      </c>
      <c r="Q55" s="18">
        <f aca="true" t="shared" si="35" ref="Q55:Q60">ROUNDDOWN(J55*1.5,3)</f>
        <v>0.652</v>
      </c>
      <c r="R55" s="18">
        <f>ROUNDDOWN(H55+Q55,3)</f>
        <v>188.193</v>
      </c>
      <c r="S55" s="18" t="s">
        <v>62</v>
      </c>
      <c r="T55" s="18">
        <f aca="true" t="shared" si="36" ref="T55:T60">ROUNDDOWN(J55*2,3)</f>
        <v>0.87</v>
      </c>
      <c r="U55" s="18">
        <f t="shared" si="32"/>
        <v>188.411</v>
      </c>
      <c r="V55" s="18" t="s">
        <v>62</v>
      </c>
    </row>
    <row r="56" spans="1:22" ht="39.75" customHeight="1">
      <c r="A56" s="34">
        <v>52</v>
      </c>
      <c r="B56" s="18" t="s">
        <v>86</v>
      </c>
      <c r="C56" s="31">
        <v>42143</v>
      </c>
      <c r="D56" s="59">
        <v>9</v>
      </c>
      <c r="E56" s="18">
        <v>187.956</v>
      </c>
      <c r="F56" s="18">
        <v>187.64</v>
      </c>
      <c r="G56" s="18">
        <v>2</v>
      </c>
      <c r="H56" s="18">
        <f t="shared" si="28"/>
        <v>187.976</v>
      </c>
      <c r="I56" s="18">
        <f t="shared" si="29"/>
        <v>187.62</v>
      </c>
      <c r="J56" s="18">
        <f t="shared" si="33"/>
        <v>0.355</v>
      </c>
      <c r="K56" s="18">
        <f t="shared" si="30"/>
        <v>0.177</v>
      </c>
      <c r="L56" s="18">
        <f t="shared" si="31"/>
        <v>188.153</v>
      </c>
      <c r="M56" s="18" t="s">
        <v>67</v>
      </c>
      <c r="N56" s="18">
        <f t="shared" si="34"/>
        <v>0.355</v>
      </c>
      <c r="O56" s="18">
        <f>ROUNDDOWN(H56+N56,3)</f>
        <v>188.331</v>
      </c>
      <c r="P56" s="18" t="s">
        <v>67</v>
      </c>
      <c r="Q56" s="18">
        <f t="shared" si="35"/>
        <v>0.532</v>
      </c>
      <c r="R56" s="18">
        <f>ROUNDDOWN(H56+Q56,3)</f>
        <v>188.508</v>
      </c>
      <c r="S56" s="18" t="s">
        <v>67</v>
      </c>
      <c r="T56" s="18">
        <f t="shared" si="36"/>
        <v>0.71</v>
      </c>
      <c r="U56" s="18">
        <f t="shared" si="32"/>
        <v>188.686</v>
      </c>
      <c r="V56" s="18" t="s">
        <v>67</v>
      </c>
    </row>
    <row r="57" spans="1:22" ht="39.75" customHeight="1">
      <c r="A57" s="34">
        <v>53</v>
      </c>
      <c r="B57" s="18" t="s">
        <v>38</v>
      </c>
      <c r="C57" s="31">
        <v>42142</v>
      </c>
      <c r="D57" s="59">
        <v>22</v>
      </c>
      <c r="E57" s="18">
        <v>187.92</v>
      </c>
      <c r="F57" s="18">
        <v>187.654</v>
      </c>
      <c r="G57" s="18">
        <v>2</v>
      </c>
      <c r="H57" s="18">
        <f t="shared" si="28"/>
        <v>187.94</v>
      </c>
      <c r="I57" s="18">
        <f t="shared" si="29"/>
        <v>187.634</v>
      </c>
      <c r="J57" s="18">
        <f t="shared" si="33"/>
        <v>0.306</v>
      </c>
      <c r="K57" s="18">
        <f t="shared" si="30"/>
        <v>0.153</v>
      </c>
      <c r="L57" s="18">
        <f t="shared" si="31"/>
        <v>188.093</v>
      </c>
      <c r="M57" s="18" t="s">
        <v>67</v>
      </c>
      <c r="N57" s="18">
        <f t="shared" si="34"/>
        <v>0.306</v>
      </c>
      <c r="O57" s="18">
        <f>ROUNDDOWN(H57+N57,3)</f>
        <v>188.246</v>
      </c>
      <c r="P57" s="18" t="s">
        <v>67</v>
      </c>
      <c r="Q57" s="18">
        <f t="shared" si="35"/>
        <v>0.459</v>
      </c>
      <c r="R57" s="18">
        <f>ROUNDDOWN(H57+Q57,3)</f>
        <v>188.399</v>
      </c>
      <c r="S57" s="18" t="s">
        <v>67</v>
      </c>
      <c r="T57" s="18">
        <f t="shared" si="36"/>
        <v>0.612</v>
      </c>
      <c r="U57" s="18">
        <f t="shared" si="32"/>
        <v>188.552</v>
      </c>
      <c r="V57" s="18" t="s">
        <v>67</v>
      </c>
    </row>
    <row r="58" spans="1:22" ht="39.75" customHeight="1">
      <c r="A58" s="34">
        <v>54</v>
      </c>
      <c r="B58" s="18" t="s">
        <v>86</v>
      </c>
      <c r="C58" s="31">
        <v>42142</v>
      </c>
      <c r="D58" s="59">
        <v>21</v>
      </c>
      <c r="E58" s="18">
        <v>187.658</v>
      </c>
      <c r="F58" s="18">
        <v>187.658</v>
      </c>
      <c r="G58" s="18">
        <v>2</v>
      </c>
      <c r="H58" s="18">
        <f t="shared" si="28"/>
        <v>187.678</v>
      </c>
      <c r="I58" s="18">
        <f t="shared" si="29"/>
        <v>187.638</v>
      </c>
      <c r="J58" s="18">
        <f t="shared" si="33"/>
        <v>0.039</v>
      </c>
      <c r="K58" s="18">
        <f t="shared" si="30"/>
        <v>0.019</v>
      </c>
      <c r="L58" s="18">
        <f t="shared" si="31"/>
        <v>187.697</v>
      </c>
      <c r="M58" s="18" t="s">
        <v>61</v>
      </c>
      <c r="N58" s="18">
        <f t="shared" si="34"/>
        <v>0.039</v>
      </c>
      <c r="O58" s="18">
        <f>ROUNDDOWN(H58+N58,3)</f>
        <v>187.717</v>
      </c>
      <c r="P58" s="18" t="s">
        <v>61</v>
      </c>
      <c r="Q58" s="18">
        <f t="shared" si="35"/>
        <v>0.058</v>
      </c>
      <c r="R58" s="18">
        <f>ROUNDDOWN(H58+Q58,3)</f>
        <v>187.736</v>
      </c>
      <c r="S58" s="18" t="s">
        <v>61</v>
      </c>
      <c r="T58" s="18">
        <f t="shared" si="36"/>
        <v>0.078</v>
      </c>
      <c r="U58" s="18">
        <f t="shared" si="32"/>
        <v>187.756</v>
      </c>
      <c r="V58" s="18" t="s">
        <v>61</v>
      </c>
    </row>
    <row r="59" spans="1:22" ht="39.75" customHeight="1">
      <c r="A59" s="34">
        <v>55</v>
      </c>
      <c r="B59" s="18" t="s">
        <v>86</v>
      </c>
      <c r="C59" s="31">
        <v>42139</v>
      </c>
      <c r="D59" s="59">
        <v>15</v>
      </c>
      <c r="E59" s="18">
        <v>188.453</v>
      </c>
      <c r="F59" s="18">
        <v>188.037</v>
      </c>
      <c r="G59" s="18">
        <v>2</v>
      </c>
      <c r="H59" s="18">
        <f t="shared" si="28"/>
        <v>188.473</v>
      </c>
      <c r="I59" s="18">
        <f t="shared" si="29"/>
        <v>188.017</v>
      </c>
      <c r="J59" s="18">
        <f t="shared" si="33"/>
        <v>0.456</v>
      </c>
      <c r="K59" s="18">
        <f t="shared" si="30"/>
        <v>0.228</v>
      </c>
      <c r="L59" s="18">
        <f t="shared" si="31"/>
        <v>188.701</v>
      </c>
      <c r="M59" s="18" t="s">
        <v>61</v>
      </c>
      <c r="N59" s="18">
        <f t="shared" si="34"/>
        <v>0.456</v>
      </c>
      <c r="O59" s="18">
        <f>ROUNDDOWN(H59+N59,3)</f>
        <v>188.929</v>
      </c>
      <c r="P59" s="18" t="s">
        <v>61</v>
      </c>
      <c r="Q59" s="18">
        <f t="shared" si="35"/>
        <v>0.684</v>
      </c>
      <c r="R59" s="18">
        <f>ROUNDDOWN(H59+Q59,3)</f>
        <v>189.157</v>
      </c>
      <c r="S59" s="18" t="s">
        <v>61</v>
      </c>
      <c r="T59" s="18">
        <f t="shared" si="36"/>
        <v>0.912</v>
      </c>
      <c r="U59" s="18">
        <f t="shared" si="32"/>
        <v>189.385</v>
      </c>
      <c r="V59" s="18" t="s">
        <v>61</v>
      </c>
    </row>
    <row r="60" spans="1:22" ht="39.75" customHeight="1">
      <c r="A60" s="34">
        <v>56</v>
      </c>
      <c r="B60" s="18" t="s">
        <v>84</v>
      </c>
      <c r="C60" s="31">
        <v>42137</v>
      </c>
      <c r="D60" s="59">
        <v>19</v>
      </c>
      <c r="E60" s="18">
        <v>187.453</v>
      </c>
      <c r="F60" s="18">
        <v>187.664</v>
      </c>
      <c r="G60" s="18">
        <v>2</v>
      </c>
      <c r="H60" s="18">
        <f>ROUNDDOWN(E60-(G60/100),3)</f>
        <v>187.433</v>
      </c>
      <c r="I60" s="18">
        <f>ROUNDDOWN(F60+(G60/100),3)</f>
        <v>187.684</v>
      </c>
      <c r="J60" s="18">
        <f t="shared" si="33"/>
        <v>0.251</v>
      </c>
      <c r="K60" s="18">
        <f t="shared" si="12"/>
        <v>0.125</v>
      </c>
      <c r="L60" s="18">
        <f>ROUNDDOWN(H60-K60,3)</f>
        <v>187.308</v>
      </c>
      <c r="M60" s="18" t="s">
        <v>61</v>
      </c>
      <c r="N60" s="18">
        <f t="shared" si="34"/>
        <v>0.251</v>
      </c>
      <c r="O60" s="18">
        <f>ROUNDDOWN(H60-N60,3)</f>
        <v>187.182</v>
      </c>
      <c r="P60" s="18" t="s">
        <v>61</v>
      </c>
      <c r="Q60" s="18">
        <f t="shared" si="35"/>
        <v>0.376</v>
      </c>
      <c r="R60" s="18">
        <f>ROUNDDOWN(H60-Q60,3)</f>
        <v>187.057</v>
      </c>
      <c r="S60" s="18" t="s">
        <v>61</v>
      </c>
      <c r="T60" s="18">
        <f t="shared" si="36"/>
        <v>0.502</v>
      </c>
      <c r="U60" s="18">
        <f>ROUNDDOWN(H60-T60,3)</f>
        <v>186.931</v>
      </c>
      <c r="V60" s="18" t="s">
        <v>61</v>
      </c>
    </row>
    <row r="61" spans="1:22" ht="39.75" customHeight="1">
      <c r="A61" s="34">
        <v>57</v>
      </c>
      <c r="B61" s="18" t="s">
        <v>86</v>
      </c>
      <c r="C61" s="31">
        <v>42136</v>
      </c>
      <c r="D61" s="59">
        <v>18</v>
      </c>
      <c r="E61" s="18">
        <v>187.939</v>
      </c>
      <c r="F61" s="18">
        <v>187.641</v>
      </c>
      <c r="G61" s="18">
        <v>2</v>
      </c>
      <c r="H61" s="18">
        <f>ROUNDDOWN(E61+(G61/100),3)</f>
        <v>187.959</v>
      </c>
      <c r="I61" s="18">
        <f>ROUNDDOWN(F61-(G61/100),3)</f>
        <v>187.621</v>
      </c>
      <c r="J61" s="18">
        <f aca="true" t="shared" si="37" ref="J61:J86">ABS(ROUNDDOWN(H61-I61,3))</f>
        <v>0.337</v>
      </c>
      <c r="K61" s="18">
        <f t="shared" si="12"/>
        <v>0.168</v>
      </c>
      <c r="L61" s="18">
        <f>ROUNDDOWN(H61+K61,3)</f>
        <v>188.127</v>
      </c>
      <c r="M61" s="18" t="s">
        <v>62</v>
      </c>
      <c r="N61" s="18">
        <f aca="true" t="shared" si="38" ref="N61:N86">ROUNDDOWN(J61*1,3)</f>
        <v>0.337</v>
      </c>
      <c r="O61" s="18">
        <f>ROUNDDOWN(H61+N61,3)</f>
        <v>188.296</v>
      </c>
      <c r="P61" s="18" t="s">
        <v>61</v>
      </c>
      <c r="Q61" s="18">
        <f aca="true" t="shared" si="39" ref="Q61:Q86">ROUNDDOWN(J61*1.5,3)</f>
        <v>0.505</v>
      </c>
      <c r="R61" s="18">
        <f>ROUNDDOWN(H61+Q61,3)</f>
        <v>188.464</v>
      </c>
      <c r="S61" s="18" t="s">
        <v>61</v>
      </c>
      <c r="T61" s="18">
        <f aca="true" t="shared" si="40" ref="T61:T86">ROUNDDOWN(J61*2,3)</f>
        <v>0.674</v>
      </c>
      <c r="U61" s="18">
        <f>ROUNDDOWN(H61+T61,3)</f>
        <v>188.633</v>
      </c>
      <c r="V61" s="18" t="s">
        <v>61</v>
      </c>
    </row>
    <row r="62" spans="1:22" ht="39.75" customHeight="1">
      <c r="A62" s="34">
        <v>58</v>
      </c>
      <c r="B62" s="18" t="s">
        <v>86</v>
      </c>
      <c r="C62" s="31">
        <v>42135</v>
      </c>
      <c r="D62" s="59">
        <v>10</v>
      </c>
      <c r="E62" s="18">
        <v>185.082</v>
      </c>
      <c r="F62" s="18">
        <v>184.62</v>
      </c>
      <c r="G62" s="18">
        <v>2</v>
      </c>
      <c r="H62" s="18">
        <f>ROUNDDOWN(E62+(G62/100),3)</f>
        <v>185.102</v>
      </c>
      <c r="I62" s="18">
        <f>ROUNDDOWN(F62-(G62/100),3)</f>
        <v>184.6</v>
      </c>
      <c r="J62" s="18">
        <f t="shared" si="37"/>
        <v>0.502</v>
      </c>
      <c r="K62" s="18">
        <f t="shared" si="12"/>
        <v>0.251</v>
      </c>
      <c r="L62" s="18">
        <f>ROUNDDOWN(H62+K62,3)</f>
        <v>185.353</v>
      </c>
      <c r="M62" s="18" t="s">
        <v>61</v>
      </c>
      <c r="N62" s="18">
        <f t="shared" si="38"/>
        <v>0.502</v>
      </c>
      <c r="O62" s="18">
        <f>ROUNDDOWN(H62+N62,3)</f>
        <v>185.604</v>
      </c>
      <c r="P62" s="18" t="s">
        <v>61</v>
      </c>
      <c r="Q62" s="18">
        <f t="shared" si="39"/>
        <v>0.753</v>
      </c>
      <c r="R62" s="18">
        <f>ROUNDDOWN(H62+Q62,3)</f>
        <v>185.855</v>
      </c>
      <c r="S62" s="18" t="s">
        <v>61</v>
      </c>
      <c r="T62" s="18">
        <f t="shared" si="40"/>
        <v>1.004</v>
      </c>
      <c r="U62" s="18">
        <f>ROUNDDOWN(H62+T62,3)</f>
        <v>186.106</v>
      </c>
      <c r="V62" s="18" t="s">
        <v>61</v>
      </c>
    </row>
    <row r="63" spans="1:22" ht="39.75" customHeight="1">
      <c r="A63" s="34">
        <v>59</v>
      </c>
      <c r="B63" s="18" t="s">
        <v>86</v>
      </c>
      <c r="C63" s="31">
        <v>42132</v>
      </c>
      <c r="D63" s="59">
        <v>17</v>
      </c>
      <c r="E63" s="18">
        <v>184.701</v>
      </c>
      <c r="F63" s="18">
        <v>184.132</v>
      </c>
      <c r="G63" s="18">
        <v>2</v>
      </c>
      <c r="H63" s="18">
        <f>ROUNDDOWN(E63+(G63/100),3)</f>
        <v>184.721</v>
      </c>
      <c r="I63" s="18">
        <f>ROUNDDOWN(F63-(G63/100),3)</f>
        <v>184.112</v>
      </c>
      <c r="J63" s="18">
        <f t="shared" si="37"/>
        <v>0.609</v>
      </c>
      <c r="K63" s="18">
        <f t="shared" si="12"/>
        <v>0.304</v>
      </c>
      <c r="L63" s="18">
        <f>ROUNDDOWN(H63+K63,3)</f>
        <v>185.025</v>
      </c>
      <c r="M63" s="18" t="s">
        <v>62</v>
      </c>
      <c r="N63" s="18">
        <f t="shared" si="38"/>
        <v>0.609</v>
      </c>
      <c r="O63" s="18">
        <f>ROUNDDOWN(H63+N63,3)</f>
        <v>185.33</v>
      </c>
      <c r="P63" s="18" t="s">
        <v>62</v>
      </c>
      <c r="Q63" s="18">
        <f t="shared" si="39"/>
        <v>0.913</v>
      </c>
      <c r="R63" s="18">
        <f>ROUNDDOWN(H63+Q63,3)</f>
        <v>185.634</v>
      </c>
      <c r="S63" s="18" t="s">
        <v>62</v>
      </c>
      <c r="T63" s="18">
        <f t="shared" si="40"/>
        <v>1.218</v>
      </c>
      <c r="U63" s="18">
        <f>ROUNDDOWN(H63+T63,3)</f>
        <v>185.939</v>
      </c>
      <c r="V63" s="18" t="s">
        <v>62</v>
      </c>
    </row>
    <row r="64" spans="1:22" ht="39.75" customHeight="1">
      <c r="A64" s="34">
        <v>60</v>
      </c>
      <c r="B64" s="18" t="s">
        <v>86</v>
      </c>
      <c r="C64" s="31">
        <v>42129</v>
      </c>
      <c r="D64" s="59">
        <v>11</v>
      </c>
      <c r="E64" s="18">
        <v>182.037</v>
      </c>
      <c r="F64" s="18">
        <v>181.485</v>
      </c>
      <c r="G64" s="18">
        <v>2</v>
      </c>
      <c r="H64" s="18">
        <f>ROUNDDOWN(E64+(G64/100),3)</f>
        <v>182.057</v>
      </c>
      <c r="I64" s="18">
        <f>ROUNDDOWN(F64-(G64/100),3)</f>
        <v>181.465</v>
      </c>
      <c r="J64" s="18">
        <f t="shared" si="37"/>
        <v>0.591</v>
      </c>
      <c r="K64" s="18">
        <f t="shared" si="12"/>
        <v>0.295</v>
      </c>
      <c r="L64" s="18">
        <f>ROUNDDOWN(H64+K64,3)</f>
        <v>182.352</v>
      </c>
      <c r="M64" s="18" t="s">
        <v>62</v>
      </c>
      <c r="N64" s="18">
        <f t="shared" si="38"/>
        <v>0.591</v>
      </c>
      <c r="O64" s="18">
        <f>ROUNDDOWN(H64+N64,3)</f>
        <v>182.648</v>
      </c>
      <c r="P64" s="18" t="s">
        <v>62</v>
      </c>
      <c r="Q64" s="18">
        <f t="shared" si="39"/>
        <v>0.886</v>
      </c>
      <c r="R64" s="18">
        <f>ROUNDDOWN(H64+Q64,3)</f>
        <v>182.943</v>
      </c>
      <c r="S64" s="18" t="s">
        <v>61</v>
      </c>
      <c r="T64" s="18">
        <f t="shared" si="40"/>
        <v>1.182</v>
      </c>
      <c r="U64" s="18">
        <f>ROUNDDOWN(H64+T64,3)</f>
        <v>183.239</v>
      </c>
      <c r="V64" s="18" t="s">
        <v>61</v>
      </c>
    </row>
    <row r="65" spans="1:22" ht="39.75" customHeight="1">
      <c r="A65" s="34">
        <v>61</v>
      </c>
      <c r="B65" s="18" t="s">
        <v>84</v>
      </c>
      <c r="C65" s="31">
        <v>42129</v>
      </c>
      <c r="D65" s="59">
        <v>9</v>
      </c>
      <c r="E65" s="18">
        <v>181.444</v>
      </c>
      <c r="F65" s="18">
        <v>181.808</v>
      </c>
      <c r="G65" s="18">
        <v>2</v>
      </c>
      <c r="H65" s="18">
        <f>ROUNDDOWN(E65-(G65/100),3)</f>
        <v>181.424</v>
      </c>
      <c r="I65" s="18">
        <f>ROUNDDOWN(F65+(G65/100),3)</f>
        <v>181.828</v>
      </c>
      <c r="J65" s="18">
        <f t="shared" si="37"/>
        <v>0.403</v>
      </c>
      <c r="K65" s="18">
        <f t="shared" si="12"/>
        <v>0.201</v>
      </c>
      <c r="L65" s="18">
        <f>ROUNDDOWN(H65-K65,3)</f>
        <v>181.223</v>
      </c>
      <c r="M65" s="18" t="s">
        <v>67</v>
      </c>
      <c r="N65" s="18">
        <f t="shared" si="38"/>
        <v>0.403</v>
      </c>
      <c r="O65" s="18">
        <f>ROUNDDOWN(H65-N65,3)</f>
        <v>181.021</v>
      </c>
      <c r="P65" s="18" t="s">
        <v>67</v>
      </c>
      <c r="Q65" s="18">
        <f t="shared" si="39"/>
        <v>0.604</v>
      </c>
      <c r="R65" s="18">
        <f>ROUNDDOWN(H65-Q65,3)</f>
        <v>180.82</v>
      </c>
      <c r="S65" s="18" t="s">
        <v>67</v>
      </c>
      <c r="T65" s="18">
        <f t="shared" si="40"/>
        <v>0.806</v>
      </c>
      <c r="U65" s="18">
        <f>ROUNDDOWN(H65-T65,3)</f>
        <v>180.618</v>
      </c>
      <c r="V65" s="18" t="s">
        <v>67</v>
      </c>
    </row>
    <row r="66" spans="1:22" ht="39.75" customHeight="1">
      <c r="A66" s="34">
        <v>62</v>
      </c>
      <c r="B66" s="18" t="s">
        <v>84</v>
      </c>
      <c r="C66" s="31">
        <v>42128</v>
      </c>
      <c r="D66" s="59">
        <v>9</v>
      </c>
      <c r="E66" s="18">
        <v>181.631</v>
      </c>
      <c r="F66" s="18">
        <v>182.115</v>
      </c>
      <c r="G66" s="18">
        <v>2</v>
      </c>
      <c r="H66" s="18">
        <f>ROUNDDOWN(E66-(G66/100),3)</f>
        <v>181.611</v>
      </c>
      <c r="I66" s="18">
        <f>ROUNDDOWN(F66+(G66/100),3)</f>
        <v>182.135</v>
      </c>
      <c r="J66" s="18">
        <f t="shared" si="37"/>
        <v>0.524</v>
      </c>
      <c r="K66" s="18">
        <f t="shared" si="12"/>
        <v>0.262</v>
      </c>
      <c r="L66" s="18">
        <f>ROUNDDOWN(H66-K66,3)</f>
        <v>181.349</v>
      </c>
      <c r="M66" s="18" t="s">
        <v>87</v>
      </c>
      <c r="N66" s="18">
        <f t="shared" si="38"/>
        <v>0.524</v>
      </c>
      <c r="O66" s="18">
        <f>ROUNDDOWN(H66-N66,3)</f>
        <v>181.087</v>
      </c>
      <c r="P66" s="18" t="s">
        <v>87</v>
      </c>
      <c r="Q66" s="18">
        <f t="shared" si="39"/>
        <v>0.786</v>
      </c>
      <c r="R66" s="18">
        <f>ROUNDDOWN(H66-Q66,3)</f>
        <v>180.825</v>
      </c>
      <c r="S66" s="18" t="s">
        <v>87</v>
      </c>
      <c r="T66" s="18">
        <f t="shared" si="40"/>
        <v>1.048</v>
      </c>
      <c r="U66" s="18">
        <f>ROUNDDOWN(H66-T66,3)</f>
        <v>180.563</v>
      </c>
      <c r="V66" s="18" t="s">
        <v>87</v>
      </c>
    </row>
    <row r="67" spans="1:22" ht="39.75" customHeight="1">
      <c r="A67" s="34">
        <v>63</v>
      </c>
      <c r="B67" s="18" t="s">
        <v>84</v>
      </c>
      <c r="C67" s="31">
        <v>42128</v>
      </c>
      <c r="D67" s="59">
        <v>1</v>
      </c>
      <c r="E67" s="18">
        <v>181.928</v>
      </c>
      <c r="F67" s="18">
        <v>182.272</v>
      </c>
      <c r="G67" s="18">
        <v>2</v>
      </c>
      <c r="H67" s="18">
        <f>ROUNDDOWN(E67-(G67/100),3)</f>
        <v>181.908</v>
      </c>
      <c r="I67" s="18">
        <f>ROUNDDOWN(F67+(G67/100),3)</f>
        <v>182.292</v>
      </c>
      <c r="J67" s="18">
        <f t="shared" si="37"/>
        <v>0.384</v>
      </c>
      <c r="K67" s="18">
        <f t="shared" si="12"/>
        <v>0.192</v>
      </c>
      <c r="L67" s="18">
        <f>ROUNDDOWN(H67-K67,3)</f>
        <v>181.716</v>
      </c>
      <c r="M67" s="18" t="s">
        <v>62</v>
      </c>
      <c r="N67" s="18">
        <f t="shared" si="38"/>
        <v>0.384</v>
      </c>
      <c r="O67" s="18">
        <f>ROUNDDOWN(H67-N67,3)</f>
        <v>181.524</v>
      </c>
      <c r="P67" s="18" t="s">
        <v>62</v>
      </c>
      <c r="Q67" s="18">
        <f t="shared" si="39"/>
        <v>0.576</v>
      </c>
      <c r="R67" s="18">
        <f>ROUNDDOWN(H67-Q67,3)</f>
        <v>181.332</v>
      </c>
      <c r="S67" s="18" t="s">
        <v>87</v>
      </c>
      <c r="T67" s="18">
        <f t="shared" si="40"/>
        <v>0.768</v>
      </c>
      <c r="U67" s="18">
        <f>ROUNDDOWN(H67-T67,3)</f>
        <v>181.14</v>
      </c>
      <c r="V67" s="18" t="s">
        <v>87</v>
      </c>
    </row>
    <row r="68" spans="1:22" ht="39.75" customHeight="1">
      <c r="A68" s="34">
        <v>64</v>
      </c>
      <c r="B68" s="18" t="s">
        <v>84</v>
      </c>
      <c r="C68" s="31">
        <v>42125</v>
      </c>
      <c r="D68" s="59">
        <v>12</v>
      </c>
      <c r="E68" s="18">
        <v>183.075</v>
      </c>
      <c r="F68" s="18">
        <v>183.475</v>
      </c>
      <c r="G68" s="18">
        <v>2</v>
      </c>
      <c r="H68" s="18">
        <f>ROUNDDOWN(E68-(G68/100),3)</f>
        <v>183.055</v>
      </c>
      <c r="I68" s="18">
        <f>ROUNDDOWN(F68+(G68/100),3)</f>
        <v>183.495</v>
      </c>
      <c r="J68" s="18">
        <f t="shared" si="37"/>
        <v>0.439</v>
      </c>
      <c r="K68" s="18">
        <f t="shared" si="12"/>
        <v>0.219</v>
      </c>
      <c r="L68" s="18">
        <f>ROUNDDOWN(H68-K68,3)</f>
        <v>182.836</v>
      </c>
      <c r="M68" s="18" t="s">
        <v>62</v>
      </c>
      <c r="N68" s="18">
        <f t="shared" si="38"/>
        <v>0.439</v>
      </c>
      <c r="O68" s="18">
        <f>ROUNDDOWN(H68-N68,3)</f>
        <v>182.616</v>
      </c>
      <c r="P68" s="18" t="s">
        <v>62</v>
      </c>
      <c r="Q68" s="18">
        <f t="shared" si="39"/>
        <v>0.658</v>
      </c>
      <c r="R68" s="18">
        <f>ROUNDDOWN(H68-Q68,3)</f>
        <v>182.397</v>
      </c>
      <c r="S68" s="18" t="s">
        <v>62</v>
      </c>
      <c r="T68" s="18">
        <f t="shared" si="40"/>
        <v>0.878</v>
      </c>
      <c r="U68" s="18">
        <f>ROUNDDOWN(H68-T68,3)</f>
        <v>182.177</v>
      </c>
      <c r="V68" s="18" t="s">
        <v>62</v>
      </c>
    </row>
    <row r="69" spans="1:22" ht="39.75" customHeight="1">
      <c r="A69" s="34">
        <v>65</v>
      </c>
      <c r="B69" s="18" t="s">
        <v>86</v>
      </c>
      <c r="C69" s="31">
        <v>42125</v>
      </c>
      <c r="D69" s="59">
        <v>9</v>
      </c>
      <c r="E69" s="18">
        <v>183.923</v>
      </c>
      <c r="F69" s="18">
        <v>183.451</v>
      </c>
      <c r="G69" s="18">
        <v>2</v>
      </c>
      <c r="H69" s="18">
        <f aca="true" t="shared" si="41" ref="H69:H82">ROUNDDOWN(E69+(G69/100),3)</f>
        <v>183.943</v>
      </c>
      <c r="I69" s="18">
        <f aca="true" t="shared" si="42" ref="I69:I82">ROUNDDOWN(F69-(G69/100),3)</f>
        <v>183.431</v>
      </c>
      <c r="J69" s="18">
        <f t="shared" si="37"/>
        <v>0.512</v>
      </c>
      <c r="K69" s="18">
        <f t="shared" si="12"/>
        <v>0.256</v>
      </c>
      <c r="L69" s="18">
        <f aca="true" t="shared" si="43" ref="L69:L82">ROUNDDOWN(H69+K69,3)</f>
        <v>184.199</v>
      </c>
      <c r="M69" s="18" t="s">
        <v>62</v>
      </c>
      <c r="N69" s="18">
        <f t="shared" si="38"/>
        <v>0.512</v>
      </c>
      <c r="O69" s="18">
        <f aca="true" t="shared" si="44" ref="O69:O82">ROUNDDOWN(H69+N69,3)</f>
        <v>184.455</v>
      </c>
      <c r="P69" s="18" t="s">
        <v>62</v>
      </c>
      <c r="Q69" s="18">
        <f t="shared" si="39"/>
        <v>0.768</v>
      </c>
      <c r="R69" s="18">
        <f aca="true" t="shared" si="45" ref="R69:R82">ROUNDDOWN(H69+Q69,3)</f>
        <v>184.711</v>
      </c>
      <c r="S69" s="18" t="s">
        <v>87</v>
      </c>
      <c r="T69" s="18">
        <f t="shared" si="40"/>
        <v>1.024</v>
      </c>
      <c r="U69" s="18">
        <f aca="true" t="shared" si="46" ref="U69:U82">ROUNDDOWN(H69+T69,3)</f>
        <v>184.967</v>
      </c>
      <c r="V69" s="18" t="s">
        <v>87</v>
      </c>
    </row>
    <row r="70" spans="1:22" ht="39.75" customHeight="1">
      <c r="A70" s="34">
        <v>66</v>
      </c>
      <c r="B70" s="18" t="s">
        <v>86</v>
      </c>
      <c r="C70" s="31">
        <v>42124</v>
      </c>
      <c r="D70" s="59">
        <v>17</v>
      </c>
      <c r="E70" s="18">
        <v>183.904</v>
      </c>
      <c r="F70" s="18">
        <v>183.141</v>
      </c>
      <c r="G70" s="18">
        <v>2</v>
      </c>
      <c r="H70" s="18">
        <f t="shared" si="41"/>
        <v>183.924</v>
      </c>
      <c r="I70" s="18">
        <f t="shared" si="42"/>
        <v>183.121</v>
      </c>
      <c r="J70" s="18">
        <f t="shared" si="37"/>
        <v>0.802</v>
      </c>
      <c r="K70" s="18">
        <f t="shared" si="12"/>
        <v>0.401</v>
      </c>
      <c r="L70" s="18">
        <f t="shared" si="43"/>
        <v>184.325</v>
      </c>
      <c r="M70" s="18" t="s">
        <v>87</v>
      </c>
      <c r="N70" s="18">
        <f t="shared" si="38"/>
        <v>0.802</v>
      </c>
      <c r="O70" s="18">
        <f t="shared" si="44"/>
        <v>184.726</v>
      </c>
      <c r="P70" s="18" t="s">
        <v>87</v>
      </c>
      <c r="Q70" s="18">
        <f t="shared" si="39"/>
        <v>1.203</v>
      </c>
      <c r="R70" s="18">
        <f t="shared" si="45"/>
        <v>185.127</v>
      </c>
      <c r="S70" s="18" t="s">
        <v>87</v>
      </c>
      <c r="T70" s="18">
        <f t="shared" si="40"/>
        <v>1.604</v>
      </c>
      <c r="U70" s="18">
        <f t="shared" si="46"/>
        <v>185.528</v>
      </c>
      <c r="V70" s="18" t="s">
        <v>87</v>
      </c>
    </row>
    <row r="71" spans="1:22" ht="39.75" customHeight="1">
      <c r="A71" s="34">
        <v>67</v>
      </c>
      <c r="B71" s="18" t="s">
        <v>86</v>
      </c>
      <c r="C71" s="19">
        <v>42124</v>
      </c>
      <c r="D71" s="58">
        <v>13</v>
      </c>
      <c r="E71" s="18">
        <v>183.513</v>
      </c>
      <c r="F71" s="18">
        <v>183.091</v>
      </c>
      <c r="G71" s="18">
        <v>2</v>
      </c>
      <c r="H71" s="18">
        <f t="shared" si="41"/>
        <v>183.533</v>
      </c>
      <c r="I71" s="18">
        <f t="shared" si="42"/>
        <v>183.071</v>
      </c>
      <c r="J71" s="18">
        <f t="shared" si="37"/>
        <v>0.461</v>
      </c>
      <c r="K71" s="18">
        <f t="shared" si="12"/>
        <v>0.23</v>
      </c>
      <c r="L71" s="18">
        <f t="shared" si="43"/>
        <v>183.763</v>
      </c>
      <c r="M71" s="18" t="s">
        <v>62</v>
      </c>
      <c r="N71" s="18">
        <f t="shared" si="38"/>
        <v>0.461</v>
      </c>
      <c r="O71" s="18">
        <f t="shared" si="44"/>
        <v>183.994</v>
      </c>
      <c r="P71" s="18" t="s">
        <v>62</v>
      </c>
      <c r="Q71" s="18">
        <f t="shared" si="39"/>
        <v>0.691</v>
      </c>
      <c r="R71" s="18">
        <f t="shared" si="45"/>
        <v>184.224</v>
      </c>
      <c r="S71" s="18" t="s">
        <v>87</v>
      </c>
      <c r="T71" s="18">
        <f t="shared" si="40"/>
        <v>0.922</v>
      </c>
      <c r="U71" s="18">
        <f t="shared" si="46"/>
        <v>184.455</v>
      </c>
      <c r="V71" s="18" t="s">
        <v>87</v>
      </c>
    </row>
    <row r="72" spans="1:22" ht="39.75" customHeight="1">
      <c r="A72" s="34">
        <v>68</v>
      </c>
      <c r="B72" s="18" t="s">
        <v>86</v>
      </c>
      <c r="C72" s="19">
        <v>42123</v>
      </c>
      <c r="D72" s="58">
        <v>21</v>
      </c>
      <c r="E72" s="18">
        <v>183.69</v>
      </c>
      <c r="F72" s="18">
        <v>183.074</v>
      </c>
      <c r="G72" s="18">
        <v>2</v>
      </c>
      <c r="H72" s="18">
        <f t="shared" si="41"/>
        <v>183.71</v>
      </c>
      <c r="I72" s="18">
        <f t="shared" si="42"/>
        <v>183.054</v>
      </c>
      <c r="J72" s="18">
        <f t="shared" si="37"/>
        <v>0.656</v>
      </c>
      <c r="K72" s="18">
        <f t="shared" si="12"/>
        <v>0.328</v>
      </c>
      <c r="L72" s="18">
        <f t="shared" si="43"/>
        <v>184.038</v>
      </c>
      <c r="M72" s="18" t="s">
        <v>87</v>
      </c>
      <c r="N72" s="18">
        <f t="shared" si="38"/>
        <v>0.656</v>
      </c>
      <c r="O72" s="18">
        <f t="shared" si="44"/>
        <v>184.366</v>
      </c>
      <c r="P72" s="18" t="s">
        <v>87</v>
      </c>
      <c r="Q72" s="18">
        <f t="shared" si="39"/>
        <v>0.984</v>
      </c>
      <c r="R72" s="18">
        <f t="shared" si="45"/>
        <v>184.694</v>
      </c>
      <c r="S72" s="18" t="s">
        <v>87</v>
      </c>
      <c r="T72" s="18">
        <f t="shared" si="40"/>
        <v>1.312</v>
      </c>
      <c r="U72" s="18">
        <f t="shared" si="46"/>
        <v>185.022</v>
      </c>
      <c r="V72" s="18" t="s">
        <v>87</v>
      </c>
    </row>
    <row r="73" spans="1:22" ht="39.75" customHeight="1">
      <c r="A73" s="34">
        <v>69</v>
      </c>
      <c r="B73" s="18" t="s">
        <v>86</v>
      </c>
      <c r="C73" s="19">
        <v>42123</v>
      </c>
      <c r="D73" s="58">
        <v>7</v>
      </c>
      <c r="E73" s="18">
        <v>182.327</v>
      </c>
      <c r="F73" s="18">
        <v>182.192</v>
      </c>
      <c r="G73" s="18">
        <v>2</v>
      </c>
      <c r="H73" s="18">
        <f t="shared" si="41"/>
        <v>182.347</v>
      </c>
      <c r="I73" s="18">
        <f t="shared" si="42"/>
        <v>182.172</v>
      </c>
      <c r="J73" s="18">
        <f t="shared" si="37"/>
        <v>0.175</v>
      </c>
      <c r="K73" s="18">
        <f t="shared" si="12"/>
        <v>0.087</v>
      </c>
      <c r="L73" s="18">
        <f t="shared" si="43"/>
        <v>182.434</v>
      </c>
      <c r="M73" s="18" t="s">
        <v>62</v>
      </c>
      <c r="N73" s="18">
        <f t="shared" si="38"/>
        <v>0.175</v>
      </c>
      <c r="O73" s="18">
        <f t="shared" si="44"/>
        <v>182.522</v>
      </c>
      <c r="P73" s="18" t="s">
        <v>62</v>
      </c>
      <c r="Q73" s="18">
        <f t="shared" si="39"/>
        <v>0.262</v>
      </c>
      <c r="R73" s="18">
        <f t="shared" si="45"/>
        <v>182.609</v>
      </c>
      <c r="S73" s="18" t="s">
        <v>62</v>
      </c>
      <c r="T73" s="18">
        <f t="shared" si="40"/>
        <v>0.35</v>
      </c>
      <c r="U73" s="18">
        <f t="shared" si="46"/>
        <v>182.697</v>
      </c>
      <c r="V73" s="18" t="s">
        <v>62</v>
      </c>
    </row>
    <row r="74" spans="1:22" ht="39.75" customHeight="1">
      <c r="A74" s="34">
        <v>70</v>
      </c>
      <c r="B74" s="18" t="s">
        <v>86</v>
      </c>
      <c r="C74" s="31">
        <v>42122</v>
      </c>
      <c r="D74" s="59">
        <v>14</v>
      </c>
      <c r="E74" s="18">
        <v>181.886</v>
      </c>
      <c r="F74" s="18">
        <v>181.531</v>
      </c>
      <c r="G74" s="18">
        <v>2</v>
      </c>
      <c r="H74" s="18">
        <f t="shared" si="41"/>
        <v>181.906</v>
      </c>
      <c r="I74" s="18">
        <f t="shared" si="42"/>
        <v>181.511</v>
      </c>
      <c r="J74" s="18">
        <f t="shared" si="37"/>
        <v>0.395</v>
      </c>
      <c r="K74" s="18">
        <f t="shared" si="12"/>
        <v>0.197</v>
      </c>
      <c r="L74" s="18">
        <f t="shared" si="43"/>
        <v>182.103</v>
      </c>
      <c r="M74" s="18" t="s">
        <v>62</v>
      </c>
      <c r="N74" s="18">
        <f t="shared" si="38"/>
        <v>0.395</v>
      </c>
      <c r="O74" s="18">
        <f t="shared" si="44"/>
        <v>182.301</v>
      </c>
      <c r="P74" s="18" t="s">
        <v>62</v>
      </c>
      <c r="Q74" s="18">
        <f t="shared" si="39"/>
        <v>0.592</v>
      </c>
      <c r="R74" s="18">
        <f t="shared" si="45"/>
        <v>182.498</v>
      </c>
      <c r="S74" s="18" t="s">
        <v>62</v>
      </c>
      <c r="T74" s="18">
        <f t="shared" si="40"/>
        <v>0.79</v>
      </c>
      <c r="U74" s="18">
        <f t="shared" si="46"/>
        <v>182.696</v>
      </c>
      <c r="V74" s="18" t="s">
        <v>62</v>
      </c>
    </row>
    <row r="75" spans="1:22" ht="39.75" customHeight="1">
      <c r="A75" s="34">
        <v>71</v>
      </c>
      <c r="B75" s="18" t="s">
        <v>86</v>
      </c>
      <c r="C75" s="31">
        <v>42122</v>
      </c>
      <c r="D75" s="59">
        <v>4</v>
      </c>
      <c r="E75" s="18">
        <v>181.504</v>
      </c>
      <c r="F75" s="18">
        <v>181.242</v>
      </c>
      <c r="G75" s="18">
        <v>2</v>
      </c>
      <c r="H75" s="18">
        <f t="shared" si="41"/>
        <v>181.524</v>
      </c>
      <c r="I75" s="18">
        <f t="shared" si="42"/>
        <v>181.222</v>
      </c>
      <c r="J75" s="18">
        <f t="shared" si="37"/>
        <v>0.301</v>
      </c>
      <c r="K75" s="18">
        <f t="shared" si="12"/>
        <v>0.15</v>
      </c>
      <c r="L75" s="18">
        <f t="shared" si="43"/>
        <v>181.674</v>
      </c>
      <c r="M75" s="18" t="s">
        <v>87</v>
      </c>
      <c r="N75" s="18">
        <f t="shared" si="38"/>
        <v>0.301</v>
      </c>
      <c r="O75" s="18">
        <f t="shared" si="44"/>
        <v>181.825</v>
      </c>
      <c r="P75" s="18" t="s">
        <v>87</v>
      </c>
      <c r="Q75" s="18">
        <f t="shared" si="39"/>
        <v>0.451</v>
      </c>
      <c r="R75" s="18">
        <f t="shared" si="45"/>
        <v>181.975</v>
      </c>
      <c r="S75" s="18" t="s">
        <v>87</v>
      </c>
      <c r="T75" s="18">
        <f t="shared" si="40"/>
        <v>0.602</v>
      </c>
      <c r="U75" s="18">
        <f t="shared" si="46"/>
        <v>182.126</v>
      </c>
      <c r="V75" s="18" t="s">
        <v>87</v>
      </c>
    </row>
    <row r="76" spans="1:22" ht="39.75" customHeight="1">
      <c r="A76" s="34">
        <v>72</v>
      </c>
      <c r="B76" s="18" t="s">
        <v>86</v>
      </c>
      <c r="C76" s="31">
        <v>42121</v>
      </c>
      <c r="D76" s="59">
        <v>15</v>
      </c>
      <c r="E76" s="18">
        <v>180.663</v>
      </c>
      <c r="F76" s="18">
        <v>180.362</v>
      </c>
      <c r="G76" s="18">
        <v>2</v>
      </c>
      <c r="H76" s="18">
        <f t="shared" si="41"/>
        <v>180.683</v>
      </c>
      <c r="I76" s="18">
        <f t="shared" si="42"/>
        <v>180.342</v>
      </c>
      <c r="J76" s="18">
        <f t="shared" si="37"/>
        <v>0.34</v>
      </c>
      <c r="K76" s="18">
        <f t="shared" si="12"/>
        <v>0.17</v>
      </c>
      <c r="L76" s="18">
        <f t="shared" si="43"/>
        <v>180.853</v>
      </c>
      <c r="M76" s="18" t="s">
        <v>62</v>
      </c>
      <c r="N76" s="18">
        <f t="shared" si="38"/>
        <v>0.34</v>
      </c>
      <c r="O76" s="18">
        <f t="shared" si="44"/>
        <v>181.023</v>
      </c>
      <c r="P76" s="18" t="s">
        <v>62</v>
      </c>
      <c r="Q76" s="18">
        <f t="shared" si="39"/>
        <v>0.51</v>
      </c>
      <c r="R76" s="18">
        <f t="shared" si="45"/>
        <v>181.193</v>
      </c>
      <c r="S76" s="18" t="s">
        <v>62</v>
      </c>
      <c r="T76" s="18">
        <f t="shared" si="40"/>
        <v>0.68</v>
      </c>
      <c r="U76" s="18">
        <f t="shared" si="46"/>
        <v>181.363</v>
      </c>
      <c r="V76" s="18" t="s">
        <v>62</v>
      </c>
    </row>
    <row r="77" spans="1:22" ht="39.75" customHeight="1">
      <c r="A77" s="34">
        <v>73</v>
      </c>
      <c r="B77" s="53" t="s">
        <v>86</v>
      </c>
      <c r="C77" s="31">
        <v>42121</v>
      </c>
      <c r="D77" s="59">
        <v>9</v>
      </c>
      <c r="E77" s="18">
        <v>180.672</v>
      </c>
      <c r="F77" s="18">
        <v>180.386</v>
      </c>
      <c r="G77" s="18">
        <v>2</v>
      </c>
      <c r="H77" s="18">
        <f t="shared" si="41"/>
        <v>180.692</v>
      </c>
      <c r="I77" s="18">
        <f t="shared" si="42"/>
        <v>180.366</v>
      </c>
      <c r="J77" s="18">
        <f t="shared" si="37"/>
        <v>0.325</v>
      </c>
      <c r="K77" s="18">
        <f t="shared" si="12"/>
        <v>0.162</v>
      </c>
      <c r="L77" s="18">
        <f t="shared" si="43"/>
        <v>180.854</v>
      </c>
      <c r="M77" s="18" t="s">
        <v>62</v>
      </c>
      <c r="N77" s="18">
        <f t="shared" si="38"/>
        <v>0.325</v>
      </c>
      <c r="O77" s="18">
        <f t="shared" si="44"/>
        <v>181.017</v>
      </c>
      <c r="P77" s="18" t="s">
        <v>62</v>
      </c>
      <c r="Q77" s="18">
        <f t="shared" si="39"/>
        <v>0.487</v>
      </c>
      <c r="R77" s="18">
        <f t="shared" si="45"/>
        <v>181.179</v>
      </c>
      <c r="S77" s="18" t="s">
        <v>62</v>
      </c>
      <c r="T77" s="18">
        <f t="shared" si="40"/>
        <v>0.65</v>
      </c>
      <c r="U77" s="18">
        <f t="shared" si="46"/>
        <v>181.342</v>
      </c>
      <c r="V77" s="18" t="s">
        <v>62</v>
      </c>
    </row>
    <row r="78" spans="1:22" ht="39.75" customHeight="1">
      <c r="A78" s="34">
        <v>74</v>
      </c>
      <c r="B78" s="53" t="s">
        <v>86</v>
      </c>
      <c r="C78" s="31">
        <v>42121</v>
      </c>
      <c r="D78" s="59">
        <v>3</v>
      </c>
      <c r="E78" s="18">
        <v>180.557</v>
      </c>
      <c r="F78" s="18">
        <v>180.32</v>
      </c>
      <c r="G78" s="18">
        <v>2</v>
      </c>
      <c r="H78" s="18">
        <f t="shared" si="41"/>
        <v>180.577</v>
      </c>
      <c r="I78" s="18">
        <f t="shared" si="42"/>
        <v>180.3</v>
      </c>
      <c r="J78" s="18">
        <f t="shared" si="37"/>
        <v>0.276</v>
      </c>
      <c r="K78" s="18">
        <f t="shared" si="12"/>
        <v>0.138</v>
      </c>
      <c r="L78" s="18">
        <f t="shared" si="43"/>
        <v>180.715</v>
      </c>
      <c r="M78" s="18" t="s">
        <v>87</v>
      </c>
      <c r="N78" s="18">
        <f t="shared" si="38"/>
        <v>0.276</v>
      </c>
      <c r="O78" s="18">
        <f t="shared" si="44"/>
        <v>180.853</v>
      </c>
      <c r="P78" s="18" t="s">
        <v>87</v>
      </c>
      <c r="Q78" s="18">
        <f t="shared" si="39"/>
        <v>0.414</v>
      </c>
      <c r="R78" s="18">
        <f t="shared" si="45"/>
        <v>180.991</v>
      </c>
      <c r="S78" s="18" t="s">
        <v>87</v>
      </c>
      <c r="T78" s="18">
        <f t="shared" si="40"/>
        <v>0.552</v>
      </c>
      <c r="U78" s="18">
        <f t="shared" si="46"/>
        <v>181.129</v>
      </c>
      <c r="V78" s="18" t="s">
        <v>87</v>
      </c>
    </row>
    <row r="79" spans="1:22" ht="39.75" customHeight="1">
      <c r="A79" s="34">
        <v>75</v>
      </c>
      <c r="B79" s="53" t="s">
        <v>86</v>
      </c>
      <c r="C79" s="31">
        <v>42118</v>
      </c>
      <c r="D79" s="59">
        <v>22</v>
      </c>
      <c r="E79" s="18">
        <v>180.442</v>
      </c>
      <c r="F79" s="18">
        <v>180.294</v>
      </c>
      <c r="G79" s="18">
        <v>2</v>
      </c>
      <c r="H79" s="18">
        <f t="shared" si="41"/>
        <v>180.462</v>
      </c>
      <c r="I79" s="18">
        <f t="shared" si="42"/>
        <v>180.274</v>
      </c>
      <c r="J79" s="18">
        <f t="shared" si="37"/>
        <v>0.187</v>
      </c>
      <c r="K79" s="18">
        <f t="shared" si="12"/>
        <v>0.093</v>
      </c>
      <c r="L79" s="18">
        <f t="shared" si="43"/>
        <v>180.555</v>
      </c>
      <c r="M79" s="18" t="s">
        <v>62</v>
      </c>
      <c r="N79" s="18">
        <f t="shared" si="38"/>
        <v>0.187</v>
      </c>
      <c r="O79" s="18">
        <f t="shared" si="44"/>
        <v>180.649</v>
      </c>
      <c r="P79" s="18" t="s">
        <v>62</v>
      </c>
      <c r="Q79" s="18">
        <f t="shared" si="39"/>
        <v>0.28</v>
      </c>
      <c r="R79" s="18">
        <f t="shared" si="45"/>
        <v>180.742</v>
      </c>
      <c r="S79" s="18" t="s">
        <v>62</v>
      </c>
      <c r="T79" s="18">
        <f t="shared" si="40"/>
        <v>0.374</v>
      </c>
      <c r="U79" s="18">
        <f t="shared" si="46"/>
        <v>180.836</v>
      </c>
      <c r="V79" s="18" t="s">
        <v>62</v>
      </c>
    </row>
    <row r="80" spans="1:22" ht="39.75" customHeight="1">
      <c r="A80" s="34">
        <v>76</v>
      </c>
      <c r="B80" s="53" t="s">
        <v>86</v>
      </c>
      <c r="C80" s="31">
        <v>42118</v>
      </c>
      <c r="D80" s="58">
        <v>17</v>
      </c>
      <c r="E80" s="18">
        <v>180.464</v>
      </c>
      <c r="F80" s="18">
        <v>180.056</v>
      </c>
      <c r="G80" s="18">
        <v>2</v>
      </c>
      <c r="H80" s="18">
        <f t="shared" si="41"/>
        <v>180.484</v>
      </c>
      <c r="I80" s="18">
        <f t="shared" si="42"/>
        <v>180.036</v>
      </c>
      <c r="J80" s="18">
        <f t="shared" si="37"/>
        <v>0.448</v>
      </c>
      <c r="K80" s="18">
        <f t="shared" si="12"/>
        <v>0.224</v>
      </c>
      <c r="L80" s="18">
        <f t="shared" si="43"/>
        <v>180.708</v>
      </c>
      <c r="M80" s="18" t="s">
        <v>62</v>
      </c>
      <c r="N80" s="18">
        <f t="shared" si="38"/>
        <v>0.448</v>
      </c>
      <c r="O80" s="18">
        <f t="shared" si="44"/>
        <v>180.932</v>
      </c>
      <c r="P80" s="18" t="s">
        <v>62</v>
      </c>
      <c r="Q80" s="18">
        <f t="shared" si="39"/>
        <v>0.672</v>
      </c>
      <c r="R80" s="18">
        <f t="shared" si="45"/>
        <v>181.156</v>
      </c>
      <c r="S80" s="18" t="s">
        <v>62</v>
      </c>
      <c r="T80" s="18">
        <f t="shared" si="40"/>
        <v>0.896</v>
      </c>
      <c r="U80" s="18">
        <f t="shared" si="46"/>
        <v>181.38</v>
      </c>
      <c r="V80" s="18" t="s">
        <v>62</v>
      </c>
    </row>
    <row r="81" spans="1:22" ht="39.75" customHeight="1">
      <c r="A81" s="34">
        <v>77</v>
      </c>
      <c r="B81" s="53" t="s">
        <v>86</v>
      </c>
      <c r="C81" s="31">
        <v>42116</v>
      </c>
      <c r="D81" s="58">
        <v>9</v>
      </c>
      <c r="E81" s="18">
        <v>178.666</v>
      </c>
      <c r="F81" s="18">
        <v>178.452</v>
      </c>
      <c r="G81" s="18">
        <v>2</v>
      </c>
      <c r="H81" s="18">
        <f t="shared" si="41"/>
        <v>178.686</v>
      </c>
      <c r="I81" s="18">
        <f t="shared" si="42"/>
        <v>178.432</v>
      </c>
      <c r="J81" s="18">
        <f t="shared" si="37"/>
        <v>0.254</v>
      </c>
      <c r="K81" s="18">
        <f t="shared" si="12"/>
        <v>0.127</v>
      </c>
      <c r="L81" s="18">
        <f t="shared" si="43"/>
        <v>178.813</v>
      </c>
      <c r="M81" s="18" t="s">
        <v>62</v>
      </c>
      <c r="N81" s="18">
        <f t="shared" si="38"/>
        <v>0.254</v>
      </c>
      <c r="O81" s="18">
        <f t="shared" si="44"/>
        <v>178.94</v>
      </c>
      <c r="P81" s="18" t="s">
        <v>62</v>
      </c>
      <c r="Q81" s="18">
        <f t="shared" si="39"/>
        <v>0.381</v>
      </c>
      <c r="R81" s="18">
        <f t="shared" si="45"/>
        <v>179.067</v>
      </c>
      <c r="S81" s="18" t="s">
        <v>62</v>
      </c>
      <c r="T81" s="18">
        <f t="shared" si="40"/>
        <v>0.508</v>
      </c>
      <c r="U81" s="18">
        <f t="shared" si="46"/>
        <v>179.194</v>
      </c>
      <c r="V81" s="18" t="s">
        <v>62</v>
      </c>
    </row>
    <row r="82" spans="1:22" ht="39.75" customHeight="1">
      <c r="A82" s="34">
        <v>78</v>
      </c>
      <c r="B82" s="53" t="s">
        <v>86</v>
      </c>
      <c r="C82" s="31">
        <v>42116</v>
      </c>
      <c r="D82" s="58">
        <v>1</v>
      </c>
      <c r="E82" s="18">
        <v>178.659</v>
      </c>
      <c r="F82" s="18">
        <v>178.464</v>
      </c>
      <c r="G82" s="18">
        <v>2</v>
      </c>
      <c r="H82" s="18">
        <f t="shared" si="41"/>
        <v>178.679</v>
      </c>
      <c r="I82" s="18">
        <f t="shared" si="42"/>
        <v>178.444</v>
      </c>
      <c r="J82" s="18">
        <f t="shared" si="37"/>
        <v>0.235</v>
      </c>
      <c r="K82" s="18">
        <f t="shared" si="12"/>
        <v>0.117</v>
      </c>
      <c r="L82" s="18">
        <f t="shared" si="43"/>
        <v>178.796</v>
      </c>
      <c r="M82" s="18" t="s">
        <v>62</v>
      </c>
      <c r="N82" s="18">
        <f t="shared" si="38"/>
        <v>0.235</v>
      </c>
      <c r="O82" s="18">
        <f t="shared" si="44"/>
        <v>178.914</v>
      </c>
      <c r="P82" s="18" t="s">
        <v>62</v>
      </c>
      <c r="Q82" s="18">
        <f t="shared" si="39"/>
        <v>0.352</v>
      </c>
      <c r="R82" s="18">
        <f t="shared" si="45"/>
        <v>179.031</v>
      </c>
      <c r="S82" s="18" t="s">
        <v>62</v>
      </c>
      <c r="T82" s="18">
        <f t="shared" si="40"/>
        <v>0.47</v>
      </c>
      <c r="U82" s="18">
        <f t="shared" si="46"/>
        <v>179.149</v>
      </c>
      <c r="V82" s="18" t="s">
        <v>62</v>
      </c>
    </row>
    <row r="83" spans="1:22" ht="39.75" customHeight="1">
      <c r="A83" s="34">
        <v>79</v>
      </c>
      <c r="B83" s="53" t="s">
        <v>84</v>
      </c>
      <c r="C83" s="31">
        <v>42114</v>
      </c>
      <c r="D83" s="58">
        <v>14</v>
      </c>
      <c r="E83" s="18">
        <v>177.55</v>
      </c>
      <c r="F83" s="18">
        <v>177.791</v>
      </c>
      <c r="G83" s="18">
        <v>2</v>
      </c>
      <c r="H83" s="18">
        <f>ROUNDDOWN(E83-(G83/100),3)</f>
        <v>177.53</v>
      </c>
      <c r="I83" s="18">
        <f>ROUNDDOWN(F83+(G83/100),3)</f>
        <v>177.811</v>
      </c>
      <c r="J83" s="18">
        <f t="shared" si="37"/>
        <v>0.281</v>
      </c>
      <c r="K83" s="18">
        <f t="shared" si="12"/>
        <v>0.14</v>
      </c>
      <c r="L83" s="18">
        <f>ROUNDDOWN(H83-K83,3)</f>
        <v>177.39</v>
      </c>
      <c r="M83" s="18" t="s">
        <v>62</v>
      </c>
      <c r="N83" s="18">
        <f t="shared" si="38"/>
        <v>0.281</v>
      </c>
      <c r="O83" s="18">
        <f>ROUNDDOWN(H83-N83,3)</f>
        <v>177.249</v>
      </c>
      <c r="P83" s="18" t="s">
        <v>87</v>
      </c>
      <c r="Q83" s="18">
        <f t="shared" si="39"/>
        <v>0.421</v>
      </c>
      <c r="R83" s="18">
        <f>ROUNDDOWN(H83-Q83,3)</f>
        <v>177.109</v>
      </c>
      <c r="S83" s="18" t="s">
        <v>87</v>
      </c>
      <c r="T83" s="18">
        <f t="shared" si="40"/>
        <v>0.562</v>
      </c>
      <c r="U83" s="18">
        <f>ROUNDDOWN(H83-T83,3)</f>
        <v>176.968</v>
      </c>
      <c r="V83" s="18" t="s">
        <v>87</v>
      </c>
    </row>
    <row r="84" spans="1:22" ht="39.75" customHeight="1">
      <c r="A84" s="34">
        <v>80</v>
      </c>
      <c r="B84" s="53" t="s">
        <v>84</v>
      </c>
      <c r="C84" s="31">
        <v>42114</v>
      </c>
      <c r="D84" s="58">
        <v>13</v>
      </c>
      <c r="E84" s="18">
        <v>177.43</v>
      </c>
      <c r="F84" s="18">
        <v>177.871</v>
      </c>
      <c r="G84" s="18">
        <v>2</v>
      </c>
      <c r="H84" s="18">
        <f>ROUNDDOWN(E84-(G84/100),3)</f>
        <v>177.41</v>
      </c>
      <c r="I84" s="18">
        <f>ROUNDDOWN(F84+(G84/100),3)</f>
        <v>177.891</v>
      </c>
      <c r="J84" s="18">
        <f t="shared" si="37"/>
        <v>0.48</v>
      </c>
      <c r="K84" s="18">
        <f t="shared" si="12"/>
        <v>0.24</v>
      </c>
      <c r="L84" s="18">
        <f>ROUNDDOWN(H84-K84,3)</f>
        <v>177.17</v>
      </c>
      <c r="M84" s="18" t="s">
        <v>87</v>
      </c>
      <c r="N84" s="18">
        <f t="shared" si="38"/>
        <v>0.48</v>
      </c>
      <c r="O84" s="18">
        <f>ROUNDDOWN(H84-N84,3)</f>
        <v>176.93</v>
      </c>
      <c r="P84" s="18" t="s">
        <v>87</v>
      </c>
      <c r="Q84" s="18">
        <f t="shared" si="39"/>
        <v>0.72</v>
      </c>
      <c r="R84" s="18">
        <f>ROUNDDOWN(H84-Q84,3)</f>
        <v>176.69</v>
      </c>
      <c r="S84" s="18" t="s">
        <v>87</v>
      </c>
      <c r="T84" s="18">
        <f t="shared" si="40"/>
        <v>0.96</v>
      </c>
      <c r="U84" s="18">
        <f>ROUNDDOWN(H84-T84,3)</f>
        <v>176.45</v>
      </c>
      <c r="V84" s="18" t="s">
        <v>87</v>
      </c>
    </row>
    <row r="85" spans="1:22" ht="39.75" customHeight="1">
      <c r="A85" s="34">
        <v>81</v>
      </c>
      <c r="B85" s="18" t="s">
        <v>84</v>
      </c>
      <c r="C85" s="19">
        <v>42111</v>
      </c>
      <c r="D85" s="58">
        <v>23</v>
      </c>
      <c r="E85" s="18">
        <v>177.713</v>
      </c>
      <c r="F85" s="18">
        <v>177.99</v>
      </c>
      <c r="G85" s="18">
        <v>2</v>
      </c>
      <c r="H85" s="18">
        <f>ROUNDDOWN(E85-(G85/100),3)</f>
        <v>177.693</v>
      </c>
      <c r="I85" s="18">
        <f>ROUNDDOWN(F85+(G85/100),3)</f>
        <v>178.01</v>
      </c>
      <c r="J85" s="18">
        <f t="shared" si="37"/>
        <v>0.316</v>
      </c>
      <c r="K85" s="18">
        <f t="shared" si="12"/>
        <v>0.158</v>
      </c>
      <c r="L85" s="18">
        <f>ROUNDDOWN(H85-K85,3)</f>
        <v>177.535</v>
      </c>
      <c r="M85" s="18" t="s">
        <v>67</v>
      </c>
      <c r="N85" s="18">
        <f t="shared" si="38"/>
        <v>0.316</v>
      </c>
      <c r="O85" s="18">
        <f>ROUNDDOWN(H85-N85,3)</f>
        <v>177.377</v>
      </c>
      <c r="P85" s="18" t="s">
        <v>67</v>
      </c>
      <c r="Q85" s="18">
        <f t="shared" si="39"/>
        <v>0.474</v>
      </c>
      <c r="R85" s="18">
        <f>ROUNDDOWN(H85-Q85,3)</f>
        <v>177.219</v>
      </c>
      <c r="S85" s="18" t="s">
        <v>67</v>
      </c>
      <c r="T85" s="18">
        <f t="shared" si="40"/>
        <v>0.632</v>
      </c>
      <c r="U85" s="18">
        <f>ROUNDDOWN(H85-T85,3)</f>
        <v>177.061</v>
      </c>
      <c r="V85" s="18" t="s">
        <v>67</v>
      </c>
    </row>
    <row r="86" spans="1:22" ht="39.75" customHeight="1">
      <c r="A86" s="34">
        <v>82</v>
      </c>
      <c r="B86" s="18" t="s">
        <v>84</v>
      </c>
      <c r="C86" s="19">
        <v>42111</v>
      </c>
      <c r="D86" s="58">
        <v>22</v>
      </c>
      <c r="E86" s="18">
        <v>177.669</v>
      </c>
      <c r="F86" s="18">
        <v>177.977</v>
      </c>
      <c r="G86" s="18">
        <v>2</v>
      </c>
      <c r="H86" s="18">
        <f>ROUNDDOWN(E86-(G86/100),3)</f>
        <v>177.649</v>
      </c>
      <c r="I86" s="18">
        <f>ROUNDDOWN(F86+(G86/100),3)</f>
        <v>177.997</v>
      </c>
      <c r="J86" s="18">
        <f t="shared" si="37"/>
        <v>0.348</v>
      </c>
      <c r="K86" s="18">
        <f t="shared" si="12"/>
        <v>0.174</v>
      </c>
      <c r="L86" s="18">
        <f>ROUNDDOWN(H86-K86,3)</f>
        <v>177.475</v>
      </c>
      <c r="M86" s="18" t="s">
        <v>67</v>
      </c>
      <c r="N86" s="18">
        <f t="shared" si="38"/>
        <v>0.348</v>
      </c>
      <c r="O86" s="18">
        <f>ROUNDDOWN(H86-N86,3)</f>
        <v>177.301</v>
      </c>
      <c r="P86" s="18" t="s">
        <v>67</v>
      </c>
      <c r="Q86" s="18">
        <f t="shared" si="39"/>
        <v>0.522</v>
      </c>
      <c r="R86" s="18">
        <f>ROUNDDOWN(H86-Q86,3)</f>
        <v>177.127</v>
      </c>
      <c r="S86" s="18" t="s">
        <v>67</v>
      </c>
      <c r="T86" s="18">
        <f t="shared" si="40"/>
        <v>0.696</v>
      </c>
      <c r="U86" s="18">
        <f>ROUNDDOWN(H86-T86,3)</f>
        <v>176.953</v>
      </c>
      <c r="V86" s="18" t="s">
        <v>67</v>
      </c>
    </row>
    <row r="87" spans="1:22" ht="39.75" customHeight="1">
      <c r="A87" s="34">
        <v>83</v>
      </c>
      <c r="B87" s="18" t="s">
        <v>86</v>
      </c>
      <c r="C87" s="19">
        <v>42111</v>
      </c>
      <c r="D87" s="58">
        <v>9</v>
      </c>
      <c r="E87" s="18">
        <v>177.76</v>
      </c>
      <c r="F87" s="18">
        <v>177.426</v>
      </c>
      <c r="G87" s="18">
        <v>2</v>
      </c>
      <c r="H87" s="18">
        <f>ROUNDDOWN(E87+(G87/100),3)</f>
        <v>177.78</v>
      </c>
      <c r="I87" s="18">
        <f>ROUNDDOWN(F87-(G87/100),3)</f>
        <v>177.406</v>
      </c>
      <c r="J87" s="18">
        <f aca="true" t="shared" si="47" ref="J87:J92">ABS(ROUNDDOWN(H87-I87,3))</f>
        <v>0.373</v>
      </c>
      <c r="K87" s="18">
        <f t="shared" si="12"/>
        <v>0.186</v>
      </c>
      <c r="L87" s="18">
        <f>ROUNDDOWN(H87+K87,3)</f>
        <v>177.966</v>
      </c>
      <c r="M87" s="18" t="s">
        <v>62</v>
      </c>
      <c r="N87" s="18">
        <f aca="true" t="shared" si="48" ref="N87:N92">ROUNDDOWN(J87*1,3)</f>
        <v>0.373</v>
      </c>
      <c r="O87" s="18">
        <f>ROUNDDOWN(H87+N87,3)</f>
        <v>178.153</v>
      </c>
      <c r="P87" s="18" t="s">
        <v>62</v>
      </c>
      <c r="Q87" s="18">
        <f aca="true" t="shared" si="49" ref="Q87:Q92">ROUNDDOWN(J87*1.5,3)</f>
        <v>0.559</v>
      </c>
      <c r="R87" s="18">
        <f>ROUNDDOWN(H87+Q87,3)</f>
        <v>178.339</v>
      </c>
      <c r="S87" s="18" t="s">
        <v>62</v>
      </c>
      <c r="T87" s="18">
        <f aca="true" t="shared" si="50" ref="T87:T92">ROUNDDOWN(J87*2,3)</f>
        <v>0.746</v>
      </c>
      <c r="U87" s="18">
        <f>ROUNDDOWN(H87+T87,3)</f>
        <v>178.526</v>
      </c>
      <c r="V87" s="18" t="s">
        <v>62</v>
      </c>
    </row>
    <row r="88" spans="1:22" ht="39.75" customHeight="1">
      <c r="A88" s="34">
        <v>84</v>
      </c>
      <c r="B88" s="18" t="s">
        <v>86</v>
      </c>
      <c r="C88" s="19">
        <v>42110</v>
      </c>
      <c r="D88" s="58">
        <v>11</v>
      </c>
      <c r="E88" s="18">
        <v>177.008</v>
      </c>
      <c r="F88" s="18">
        <v>176.692</v>
      </c>
      <c r="G88" s="18">
        <v>2</v>
      </c>
      <c r="H88" s="18">
        <f>ROUNDDOWN(E88+(G88/100),3)</f>
        <v>177.028</v>
      </c>
      <c r="I88" s="18">
        <f>ROUNDDOWN(F88-(G88/100),3)</f>
        <v>176.672</v>
      </c>
      <c r="J88" s="18">
        <f t="shared" si="47"/>
        <v>0.355</v>
      </c>
      <c r="K88" s="18">
        <f t="shared" si="12"/>
        <v>0.177</v>
      </c>
      <c r="L88" s="18">
        <f>ROUNDDOWN(H88+K88,3)</f>
        <v>177.205</v>
      </c>
      <c r="M88" s="18" t="s">
        <v>62</v>
      </c>
      <c r="N88" s="18">
        <f t="shared" si="48"/>
        <v>0.355</v>
      </c>
      <c r="O88" s="18">
        <f>ROUNDDOWN(H88+N88,3)</f>
        <v>177.383</v>
      </c>
      <c r="P88" s="18" t="s">
        <v>62</v>
      </c>
      <c r="Q88" s="18">
        <f t="shared" si="49"/>
        <v>0.532</v>
      </c>
      <c r="R88" s="18">
        <f>ROUNDDOWN(H88+Q88,3)</f>
        <v>177.56</v>
      </c>
      <c r="S88" s="18" t="s">
        <v>62</v>
      </c>
      <c r="T88" s="18">
        <f t="shared" si="50"/>
        <v>0.71</v>
      </c>
      <c r="U88" s="18">
        <f>ROUNDDOWN(H88+T88,3)</f>
        <v>177.738</v>
      </c>
      <c r="V88" s="18" t="s">
        <v>62</v>
      </c>
    </row>
    <row r="89" spans="1:22" ht="39.75" customHeight="1">
      <c r="A89" s="34">
        <v>85</v>
      </c>
      <c r="B89" s="18" t="s">
        <v>86</v>
      </c>
      <c r="C89" s="19">
        <v>42110</v>
      </c>
      <c r="D89" s="58">
        <v>1</v>
      </c>
      <c r="E89" s="18">
        <v>176.699</v>
      </c>
      <c r="F89" s="18">
        <v>176.541</v>
      </c>
      <c r="G89" s="18">
        <v>2</v>
      </c>
      <c r="H89" s="18">
        <f>ROUNDDOWN(E89+(G89/100),3)</f>
        <v>176.719</v>
      </c>
      <c r="I89" s="18">
        <f>ROUNDDOWN(F89-(G89/100),3)</f>
        <v>176.521</v>
      </c>
      <c r="J89" s="18">
        <f t="shared" si="47"/>
        <v>0.198</v>
      </c>
      <c r="K89" s="18">
        <f t="shared" si="12"/>
        <v>0.099</v>
      </c>
      <c r="L89" s="18">
        <f>ROUNDDOWN(H89+K89,3)</f>
        <v>176.818</v>
      </c>
      <c r="M89" s="18" t="s">
        <v>62</v>
      </c>
      <c r="N89" s="18">
        <f t="shared" si="48"/>
        <v>0.198</v>
      </c>
      <c r="O89" s="18">
        <f>ROUNDDOWN(H89+N89,3)</f>
        <v>176.917</v>
      </c>
      <c r="P89" s="18" t="s">
        <v>62</v>
      </c>
      <c r="Q89" s="18">
        <f t="shared" si="49"/>
        <v>0.297</v>
      </c>
      <c r="R89" s="18">
        <f>ROUNDDOWN(H89+Q89,3)</f>
        <v>177.016</v>
      </c>
      <c r="S89" s="18" t="s">
        <v>62</v>
      </c>
      <c r="T89" s="18">
        <f t="shared" si="50"/>
        <v>0.396</v>
      </c>
      <c r="U89" s="18">
        <f>ROUNDDOWN(H89+T89,3)</f>
        <v>177.115</v>
      </c>
      <c r="V89" s="18" t="s">
        <v>62</v>
      </c>
    </row>
    <row r="90" spans="1:22" ht="39.75" customHeight="1">
      <c r="A90" s="34">
        <v>86</v>
      </c>
      <c r="B90" s="18" t="s">
        <v>86</v>
      </c>
      <c r="C90" s="19">
        <v>42109</v>
      </c>
      <c r="D90" s="58">
        <v>5</v>
      </c>
      <c r="E90" s="18">
        <v>176.593</v>
      </c>
      <c r="F90" s="18">
        <v>176.435</v>
      </c>
      <c r="G90" s="18">
        <v>2</v>
      </c>
      <c r="H90" s="18">
        <f>ROUNDDOWN(E90+(G90/100),3)</f>
        <v>176.613</v>
      </c>
      <c r="I90" s="18">
        <f>ROUNDDOWN(F90-(G90/100),3)</f>
        <v>176.415</v>
      </c>
      <c r="J90" s="18">
        <f t="shared" si="47"/>
        <v>0.198</v>
      </c>
      <c r="K90" s="18">
        <f t="shared" si="12"/>
        <v>0.099</v>
      </c>
      <c r="L90" s="18">
        <f>ROUNDDOWN(H90+K90,3)</f>
        <v>176.712</v>
      </c>
      <c r="M90" s="18" t="s">
        <v>87</v>
      </c>
      <c r="N90" s="18">
        <f t="shared" si="48"/>
        <v>0.198</v>
      </c>
      <c r="O90" s="18">
        <f>ROUNDDOWN(H90+N90,3)</f>
        <v>176.811</v>
      </c>
      <c r="P90" s="18" t="s">
        <v>87</v>
      </c>
      <c r="Q90" s="18">
        <f t="shared" si="49"/>
        <v>0.297</v>
      </c>
      <c r="R90" s="18">
        <f>ROUNDDOWN(H90+Q90,3)</f>
        <v>176.91</v>
      </c>
      <c r="S90" s="18" t="s">
        <v>87</v>
      </c>
      <c r="T90" s="18">
        <f t="shared" si="50"/>
        <v>0.396</v>
      </c>
      <c r="U90" s="18">
        <f>ROUNDDOWN(H90+T90,3)</f>
        <v>177.009</v>
      </c>
      <c r="V90" s="18" t="s">
        <v>87</v>
      </c>
    </row>
    <row r="91" spans="1:22" ht="39.75" customHeight="1">
      <c r="A91" s="34">
        <v>87</v>
      </c>
      <c r="B91" s="18" t="s">
        <v>84</v>
      </c>
      <c r="C91" s="19">
        <v>42108</v>
      </c>
      <c r="D91" s="58">
        <v>4</v>
      </c>
      <c r="E91" s="18">
        <v>175.893</v>
      </c>
      <c r="F91" s="18">
        <v>176.144</v>
      </c>
      <c r="G91" s="18">
        <v>2</v>
      </c>
      <c r="H91" s="18">
        <f>ROUNDDOWN(E91-(G91/100),3)</f>
        <v>175.873</v>
      </c>
      <c r="I91" s="18">
        <f>ROUNDDOWN(F91+(G91/100),3)</f>
        <v>176.164</v>
      </c>
      <c r="J91" s="18">
        <f t="shared" si="47"/>
        <v>0.29</v>
      </c>
      <c r="K91" s="18">
        <f t="shared" si="12"/>
        <v>0.145</v>
      </c>
      <c r="L91" s="18">
        <f>ROUNDDOWN(H91-K91,3)</f>
        <v>175.728</v>
      </c>
      <c r="M91" s="18" t="s">
        <v>62</v>
      </c>
      <c r="N91" s="18">
        <f t="shared" si="48"/>
        <v>0.29</v>
      </c>
      <c r="O91" s="18">
        <f>ROUNDDOWN(H91-N91,3)</f>
        <v>175.583</v>
      </c>
      <c r="P91" s="18" t="s">
        <v>62</v>
      </c>
      <c r="Q91" s="18">
        <f t="shared" si="49"/>
        <v>0.435</v>
      </c>
      <c r="R91" s="18">
        <f>ROUNDDOWN(H91-Q91,3)</f>
        <v>175.438</v>
      </c>
      <c r="S91" s="18" t="s">
        <v>62</v>
      </c>
      <c r="T91" s="18">
        <f t="shared" si="50"/>
        <v>0.58</v>
      </c>
      <c r="U91" s="18">
        <f>ROUNDDOWN(H91-T91,3)</f>
        <v>175.293</v>
      </c>
      <c r="V91" s="18" t="s">
        <v>62</v>
      </c>
    </row>
    <row r="92" spans="1:22" ht="39.75" customHeight="1">
      <c r="A92" s="34">
        <v>88</v>
      </c>
      <c r="B92" s="18" t="s">
        <v>84</v>
      </c>
      <c r="C92" s="19">
        <v>42108</v>
      </c>
      <c r="D92" s="58">
        <v>3</v>
      </c>
      <c r="E92" s="18">
        <v>175.923</v>
      </c>
      <c r="F92" s="18">
        <v>176.195</v>
      </c>
      <c r="G92" s="18">
        <v>2</v>
      </c>
      <c r="H92" s="18">
        <f>ROUNDDOWN(E92-(G92/100),3)</f>
        <v>175.903</v>
      </c>
      <c r="I92" s="18">
        <f>ROUNDDOWN(F92+(G92/100),3)</f>
        <v>176.215</v>
      </c>
      <c r="J92" s="18">
        <f t="shared" si="47"/>
        <v>0.312</v>
      </c>
      <c r="K92" s="18">
        <f t="shared" si="12"/>
        <v>0.156</v>
      </c>
      <c r="L92" s="18">
        <f>ROUNDDOWN(H92-K92,3)</f>
        <v>175.747</v>
      </c>
      <c r="M92" s="18" t="s">
        <v>62</v>
      </c>
      <c r="N92" s="18">
        <f t="shared" si="48"/>
        <v>0.312</v>
      </c>
      <c r="O92" s="18">
        <f>ROUNDDOWN(H92-N92,3)</f>
        <v>175.591</v>
      </c>
      <c r="P92" s="18" t="s">
        <v>62</v>
      </c>
      <c r="Q92" s="18">
        <f t="shared" si="49"/>
        <v>0.468</v>
      </c>
      <c r="R92" s="18">
        <f>ROUNDDOWN(H92-Q92,3)</f>
        <v>175.435</v>
      </c>
      <c r="S92" s="18" t="s">
        <v>62</v>
      </c>
      <c r="T92" s="18">
        <f t="shared" si="50"/>
        <v>0.624</v>
      </c>
      <c r="U92" s="18">
        <f>ROUNDDOWN(H92-T92,3)</f>
        <v>175.279</v>
      </c>
      <c r="V92" s="18" t="s">
        <v>62</v>
      </c>
    </row>
    <row r="93" spans="1:22" ht="39.75" customHeight="1">
      <c r="A93" s="34">
        <v>89</v>
      </c>
      <c r="B93" s="18" t="s">
        <v>86</v>
      </c>
      <c r="C93" s="19">
        <v>42107</v>
      </c>
      <c r="D93" s="58">
        <v>21</v>
      </c>
      <c r="E93" s="18">
        <v>176.225</v>
      </c>
      <c r="F93" s="18">
        <v>176.1</v>
      </c>
      <c r="G93" s="18">
        <v>2</v>
      </c>
      <c r="H93" s="18">
        <f>ROUNDDOWN(E93+(G93/100),3)</f>
        <v>176.245</v>
      </c>
      <c r="I93" s="18">
        <f>ROUNDDOWN(F93-(G93/100),3)</f>
        <v>176.08</v>
      </c>
      <c r="J93" s="18">
        <f>ABS(ROUNDDOWN(H93-I93,3))</f>
        <v>0.164</v>
      </c>
      <c r="K93" s="18">
        <f>ROUNDDOWN(J93*0.5,3)</f>
        <v>0.082</v>
      </c>
      <c r="L93" s="18">
        <f>ROUNDDOWN(H93+K93,3)</f>
        <v>176.327</v>
      </c>
      <c r="M93" s="18" t="s">
        <v>62</v>
      </c>
      <c r="N93" s="18">
        <f>ROUNDDOWN(J93*1,3)</f>
        <v>0.164</v>
      </c>
      <c r="O93" s="18">
        <f>ROUNDDOWN(H93+N93,3)</f>
        <v>176.409</v>
      </c>
      <c r="P93" s="18" t="s">
        <v>87</v>
      </c>
      <c r="Q93" s="18">
        <f>ROUNDDOWN(J93*1.5,3)</f>
        <v>0.246</v>
      </c>
      <c r="R93" s="18">
        <f>ROUNDDOWN(H93+Q93,3)</f>
        <v>176.491</v>
      </c>
      <c r="S93" s="18" t="s">
        <v>87</v>
      </c>
      <c r="T93" s="18">
        <f>ROUNDDOWN(J93*2,3)</f>
        <v>0.328</v>
      </c>
      <c r="U93" s="18">
        <f>ROUNDDOWN(H93+T93,3)</f>
        <v>176.573</v>
      </c>
      <c r="V93" s="18" t="s">
        <v>87</v>
      </c>
    </row>
    <row r="94" spans="1:22" ht="39.75" customHeight="1">
      <c r="A94" s="34">
        <v>90</v>
      </c>
      <c r="B94" s="18" t="s">
        <v>84</v>
      </c>
      <c r="C94" s="19">
        <v>42104</v>
      </c>
      <c r="D94" s="58">
        <v>18</v>
      </c>
      <c r="E94" s="18">
        <v>176.067</v>
      </c>
      <c r="F94" s="18">
        <v>176.303</v>
      </c>
      <c r="G94" s="18">
        <v>2</v>
      </c>
      <c r="H94" s="18">
        <f>ROUNDDOWN(E94-(G94/100),3)</f>
        <v>176.047</v>
      </c>
      <c r="I94" s="18">
        <f>ROUNDDOWN(F94+(G94/100),3)</f>
        <v>176.323</v>
      </c>
      <c r="J94" s="18">
        <f>ABS(ROUNDDOWN(H94-I94,3))</f>
        <v>0.276</v>
      </c>
      <c r="K94" s="18">
        <f t="shared" si="12"/>
        <v>0.138</v>
      </c>
      <c r="L94" s="18">
        <f>ROUNDDOWN(H94-K94,3)</f>
        <v>175.909</v>
      </c>
      <c r="M94" s="18" t="s">
        <v>62</v>
      </c>
      <c r="N94" s="18">
        <f>ROUNDDOWN(J94*1,3)</f>
        <v>0.276</v>
      </c>
      <c r="O94" s="18">
        <f>ROUNDDOWN(H94-N94,3)</f>
        <v>175.771</v>
      </c>
      <c r="P94" s="18" t="s">
        <v>62</v>
      </c>
      <c r="Q94" s="18">
        <f>ROUNDDOWN(J94*1.5,3)</f>
        <v>0.414</v>
      </c>
      <c r="R94" s="18">
        <f>ROUNDDOWN(H94-Q94,3)</f>
        <v>175.633</v>
      </c>
      <c r="S94" s="18" t="s">
        <v>62</v>
      </c>
      <c r="T94" s="18">
        <f>ROUNDDOWN(J94*2,3)</f>
        <v>0.552</v>
      </c>
      <c r="U94" s="18">
        <f>ROUNDDOWN(H94-T94,3)</f>
        <v>175.495</v>
      </c>
      <c r="V94" s="18" t="s">
        <v>62</v>
      </c>
    </row>
    <row r="95" spans="1:22" ht="39.75" customHeight="1">
      <c r="A95" s="34">
        <v>91</v>
      </c>
      <c r="B95" s="18" t="s">
        <v>84</v>
      </c>
      <c r="C95" s="19">
        <v>42102</v>
      </c>
      <c r="D95" s="58">
        <v>23</v>
      </c>
      <c r="E95" s="18">
        <v>178.481</v>
      </c>
      <c r="F95" s="18">
        <v>178.654</v>
      </c>
      <c r="G95" s="18">
        <v>2</v>
      </c>
      <c r="H95" s="18">
        <f>ROUNDDOWN(E95-(G95/100),3)</f>
        <v>178.461</v>
      </c>
      <c r="I95" s="18">
        <f>ROUNDDOWN(F95+(G95/100),3)</f>
        <v>178.674</v>
      </c>
      <c r="J95" s="18">
        <f>ABS(ROUNDDOWN(H95-I95,3))</f>
        <v>0.212</v>
      </c>
      <c r="K95" s="18">
        <f t="shared" si="12"/>
        <v>0.106</v>
      </c>
      <c r="L95" s="18">
        <f>ROUNDDOWN(H95-K95,3)</f>
        <v>178.355</v>
      </c>
      <c r="M95" s="18" t="s">
        <v>67</v>
      </c>
      <c r="N95" s="18">
        <f>ROUNDDOWN(J95*1,3)</f>
        <v>0.212</v>
      </c>
      <c r="O95" s="18">
        <f>ROUNDDOWN(H95-N95,3)</f>
        <v>178.249</v>
      </c>
      <c r="P95" s="18" t="s">
        <v>67</v>
      </c>
      <c r="Q95" s="18">
        <f>ROUNDDOWN(J95*1.5,3)</f>
        <v>0.318</v>
      </c>
      <c r="R95" s="18">
        <f>ROUNDDOWN(H95-Q95,3)</f>
        <v>178.143</v>
      </c>
      <c r="S95" s="18" t="s">
        <v>67</v>
      </c>
      <c r="T95" s="18">
        <f>ROUNDDOWN(J95*2,3)</f>
        <v>0.424</v>
      </c>
      <c r="U95" s="18">
        <f>ROUNDDOWN(H95-T95,3)</f>
        <v>178.037</v>
      </c>
      <c r="V95" s="18" t="s">
        <v>67</v>
      </c>
    </row>
    <row r="96" spans="1:22" ht="39.75" customHeight="1">
      <c r="A96" s="34">
        <v>92</v>
      </c>
      <c r="B96" s="19" t="s">
        <v>84</v>
      </c>
      <c r="C96" s="19">
        <v>42102</v>
      </c>
      <c r="D96" s="58">
        <v>3</v>
      </c>
      <c r="E96" s="18">
        <v>178.169</v>
      </c>
      <c r="F96" s="18">
        <v>178.338</v>
      </c>
      <c r="G96" s="18">
        <v>2</v>
      </c>
      <c r="H96" s="18">
        <f>ROUNDDOWN(E96-(G96/100),3)</f>
        <v>178.149</v>
      </c>
      <c r="I96" s="18">
        <f>ROUNDDOWN(F96+(G96/100),3)</f>
        <v>178.358</v>
      </c>
      <c r="J96" s="18">
        <f>ABS(ROUNDDOWN(H96-I96,3))</f>
        <v>0.209</v>
      </c>
      <c r="K96" s="18">
        <f t="shared" si="12"/>
        <v>0.104</v>
      </c>
      <c r="L96" s="18">
        <f>ROUNDDOWN(H96-K96,3)</f>
        <v>178.045</v>
      </c>
      <c r="M96" s="18" t="s">
        <v>62</v>
      </c>
      <c r="N96" s="18">
        <f>ROUNDDOWN(J96*1,3)</f>
        <v>0.209</v>
      </c>
      <c r="O96" s="18">
        <f>ROUNDDOWN(H96-N96,3)</f>
        <v>177.94</v>
      </c>
      <c r="P96" s="18" t="s">
        <v>62</v>
      </c>
      <c r="Q96" s="18">
        <f>ROUNDDOWN(J96*1.5,3)</f>
        <v>0.313</v>
      </c>
      <c r="R96" s="18">
        <f>ROUNDDOWN(H96-Q96,3)</f>
        <v>177.836</v>
      </c>
      <c r="S96" s="18" t="s">
        <v>62</v>
      </c>
      <c r="T96" s="18">
        <f>ROUNDDOWN(J96*2,3)</f>
        <v>0.418</v>
      </c>
      <c r="U96" s="18">
        <f>ROUNDDOWN(H96-T96,3)</f>
        <v>177.731</v>
      </c>
      <c r="V96" s="18" t="s">
        <v>62</v>
      </c>
    </row>
    <row r="97" spans="1:22" ht="39.75" customHeight="1">
      <c r="A97" s="34">
        <v>93</v>
      </c>
      <c r="B97" s="18" t="s">
        <v>86</v>
      </c>
      <c r="C97" s="19">
        <v>42101</v>
      </c>
      <c r="D97" s="58">
        <v>3</v>
      </c>
      <c r="E97" s="18">
        <v>178.023</v>
      </c>
      <c r="F97" s="18">
        <v>177.794</v>
      </c>
      <c r="G97" s="18">
        <v>2</v>
      </c>
      <c r="H97" s="18">
        <f>ROUNDDOWN(E97+(G97/100),3)</f>
        <v>178.043</v>
      </c>
      <c r="I97" s="18">
        <f>ROUNDDOWN(F97-(G97/100),3)</f>
        <v>177.774</v>
      </c>
      <c r="J97" s="18">
        <f aca="true" t="shared" si="51" ref="J97:J105">ABS(ROUNDDOWN(H97-I97,3))</f>
        <v>0.269</v>
      </c>
      <c r="K97" s="18">
        <f>ROUNDDOWN(J97*0.5,3)</f>
        <v>0.134</v>
      </c>
      <c r="L97" s="18">
        <f>ROUNDDOWN(H97+K97,3)</f>
        <v>178.177</v>
      </c>
      <c r="M97" s="18" t="s">
        <v>62</v>
      </c>
      <c r="N97" s="18">
        <f aca="true" t="shared" si="52" ref="N97:N105">ROUNDDOWN(J97*1,3)</f>
        <v>0.269</v>
      </c>
      <c r="O97" s="18">
        <f>ROUNDDOWN(H97+N97,3)</f>
        <v>178.312</v>
      </c>
      <c r="P97" s="18" t="s">
        <v>62</v>
      </c>
      <c r="Q97" s="18">
        <f aca="true" t="shared" si="53" ref="Q97:Q105">ROUNDDOWN(J97*1.5,3)</f>
        <v>0.403</v>
      </c>
      <c r="R97" s="18">
        <f>ROUNDDOWN(H97+Q97,3)</f>
        <v>178.446</v>
      </c>
      <c r="S97" s="18" t="s">
        <v>62</v>
      </c>
      <c r="T97" s="18">
        <f aca="true" t="shared" si="54" ref="T97:T105">ROUNDDOWN(J97*2,3)</f>
        <v>0.538</v>
      </c>
      <c r="U97" s="18">
        <f>ROUNDDOWN(H97+T97,3)</f>
        <v>178.581</v>
      </c>
      <c r="V97" s="18" t="s">
        <v>62</v>
      </c>
    </row>
    <row r="98" spans="1:22" ht="39.75" customHeight="1">
      <c r="A98" s="34">
        <v>94</v>
      </c>
      <c r="B98" s="18" t="s">
        <v>86</v>
      </c>
      <c r="C98" s="19">
        <v>42100</v>
      </c>
      <c r="D98" s="58">
        <v>15</v>
      </c>
      <c r="E98" s="18">
        <v>177.951</v>
      </c>
      <c r="F98" s="18">
        <v>177.66</v>
      </c>
      <c r="G98" s="18">
        <v>2</v>
      </c>
      <c r="H98" s="18">
        <f>ROUNDDOWN(E98+(G98/100),3)</f>
        <v>177.971</v>
      </c>
      <c r="I98" s="18">
        <f>ROUNDDOWN(F98-(G98/100),3)</f>
        <v>177.64</v>
      </c>
      <c r="J98" s="18">
        <f t="shared" si="51"/>
        <v>0.331</v>
      </c>
      <c r="K98" s="18">
        <f>ROUNDDOWN(J98*0.5,3)</f>
        <v>0.165</v>
      </c>
      <c r="L98" s="18">
        <f>ROUNDDOWN(H98+K98,3)</f>
        <v>178.136</v>
      </c>
      <c r="M98" s="18" t="s">
        <v>62</v>
      </c>
      <c r="N98" s="18">
        <f t="shared" si="52"/>
        <v>0.331</v>
      </c>
      <c r="O98" s="18">
        <f>ROUNDDOWN(H98+N98,3)</f>
        <v>178.302</v>
      </c>
      <c r="P98" s="18" t="s">
        <v>87</v>
      </c>
      <c r="Q98" s="18">
        <f t="shared" si="53"/>
        <v>0.496</v>
      </c>
      <c r="R98" s="18">
        <f>ROUNDDOWN(H98+Q98,3)</f>
        <v>178.467</v>
      </c>
      <c r="S98" s="18" t="s">
        <v>87</v>
      </c>
      <c r="T98" s="18">
        <f t="shared" si="54"/>
        <v>0.662</v>
      </c>
      <c r="U98" s="18">
        <f>ROUNDDOWN(H98+T98,3)</f>
        <v>178.633</v>
      </c>
      <c r="V98" s="18" t="s">
        <v>87</v>
      </c>
    </row>
    <row r="99" spans="1:22" ht="39.75" customHeight="1">
      <c r="A99" s="34">
        <v>95</v>
      </c>
      <c r="B99" s="18" t="s">
        <v>86</v>
      </c>
      <c r="C99" s="19">
        <v>42100</v>
      </c>
      <c r="D99" s="58">
        <v>8</v>
      </c>
      <c r="E99" s="18">
        <v>177.605</v>
      </c>
      <c r="F99" s="18">
        <v>177.474</v>
      </c>
      <c r="G99" s="18">
        <v>2</v>
      </c>
      <c r="H99" s="18">
        <f>ROUNDDOWN(E99+(G99/100),3)</f>
        <v>177.625</v>
      </c>
      <c r="I99" s="18">
        <f>ROUNDDOWN(F99-(G99/100),3)</f>
        <v>177.454</v>
      </c>
      <c r="J99" s="18">
        <f t="shared" si="51"/>
        <v>0.17</v>
      </c>
      <c r="K99" s="18">
        <f>ROUNDDOWN(J99*0.5,3)</f>
        <v>0.085</v>
      </c>
      <c r="L99" s="18">
        <f>ROUNDDOWN(H99+K99,3)</f>
        <v>177.71</v>
      </c>
      <c r="M99" s="18" t="s">
        <v>62</v>
      </c>
      <c r="N99" s="18">
        <f t="shared" si="52"/>
        <v>0.17</v>
      </c>
      <c r="O99" s="18">
        <f>ROUNDDOWN(H99+N99,3)</f>
        <v>177.795</v>
      </c>
      <c r="P99" s="18" t="s">
        <v>62</v>
      </c>
      <c r="Q99" s="18">
        <f t="shared" si="53"/>
        <v>0.255</v>
      </c>
      <c r="R99" s="18">
        <f>ROUNDDOWN(H99+Q99,3)</f>
        <v>177.88</v>
      </c>
      <c r="S99" s="18" t="s">
        <v>62</v>
      </c>
      <c r="T99" s="18">
        <f t="shared" si="54"/>
        <v>0.34</v>
      </c>
      <c r="U99" s="18">
        <f>ROUNDDOWN(H99+T99,3)</f>
        <v>177.965</v>
      </c>
      <c r="V99" s="18" t="s">
        <v>62</v>
      </c>
    </row>
    <row r="100" spans="1:22" ht="39.75" customHeight="1">
      <c r="A100" s="34">
        <v>96</v>
      </c>
      <c r="B100" s="18" t="s">
        <v>86</v>
      </c>
      <c r="C100" s="19">
        <v>42096</v>
      </c>
      <c r="D100" s="58">
        <v>17</v>
      </c>
      <c r="E100" s="18">
        <v>177.607</v>
      </c>
      <c r="F100" s="18">
        <v>177.354</v>
      </c>
      <c r="G100" s="18">
        <v>2</v>
      </c>
      <c r="H100" s="18">
        <f>ROUNDDOWN(E100+(G100/100),3)</f>
        <v>177.627</v>
      </c>
      <c r="I100" s="18">
        <f>ROUNDDOWN(F100-(G100/100),3)</f>
        <v>177.334</v>
      </c>
      <c r="J100" s="18">
        <f t="shared" si="51"/>
        <v>0.293</v>
      </c>
      <c r="K100" s="18">
        <f>ROUNDDOWN(J100*0.5,3)</f>
        <v>0.146</v>
      </c>
      <c r="L100" s="18">
        <f>ROUNDDOWN(H100+K100,3)</f>
        <v>177.773</v>
      </c>
      <c r="M100" s="18" t="s">
        <v>62</v>
      </c>
      <c r="N100" s="18">
        <f t="shared" si="52"/>
        <v>0.293</v>
      </c>
      <c r="O100" s="18">
        <f>ROUNDDOWN(H100+N100,3)</f>
        <v>177.92</v>
      </c>
      <c r="P100" s="18" t="s">
        <v>62</v>
      </c>
      <c r="Q100" s="18">
        <f t="shared" si="53"/>
        <v>0.439</v>
      </c>
      <c r="R100" s="18">
        <f>ROUNDDOWN(H100+Q100,3)</f>
        <v>178.066</v>
      </c>
      <c r="S100" s="18" t="s">
        <v>87</v>
      </c>
      <c r="T100" s="18">
        <f t="shared" si="54"/>
        <v>0.586</v>
      </c>
      <c r="U100" s="18">
        <f>ROUNDDOWN(H100+T100,3)</f>
        <v>178.213</v>
      </c>
      <c r="V100" s="18" t="s">
        <v>87</v>
      </c>
    </row>
    <row r="101" spans="1:22" ht="39.75" customHeight="1">
      <c r="A101" s="34">
        <v>97</v>
      </c>
      <c r="B101" s="18" t="s">
        <v>86</v>
      </c>
      <c r="C101" s="19">
        <v>42096</v>
      </c>
      <c r="D101" s="58">
        <v>16</v>
      </c>
      <c r="E101" s="18">
        <v>177.613</v>
      </c>
      <c r="F101" s="18">
        <v>177.2</v>
      </c>
      <c r="G101" s="18">
        <v>2</v>
      </c>
      <c r="H101" s="18">
        <f>ROUNDDOWN(E101+(G101/100),3)</f>
        <v>177.633</v>
      </c>
      <c r="I101" s="18">
        <f>ROUNDDOWN(F101-(G101/100),3)</f>
        <v>177.18</v>
      </c>
      <c r="J101" s="18">
        <f t="shared" si="51"/>
        <v>0.453</v>
      </c>
      <c r="K101" s="18">
        <f>ROUNDDOWN(J101*0.5,3)</f>
        <v>0.226</v>
      </c>
      <c r="L101" s="18">
        <f>ROUNDDOWN(H101+K101,3)</f>
        <v>177.859</v>
      </c>
      <c r="M101" s="18" t="s">
        <v>62</v>
      </c>
      <c r="N101" s="18">
        <f t="shared" si="52"/>
        <v>0.453</v>
      </c>
      <c r="O101" s="18">
        <f>ROUNDDOWN(H101+N101,3)</f>
        <v>178.086</v>
      </c>
      <c r="P101" s="18" t="s">
        <v>87</v>
      </c>
      <c r="Q101" s="18">
        <f t="shared" si="53"/>
        <v>0.679</v>
      </c>
      <c r="R101" s="18">
        <f>ROUNDDOWN(H101+Q101,3)</f>
        <v>178.312</v>
      </c>
      <c r="S101" s="18" t="s">
        <v>87</v>
      </c>
      <c r="T101" s="18">
        <f t="shared" si="54"/>
        <v>0.906</v>
      </c>
      <c r="U101" s="18">
        <f>ROUNDDOWN(H101+T101,3)</f>
        <v>178.539</v>
      </c>
      <c r="V101" s="18" t="s">
        <v>87</v>
      </c>
    </row>
    <row r="102" spans="1:22" ht="39.75" customHeight="1">
      <c r="A102" s="34">
        <v>98</v>
      </c>
      <c r="B102" s="18" t="s">
        <v>84</v>
      </c>
      <c r="C102" s="19">
        <v>42095</v>
      </c>
      <c r="D102" s="58">
        <v>18</v>
      </c>
      <c r="E102" s="18">
        <v>177.186</v>
      </c>
      <c r="F102" s="18">
        <v>177.555</v>
      </c>
      <c r="G102" s="18">
        <v>2</v>
      </c>
      <c r="H102" s="18">
        <f>ROUNDDOWN(E102-(G102/100),3)</f>
        <v>177.166</v>
      </c>
      <c r="I102" s="18">
        <f>ROUNDDOWN(F102+(G102/100),3)</f>
        <v>177.575</v>
      </c>
      <c r="J102" s="18">
        <f t="shared" si="51"/>
        <v>0.408</v>
      </c>
      <c r="K102" s="18">
        <f t="shared" si="12"/>
        <v>0.204</v>
      </c>
      <c r="L102" s="18">
        <f>ROUNDDOWN(H102-K102,3)</f>
        <v>176.962</v>
      </c>
      <c r="M102" s="18" t="s">
        <v>62</v>
      </c>
      <c r="N102" s="18">
        <f t="shared" si="52"/>
        <v>0.408</v>
      </c>
      <c r="O102" s="18">
        <f>ROUNDDOWN(H102-N102,3)</f>
        <v>176.758</v>
      </c>
      <c r="P102" s="18" t="s">
        <v>87</v>
      </c>
      <c r="Q102" s="18">
        <f t="shared" si="53"/>
        <v>0.612</v>
      </c>
      <c r="R102" s="18">
        <f>ROUNDDOWN(H102-Q102,3)</f>
        <v>176.554</v>
      </c>
      <c r="S102" s="18" t="s">
        <v>87</v>
      </c>
      <c r="T102" s="18">
        <f t="shared" si="54"/>
        <v>0.816</v>
      </c>
      <c r="U102" s="18">
        <f>ROUNDDOWN(H102-T102,3)</f>
        <v>176.35</v>
      </c>
      <c r="V102" s="18" t="s">
        <v>87</v>
      </c>
    </row>
    <row r="103" spans="1:22" ht="39.75" customHeight="1">
      <c r="A103" s="34">
        <v>99</v>
      </c>
      <c r="B103" s="18" t="s">
        <v>84</v>
      </c>
      <c r="C103" s="19">
        <v>42095</v>
      </c>
      <c r="D103" s="58">
        <v>14</v>
      </c>
      <c r="E103" s="18">
        <v>177.323</v>
      </c>
      <c r="F103" s="18">
        <v>177.701</v>
      </c>
      <c r="G103" s="18">
        <v>2</v>
      </c>
      <c r="H103" s="18">
        <f>ROUNDDOWN(E103-(G103/100),3)</f>
        <v>177.303</v>
      </c>
      <c r="I103" s="18">
        <f>ROUNDDOWN(F103+(G103/100),3)</f>
        <v>177.721</v>
      </c>
      <c r="J103" s="18">
        <f t="shared" si="51"/>
        <v>0.418</v>
      </c>
      <c r="K103" s="18">
        <f t="shared" si="12"/>
        <v>0.209</v>
      </c>
      <c r="L103" s="18">
        <f>ROUNDDOWN(H103-K103,3)</f>
        <v>177.094</v>
      </c>
      <c r="M103" s="18" t="s">
        <v>62</v>
      </c>
      <c r="N103" s="18">
        <f t="shared" si="52"/>
        <v>0.418</v>
      </c>
      <c r="O103" s="18">
        <f>ROUNDDOWN(H103-N103,3)</f>
        <v>176.885</v>
      </c>
      <c r="P103" s="18" t="s">
        <v>62</v>
      </c>
      <c r="Q103" s="18">
        <f t="shared" si="53"/>
        <v>0.627</v>
      </c>
      <c r="R103" s="18">
        <f>ROUNDDOWN(H103-Q103,3)</f>
        <v>176.676</v>
      </c>
      <c r="S103" s="18" t="s">
        <v>87</v>
      </c>
      <c r="T103" s="18">
        <f t="shared" si="54"/>
        <v>0.836</v>
      </c>
      <c r="U103" s="18">
        <f>ROUNDDOWN(H103-T103,3)</f>
        <v>176.467</v>
      </c>
      <c r="V103" s="18" t="s">
        <v>87</v>
      </c>
    </row>
    <row r="104" spans="1:22" ht="39.75" customHeight="1">
      <c r="A104" s="33">
        <v>100</v>
      </c>
      <c r="B104" s="24" t="s">
        <v>84</v>
      </c>
      <c r="C104" s="23">
        <v>42094</v>
      </c>
      <c r="D104" s="60">
        <v>14</v>
      </c>
      <c r="E104" s="24">
        <v>177.241</v>
      </c>
      <c r="F104" s="24">
        <v>177.571</v>
      </c>
      <c r="G104" s="18">
        <v>2</v>
      </c>
      <c r="H104" s="18">
        <f>ROUNDDOWN(E104-(G104/100),3)</f>
        <v>177.221</v>
      </c>
      <c r="I104" s="18">
        <f>ROUNDDOWN(F104+(G104/100),3)</f>
        <v>177.591</v>
      </c>
      <c r="J104" s="18">
        <f t="shared" si="51"/>
        <v>0.37</v>
      </c>
      <c r="K104" s="18">
        <f t="shared" si="12"/>
        <v>0.185</v>
      </c>
      <c r="L104" s="18">
        <f>ROUNDDOWN(H104-K104,3)</f>
        <v>177.036</v>
      </c>
      <c r="M104" s="18" t="s">
        <v>87</v>
      </c>
      <c r="N104" s="18">
        <f t="shared" si="52"/>
        <v>0.37</v>
      </c>
      <c r="O104" s="18">
        <f>ROUNDDOWN(H104-N104,3)</f>
        <v>176.851</v>
      </c>
      <c r="P104" s="18" t="s">
        <v>87</v>
      </c>
      <c r="Q104" s="18">
        <f t="shared" si="53"/>
        <v>0.555</v>
      </c>
      <c r="R104" s="18">
        <f>ROUNDDOWN(H104-Q104,3)</f>
        <v>176.666</v>
      </c>
      <c r="S104" s="18" t="s">
        <v>87</v>
      </c>
      <c r="T104" s="18">
        <f t="shared" si="54"/>
        <v>0.74</v>
      </c>
      <c r="U104" s="18">
        <f>ROUNDDOWN(H104-T104,3)</f>
        <v>176.481</v>
      </c>
      <c r="V104" s="18" t="s">
        <v>87</v>
      </c>
    </row>
    <row r="105" spans="1:22" ht="39.75" customHeight="1">
      <c r="A105" s="18">
        <v>101</v>
      </c>
      <c r="B105" s="18" t="s">
        <v>84</v>
      </c>
      <c r="C105" s="53">
        <v>42094</v>
      </c>
      <c r="D105" s="58">
        <v>10</v>
      </c>
      <c r="E105" s="18">
        <v>177.399</v>
      </c>
      <c r="F105" s="18">
        <v>177.693</v>
      </c>
      <c r="G105" s="18">
        <v>2</v>
      </c>
      <c r="H105" s="18">
        <f>ROUNDDOWN(E105-(G105/100),3)</f>
        <v>177.379</v>
      </c>
      <c r="I105" s="18">
        <f>ROUNDDOWN(F105+(G105/100),3)</f>
        <v>177.713</v>
      </c>
      <c r="J105" s="18">
        <f t="shared" si="51"/>
        <v>0.334</v>
      </c>
      <c r="K105" s="18">
        <f>ROUNDDOWN(J105*0.5,3)</f>
        <v>0.167</v>
      </c>
      <c r="L105" s="18">
        <f>ROUNDDOWN(H105-K105,3)</f>
        <v>177.212</v>
      </c>
      <c r="M105" s="18" t="s">
        <v>62</v>
      </c>
      <c r="N105" s="18">
        <f t="shared" si="52"/>
        <v>0.334</v>
      </c>
      <c r="O105" s="18">
        <f>ROUNDDOWN(H105-N105,3)</f>
        <v>177.045</v>
      </c>
      <c r="P105" s="18" t="s">
        <v>87</v>
      </c>
      <c r="Q105" s="18">
        <f t="shared" si="53"/>
        <v>0.501</v>
      </c>
      <c r="R105" s="18">
        <f>ROUNDDOWN(H105-Q105,3)</f>
        <v>176.878</v>
      </c>
      <c r="S105" s="18" t="s">
        <v>87</v>
      </c>
      <c r="T105" s="18">
        <f t="shared" si="54"/>
        <v>0.668</v>
      </c>
      <c r="U105" s="18">
        <f>ROUNDDOWN(H105-T105,3)</f>
        <v>176.711</v>
      </c>
      <c r="V105" s="18" t="s">
        <v>87</v>
      </c>
    </row>
    <row r="106" spans="1:4" ht="39.75" customHeight="1">
      <c r="A106" s="28">
        <v>102</v>
      </c>
      <c r="D106" s="58"/>
    </row>
    <row r="107" spans="1:4" ht="39.75" customHeight="1">
      <c r="A107" s="18">
        <v>103</v>
      </c>
      <c r="D107" s="58"/>
    </row>
    <row r="108" spans="1:4" ht="39.75" customHeight="1">
      <c r="A108" s="28">
        <v>104</v>
      </c>
      <c r="D108" s="58"/>
    </row>
    <row r="109" ht="39.75" customHeight="1">
      <c r="D109" s="58"/>
    </row>
    <row r="110" ht="39.75" customHeight="1">
      <c r="D110" s="58"/>
    </row>
    <row r="111" ht="39.75" customHeight="1">
      <c r="D111" s="58"/>
    </row>
    <row r="112" ht="39.75" customHeight="1">
      <c r="D112" s="58"/>
    </row>
    <row r="113" ht="39.75" customHeight="1">
      <c r="D113" s="58"/>
    </row>
    <row r="114" ht="39.75" customHeight="1">
      <c r="D114" s="58"/>
    </row>
    <row r="115" ht="39.75" customHeight="1">
      <c r="D115" s="58"/>
    </row>
    <row r="116" ht="39.75" customHeight="1">
      <c r="D116" s="58"/>
    </row>
    <row r="117" ht="39.75" customHeight="1">
      <c r="D117" s="58"/>
    </row>
    <row r="118" ht="39.75" customHeight="1">
      <c r="D118" s="58"/>
    </row>
    <row r="119" ht="39.75" customHeight="1">
      <c r="D119" s="58"/>
    </row>
    <row r="120" ht="39.75" customHeight="1">
      <c r="D120" s="58"/>
    </row>
    <row r="121" ht="39.75" customHeight="1">
      <c r="D121" s="58"/>
    </row>
    <row r="122" ht="39.75" customHeight="1">
      <c r="D122" s="58"/>
    </row>
    <row r="123" ht="39.75" customHeight="1">
      <c r="D123" s="58"/>
    </row>
    <row r="124" ht="39.75" customHeight="1">
      <c r="D124" s="58"/>
    </row>
    <row r="125" ht="39.75" customHeight="1">
      <c r="D125" s="58"/>
    </row>
    <row r="126" ht="39.75" customHeight="1">
      <c r="D126" s="58"/>
    </row>
    <row r="127" ht="39.75" customHeight="1">
      <c r="D127" s="58"/>
    </row>
    <row r="128" ht="39.75" customHeight="1">
      <c r="D128" s="58"/>
    </row>
    <row r="129" ht="39.75" customHeight="1">
      <c r="D129" s="58"/>
    </row>
    <row r="130" ht="39.75" customHeight="1">
      <c r="D130" s="58"/>
    </row>
  </sheetData>
  <printOptions horizontalCentered="1" verticalCentered="1"/>
  <pageMargins left="0" right="0" top="0.2362204724409449" bottom="0.2" header="0.3937007874015748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5" sqref="F15"/>
    </sheetView>
  </sheetViews>
  <sheetFormatPr defaultColWidth="8.875" defaultRowHeight="13.5"/>
  <sheetData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15" sqref="F15"/>
    </sheetView>
  </sheetViews>
  <sheetFormatPr defaultColWidth="8.875" defaultRowHeight="13.5"/>
  <sheetData>
    <row r="1" spans="1:9" ht="13.5">
      <c r="A1" s="2" t="s">
        <v>22</v>
      </c>
      <c r="B1" s="3"/>
      <c r="C1" s="3"/>
      <c r="D1" s="3"/>
      <c r="E1" s="3"/>
      <c r="F1" s="3"/>
      <c r="G1" s="3"/>
      <c r="H1" s="3"/>
      <c r="I1" s="6"/>
    </row>
    <row r="2" spans="1:9" ht="13.5">
      <c r="A2" s="4" t="s">
        <v>23</v>
      </c>
      <c r="B2" s="5"/>
      <c r="C2" s="5"/>
      <c r="D2" s="5"/>
      <c r="E2" s="5"/>
      <c r="F2" s="5"/>
      <c r="G2" s="5"/>
      <c r="H2" s="5"/>
      <c r="I2" s="6"/>
    </row>
    <row r="3" spans="1:4" ht="13.5">
      <c r="A3" s="1"/>
      <c r="D3" s="1"/>
    </row>
    <row r="7" ht="13.5">
      <c r="A7" t="s">
        <v>24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workbookViewId="0" topLeftCell="A1">
      <selection activeCell="F15" sqref="F15"/>
    </sheetView>
  </sheetViews>
  <sheetFormatPr defaultColWidth="8.875" defaultRowHeight="13.5"/>
  <sheetData>
    <row r="4" spans="2:5" ht="13.5">
      <c r="B4" t="s">
        <v>25</v>
      </c>
      <c r="C4" t="s">
        <v>26</v>
      </c>
      <c r="D4" t="s">
        <v>27</v>
      </c>
      <c r="E4" t="s">
        <v>28</v>
      </c>
    </row>
    <row r="5" spans="3:5" ht="13.5">
      <c r="C5" t="s">
        <v>29</v>
      </c>
      <c r="D5" t="s">
        <v>27</v>
      </c>
      <c r="E5" t="s">
        <v>28</v>
      </c>
    </row>
    <row r="9" spans="2:5" ht="13.5">
      <c r="B9" t="s">
        <v>30</v>
      </c>
      <c r="D9" t="s">
        <v>26</v>
      </c>
      <c r="E9" t="s">
        <v>31</v>
      </c>
    </row>
    <row r="10" spans="4:5" ht="13.5">
      <c r="D10" t="s">
        <v>32</v>
      </c>
      <c r="E10" t="s">
        <v>31</v>
      </c>
    </row>
    <row r="13" spans="2:5" ht="13.5">
      <c r="B13" t="s">
        <v>33</v>
      </c>
      <c r="E13" t="s">
        <v>26</v>
      </c>
    </row>
    <row r="14" ht="13.5">
      <c r="E14" t="s">
        <v>34</v>
      </c>
    </row>
  </sheetData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02"/>
  <sheetViews>
    <sheetView zoomScale="85" zoomScaleNormal="85" zoomScaleSheetLayoutView="100" workbookViewId="0" topLeftCell="M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6.375" style="18" bestFit="1" customWidth="1"/>
    <col min="3" max="3" width="15.875" style="18" customWidth="1"/>
    <col min="4" max="4" width="5.875" style="18" customWidth="1"/>
    <col min="5" max="5" width="13.25390625" style="18" bestFit="1" customWidth="1"/>
    <col min="6" max="6" width="11.375" style="18" bestFit="1" customWidth="1"/>
    <col min="7" max="7" width="6.875" style="18" customWidth="1"/>
    <col min="8" max="9" width="13.25390625" style="18" bestFit="1" customWidth="1"/>
    <col min="10" max="12" width="10.125" style="18" bestFit="1" customWidth="1"/>
    <col min="13" max="13" width="5.25390625" style="18" bestFit="1" customWidth="1"/>
    <col min="14" max="14" width="10.25390625" style="18" customWidth="1"/>
    <col min="15" max="16" width="8.625" style="18" customWidth="1"/>
    <col min="17" max="17" width="14.50390625" style="18" customWidth="1"/>
    <col min="18" max="18" width="12.125" style="18" customWidth="1"/>
    <col min="19" max="19" width="16.875" style="39" customWidth="1"/>
    <col min="20" max="20" width="14.1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104</v>
      </c>
      <c r="E2" s="18" t="s">
        <v>105</v>
      </c>
      <c r="R2" s="18" t="s">
        <v>69</v>
      </c>
      <c r="S2" s="37">
        <v>1000000</v>
      </c>
      <c r="U2" s="18" t="s">
        <v>70</v>
      </c>
    </row>
    <row r="3" spans="1:22" ht="19.5" customHeight="1">
      <c r="A3" s="32"/>
      <c r="B3" s="20"/>
      <c r="C3" s="20"/>
      <c r="D3" s="20" t="s">
        <v>106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N3" s="20"/>
      <c r="O3" s="20"/>
      <c r="P3" s="20"/>
      <c r="Q3" s="20" t="s">
        <v>71</v>
      </c>
      <c r="R3" s="43">
        <v>0.01</v>
      </c>
      <c r="S3" s="44"/>
      <c r="T3" s="43"/>
      <c r="U3" s="20" t="s">
        <v>71</v>
      </c>
      <c r="V3" s="21" t="s">
        <v>78</v>
      </c>
    </row>
    <row r="4" spans="1:36" ht="19.5" customHeight="1">
      <c r="A4" s="33" t="s">
        <v>46</v>
      </c>
      <c r="B4" s="29" t="s">
        <v>4</v>
      </c>
      <c r="C4" s="29" t="s">
        <v>5</v>
      </c>
      <c r="D4" s="29" t="s">
        <v>82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55</v>
      </c>
      <c r="L4" s="24" t="s">
        <v>41</v>
      </c>
      <c r="M4" s="24" t="s">
        <v>50</v>
      </c>
      <c r="N4" s="36" t="s">
        <v>6</v>
      </c>
      <c r="O4" s="36" t="s">
        <v>7</v>
      </c>
      <c r="P4" s="36" t="s">
        <v>72</v>
      </c>
      <c r="Q4" s="36" t="s">
        <v>74</v>
      </c>
      <c r="R4" s="36" t="s">
        <v>75</v>
      </c>
      <c r="S4" s="40" t="s">
        <v>73</v>
      </c>
      <c r="T4" s="36" t="s">
        <v>76</v>
      </c>
      <c r="U4" s="42">
        <v>0.02</v>
      </c>
      <c r="V4" s="38" t="s">
        <v>77</v>
      </c>
      <c r="W4" s="38"/>
      <c r="X4" s="38"/>
      <c r="Y4" s="38"/>
      <c r="AF4" s="18" t="s">
        <v>38</v>
      </c>
      <c r="AG4" s="18" t="s">
        <v>64</v>
      </c>
      <c r="AH4" s="18" t="s">
        <v>95</v>
      </c>
      <c r="AI4" s="18" t="s">
        <v>96</v>
      </c>
      <c r="AJ4" s="18" t="s">
        <v>97</v>
      </c>
    </row>
    <row r="5" spans="1:36" ht="19.5" customHeight="1">
      <c r="A5" s="34">
        <v>1</v>
      </c>
      <c r="B5" s="18" t="s">
        <v>38</v>
      </c>
      <c r="C5" s="19">
        <v>42195</v>
      </c>
      <c r="D5" s="58">
        <v>3</v>
      </c>
      <c r="E5" s="18">
        <v>187.124</v>
      </c>
      <c r="F5" s="18">
        <v>186.73</v>
      </c>
      <c r="G5" s="18">
        <v>2</v>
      </c>
      <c r="H5" s="18">
        <f>ROUNDDOWN(E5+(G5/100),3)</f>
        <v>187.144</v>
      </c>
      <c r="I5" s="18">
        <f>ROUNDDOWN(F5-(G5/100),3)</f>
        <v>186.71</v>
      </c>
      <c r="J5" s="18">
        <f aca="true" t="shared" si="0" ref="J5:J68">ABS(ROUNDDOWN(H5-I5,3))</f>
        <v>0.433</v>
      </c>
      <c r="K5" s="18">
        <f aca="true" t="shared" si="1" ref="K5:K68">ROUNDDOWN(J5*0.5,3)</f>
        <v>0.216</v>
      </c>
      <c r="L5" s="18">
        <f>ROUNDDOWN(H5+K5,3)</f>
        <v>187.36</v>
      </c>
      <c r="M5" s="18" t="s">
        <v>63</v>
      </c>
      <c r="N5" s="18">
        <f>ROUNDDOWN(K5*100,3)</f>
        <v>21.6</v>
      </c>
      <c r="P5" s="18">
        <f>ROUNDDOWN(U5/10000,1)</f>
        <v>4.6</v>
      </c>
      <c r="Q5" s="37">
        <f aca="true" t="shared" si="2" ref="Q5:Q16">ROUNDDOWN(K5*U5,0)</f>
        <v>9936</v>
      </c>
      <c r="R5" s="37"/>
      <c r="S5" s="39">
        <f aca="true" t="shared" si="3" ref="S5:S68">IF(V5=1,Q5,R5*-1)</f>
        <v>9936</v>
      </c>
      <c r="T5" s="41">
        <f>S2+S5</f>
        <v>1009936</v>
      </c>
      <c r="U5" s="18">
        <f aca="true" t="shared" si="4" ref="U5:U36">ROUNDDOWN((($S$2*$U$4)/(J5*100))*100,-3)</f>
        <v>46000</v>
      </c>
      <c r="V5" s="18">
        <f>IF(N5&gt;1,1,0)</f>
        <v>1</v>
      </c>
      <c r="AF5" s="18">
        <f>IF(B5="B",1,0)</f>
        <v>1</v>
      </c>
      <c r="AG5" s="18">
        <f>IF(B5="S",1,0)</f>
        <v>0</v>
      </c>
      <c r="AH5" s="18">
        <f>IF(M5="○",1,0)</f>
        <v>1</v>
      </c>
      <c r="AI5" s="18">
        <f>IF(M5="X",1,0)</f>
        <v>0</v>
      </c>
      <c r="AJ5" s="18">
        <f>IF(M5="C",1,0)</f>
        <v>0</v>
      </c>
    </row>
    <row r="6" spans="1:36" ht="19.5" customHeight="1">
      <c r="A6" s="34">
        <v>2</v>
      </c>
      <c r="B6" s="18" t="s">
        <v>38</v>
      </c>
      <c r="C6" s="19">
        <v>42194</v>
      </c>
      <c r="D6" s="58">
        <v>13</v>
      </c>
      <c r="E6" s="18">
        <v>186.971</v>
      </c>
      <c r="F6" s="18">
        <v>186.54</v>
      </c>
      <c r="G6" s="18">
        <v>2</v>
      </c>
      <c r="H6" s="18">
        <f>ROUNDDOWN(E6+(G6/100),3)</f>
        <v>186.991</v>
      </c>
      <c r="I6" s="18">
        <f>ROUNDDOWN(F6-(G6/100),3)</f>
        <v>186.52</v>
      </c>
      <c r="J6" s="18">
        <f t="shared" si="0"/>
        <v>0.471</v>
      </c>
      <c r="K6" s="18">
        <f t="shared" si="1"/>
        <v>0.235</v>
      </c>
      <c r="L6" s="18">
        <f>ROUNDDOWN(H6+K6,3)</f>
        <v>187.226</v>
      </c>
      <c r="M6" s="18" t="s">
        <v>98</v>
      </c>
      <c r="O6" s="18">
        <f>ROUNDDOWN(J6*100,3)</f>
        <v>47.1</v>
      </c>
      <c r="P6" s="18">
        <f aca="true" t="shared" si="5" ref="P6:P69">ROUNDDOWN(U6/10000,1)</f>
        <v>4.2</v>
      </c>
      <c r="Q6" s="37"/>
      <c r="R6" s="37">
        <f>ROUNDDOWN(J6*U6,0)</f>
        <v>19782</v>
      </c>
      <c r="S6" s="39">
        <f t="shared" si="3"/>
        <v>-19782</v>
      </c>
      <c r="T6" s="41">
        <f>T5+S6</f>
        <v>990154</v>
      </c>
      <c r="U6" s="18">
        <f t="shared" si="4"/>
        <v>42000</v>
      </c>
      <c r="V6" s="18">
        <f aca="true" t="shared" si="6" ref="V6:V69">IF(N6&gt;1,1,0)</f>
        <v>0</v>
      </c>
      <c r="AF6" s="18">
        <f>IF(B6="B",1,0)</f>
        <v>1</v>
      </c>
      <c r="AG6" s="18">
        <f>IF(B6="S",1,0)</f>
        <v>0</v>
      </c>
      <c r="AH6" s="18">
        <f aca="true" t="shared" si="7" ref="AH6:AH69">IF(M6="○",1,0)</f>
        <v>0</v>
      </c>
      <c r="AI6" s="18">
        <f aca="true" t="shared" si="8" ref="AI6:AI69">IF(M6="X",1,0)</f>
        <v>1</v>
      </c>
      <c r="AJ6" s="18">
        <f aca="true" t="shared" si="9" ref="AJ6:AJ69">IF(M6="C",1,0)</f>
        <v>0</v>
      </c>
    </row>
    <row r="7" spans="1:36" ht="19.5" customHeight="1">
      <c r="A7" s="34">
        <v>3</v>
      </c>
      <c r="B7" s="18" t="s">
        <v>38</v>
      </c>
      <c r="C7" s="19">
        <v>42194</v>
      </c>
      <c r="D7" s="58">
        <v>12</v>
      </c>
      <c r="E7" s="18">
        <v>186.964</v>
      </c>
      <c r="F7" s="18">
        <v>186.547</v>
      </c>
      <c r="G7" s="18">
        <v>2</v>
      </c>
      <c r="H7" s="18">
        <f>ROUNDDOWN(E7+(G7/100),3)</f>
        <v>186.984</v>
      </c>
      <c r="I7" s="18">
        <f>ROUNDDOWN(F7-(G7/100),3)</f>
        <v>186.527</v>
      </c>
      <c r="J7" s="18">
        <f t="shared" si="0"/>
        <v>0.457</v>
      </c>
      <c r="K7" s="18">
        <f t="shared" si="1"/>
        <v>0.228</v>
      </c>
      <c r="L7" s="18">
        <f>ROUNDDOWN(H7+K7,3)</f>
        <v>187.212</v>
      </c>
      <c r="M7" s="18" t="s">
        <v>63</v>
      </c>
      <c r="N7" s="18">
        <f aca="true" t="shared" si="10" ref="N6:N69">ROUNDDOWN(K7*100,3)</f>
        <v>22.8</v>
      </c>
      <c r="P7" s="18">
        <f t="shared" si="5"/>
        <v>4.3</v>
      </c>
      <c r="Q7" s="37">
        <f t="shared" si="2"/>
        <v>9804</v>
      </c>
      <c r="R7" s="37"/>
      <c r="S7" s="39">
        <f t="shared" si="3"/>
        <v>9804</v>
      </c>
      <c r="T7" s="41">
        <f>T6+S7</f>
        <v>999958</v>
      </c>
      <c r="U7" s="18">
        <f t="shared" si="4"/>
        <v>43000</v>
      </c>
      <c r="V7" s="18">
        <f t="shared" si="6"/>
        <v>1</v>
      </c>
      <c r="AF7" s="18">
        <f>IF(B7="B",1,0)</f>
        <v>1</v>
      </c>
      <c r="AG7" s="18">
        <f>IF(B7="S",1,0)</f>
        <v>0</v>
      </c>
      <c r="AH7" s="18">
        <f t="shared" si="7"/>
        <v>1</v>
      </c>
      <c r="AI7" s="18">
        <f t="shared" si="8"/>
        <v>0</v>
      </c>
      <c r="AJ7" s="18">
        <f t="shared" si="9"/>
        <v>0</v>
      </c>
    </row>
    <row r="8" spans="1:36" ht="19.5" customHeight="1">
      <c r="A8" s="34">
        <v>4</v>
      </c>
      <c r="B8" s="18" t="s">
        <v>64</v>
      </c>
      <c r="C8" s="19">
        <v>42188</v>
      </c>
      <c r="D8" s="58">
        <v>23</v>
      </c>
      <c r="E8" s="18">
        <v>190.899</v>
      </c>
      <c r="F8" s="18">
        <v>191.63</v>
      </c>
      <c r="G8" s="18">
        <v>2</v>
      </c>
      <c r="H8" s="18">
        <f>ROUNDDOWN(E8-(G8/100),3)</f>
        <v>190.879</v>
      </c>
      <c r="I8" s="18">
        <f>ROUNDDOWN(F8+(G8/100),3)</f>
        <v>191.65</v>
      </c>
      <c r="J8" s="18">
        <f t="shared" si="0"/>
        <v>0.771</v>
      </c>
      <c r="K8" s="18">
        <f t="shared" si="1"/>
        <v>0.385</v>
      </c>
      <c r="L8" s="18">
        <f>ROUNDDOWN(H8-K8,3)</f>
        <v>190.494</v>
      </c>
      <c r="M8" s="18" t="s">
        <v>63</v>
      </c>
      <c r="N8" s="18">
        <f t="shared" si="10"/>
        <v>38.5</v>
      </c>
      <c r="P8" s="18">
        <f t="shared" si="5"/>
        <v>2.5</v>
      </c>
      <c r="Q8" s="37">
        <f t="shared" si="2"/>
        <v>9625</v>
      </c>
      <c r="R8" s="37"/>
      <c r="S8" s="39">
        <f t="shared" si="3"/>
        <v>9625</v>
      </c>
      <c r="T8" s="41">
        <f aca="true" t="shared" si="11" ref="T8:T71">T7+S8</f>
        <v>1009583</v>
      </c>
      <c r="U8" s="18">
        <f t="shared" si="4"/>
        <v>25000</v>
      </c>
      <c r="V8" s="18">
        <f t="shared" si="6"/>
        <v>1</v>
      </c>
      <c r="AF8" s="18">
        <f>IF(B8="B",1,0)</f>
        <v>0</v>
      </c>
      <c r="AG8" s="18">
        <f>IF(B8="S",1,0)</f>
        <v>1</v>
      </c>
      <c r="AH8" s="18">
        <f t="shared" si="7"/>
        <v>1</v>
      </c>
      <c r="AI8" s="18">
        <f t="shared" si="8"/>
        <v>0</v>
      </c>
      <c r="AJ8" s="18">
        <f t="shared" si="9"/>
        <v>0</v>
      </c>
    </row>
    <row r="9" spans="1:36" ht="19.5" customHeight="1">
      <c r="A9" s="34">
        <v>5</v>
      </c>
      <c r="B9" s="18" t="s">
        <v>64</v>
      </c>
      <c r="C9" s="19">
        <v>42186</v>
      </c>
      <c r="D9" s="58">
        <v>12</v>
      </c>
      <c r="E9" s="18">
        <v>192.229</v>
      </c>
      <c r="F9" s="18">
        <v>192.764</v>
      </c>
      <c r="G9" s="18">
        <v>2</v>
      </c>
      <c r="H9" s="18">
        <f>ROUNDDOWN(E9-(G9/100),3)</f>
        <v>192.209</v>
      </c>
      <c r="I9" s="18">
        <f>ROUNDDOWN(F9+(G9/100),3)</f>
        <v>192.784</v>
      </c>
      <c r="J9" s="18">
        <f t="shared" si="0"/>
        <v>0.574</v>
      </c>
      <c r="K9" s="18">
        <f t="shared" si="1"/>
        <v>0.287</v>
      </c>
      <c r="L9" s="18">
        <f>ROUNDDOWN(H9-K9,3)</f>
        <v>191.922</v>
      </c>
      <c r="M9" s="18" t="s">
        <v>98</v>
      </c>
      <c r="O9" s="18">
        <f>ROUNDDOWN(J9*100,3)</f>
        <v>57.4</v>
      </c>
      <c r="P9" s="18">
        <f t="shared" si="5"/>
        <v>3.4</v>
      </c>
      <c r="Q9" s="37"/>
      <c r="R9" s="37">
        <f>ROUNDDOWN(J9*U9,0)</f>
        <v>19516</v>
      </c>
      <c r="S9" s="39">
        <f>IF(V9=1,Q9,R9*-1)</f>
        <v>-19516</v>
      </c>
      <c r="T9" s="41">
        <f t="shared" si="11"/>
        <v>990067</v>
      </c>
      <c r="U9" s="18">
        <f t="shared" si="4"/>
        <v>34000</v>
      </c>
      <c r="V9" s="18">
        <f t="shared" si="6"/>
        <v>0</v>
      </c>
      <c r="AF9" s="18">
        <f>IF(B9="B",1,0)</f>
        <v>0</v>
      </c>
      <c r="AG9" s="18">
        <f>IF(B9="S",1,0)</f>
        <v>1</v>
      </c>
      <c r="AH9" s="18">
        <f t="shared" si="7"/>
        <v>0</v>
      </c>
      <c r="AI9" s="18">
        <f t="shared" si="8"/>
        <v>1</v>
      </c>
      <c r="AJ9" s="18">
        <f t="shared" si="9"/>
        <v>0</v>
      </c>
    </row>
    <row r="10" spans="1:36" ht="19.5" customHeight="1">
      <c r="A10" s="34">
        <v>6</v>
      </c>
      <c r="B10" s="18" t="s">
        <v>64</v>
      </c>
      <c r="C10" s="19">
        <v>42185</v>
      </c>
      <c r="D10" s="58">
        <v>9</v>
      </c>
      <c r="E10" s="18">
        <v>192.075</v>
      </c>
      <c r="F10" s="18">
        <v>192.493</v>
      </c>
      <c r="G10" s="18">
        <v>2</v>
      </c>
      <c r="H10" s="18">
        <f>ROUNDDOWN(E10-(G10/100),3)</f>
        <v>192.055</v>
      </c>
      <c r="I10" s="18">
        <f>ROUNDDOWN(F10+(G10/100),3)</f>
        <v>192.513</v>
      </c>
      <c r="J10" s="18">
        <f t="shared" si="0"/>
        <v>0.457</v>
      </c>
      <c r="K10" s="18">
        <f t="shared" si="1"/>
        <v>0.228</v>
      </c>
      <c r="L10" s="18">
        <f>ROUNDDOWN(H10-K10,3)</f>
        <v>191.827</v>
      </c>
      <c r="M10" s="18" t="s">
        <v>63</v>
      </c>
      <c r="N10" s="18">
        <f t="shared" si="10"/>
        <v>22.8</v>
      </c>
      <c r="P10" s="18">
        <f t="shared" si="5"/>
        <v>4.3</v>
      </c>
      <c r="Q10" s="37">
        <f t="shared" si="2"/>
        <v>9804</v>
      </c>
      <c r="R10" s="37"/>
      <c r="S10" s="39">
        <f t="shared" si="3"/>
        <v>9804</v>
      </c>
      <c r="T10" s="41">
        <f t="shared" si="11"/>
        <v>999871</v>
      </c>
      <c r="U10" s="18">
        <f t="shared" si="4"/>
        <v>43000</v>
      </c>
      <c r="V10" s="18">
        <f t="shared" si="6"/>
        <v>1</v>
      </c>
      <c r="AF10" s="18">
        <f>IF(B10="B",1,0)</f>
        <v>0</v>
      </c>
      <c r="AG10" s="18">
        <f>IF(B10="S",1,0)</f>
        <v>1</v>
      </c>
      <c r="AH10" s="18">
        <f t="shared" si="7"/>
        <v>1</v>
      </c>
      <c r="AI10" s="18">
        <f t="shared" si="8"/>
        <v>0</v>
      </c>
      <c r="AJ10" s="18">
        <f t="shared" si="9"/>
        <v>0</v>
      </c>
    </row>
    <row r="11" spans="1:36" ht="19.5" customHeight="1">
      <c r="A11" s="34">
        <v>7</v>
      </c>
      <c r="B11" s="18" t="s">
        <v>38</v>
      </c>
      <c r="C11" s="19">
        <v>42181</v>
      </c>
      <c r="D11" s="58">
        <v>14</v>
      </c>
      <c r="E11" s="18">
        <v>194.452</v>
      </c>
      <c r="F11" s="18">
        <v>194.071</v>
      </c>
      <c r="G11" s="18">
        <v>2</v>
      </c>
      <c r="H11" s="18">
        <f>ROUNDDOWN(E11+(G11/100),3)</f>
        <v>194.472</v>
      </c>
      <c r="I11" s="18">
        <f>ROUNDDOWN(F11-(G11/100),3)</f>
        <v>194.051</v>
      </c>
      <c r="J11" s="18">
        <f t="shared" si="0"/>
        <v>0.421</v>
      </c>
      <c r="K11" s="18">
        <f t="shared" si="1"/>
        <v>0.21</v>
      </c>
      <c r="L11" s="18">
        <f>ROUNDDOWN(H11+K11,3)</f>
        <v>194.682</v>
      </c>
      <c r="M11" s="18" t="s">
        <v>63</v>
      </c>
      <c r="N11" s="18">
        <f t="shared" si="10"/>
        <v>21</v>
      </c>
      <c r="P11" s="18">
        <f t="shared" si="5"/>
        <v>4.7</v>
      </c>
      <c r="Q11" s="37">
        <f t="shared" si="2"/>
        <v>9870</v>
      </c>
      <c r="R11" s="37"/>
      <c r="S11" s="39">
        <f t="shared" si="3"/>
        <v>9870</v>
      </c>
      <c r="T11" s="41">
        <f t="shared" si="11"/>
        <v>1009741</v>
      </c>
      <c r="U11" s="18">
        <f t="shared" si="4"/>
        <v>47000</v>
      </c>
      <c r="V11" s="18">
        <f t="shared" si="6"/>
        <v>1</v>
      </c>
      <c r="AF11" s="18">
        <f>IF(B11="B",1,0)</f>
        <v>1</v>
      </c>
      <c r="AG11" s="18">
        <f>IF(B11="S",1,0)</f>
        <v>0</v>
      </c>
      <c r="AH11" s="18">
        <f t="shared" si="7"/>
        <v>1</v>
      </c>
      <c r="AI11" s="18">
        <f t="shared" si="8"/>
        <v>0</v>
      </c>
      <c r="AJ11" s="18">
        <f t="shared" si="9"/>
        <v>0</v>
      </c>
    </row>
    <row r="12" spans="1:36" ht="19.5" customHeight="1">
      <c r="A12" s="34">
        <v>8</v>
      </c>
      <c r="B12" s="18" t="s">
        <v>38</v>
      </c>
      <c r="C12" s="19">
        <v>42181</v>
      </c>
      <c r="D12" s="58">
        <v>13</v>
      </c>
      <c r="E12" s="18">
        <v>194.389</v>
      </c>
      <c r="F12" s="18">
        <v>193.975</v>
      </c>
      <c r="G12" s="18">
        <v>2</v>
      </c>
      <c r="H12" s="18">
        <f>ROUNDDOWN(E12+(G12/100),3)</f>
        <v>194.409</v>
      </c>
      <c r="I12" s="18">
        <f>ROUNDDOWN(F12-(G12/100),3)</f>
        <v>193.955</v>
      </c>
      <c r="J12" s="18">
        <f t="shared" si="0"/>
        <v>0.453</v>
      </c>
      <c r="K12" s="18">
        <f t="shared" si="1"/>
        <v>0.226</v>
      </c>
      <c r="L12" s="18">
        <f>ROUNDDOWN(H12+K12,3)</f>
        <v>194.635</v>
      </c>
      <c r="M12" s="18" t="s">
        <v>63</v>
      </c>
      <c r="N12" s="18">
        <f t="shared" si="10"/>
        <v>22.6</v>
      </c>
      <c r="P12" s="18">
        <f t="shared" si="5"/>
        <v>4.4</v>
      </c>
      <c r="Q12" s="37">
        <f t="shared" si="2"/>
        <v>9944</v>
      </c>
      <c r="R12" s="37"/>
      <c r="S12" s="39">
        <f t="shared" si="3"/>
        <v>9944</v>
      </c>
      <c r="T12" s="41">
        <f t="shared" si="11"/>
        <v>1019685</v>
      </c>
      <c r="U12" s="18">
        <f t="shared" si="4"/>
        <v>44000</v>
      </c>
      <c r="V12" s="18">
        <f t="shared" si="6"/>
        <v>1</v>
      </c>
      <c r="AF12" s="18">
        <f>IF(B12="B",1,0)</f>
        <v>1</v>
      </c>
      <c r="AG12" s="18">
        <f>IF(B12="S",1,0)</f>
        <v>0</v>
      </c>
      <c r="AH12" s="18">
        <f t="shared" si="7"/>
        <v>1</v>
      </c>
      <c r="AI12" s="18">
        <f t="shared" si="8"/>
        <v>0</v>
      </c>
      <c r="AJ12" s="18">
        <f t="shared" si="9"/>
        <v>0</v>
      </c>
    </row>
    <row r="13" spans="1:36" ht="19.5" customHeight="1">
      <c r="A13" s="34">
        <v>9</v>
      </c>
      <c r="B13" s="18" t="s">
        <v>38</v>
      </c>
      <c r="C13" s="19">
        <v>42180</v>
      </c>
      <c r="D13" s="58">
        <v>20</v>
      </c>
      <c r="E13" s="18">
        <v>194.582</v>
      </c>
      <c r="F13" s="18">
        <v>194.397</v>
      </c>
      <c r="G13" s="18">
        <v>2</v>
      </c>
      <c r="H13" s="18">
        <f>ROUNDDOWN(E13+(G13/100),3)</f>
        <v>194.602</v>
      </c>
      <c r="I13" s="18">
        <f>ROUNDDOWN(F13-(G13/100),3)</f>
        <v>194.377</v>
      </c>
      <c r="J13" s="18">
        <f t="shared" si="0"/>
        <v>0.224</v>
      </c>
      <c r="K13" s="18">
        <f t="shared" si="1"/>
        <v>0.112</v>
      </c>
      <c r="L13" s="18">
        <f>ROUNDDOWN(H13+K13,3)</f>
        <v>194.714</v>
      </c>
      <c r="M13" s="18" t="s">
        <v>63</v>
      </c>
      <c r="N13" s="18">
        <f t="shared" si="10"/>
        <v>11.2</v>
      </c>
      <c r="P13" s="18">
        <f t="shared" si="5"/>
        <v>8.9</v>
      </c>
      <c r="Q13" s="37">
        <f t="shared" si="2"/>
        <v>9968</v>
      </c>
      <c r="R13" s="37"/>
      <c r="S13" s="39">
        <f t="shared" si="3"/>
        <v>9968</v>
      </c>
      <c r="T13" s="41">
        <f t="shared" si="11"/>
        <v>1029653</v>
      </c>
      <c r="U13" s="18">
        <f t="shared" si="4"/>
        <v>89000</v>
      </c>
      <c r="V13" s="18">
        <f t="shared" si="6"/>
        <v>1</v>
      </c>
      <c r="AF13" s="18">
        <f>IF(B13="B",1,0)</f>
        <v>1</v>
      </c>
      <c r="AG13" s="18">
        <f>IF(B13="S",1,0)</f>
        <v>0</v>
      </c>
      <c r="AH13" s="18">
        <f t="shared" si="7"/>
        <v>1</v>
      </c>
      <c r="AI13" s="18">
        <f t="shared" si="8"/>
        <v>0</v>
      </c>
      <c r="AJ13" s="18">
        <f t="shared" si="9"/>
        <v>0</v>
      </c>
    </row>
    <row r="14" spans="1:36" ht="19.5" customHeight="1" thickBot="1">
      <c r="A14" s="34">
        <v>10</v>
      </c>
      <c r="B14" s="18" t="s">
        <v>64</v>
      </c>
      <c r="C14" s="19">
        <v>42180</v>
      </c>
      <c r="D14" s="58">
        <v>10</v>
      </c>
      <c r="E14" s="18">
        <v>194.184</v>
      </c>
      <c r="F14" s="18">
        <v>194.56</v>
      </c>
      <c r="G14" s="18">
        <v>2</v>
      </c>
      <c r="H14" s="18">
        <f>ROUNDDOWN(E14-(G14/100),3)</f>
        <v>194.164</v>
      </c>
      <c r="I14" s="18">
        <f>ROUNDDOWN(F14+(G14/100),3)</f>
        <v>194.58</v>
      </c>
      <c r="J14" s="18">
        <f t="shared" si="0"/>
        <v>0.416</v>
      </c>
      <c r="K14" s="18">
        <f t="shared" si="1"/>
        <v>0.208</v>
      </c>
      <c r="L14" s="18">
        <f>ROUNDDOWN(H14-K14,3)</f>
        <v>193.956</v>
      </c>
      <c r="M14" s="18" t="s">
        <v>63</v>
      </c>
      <c r="N14" s="18">
        <f t="shared" si="10"/>
        <v>20.8</v>
      </c>
      <c r="P14" s="18">
        <f t="shared" si="5"/>
        <v>4.8</v>
      </c>
      <c r="Q14" s="37">
        <f t="shared" si="2"/>
        <v>9984</v>
      </c>
      <c r="R14" s="37"/>
      <c r="S14" s="39">
        <f t="shared" si="3"/>
        <v>9984</v>
      </c>
      <c r="T14" s="41">
        <f t="shared" si="11"/>
        <v>1039637</v>
      </c>
      <c r="U14" s="18">
        <f t="shared" si="4"/>
        <v>48000</v>
      </c>
      <c r="V14" s="18">
        <f t="shared" si="6"/>
        <v>1</v>
      </c>
      <c r="AA14" s="17" t="s">
        <v>88</v>
      </c>
      <c r="AB14" s="17"/>
      <c r="AF14" s="18">
        <f>IF(B14="B",1,0)</f>
        <v>0</v>
      </c>
      <c r="AG14" s="18">
        <f>IF(B14="S",1,0)</f>
        <v>1</v>
      </c>
      <c r="AH14" s="18">
        <f t="shared" si="7"/>
        <v>1</v>
      </c>
      <c r="AI14" s="18">
        <f t="shared" si="8"/>
        <v>0</v>
      </c>
      <c r="AJ14" s="18">
        <f t="shared" si="9"/>
        <v>0</v>
      </c>
    </row>
    <row r="15" spans="1:36" ht="19.5" customHeight="1" thickBot="1">
      <c r="A15" s="34">
        <v>11</v>
      </c>
      <c r="B15" s="18" t="s">
        <v>38</v>
      </c>
      <c r="C15" s="19">
        <v>42179</v>
      </c>
      <c r="D15" s="58">
        <v>17</v>
      </c>
      <c r="E15" s="18">
        <v>195.513</v>
      </c>
      <c r="F15" s="18">
        <v>195.164</v>
      </c>
      <c r="G15" s="18">
        <v>2</v>
      </c>
      <c r="H15" s="18">
        <f>ROUNDDOWN(E15+(G15/100),3)</f>
        <v>195.533</v>
      </c>
      <c r="I15" s="18">
        <f>ROUNDDOWN(F15-(G15/100),3)</f>
        <v>195.144</v>
      </c>
      <c r="J15" s="18">
        <f t="shared" si="0"/>
        <v>0.388</v>
      </c>
      <c r="K15" s="18">
        <f t="shared" si="1"/>
        <v>0.194</v>
      </c>
      <c r="L15" s="18">
        <f>ROUNDDOWN(H15+K15,3)</f>
        <v>195.727</v>
      </c>
      <c r="M15" s="18" t="s">
        <v>67</v>
      </c>
      <c r="P15" s="18">
        <f t="shared" si="5"/>
        <v>5.1</v>
      </c>
      <c r="Q15" s="37"/>
      <c r="R15" s="37"/>
      <c r="S15" s="39">
        <f t="shared" si="3"/>
        <v>0</v>
      </c>
      <c r="T15" s="41">
        <f t="shared" si="11"/>
        <v>1039637</v>
      </c>
      <c r="U15" s="18">
        <f t="shared" si="4"/>
        <v>51000</v>
      </c>
      <c r="V15" s="18">
        <f t="shared" si="6"/>
        <v>0</v>
      </c>
      <c r="AA15" s="61" t="s">
        <v>8</v>
      </c>
      <c r="AB15" s="62"/>
      <c r="AF15" s="18">
        <f>IF(B15="B",1,0)</f>
        <v>1</v>
      </c>
      <c r="AG15" s="18">
        <f>IF(B15="S",1,0)</f>
        <v>0</v>
      </c>
      <c r="AH15" s="18">
        <f t="shared" si="7"/>
        <v>0</v>
      </c>
      <c r="AI15" s="18">
        <f t="shared" si="8"/>
        <v>0</v>
      </c>
      <c r="AJ15" s="18">
        <f t="shared" si="9"/>
        <v>1</v>
      </c>
    </row>
    <row r="16" spans="1:36" ht="19.5" customHeight="1">
      <c r="A16" s="34">
        <v>12</v>
      </c>
      <c r="B16" s="18" t="s">
        <v>38</v>
      </c>
      <c r="C16" s="19">
        <v>42179</v>
      </c>
      <c r="D16" s="58">
        <v>15</v>
      </c>
      <c r="E16" s="18">
        <v>195.346</v>
      </c>
      <c r="F16" s="18">
        <v>194.965</v>
      </c>
      <c r="G16" s="18">
        <v>2</v>
      </c>
      <c r="H16" s="18">
        <f>ROUNDDOWN(E16+(G16/100),3)</f>
        <v>195.366</v>
      </c>
      <c r="I16" s="18">
        <f>ROUNDDOWN(F16-(G16/100),3)</f>
        <v>194.945</v>
      </c>
      <c r="J16" s="18">
        <f t="shared" si="0"/>
        <v>0.421</v>
      </c>
      <c r="K16" s="18">
        <f t="shared" si="1"/>
        <v>0.21</v>
      </c>
      <c r="L16" s="18">
        <f>ROUNDDOWN(H16+K16,3)</f>
        <v>195.576</v>
      </c>
      <c r="M16" s="18" t="s">
        <v>98</v>
      </c>
      <c r="O16" s="18">
        <f>ROUNDDOWN(J16*100,3)</f>
        <v>42.1</v>
      </c>
      <c r="P16" s="18">
        <f t="shared" si="5"/>
        <v>4.7</v>
      </c>
      <c r="Q16" s="37"/>
      <c r="R16" s="37">
        <f>ROUNDDOWN(J16*U16,0)</f>
        <v>19787</v>
      </c>
      <c r="S16" s="39">
        <f t="shared" si="3"/>
        <v>-19787</v>
      </c>
      <c r="T16" s="41">
        <f t="shared" si="11"/>
        <v>1019850</v>
      </c>
      <c r="U16" s="18">
        <f t="shared" si="4"/>
        <v>47000</v>
      </c>
      <c r="V16" s="18">
        <f t="shared" si="6"/>
        <v>0</v>
      </c>
      <c r="AA16" s="7" t="s">
        <v>9</v>
      </c>
      <c r="AB16" s="10" t="s">
        <v>94</v>
      </c>
      <c r="AF16" s="18">
        <f>IF(B16="B",1,0)</f>
        <v>1</v>
      </c>
      <c r="AG16" s="18">
        <f>IF(B16="S",1,0)</f>
        <v>0</v>
      </c>
      <c r="AH16" s="18">
        <f t="shared" si="7"/>
        <v>0</v>
      </c>
      <c r="AI16" s="18">
        <f t="shared" si="8"/>
        <v>1</v>
      </c>
      <c r="AJ16" s="18">
        <f t="shared" si="9"/>
        <v>0</v>
      </c>
    </row>
    <row r="17" spans="1:36" ht="19.5" customHeight="1">
      <c r="A17" s="34">
        <v>13</v>
      </c>
      <c r="B17" s="18" t="s">
        <v>38</v>
      </c>
      <c r="C17" s="19">
        <v>42179</v>
      </c>
      <c r="D17" s="58">
        <v>3</v>
      </c>
      <c r="E17" s="18">
        <v>195.031</v>
      </c>
      <c r="F17" s="18">
        <v>194.825</v>
      </c>
      <c r="G17" s="18">
        <v>2</v>
      </c>
      <c r="H17" s="18">
        <f>ROUNDDOWN(E17+(G17/100),3)</f>
        <v>195.051</v>
      </c>
      <c r="I17" s="18">
        <f>ROUNDDOWN(F17-(G17/100),3)</f>
        <v>194.805</v>
      </c>
      <c r="J17" s="18">
        <f t="shared" si="0"/>
        <v>0.245</v>
      </c>
      <c r="K17" s="18">
        <f t="shared" si="1"/>
        <v>0.122</v>
      </c>
      <c r="L17" s="18">
        <f>ROUNDDOWN(H17+K17,3)</f>
        <v>195.173</v>
      </c>
      <c r="M17" s="18" t="s">
        <v>63</v>
      </c>
      <c r="N17" s="18">
        <f t="shared" si="10"/>
        <v>12.2</v>
      </c>
      <c r="P17" s="18">
        <f t="shared" si="5"/>
        <v>8.1</v>
      </c>
      <c r="Q17" s="37">
        <f>ROUNDDOWN(K17*U17,0)</f>
        <v>9882</v>
      </c>
      <c r="R17" s="37"/>
      <c r="S17" s="39">
        <f t="shared" si="3"/>
        <v>9882</v>
      </c>
      <c r="T17" s="41">
        <f t="shared" si="11"/>
        <v>1029732</v>
      </c>
      <c r="U17" s="18">
        <f t="shared" si="4"/>
        <v>81000</v>
      </c>
      <c r="V17" s="18">
        <f t="shared" si="6"/>
        <v>1</v>
      </c>
      <c r="AA17" s="8" t="s">
        <v>10</v>
      </c>
      <c r="AB17" s="11">
        <f>AF106</f>
        <v>69</v>
      </c>
      <c r="AF17" s="18">
        <f>IF(B17="B",1,0)</f>
        <v>1</v>
      </c>
      <c r="AG17" s="18">
        <f>IF(B17="S",1,0)</f>
        <v>0</v>
      </c>
      <c r="AH17" s="18">
        <f t="shared" si="7"/>
        <v>1</v>
      </c>
      <c r="AI17" s="18">
        <f t="shared" si="8"/>
        <v>0</v>
      </c>
      <c r="AJ17" s="18">
        <f t="shared" si="9"/>
        <v>0</v>
      </c>
    </row>
    <row r="18" spans="1:36" ht="19.5" customHeight="1">
      <c r="A18" s="34">
        <v>14</v>
      </c>
      <c r="B18" s="18" t="s">
        <v>38</v>
      </c>
      <c r="C18" s="19">
        <v>42178</v>
      </c>
      <c r="D18" s="58">
        <v>15</v>
      </c>
      <c r="E18" s="18">
        <v>195.374</v>
      </c>
      <c r="F18" s="18">
        <v>195.151</v>
      </c>
      <c r="G18" s="18">
        <v>2</v>
      </c>
      <c r="H18" s="18">
        <f>ROUNDDOWN(E18+(G18/100),3)</f>
        <v>195.394</v>
      </c>
      <c r="I18" s="18">
        <f>ROUNDDOWN(F18-(G18/100),3)</f>
        <v>195.131</v>
      </c>
      <c r="J18" s="18">
        <f t="shared" si="0"/>
        <v>0.263</v>
      </c>
      <c r="K18" s="18">
        <f t="shared" si="1"/>
        <v>0.131</v>
      </c>
      <c r="L18" s="18">
        <f>ROUNDDOWN(H18+K18,3)</f>
        <v>195.525</v>
      </c>
      <c r="M18" s="18" t="s">
        <v>67</v>
      </c>
      <c r="P18" s="18">
        <f t="shared" si="5"/>
        <v>7.6</v>
      </c>
      <c r="Q18" s="37"/>
      <c r="R18" s="37"/>
      <c r="S18" s="39">
        <f t="shared" si="3"/>
        <v>0</v>
      </c>
      <c r="T18" s="41">
        <f t="shared" si="11"/>
        <v>1029732</v>
      </c>
      <c r="U18" s="18">
        <f t="shared" si="4"/>
        <v>76000</v>
      </c>
      <c r="V18" s="18">
        <f t="shared" si="6"/>
        <v>0</v>
      </c>
      <c r="AA18" s="8" t="s">
        <v>11</v>
      </c>
      <c r="AB18" s="11">
        <f>AG106</f>
        <v>32</v>
      </c>
      <c r="AF18" s="18">
        <f>IF(B18="B",1,0)</f>
        <v>1</v>
      </c>
      <c r="AG18" s="18">
        <f>IF(B18="S",1,0)</f>
        <v>0</v>
      </c>
      <c r="AH18" s="18">
        <f t="shared" si="7"/>
        <v>0</v>
      </c>
      <c r="AI18" s="18">
        <f t="shared" si="8"/>
        <v>0</v>
      </c>
      <c r="AJ18" s="18">
        <f t="shared" si="9"/>
        <v>1</v>
      </c>
    </row>
    <row r="19" spans="1:36" ht="19.5" customHeight="1">
      <c r="A19" s="34">
        <v>15</v>
      </c>
      <c r="B19" s="18" t="s">
        <v>64</v>
      </c>
      <c r="C19" s="19">
        <v>42177</v>
      </c>
      <c r="D19" s="58">
        <v>17</v>
      </c>
      <c r="E19" s="18">
        <v>194.852</v>
      </c>
      <c r="F19" s="18">
        <v>195.207</v>
      </c>
      <c r="G19" s="18">
        <v>2</v>
      </c>
      <c r="H19" s="18">
        <f>ROUNDDOWN(E19-(G19/100),3)</f>
        <v>194.832</v>
      </c>
      <c r="I19" s="18">
        <f>ROUNDDOWN(F19+(G19/100),3)</f>
        <v>195.227</v>
      </c>
      <c r="J19" s="18">
        <f t="shared" si="0"/>
        <v>0.395</v>
      </c>
      <c r="K19" s="18">
        <f t="shared" si="1"/>
        <v>0.197</v>
      </c>
      <c r="L19" s="18">
        <f>ROUNDDOWN(H19-K19,3)</f>
        <v>194.635</v>
      </c>
      <c r="M19" s="18" t="s">
        <v>67</v>
      </c>
      <c r="P19" s="18">
        <f t="shared" si="5"/>
        <v>5</v>
      </c>
      <c r="Q19" s="37"/>
      <c r="R19" s="37"/>
      <c r="S19" s="39">
        <f t="shared" si="3"/>
        <v>0</v>
      </c>
      <c r="T19" s="41">
        <f t="shared" si="11"/>
        <v>1029732</v>
      </c>
      <c r="U19" s="18">
        <f t="shared" si="4"/>
        <v>50000</v>
      </c>
      <c r="V19" s="18">
        <f t="shared" si="6"/>
        <v>0</v>
      </c>
      <c r="AA19" s="8" t="s">
        <v>12</v>
      </c>
      <c r="AB19" s="11">
        <f>SUM(AB17:AB18)</f>
        <v>101</v>
      </c>
      <c r="AF19" s="18">
        <f>IF(B19="B",1,0)</f>
        <v>0</v>
      </c>
      <c r="AG19" s="18">
        <f>IF(B19="S",1,0)</f>
        <v>1</v>
      </c>
      <c r="AH19" s="18">
        <f t="shared" si="7"/>
        <v>0</v>
      </c>
      <c r="AI19" s="18">
        <f t="shared" si="8"/>
        <v>0</v>
      </c>
      <c r="AJ19" s="18">
        <f t="shared" si="9"/>
        <v>1</v>
      </c>
    </row>
    <row r="20" spans="1:36" ht="19.5" customHeight="1">
      <c r="A20" s="34">
        <v>16</v>
      </c>
      <c r="B20" s="18" t="s">
        <v>38</v>
      </c>
      <c r="C20" s="19">
        <v>42177</v>
      </c>
      <c r="D20" s="58">
        <v>11</v>
      </c>
      <c r="E20" s="18">
        <v>195.3</v>
      </c>
      <c r="F20" s="18">
        <v>195.053</v>
      </c>
      <c r="G20" s="18">
        <v>2</v>
      </c>
      <c r="H20" s="18">
        <f>ROUNDDOWN(E20+(G20/100),3)</f>
        <v>195.32</v>
      </c>
      <c r="I20" s="18">
        <f>ROUNDDOWN(F20-(G20/100),3)</f>
        <v>195.033</v>
      </c>
      <c r="J20" s="18">
        <f t="shared" si="0"/>
        <v>0.287</v>
      </c>
      <c r="K20" s="18">
        <f t="shared" si="1"/>
        <v>0.143</v>
      </c>
      <c r="L20" s="18">
        <f>ROUNDDOWN(H20+K20,3)</f>
        <v>195.463</v>
      </c>
      <c r="M20" s="18" t="s">
        <v>98</v>
      </c>
      <c r="O20" s="18">
        <f>ROUNDDOWN(J20*100,3)</f>
        <v>28.7</v>
      </c>
      <c r="P20" s="18">
        <f t="shared" si="5"/>
        <v>6.9</v>
      </c>
      <c r="Q20" s="37"/>
      <c r="R20" s="37">
        <f>ROUNDDOWN(J20*U20,0)</f>
        <v>19803</v>
      </c>
      <c r="S20" s="39">
        <f t="shared" si="3"/>
        <v>-19803</v>
      </c>
      <c r="T20" s="41">
        <f t="shared" si="11"/>
        <v>1009929</v>
      </c>
      <c r="U20" s="18">
        <f t="shared" si="4"/>
        <v>69000</v>
      </c>
      <c r="V20" s="18">
        <f t="shared" si="6"/>
        <v>0</v>
      </c>
      <c r="AA20" s="8" t="s">
        <v>13</v>
      </c>
      <c r="AB20" s="11">
        <f>AH106</f>
        <v>67</v>
      </c>
      <c r="AF20" s="18">
        <f>IF(B20="B",1,0)</f>
        <v>1</v>
      </c>
      <c r="AG20" s="18">
        <f>IF(B20="S",1,0)</f>
        <v>0</v>
      </c>
      <c r="AH20" s="18">
        <f t="shared" si="7"/>
        <v>0</v>
      </c>
      <c r="AI20" s="18">
        <f t="shared" si="8"/>
        <v>1</v>
      </c>
      <c r="AJ20" s="18">
        <f t="shared" si="9"/>
        <v>0</v>
      </c>
    </row>
    <row r="21" spans="1:36" ht="19.5" customHeight="1">
      <c r="A21" s="34">
        <v>17</v>
      </c>
      <c r="B21" s="18" t="s">
        <v>64</v>
      </c>
      <c r="C21" s="19">
        <v>42174</v>
      </c>
      <c r="D21" s="58">
        <v>15</v>
      </c>
      <c r="E21" s="18">
        <v>195.022</v>
      </c>
      <c r="F21" s="18">
        <v>195.325</v>
      </c>
      <c r="G21" s="18">
        <v>2</v>
      </c>
      <c r="H21" s="18">
        <f>ROUNDDOWN(E21-(G21/100),3)</f>
        <v>195.002</v>
      </c>
      <c r="I21" s="18">
        <f>ROUNDDOWN(F21+(G21/100),3)</f>
        <v>195.345</v>
      </c>
      <c r="J21" s="18">
        <f t="shared" si="0"/>
        <v>0.342</v>
      </c>
      <c r="K21" s="18">
        <f t="shared" si="1"/>
        <v>0.171</v>
      </c>
      <c r="L21" s="18">
        <f>ROUNDDOWN(H21-K21,3)</f>
        <v>194.831</v>
      </c>
      <c r="M21" s="18" t="s">
        <v>63</v>
      </c>
      <c r="N21" s="18">
        <f t="shared" si="10"/>
        <v>17.1</v>
      </c>
      <c r="P21" s="18">
        <f t="shared" si="5"/>
        <v>5.8</v>
      </c>
      <c r="Q21" s="37">
        <f aca="true" t="shared" si="12" ref="Q18:Q81">ROUNDDOWN(K21*U21,0)</f>
        <v>9918</v>
      </c>
      <c r="R21" s="37"/>
      <c r="S21" s="39">
        <f t="shared" si="3"/>
        <v>9918</v>
      </c>
      <c r="T21" s="41">
        <f t="shared" si="11"/>
        <v>1019847</v>
      </c>
      <c r="U21" s="18">
        <f t="shared" si="4"/>
        <v>58000</v>
      </c>
      <c r="V21" s="18">
        <f t="shared" si="6"/>
        <v>1</v>
      </c>
      <c r="AA21" s="8" t="s">
        <v>14</v>
      </c>
      <c r="AB21" s="12">
        <f>AI106</f>
        <v>25</v>
      </c>
      <c r="AF21" s="18">
        <f>IF(B21="B",1,0)</f>
        <v>0</v>
      </c>
      <c r="AG21" s="18">
        <f>IF(B21="S",1,0)</f>
        <v>1</v>
      </c>
      <c r="AH21" s="18">
        <f t="shared" si="7"/>
        <v>1</v>
      </c>
      <c r="AI21" s="18">
        <f t="shared" si="8"/>
        <v>0</v>
      </c>
      <c r="AJ21" s="18">
        <f t="shared" si="9"/>
        <v>0</v>
      </c>
    </row>
    <row r="22" spans="1:36" ht="19.5" customHeight="1">
      <c r="A22" s="34">
        <v>18</v>
      </c>
      <c r="B22" s="18" t="s">
        <v>64</v>
      </c>
      <c r="C22" s="19">
        <v>42174</v>
      </c>
      <c r="D22" s="58">
        <v>13</v>
      </c>
      <c r="E22" s="18">
        <v>195.069</v>
      </c>
      <c r="F22" s="18">
        <v>195.313</v>
      </c>
      <c r="G22" s="18">
        <v>2</v>
      </c>
      <c r="H22" s="18">
        <f>ROUNDDOWN(E22-(G22/100),3)</f>
        <v>195.049</v>
      </c>
      <c r="I22" s="18">
        <f>ROUNDDOWN(F22+(G22/100),3)</f>
        <v>195.333</v>
      </c>
      <c r="J22" s="18">
        <f t="shared" si="0"/>
        <v>0.283</v>
      </c>
      <c r="K22" s="18">
        <f t="shared" si="1"/>
        <v>0.141</v>
      </c>
      <c r="L22" s="18">
        <f>ROUNDDOWN(H22-K22,3)</f>
        <v>194.908</v>
      </c>
      <c r="M22" s="18" t="s">
        <v>98</v>
      </c>
      <c r="O22" s="18">
        <f>ROUNDDOWN(J22*100,3)</f>
        <v>28.3</v>
      </c>
      <c r="P22" s="18">
        <f t="shared" si="5"/>
        <v>7</v>
      </c>
      <c r="Q22" s="37"/>
      <c r="R22" s="37">
        <f>ROUNDDOWN(J22*U22,0)</f>
        <v>19810</v>
      </c>
      <c r="S22" s="39">
        <f t="shared" si="3"/>
        <v>-19810</v>
      </c>
      <c r="T22" s="41">
        <f t="shared" si="11"/>
        <v>1000037</v>
      </c>
      <c r="U22" s="18">
        <f t="shared" si="4"/>
        <v>70000</v>
      </c>
      <c r="V22" s="18">
        <f t="shared" si="6"/>
        <v>0</v>
      </c>
      <c r="AA22" s="8" t="s">
        <v>15</v>
      </c>
      <c r="AB22" s="11" t="s">
        <v>51</v>
      </c>
      <c r="AF22" s="18">
        <f>IF(B22="B",1,0)</f>
        <v>0</v>
      </c>
      <c r="AG22" s="18">
        <f>IF(B22="S",1,0)</f>
        <v>1</v>
      </c>
      <c r="AH22" s="18">
        <f t="shared" si="7"/>
        <v>0</v>
      </c>
      <c r="AI22" s="18">
        <f t="shared" si="8"/>
        <v>1</v>
      </c>
      <c r="AJ22" s="18">
        <f t="shared" si="9"/>
        <v>0</v>
      </c>
    </row>
    <row r="23" spans="1:36" ht="19.5" customHeight="1">
      <c r="A23" s="34">
        <v>19</v>
      </c>
      <c r="B23" s="18" t="s">
        <v>38</v>
      </c>
      <c r="C23" s="19">
        <v>42174</v>
      </c>
      <c r="D23" s="58">
        <v>5</v>
      </c>
      <c r="E23" s="18">
        <v>195.353</v>
      </c>
      <c r="F23" s="18">
        <v>195.203</v>
      </c>
      <c r="G23" s="18">
        <v>2</v>
      </c>
      <c r="H23" s="18">
        <f aca="true" t="shared" si="13" ref="H23:H35">ROUNDDOWN(E23+(G23/100),3)</f>
        <v>195.373</v>
      </c>
      <c r="I23" s="18">
        <f aca="true" t="shared" si="14" ref="I23:I35">ROUNDDOWN(F23-(G23/100),3)</f>
        <v>195.183</v>
      </c>
      <c r="J23" s="18">
        <f t="shared" si="0"/>
        <v>0.189</v>
      </c>
      <c r="K23" s="18">
        <f t="shared" si="1"/>
        <v>0.094</v>
      </c>
      <c r="L23" s="18">
        <f aca="true" t="shared" si="15" ref="L23:L35">ROUNDDOWN(H23+K23,3)</f>
        <v>195.467</v>
      </c>
      <c r="M23" s="18" t="s">
        <v>63</v>
      </c>
      <c r="N23" s="18">
        <f t="shared" si="10"/>
        <v>9.4</v>
      </c>
      <c r="P23" s="18">
        <f t="shared" si="5"/>
        <v>10.5</v>
      </c>
      <c r="Q23" s="37">
        <f t="shared" si="12"/>
        <v>9870</v>
      </c>
      <c r="R23" s="37"/>
      <c r="S23" s="39">
        <f t="shared" si="3"/>
        <v>9870</v>
      </c>
      <c r="T23" s="41">
        <f t="shared" si="11"/>
        <v>1009907</v>
      </c>
      <c r="U23" s="18">
        <f t="shared" si="4"/>
        <v>105000</v>
      </c>
      <c r="V23" s="18">
        <f t="shared" si="6"/>
        <v>1</v>
      </c>
      <c r="AA23" s="13" t="s">
        <v>65</v>
      </c>
      <c r="AB23" s="14">
        <f>AJ106</f>
        <v>9</v>
      </c>
      <c r="AF23" s="18">
        <f>IF(B23="B",1,0)</f>
        <v>1</v>
      </c>
      <c r="AG23" s="18">
        <f>IF(B23="S",1,0)</f>
        <v>0</v>
      </c>
      <c r="AH23" s="18">
        <f t="shared" si="7"/>
        <v>1</v>
      </c>
      <c r="AI23" s="18">
        <f t="shared" si="8"/>
        <v>0</v>
      </c>
      <c r="AJ23" s="18">
        <f t="shared" si="9"/>
        <v>0</v>
      </c>
    </row>
    <row r="24" spans="1:36" ht="19.5" customHeight="1">
      <c r="A24" s="34">
        <v>20</v>
      </c>
      <c r="B24" s="18" t="s">
        <v>38</v>
      </c>
      <c r="C24" s="19">
        <v>42173</v>
      </c>
      <c r="D24" s="58">
        <v>20</v>
      </c>
      <c r="E24" s="18">
        <v>195.261</v>
      </c>
      <c r="F24" s="18">
        <v>195.02</v>
      </c>
      <c r="G24" s="18">
        <v>2</v>
      </c>
      <c r="H24" s="18">
        <f t="shared" si="13"/>
        <v>195.281</v>
      </c>
      <c r="I24" s="18">
        <f t="shared" si="14"/>
        <v>195</v>
      </c>
      <c r="J24" s="18">
        <f t="shared" si="0"/>
        <v>0.281</v>
      </c>
      <c r="K24" s="18">
        <f t="shared" si="1"/>
        <v>0.14</v>
      </c>
      <c r="L24" s="18">
        <f t="shared" si="15"/>
        <v>195.421</v>
      </c>
      <c r="M24" s="18" t="s">
        <v>63</v>
      </c>
      <c r="N24" s="18">
        <f t="shared" si="10"/>
        <v>14</v>
      </c>
      <c r="P24" s="18">
        <f t="shared" si="5"/>
        <v>7.1</v>
      </c>
      <c r="Q24" s="37">
        <f t="shared" si="12"/>
        <v>9940</v>
      </c>
      <c r="R24" s="37"/>
      <c r="S24" s="39">
        <f t="shared" si="3"/>
        <v>9940</v>
      </c>
      <c r="T24" s="41">
        <f t="shared" si="11"/>
        <v>1019847</v>
      </c>
      <c r="U24" s="18">
        <f t="shared" si="4"/>
        <v>71000</v>
      </c>
      <c r="V24" s="18">
        <f t="shared" si="6"/>
        <v>1</v>
      </c>
      <c r="AA24" s="8" t="s">
        <v>16</v>
      </c>
      <c r="AB24" s="54">
        <f>Q107</f>
        <v>662535</v>
      </c>
      <c r="AF24" s="18">
        <f>IF(B24="B",1,0)</f>
        <v>1</v>
      </c>
      <c r="AG24" s="18">
        <f>IF(B24="S",1,0)</f>
        <v>0</v>
      </c>
      <c r="AH24" s="18">
        <f t="shared" si="7"/>
        <v>1</v>
      </c>
      <c r="AI24" s="18">
        <f t="shared" si="8"/>
        <v>0</v>
      </c>
      <c r="AJ24" s="18">
        <f t="shared" si="9"/>
        <v>0</v>
      </c>
    </row>
    <row r="25" spans="1:36" ht="19.5" customHeight="1">
      <c r="A25" s="34">
        <v>21</v>
      </c>
      <c r="B25" s="18" t="s">
        <v>38</v>
      </c>
      <c r="C25" s="19">
        <v>42173</v>
      </c>
      <c r="D25" s="58">
        <v>16</v>
      </c>
      <c r="E25" s="18">
        <v>195.194</v>
      </c>
      <c r="F25" s="18">
        <v>194.995</v>
      </c>
      <c r="G25" s="18">
        <v>2</v>
      </c>
      <c r="H25" s="18">
        <f t="shared" si="13"/>
        <v>195.214</v>
      </c>
      <c r="I25" s="18">
        <f t="shared" si="14"/>
        <v>194.975</v>
      </c>
      <c r="J25" s="18">
        <f t="shared" si="0"/>
        <v>0.239</v>
      </c>
      <c r="K25" s="18">
        <f t="shared" si="1"/>
        <v>0.119</v>
      </c>
      <c r="L25" s="18">
        <f t="shared" si="15"/>
        <v>195.333</v>
      </c>
      <c r="M25" s="18" t="s">
        <v>63</v>
      </c>
      <c r="N25" s="18">
        <f t="shared" si="10"/>
        <v>11.9</v>
      </c>
      <c r="P25" s="18">
        <f t="shared" si="5"/>
        <v>8.3</v>
      </c>
      <c r="Q25" s="37">
        <f t="shared" si="12"/>
        <v>9877</v>
      </c>
      <c r="R25" s="37"/>
      <c r="S25" s="39">
        <f t="shared" si="3"/>
        <v>9877</v>
      </c>
      <c r="T25" s="41">
        <f t="shared" si="11"/>
        <v>1029724</v>
      </c>
      <c r="U25" s="18">
        <f t="shared" si="4"/>
        <v>83000</v>
      </c>
      <c r="V25" s="18">
        <f t="shared" si="6"/>
        <v>1</v>
      </c>
      <c r="AA25" s="8" t="s">
        <v>17</v>
      </c>
      <c r="AB25" s="55">
        <f>R107</f>
        <v>493930</v>
      </c>
      <c r="AF25" s="18">
        <f>IF(B25="B",1,0)</f>
        <v>1</v>
      </c>
      <c r="AG25" s="18">
        <f>IF(B25="S",1,0)</f>
        <v>0</v>
      </c>
      <c r="AH25" s="18">
        <f t="shared" si="7"/>
        <v>1</v>
      </c>
      <c r="AI25" s="18">
        <f t="shared" si="8"/>
        <v>0</v>
      </c>
      <c r="AJ25" s="18">
        <f t="shared" si="9"/>
        <v>0</v>
      </c>
    </row>
    <row r="26" spans="1:36" ht="19.5" customHeight="1">
      <c r="A26" s="34">
        <v>22</v>
      </c>
      <c r="B26" s="18" t="s">
        <v>38</v>
      </c>
      <c r="C26" s="19">
        <v>42173</v>
      </c>
      <c r="D26" s="58">
        <v>12</v>
      </c>
      <c r="E26" s="18">
        <v>195.285</v>
      </c>
      <c r="F26" s="18">
        <v>194.868</v>
      </c>
      <c r="G26" s="18">
        <v>2</v>
      </c>
      <c r="H26" s="18">
        <f t="shared" si="13"/>
        <v>195.305</v>
      </c>
      <c r="I26" s="18">
        <f t="shared" si="14"/>
        <v>194.848</v>
      </c>
      <c r="J26" s="18">
        <f t="shared" si="0"/>
        <v>0.456</v>
      </c>
      <c r="K26" s="18">
        <f t="shared" si="1"/>
        <v>0.228</v>
      </c>
      <c r="L26" s="18">
        <f t="shared" si="15"/>
        <v>195.533</v>
      </c>
      <c r="M26" s="18" t="s">
        <v>63</v>
      </c>
      <c r="N26" s="18">
        <f t="shared" si="10"/>
        <v>22.8</v>
      </c>
      <c r="P26" s="18">
        <f t="shared" si="5"/>
        <v>4.3</v>
      </c>
      <c r="Q26" s="37">
        <f t="shared" si="12"/>
        <v>9804</v>
      </c>
      <c r="R26" s="37"/>
      <c r="S26" s="39">
        <f t="shared" si="3"/>
        <v>9804</v>
      </c>
      <c r="T26" s="41">
        <f t="shared" si="11"/>
        <v>1039528</v>
      </c>
      <c r="U26" s="18">
        <f t="shared" si="4"/>
        <v>43000</v>
      </c>
      <c r="V26" s="18">
        <f t="shared" si="6"/>
        <v>1</v>
      </c>
      <c r="AA26" s="8" t="s">
        <v>18</v>
      </c>
      <c r="AB26" s="54">
        <f>AB24-AB25</f>
        <v>168605</v>
      </c>
      <c r="AF26" s="18">
        <f>IF(B26="B",1,0)</f>
        <v>1</v>
      </c>
      <c r="AG26" s="18">
        <f>IF(B26="S",1,0)</f>
        <v>0</v>
      </c>
      <c r="AH26" s="18">
        <f t="shared" si="7"/>
        <v>1</v>
      </c>
      <c r="AI26" s="18">
        <f t="shared" si="8"/>
        <v>0</v>
      </c>
      <c r="AJ26" s="18">
        <f t="shared" si="9"/>
        <v>0</v>
      </c>
    </row>
    <row r="27" spans="1:36" ht="19.5" customHeight="1">
      <c r="A27" s="34">
        <v>23</v>
      </c>
      <c r="B27" s="18" t="s">
        <v>38</v>
      </c>
      <c r="C27" s="19">
        <v>42172</v>
      </c>
      <c r="D27" s="58">
        <v>6</v>
      </c>
      <c r="E27" s="18">
        <v>193.123</v>
      </c>
      <c r="F27" s="18">
        <v>192.971</v>
      </c>
      <c r="G27" s="18">
        <v>2</v>
      </c>
      <c r="H27" s="18">
        <f t="shared" si="13"/>
        <v>193.143</v>
      </c>
      <c r="I27" s="18">
        <f t="shared" si="14"/>
        <v>192.951</v>
      </c>
      <c r="J27" s="18">
        <f t="shared" si="0"/>
        <v>0.192</v>
      </c>
      <c r="K27" s="18">
        <f t="shared" si="1"/>
        <v>0.096</v>
      </c>
      <c r="L27" s="18">
        <f t="shared" si="15"/>
        <v>193.239</v>
      </c>
      <c r="M27" s="18" t="s">
        <v>63</v>
      </c>
      <c r="N27" s="18">
        <f t="shared" si="10"/>
        <v>9.6</v>
      </c>
      <c r="P27" s="18">
        <f t="shared" si="5"/>
        <v>10.4</v>
      </c>
      <c r="Q27" s="37">
        <f t="shared" si="12"/>
        <v>9984</v>
      </c>
      <c r="R27" s="37"/>
      <c r="S27" s="39">
        <f t="shared" si="3"/>
        <v>9984</v>
      </c>
      <c r="T27" s="41">
        <f t="shared" si="11"/>
        <v>1049512</v>
      </c>
      <c r="U27" s="18">
        <f t="shared" si="4"/>
        <v>104000</v>
      </c>
      <c r="V27" s="18">
        <f t="shared" si="6"/>
        <v>1</v>
      </c>
      <c r="AA27" s="8" t="s">
        <v>1</v>
      </c>
      <c r="AB27" s="15">
        <f>ROUNDDOWN(AB24/AB17,3)</f>
        <v>9601.956</v>
      </c>
      <c r="AF27" s="18">
        <f>IF(B27="B",1,0)</f>
        <v>1</v>
      </c>
      <c r="AG27" s="18">
        <f>IF(B27="S",1,0)</f>
        <v>0</v>
      </c>
      <c r="AH27" s="18">
        <f t="shared" si="7"/>
        <v>1</v>
      </c>
      <c r="AI27" s="18">
        <f t="shared" si="8"/>
        <v>0</v>
      </c>
      <c r="AJ27" s="18">
        <f t="shared" si="9"/>
        <v>0</v>
      </c>
    </row>
    <row r="28" spans="1:36" ht="19.5" customHeight="1">
      <c r="A28" s="34">
        <v>24</v>
      </c>
      <c r="B28" s="18" t="s">
        <v>38</v>
      </c>
      <c r="C28" s="19">
        <v>42171</v>
      </c>
      <c r="D28" s="58">
        <v>18</v>
      </c>
      <c r="E28" s="18">
        <v>192.92</v>
      </c>
      <c r="F28" s="18">
        <v>192.653</v>
      </c>
      <c r="G28" s="18">
        <v>2</v>
      </c>
      <c r="H28" s="18">
        <f t="shared" si="13"/>
        <v>192.94</v>
      </c>
      <c r="I28" s="18">
        <f t="shared" si="14"/>
        <v>192.633</v>
      </c>
      <c r="J28" s="18">
        <f t="shared" si="0"/>
        <v>0.306</v>
      </c>
      <c r="K28" s="18">
        <f t="shared" si="1"/>
        <v>0.153</v>
      </c>
      <c r="L28" s="18">
        <f t="shared" si="15"/>
        <v>193.093</v>
      </c>
      <c r="M28" s="18" t="s">
        <v>63</v>
      </c>
      <c r="N28" s="18">
        <f t="shared" si="10"/>
        <v>15.3</v>
      </c>
      <c r="P28" s="18">
        <f t="shared" si="5"/>
        <v>6.5</v>
      </c>
      <c r="Q28" s="37">
        <f t="shared" si="12"/>
        <v>9945</v>
      </c>
      <c r="R28" s="37"/>
      <c r="S28" s="39">
        <f t="shared" si="3"/>
        <v>9945</v>
      </c>
      <c r="T28" s="41">
        <f t="shared" si="11"/>
        <v>1059457</v>
      </c>
      <c r="U28" s="18">
        <f t="shared" si="4"/>
        <v>65000</v>
      </c>
      <c r="V28" s="18">
        <f t="shared" si="6"/>
        <v>1</v>
      </c>
      <c r="AA28" s="8" t="s">
        <v>2</v>
      </c>
      <c r="AB28" s="15">
        <f>ROUNDDOWN(AB25/AB21,3)</f>
        <v>19757.2</v>
      </c>
      <c r="AF28" s="18">
        <f>IF(B28="B",1,0)</f>
        <v>1</v>
      </c>
      <c r="AG28" s="18">
        <f>IF(B28="S",1,0)</f>
        <v>0</v>
      </c>
      <c r="AH28" s="18">
        <f t="shared" si="7"/>
        <v>1</v>
      </c>
      <c r="AI28" s="18">
        <f t="shared" si="8"/>
        <v>0</v>
      </c>
      <c r="AJ28" s="18">
        <f t="shared" si="9"/>
        <v>0</v>
      </c>
    </row>
    <row r="29" spans="1:36" ht="19.5" customHeight="1">
      <c r="A29" s="34">
        <v>25</v>
      </c>
      <c r="B29" s="18" t="s">
        <v>38</v>
      </c>
      <c r="C29" s="19">
        <v>42167</v>
      </c>
      <c r="D29" s="58">
        <v>19</v>
      </c>
      <c r="E29" s="18">
        <v>192.135</v>
      </c>
      <c r="F29" s="18">
        <v>191.486</v>
      </c>
      <c r="G29" s="18">
        <v>2</v>
      </c>
      <c r="H29" s="18">
        <f t="shared" si="13"/>
        <v>192.155</v>
      </c>
      <c r="I29" s="18">
        <f t="shared" si="14"/>
        <v>191.466</v>
      </c>
      <c r="J29" s="18">
        <f t="shared" si="0"/>
        <v>0.688</v>
      </c>
      <c r="K29" s="18">
        <f t="shared" si="1"/>
        <v>0.344</v>
      </c>
      <c r="L29" s="18">
        <f t="shared" si="15"/>
        <v>192.499</v>
      </c>
      <c r="M29" s="18" t="s">
        <v>98</v>
      </c>
      <c r="O29" s="18">
        <f>ROUNDDOWN(J29*100,3)</f>
        <v>68.8</v>
      </c>
      <c r="P29" s="18">
        <f t="shared" si="5"/>
        <v>2.9</v>
      </c>
      <c r="Q29" s="37"/>
      <c r="R29" s="37">
        <f>ROUNDDOWN(J29*U29,0)</f>
        <v>19952</v>
      </c>
      <c r="S29" s="39">
        <f t="shared" si="3"/>
        <v>-19952</v>
      </c>
      <c r="T29" s="41">
        <f t="shared" si="11"/>
        <v>1039505</v>
      </c>
      <c r="U29" s="18">
        <f t="shared" si="4"/>
        <v>29000</v>
      </c>
      <c r="V29" s="18">
        <f t="shared" si="6"/>
        <v>0</v>
      </c>
      <c r="AA29" s="8" t="s">
        <v>19</v>
      </c>
      <c r="AB29" s="11">
        <v>8</v>
      </c>
      <c r="AF29" s="18">
        <f>IF(B29="B",1,0)</f>
        <v>1</v>
      </c>
      <c r="AG29" s="18">
        <f>IF(B29="S",1,0)</f>
        <v>0</v>
      </c>
      <c r="AH29" s="18">
        <f t="shared" si="7"/>
        <v>0</v>
      </c>
      <c r="AI29" s="18">
        <f t="shared" si="8"/>
        <v>1</v>
      </c>
      <c r="AJ29" s="18">
        <f t="shared" si="9"/>
        <v>0</v>
      </c>
    </row>
    <row r="30" spans="1:36" ht="19.5" customHeight="1">
      <c r="A30" s="34">
        <v>26</v>
      </c>
      <c r="B30" s="18" t="s">
        <v>38</v>
      </c>
      <c r="C30" s="19">
        <v>42167</v>
      </c>
      <c r="D30" s="58">
        <v>7</v>
      </c>
      <c r="E30" s="18">
        <v>191.632</v>
      </c>
      <c r="F30" s="18">
        <v>191.221</v>
      </c>
      <c r="G30" s="18">
        <v>2</v>
      </c>
      <c r="H30" s="18">
        <f t="shared" si="13"/>
        <v>191.652</v>
      </c>
      <c r="I30" s="18">
        <f t="shared" si="14"/>
        <v>191.201</v>
      </c>
      <c r="J30" s="18">
        <f t="shared" si="0"/>
        <v>0.45</v>
      </c>
      <c r="K30" s="18">
        <f t="shared" si="1"/>
        <v>0.225</v>
      </c>
      <c r="L30" s="18">
        <f t="shared" si="15"/>
        <v>191.877</v>
      </c>
      <c r="M30" s="18" t="s">
        <v>63</v>
      </c>
      <c r="N30" s="18">
        <f t="shared" si="10"/>
        <v>22.5</v>
      </c>
      <c r="P30" s="18">
        <f t="shared" si="5"/>
        <v>4.4</v>
      </c>
      <c r="Q30" s="37">
        <f t="shared" si="12"/>
        <v>9900</v>
      </c>
      <c r="R30" s="37"/>
      <c r="S30" s="39">
        <f t="shared" si="3"/>
        <v>9900</v>
      </c>
      <c r="T30" s="41">
        <f t="shared" si="11"/>
        <v>1049405</v>
      </c>
      <c r="U30" s="18">
        <f t="shared" si="4"/>
        <v>44000</v>
      </c>
      <c r="V30" s="18">
        <f t="shared" si="6"/>
        <v>1</v>
      </c>
      <c r="AA30" s="8" t="s">
        <v>20</v>
      </c>
      <c r="AB30" s="11">
        <v>3</v>
      </c>
      <c r="AF30" s="18">
        <f>IF(B30="B",1,0)</f>
        <v>1</v>
      </c>
      <c r="AG30" s="18">
        <f>IF(B30="S",1,0)</f>
        <v>0</v>
      </c>
      <c r="AH30" s="18">
        <f t="shared" si="7"/>
        <v>1</v>
      </c>
      <c r="AI30" s="18">
        <f t="shared" si="8"/>
        <v>0</v>
      </c>
      <c r="AJ30" s="18">
        <f t="shared" si="9"/>
        <v>0</v>
      </c>
    </row>
    <row r="31" spans="1:36" ht="19.5" customHeight="1">
      <c r="A31" s="34">
        <v>27</v>
      </c>
      <c r="B31" s="18" t="s">
        <v>38</v>
      </c>
      <c r="C31" s="19">
        <v>42166</v>
      </c>
      <c r="D31" s="58">
        <v>15</v>
      </c>
      <c r="E31" s="18">
        <v>191.563</v>
      </c>
      <c r="F31" s="18">
        <v>190.978</v>
      </c>
      <c r="G31" s="18">
        <v>2</v>
      </c>
      <c r="H31" s="18">
        <f t="shared" si="13"/>
        <v>191.583</v>
      </c>
      <c r="I31" s="18">
        <f t="shared" si="14"/>
        <v>190.958</v>
      </c>
      <c r="J31" s="18">
        <f t="shared" si="0"/>
        <v>0.625</v>
      </c>
      <c r="K31" s="18">
        <f t="shared" si="1"/>
        <v>0.312</v>
      </c>
      <c r="L31" s="18">
        <f t="shared" si="15"/>
        <v>191.895</v>
      </c>
      <c r="M31" s="18" t="s">
        <v>63</v>
      </c>
      <c r="N31" s="18">
        <f t="shared" si="10"/>
        <v>31.2</v>
      </c>
      <c r="P31" s="18">
        <f t="shared" si="5"/>
        <v>3.2</v>
      </c>
      <c r="Q31" s="37">
        <f t="shared" si="12"/>
        <v>9984</v>
      </c>
      <c r="R31" s="37"/>
      <c r="S31" s="39">
        <f t="shared" si="3"/>
        <v>9984</v>
      </c>
      <c r="T31" s="41">
        <f t="shared" si="11"/>
        <v>1059389</v>
      </c>
      <c r="U31" s="18">
        <f t="shared" si="4"/>
        <v>32000</v>
      </c>
      <c r="V31" s="18">
        <f t="shared" si="6"/>
        <v>1</v>
      </c>
      <c r="AA31" s="8" t="s">
        <v>21</v>
      </c>
      <c r="AB31" s="16">
        <v>38.5</v>
      </c>
      <c r="AF31" s="18">
        <f>IF(B31="B",1,0)</f>
        <v>1</v>
      </c>
      <c r="AG31" s="18">
        <f>IF(B31="S",1,0)</f>
        <v>0</v>
      </c>
      <c r="AH31" s="18">
        <f t="shared" si="7"/>
        <v>1</v>
      </c>
      <c r="AI31" s="18">
        <f t="shared" si="8"/>
        <v>0</v>
      </c>
      <c r="AJ31" s="18">
        <f t="shared" si="9"/>
        <v>0</v>
      </c>
    </row>
    <row r="32" spans="1:36" ht="19.5" customHeight="1" thickBot="1">
      <c r="A32" s="34">
        <v>28</v>
      </c>
      <c r="B32" s="18" t="s">
        <v>38</v>
      </c>
      <c r="C32" s="19">
        <v>42166</v>
      </c>
      <c r="D32" s="58">
        <v>7</v>
      </c>
      <c r="E32" s="18">
        <v>190.945</v>
      </c>
      <c r="F32" s="18">
        <v>190.568</v>
      </c>
      <c r="G32" s="18">
        <v>2</v>
      </c>
      <c r="H32" s="18">
        <f t="shared" si="13"/>
        <v>190.965</v>
      </c>
      <c r="I32" s="18">
        <f t="shared" si="14"/>
        <v>190.548</v>
      </c>
      <c r="J32" s="18">
        <f t="shared" si="0"/>
        <v>0.417</v>
      </c>
      <c r="K32" s="18">
        <f t="shared" si="1"/>
        <v>0.208</v>
      </c>
      <c r="L32" s="18">
        <f t="shared" si="15"/>
        <v>191.173</v>
      </c>
      <c r="M32" s="18" t="s">
        <v>98</v>
      </c>
      <c r="O32" s="18">
        <f>ROUNDDOWN(J32*100,3)</f>
        <v>41.7</v>
      </c>
      <c r="P32" s="18">
        <f t="shared" si="5"/>
        <v>4.7</v>
      </c>
      <c r="Q32" s="37"/>
      <c r="R32" s="37">
        <f>ROUNDDOWN(J32*U32,0)</f>
        <v>19599</v>
      </c>
      <c r="S32" s="39">
        <f t="shared" si="3"/>
        <v>-19599</v>
      </c>
      <c r="T32" s="41">
        <f t="shared" si="11"/>
        <v>1039790</v>
      </c>
      <c r="U32" s="18">
        <f t="shared" si="4"/>
        <v>47000</v>
      </c>
      <c r="V32" s="18">
        <f t="shared" si="6"/>
        <v>0</v>
      </c>
      <c r="AA32" s="9" t="s">
        <v>0</v>
      </c>
      <c r="AB32" s="30">
        <f>ROUNDDOWN((AB20/AB19)*1,2)</f>
        <v>0.66</v>
      </c>
      <c r="AF32" s="18">
        <f>IF(B32="B",1,0)</f>
        <v>1</v>
      </c>
      <c r="AG32" s="18">
        <f>IF(B32="S",1,0)</f>
        <v>0</v>
      </c>
      <c r="AH32" s="18">
        <f t="shared" si="7"/>
        <v>0</v>
      </c>
      <c r="AI32" s="18">
        <f t="shared" si="8"/>
        <v>1</v>
      </c>
      <c r="AJ32" s="18">
        <f t="shared" si="9"/>
        <v>0</v>
      </c>
    </row>
    <row r="33" spans="1:36" ht="19.5" customHeight="1">
      <c r="A33" s="34">
        <v>29</v>
      </c>
      <c r="B33" s="18" t="s">
        <v>38</v>
      </c>
      <c r="C33" s="19">
        <v>42166</v>
      </c>
      <c r="D33" s="58">
        <v>5</v>
      </c>
      <c r="E33" s="18">
        <v>190.825</v>
      </c>
      <c r="F33" s="18">
        <v>190.508</v>
      </c>
      <c r="G33" s="18">
        <v>2</v>
      </c>
      <c r="H33" s="18">
        <f t="shared" si="13"/>
        <v>190.845</v>
      </c>
      <c r="I33" s="18">
        <f t="shared" si="14"/>
        <v>190.488</v>
      </c>
      <c r="J33" s="18">
        <f t="shared" si="0"/>
        <v>0.356</v>
      </c>
      <c r="K33" s="18">
        <f t="shared" si="1"/>
        <v>0.178</v>
      </c>
      <c r="L33" s="18">
        <f t="shared" si="15"/>
        <v>191.023</v>
      </c>
      <c r="M33" s="18" t="s">
        <v>98</v>
      </c>
      <c r="O33" s="18">
        <f>ROUNDDOWN(J33*100,3)</f>
        <v>35.6</v>
      </c>
      <c r="P33" s="18">
        <f t="shared" si="5"/>
        <v>5.6</v>
      </c>
      <c r="Q33" s="37"/>
      <c r="R33" s="37">
        <f>ROUNDDOWN(J33*U33,0)</f>
        <v>19936</v>
      </c>
      <c r="S33" s="39">
        <f t="shared" si="3"/>
        <v>-19936</v>
      </c>
      <c r="T33" s="41">
        <f t="shared" si="11"/>
        <v>1019854</v>
      </c>
      <c r="U33" s="18">
        <f t="shared" si="4"/>
        <v>56000</v>
      </c>
      <c r="V33" s="18">
        <f t="shared" si="6"/>
        <v>0</v>
      </c>
      <c r="AF33" s="18">
        <f>IF(B33="B",1,0)</f>
        <v>1</v>
      </c>
      <c r="AG33" s="18">
        <f>IF(B33="S",1,0)</f>
        <v>0</v>
      </c>
      <c r="AH33" s="18">
        <f t="shared" si="7"/>
        <v>0</v>
      </c>
      <c r="AI33" s="18">
        <f t="shared" si="8"/>
        <v>1</v>
      </c>
      <c r="AJ33" s="18">
        <f t="shared" si="9"/>
        <v>0</v>
      </c>
    </row>
    <row r="34" spans="1:36" ht="19.5" customHeight="1">
      <c r="A34" s="34">
        <v>30</v>
      </c>
      <c r="B34" s="18" t="s">
        <v>38</v>
      </c>
      <c r="C34" s="19">
        <v>42166</v>
      </c>
      <c r="D34" s="58">
        <v>4</v>
      </c>
      <c r="E34" s="18">
        <v>190.786</v>
      </c>
      <c r="F34" s="18">
        <v>190.397</v>
      </c>
      <c r="G34" s="18">
        <v>2</v>
      </c>
      <c r="H34" s="18">
        <f t="shared" si="13"/>
        <v>190.806</v>
      </c>
      <c r="I34" s="18">
        <f t="shared" si="14"/>
        <v>190.377</v>
      </c>
      <c r="J34" s="18">
        <f t="shared" si="0"/>
        <v>0.429</v>
      </c>
      <c r="K34" s="18">
        <f t="shared" si="1"/>
        <v>0.214</v>
      </c>
      <c r="L34" s="18">
        <f t="shared" si="15"/>
        <v>191.02</v>
      </c>
      <c r="M34" s="18" t="s">
        <v>98</v>
      </c>
      <c r="O34" s="18">
        <f>ROUNDDOWN(J34*100,3)</f>
        <v>42.9</v>
      </c>
      <c r="P34" s="18">
        <f t="shared" si="5"/>
        <v>4.6</v>
      </c>
      <c r="Q34" s="37"/>
      <c r="R34" s="37">
        <f>ROUNDDOWN(J34*U34,0)</f>
        <v>19734</v>
      </c>
      <c r="S34" s="39">
        <f t="shared" si="3"/>
        <v>-19734</v>
      </c>
      <c r="T34" s="41">
        <f t="shared" si="11"/>
        <v>1000120</v>
      </c>
      <c r="U34" s="18">
        <f t="shared" si="4"/>
        <v>46000</v>
      </c>
      <c r="V34" s="18">
        <f t="shared" si="6"/>
        <v>0</v>
      </c>
      <c r="AA34" s="50" t="s">
        <v>79</v>
      </c>
      <c r="AB34" s="51">
        <v>1000000</v>
      </c>
      <c r="AC34" s="50"/>
      <c r="AD34" s="50"/>
      <c r="AF34" s="18">
        <f>IF(B34="B",1,0)</f>
        <v>1</v>
      </c>
      <c r="AG34" s="18">
        <f>IF(B34="S",1,0)</f>
        <v>0</v>
      </c>
      <c r="AH34" s="18">
        <f t="shared" si="7"/>
        <v>0</v>
      </c>
      <c r="AI34" s="18">
        <f t="shared" si="8"/>
        <v>1</v>
      </c>
      <c r="AJ34" s="18">
        <f t="shared" si="9"/>
        <v>0</v>
      </c>
    </row>
    <row r="35" spans="1:36" ht="19.5" customHeight="1">
      <c r="A35" s="34">
        <v>31</v>
      </c>
      <c r="B35" s="18" t="s">
        <v>38</v>
      </c>
      <c r="C35" s="19">
        <v>42165</v>
      </c>
      <c r="D35" s="58">
        <v>19</v>
      </c>
      <c r="E35" s="18">
        <v>190.569</v>
      </c>
      <c r="F35" s="18">
        <v>190.151</v>
      </c>
      <c r="G35" s="18">
        <v>2</v>
      </c>
      <c r="H35" s="18">
        <f t="shared" si="13"/>
        <v>190.589</v>
      </c>
      <c r="I35" s="18">
        <f t="shared" si="14"/>
        <v>190.131</v>
      </c>
      <c r="J35" s="18">
        <f t="shared" si="0"/>
        <v>0.457</v>
      </c>
      <c r="K35" s="18">
        <f t="shared" si="1"/>
        <v>0.228</v>
      </c>
      <c r="L35" s="18">
        <f t="shared" si="15"/>
        <v>190.817</v>
      </c>
      <c r="M35" s="18" t="s">
        <v>63</v>
      </c>
      <c r="N35" s="18">
        <f t="shared" si="10"/>
        <v>22.8</v>
      </c>
      <c r="P35" s="18">
        <f t="shared" si="5"/>
        <v>4.3</v>
      </c>
      <c r="Q35" s="37">
        <f t="shared" si="12"/>
        <v>9804</v>
      </c>
      <c r="R35" s="37"/>
      <c r="S35" s="39">
        <f t="shared" si="3"/>
        <v>9804</v>
      </c>
      <c r="T35" s="41">
        <f t="shared" si="11"/>
        <v>1009924</v>
      </c>
      <c r="U35" s="18">
        <f t="shared" si="4"/>
        <v>43000</v>
      </c>
      <c r="V35" s="18">
        <f t="shared" si="6"/>
        <v>1</v>
      </c>
      <c r="AA35" s="46" t="s">
        <v>80</v>
      </c>
      <c r="AB35" s="48">
        <v>0.01</v>
      </c>
      <c r="AC35" s="48">
        <v>0.02</v>
      </c>
      <c r="AD35" s="48">
        <v>0.03</v>
      </c>
      <c r="AF35" s="18">
        <f>IF(B35="B",1,0)</f>
        <v>1</v>
      </c>
      <c r="AG35" s="18">
        <f>IF(B35="S",1,0)</f>
        <v>0</v>
      </c>
      <c r="AH35" s="18">
        <f t="shared" si="7"/>
        <v>1</v>
      </c>
      <c r="AI35" s="18">
        <f t="shared" si="8"/>
        <v>0</v>
      </c>
      <c r="AJ35" s="18">
        <f t="shared" si="9"/>
        <v>0</v>
      </c>
    </row>
    <row r="36" spans="1:36" ht="19.5" customHeight="1">
      <c r="A36" s="34">
        <v>32</v>
      </c>
      <c r="B36" s="18" t="s">
        <v>64</v>
      </c>
      <c r="C36" s="19">
        <v>42163</v>
      </c>
      <c r="D36" s="58">
        <v>10</v>
      </c>
      <c r="E36" s="18">
        <v>191.197</v>
      </c>
      <c r="F36" s="18">
        <v>191.586</v>
      </c>
      <c r="G36" s="18">
        <v>2</v>
      </c>
      <c r="H36" s="18">
        <f>ROUNDDOWN(E36-(G36/100),3)</f>
        <v>191.177</v>
      </c>
      <c r="I36" s="18">
        <f>ROUNDDOWN(F36+(G36/100),3)</f>
        <v>191.606</v>
      </c>
      <c r="J36" s="18">
        <f t="shared" si="0"/>
        <v>0.429</v>
      </c>
      <c r="K36" s="18">
        <f t="shared" si="1"/>
        <v>0.214</v>
      </c>
      <c r="L36" s="18">
        <f>ROUNDDOWN(H36-K36,3)</f>
        <v>190.963</v>
      </c>
      <c r="M36" s="18" t="s">
        <v>63</v>
      </c>
      <c r="N36" s="18">
        <f t="shared" si="10"/>
        <v>21.4</v>
      </c>
      <c r="P36" s="18">
        <f t="shared" si="5"/>
        <v>4.6</v>
      </c>
      <c r="Q36" s="37">
        <f t="shared" si="12"/>
        <v>9844</v>
      </c>
      <c r="R36" s="37"/>
      <c r="S36" s="39">
        <f t="shared" si="3"/>
        <v>9844</v>
      </c>
      <c r="T36" s="41">
        <f t="shared" si="11"/>
        <v>1019768</v>
      </c>
      <c r="U36" s="18">
        <f t="shared" si="4"/>
        <v>46000</v>
      </c>
      <c r="V36" s="18">
        <f t="shared" si="6"/>
        <v>1</v>
      </c>
      <c r="AA36" s="46" t="s">
        <v>81</v>
      </c>
      <c r="AB36" s="47">
        <v>83192</v>
      </c>
      <c r="AC36" s="47">
        <v>168605</v>
      </c>
      <c r="AD36" s="49">
        <v>252223</v>
      </c>
      <c r="AF36" s="18">
        <f>IF(B36="B",1,0)</f>
        <v>0</v>
      </c>
      <c r="AG36" s="18">
        <f>IF(B36="S",1,0)</f>
        <v>1</v>
      </c>
      <c r="AH36" s="18">
        <f t="shared" si="7"/>
        <v>1</v>
      </c>
      <c r="AI36" s="18">
        <f t="shared" si="8"/>
        <v>0</v>
      </c>
      <c r="AJ36" s="18">
        <f t="shared" si="9"/>
        <v>0</v>
      </c>
    </row>
    <row r="37" spans="1:36" ht="19.5" customHeight="1">
      <c r="A37" s="34">
        <v>33</v>
      </c>
      <c r="B37" s="18" t="s">
        <v>38</v>
      </c>
      <c r="C37" s="19">
        <v>42160</v>
      </c>
      <c r="D37" s="58">
        <v>15</v>
      </c>
      <c r="E37" s="18">
        <v>191.633</v>
      </c>
      <c r="F37" s="18">
        <v>190.714</v>
      </c>
      <c r="G37" s="18">
        <v>2</v>
      </c>
      <c r="H37" s="18">
        <f>ROUNDDOWN(E37+(G37/100),3)</f>
        <v>191.653</v>
      </c>
      <c r="I37" s="18">
        <f>ROUNDDOWN(F37-(G37/100),3)</f>
        <v>190.694</v>
      </c>
      <c r="J37" s="18">
        <f t="shared" si="0"/>
        <v>0.959</v>
      </c>
      <c r="K37" s="18">
        <f t="shared" si="1"/>
        <v>0.479</v>
      </c>
      <c r="L37" s="18">
        <f>ROUNDDOWN(H37+K37,3)</f>
        <v>192.132</v>
      </c>
      <c r="M37" s="18" t="s">
        <v>98</v>
      </c>
      <c r="O37" s="18">
        <f>ROUNDDOWN(J37*100,3)</f>
        <v>95.9</v>
      </c>
      <c r="P37" s="18">
        <f t="shared" si="5"/>
        <v>2</v>
      </c>
      <c r="Q37" s="37"/>
      <c r="R37" s="37">
        <f>ROUNDDOWN(J37*U37,0)</f>
        <v>19180</v>
      </c>
      <c r="S37" s="39">
        <f t="shared" si="3"/>
        <v>-19180</v>
      </c>
      <c r="T37" s="41">
        <f t="shared" si="11"/>
        <v>1000588</v>
      </c>
      <c r="U37" s="18">
        <f aca="true" t="shared" si="16" ref="U37:U68">ROUNDDOWN((($S$2*$U$4)/(J37*100))*100,-3)</f>
        <v>20000</v>
      </c>
      <c r="V37" s="18">
        <f t="shared" si="6"/>
        <v>0</v>
      </c>
      <c r="Y37" s="41">
        <f>S107</f>
        <v>168605</v>
      </c>
      <c r="AF37" s="18">
        <f>IF(B37="B",1,0)</f>
        <v>1</v>
      </c>
      <c r="AG37" s="18">
        <f>IF(B37="S",1,0)</f>
        <v>0</v>
      </c>
      <c r="AH37" s="18">
        <f t="shared" si="7"/>
        <v>0</v>
      </c>
      <c r="AI37" s="18">
        <f t="shared" si="8"/>
        <v>1</v>
      </c>
      <c r="AJ37" s="18">
        <f t="shared" si="9"/>
        <v>0</v>
      </c>
    </row>
    <row r="38" spans="1:36" ht="19.5" customHeight="1">
      <c r="A38" s="34">
        <v>34</v>
      </c>
      <c r="B38" s="18" t="s">
        <v>38</v>
      </c>
      <c r="C38" s="19">
        <v>42159</v>
      </c>
      <c r="D38" s="58">
        <v>0</v>
      </c>
      <c r="E38" s="18">
        <v>190.539</v>
      </c>
      <c r="F38" s="18">
        <v>190.334</v>
      </c>
      <c r="G38" s="18">
        <v>2</v>
      </c>
      <c r="H38" s="18">
        <f>ROUNDDOWN(E38+(G38/100),3)</f>
        <v>190.559</v>
      </c>
      <c r="I38" s="18">
        <f>ROUNDDOWN(F38-(G38/100),3)</f>
        <v>190.314</v>
      </c>
      <c r="J38" s="18">
        <f t="shared" si="0"/>
        <v>0.245</v>
      </c>
      <c r="K38" s="18">
        <f t="shared" si="1"/>
        <v>0.122</v>
      </c>
      <c r="L38" s="18">
        <f>ROUNDDOWN(H38+K38,3)</f>
        <v>190.681</v>
      </c>
      <c r="M38" s="18" t="s">
        <v>63</v>
      </c>
      <c r="N38" s="18">
        <f t="shared" si="10"/>
        <v>12.2</v>
      </c>
      <c r="P38" s="18">
        <f t="shared" si="5"/>
        <v>8.1</v>
      </c>
      <c r="Q38" s="37">
        <f t="shared" si="12"/>
        <v>9882</v>
      </c>
      <c r="R38" s="37"/>
      <c r="S38" s="39">
        <f t="shared" si="3"/>
        <v>9882</v>
      </c>
      <c r="T38" s="41">
        <f t="shared" si="11"/>
        <v>1010470</v>
      </c>
      <c r="U38" s="18">
        <f t="shared" si="16"/>
        <v>81000</v>
      </c>
      <c r="V38" s="18">
        <f t="shared" si="6"/>
        <v>1</v>
      </c>
      <c r="AF38" s="18">
        <f>IF(B38="B",1,0)</f>
        <v>1</v>
      </c>
      <c r="AG38" s="18">
        <f>IF(B38="S",1,0)</f>
        <v>0</v>
      </c>
      <c r="AH38" s="18">
        <f t="shared" si="7"/>
        <v>1</v>
      </c>
      <c r="AI38" s="18">
        <f t="shared" si="8"/>
        <v>0</v>
      </c>
      <c r="AJ38" s="18">
        <f t="shared" si="9"/>
        <v>0</v>
      </c>
    </row>
    <row r="39" spans="1:36" ht="19.5" customHeight="1">
      <c r="A39" s="34">
        <v>35</v>
      </c>
      <c r="B39" s="18" t="s">
        <v>38</v>
      </c>
      <c r="C39" s="19">
        <v>42157</v>
      </c>
      <c r="D39" s="58">
        <v>17</v>
      </c>
      <c r="E39" s="18">
        <v>190.268</v>
      </c>
      <c r="F39" s="18">
        <v>189.837</v>
      </c>
      <c r="G39" s="18">
        <v>2</v>
      </c>
      <c r="H39" s="18">
        <f>ROUNDDOWN(E39+(G39/100),3)</f>
        <v>190.288</v>
      </c>
      <c r="I39" s="18">
        <f>ROUNDDOWN(F39-(G39/100),3)</f>
        <v>189.817</v>
      </c>
      <c r="J39" s="18">
        <f t="shared" si="0"/>
        <v>0.471</v>
      </c>
      <c r="K39" s="18">
        <f t="shared" si="1"/>
        <v>0.235</v>
      </c>
      <c r="L39" s="18">
        <f>ROUNDDOWN(H39+K39,3)</f>
        <v>190.523</v>
      </c>
      <c r="M39" s="18" t="s">
        <v>63</v>
      </c>
      <c r="N39" s="18">
        <f t="shared" si="10"/>
        <v>23.5</v>
      </c>
      <c r="P39" s="18">
        <f t="shared" si="5"/>
        <v>4.2</v>
      </c>
      <c r="Q39" s="37">
        <f t="shared" si="12"/>
        <v>9870</v>
      </c>
      <c r="R39" s="37"/>
      <c r="S39" s="39">
        <f t="shared" si="3"/>
        <v>9870</v>
      </c>
      <c r="T39" s="41">
        <f t="shared" si="11"/>
        <v>1020340</v>
      </c>
      <c r="U39" s="18">
        <f t="shared" si="16"/>
        <v>42000</v>
      </c>
      <c r="V39" s="18">
        <f t="shared" si="6"/>
        <v>1</v>
      </c>
      <c r="AF39" s="18">
        <f>IF(B39="B",1,0)</f>
        <v>1</v>
      </c>
      <c r="AG39" s="18">
        <f>IF(B39="S",1,0)</f>
        <v>0</v>
      </c>
      <c r="AH39" s="18">
        <f t="shared" si="7"/>
        <v>1</v>
      </c>
      <c r="AI39" s="18">
        <f t="shared" si="8"/>
        <v>0</v>
      </c>
      <c r="AJ39" s="18">
        <f t="shared" si="9"/>
        <v>0</v>
      </c>
    </row>
    <row r="40" spans="1:36" ht="19.5" customHeight="1">
      <c r="A40" s="34">
        <v>36</v>
      </c>
      <c r="B40" s="18" t="s">
        <v>38</v>
      </c>
      <c r="C40" s="19">
        <v>42157</v>
      </c>
      <c r="D40" s="58">
        <v>15</v>
      </c>
      <c r="E40" s="18">
        <v>190.009</v>
      </c>
      <c r="F40" s="18">
        <v>189.637</v>
      </c>
      <c r="G40" s="18">
        <v>2</v>
      </c>
      <c r="H40" s="18">
        <f>ROUNDDOWN(E40+(G40/100),3)</f>
        <v>190.029</v>
      </c>
      <c r="I40" s="18">
        <f>ROUNDDOWN(F40-(G40/100),3)</f>
        <v>189.617</v>
      </c>
      <c r="J40" s="18">
        <f t="shared" si="0"/>
        <v>0.412</v>
      </c>
      <c r="K40" s="18">
        <f t="shared" si="1"/>
        <v>0.206</v>
      </c>
      <c r="L40" s="18">
        <f>ROUNDDOWN(H40+K40,3)</f>
        <v>190.235</v>
      </c>
      <c r="M40" s="18" t="s">
        <v>63</v>
      </c>
      <c r="N40" s="18">
        <f t="shared" si="10"/>
        <v>20.6</v>
      </c>
      <c r="P40" s="18">
        <f t="shared" si="5"/>
        <v>4.8</v>
      </c>
      <c r="Q40" s="37">
        <f t="shared" si="12"/>
        <v>9888</v>
      </c>
      <c r="R40" s="37"/>
      <c r="S40" s="39">
        <f t="shared" si="3"/>
        <v>9888</v>
      </c>
      <c r="T40" s="41">
        <f t="shared" si="11"/>
        <v>1030228</v>
      </c>
      <c r="U40" s="18">
        <f t="shared" si="16"/>
        <v>48000</v>
      </c>
      <c r="V40" s="18">
        <f t="shared" si="6"/>
        <v>1</v>
      </c>
      <c r="AF40" s="18">
        <f>IF(B40="B",1,0)</f>
        <v>1</v>
      </c>
      <c r="AG40" s="18">
        <f>IF(B40="S",1,0)</f>
        <v>0</v>
      </c>
      <c r="AH40" s="18">
        <f t="shared" si="7"/>
        <v>1</v>
      </c>
      <c r="AI40" s="18">
        <f t="shared" si="8"/>
        <v>0</v>
      </c>
      <c r="AJ40" s="18">
        <f t="shared" si="9"/>
        <v>0</v>
      </c>
    </row>
    <row r="41" spans="1:36" ht="19.5" customHeight="1">
      <c r="A41" s="34">
        <v>37</v>
      </c>
      <c r="B41" s="18" t="s">
        <v>64</v>
      </c>
      <c r="C41" s="19">
        <v>42157</v>
      </c>
      <c r="D41" s="58">
        <v>9</v>
      </c>
      <c r="E41" s="18">
        <v>189.427</v>
      </c>
      <c r="F41" s="18">
        <v>189.773</v>
      </c>
      <c r="G41" s="18">
        <v>2</v>
      </c>
      <c r="H41" s="18">
        <f>ROUNDDOWN(E41-(G41/100),3)</f>
        <v>189.407</v>
      </c>
      <c r="I41" s="18">
        <f>ROUNDDOWN(F41+(G41/100),3)</f>
        <v>189.793</v>
      </c>
      <c r="J41" s="18">
        <f t="shared" si="0"/>
        <v>0.385</v>
      </c>
      <c r="K41" s="18">
        <f t="shared" si="1"/>
        <v>0.192</v>
      </c>
      <c r="L41" s="18">
        <f>ROUNDDOWN(H41-K41,3)</f>
        <v>189.215</v>
      </c>
      <c r="M41" s="18" t="s">
        <v>63</v>
      </c>
      <c r="N41" s="18">
        <f t="shared" si="10"/>
        <v>19.2</v>
      </c>
      <c r="P41" s="18">
        <f t="shared" si="5"/>
        <v>5.1</v>
      </c>
      <c r="Q41" s="37">
        <f t="shared" si="12"/>
        <v>9792</v>
      </c>
      <c r="R41" s="37"/>
      <c r="S41" s="39">
        <f t="shared" si="3"/>
        <v>9792</v>
      </c>
      <c r="T41" s="41">
        <f t="shared" si="11"/>
        <v>1040020</v>
      </c>
      <c r="U41" s="18">
        <f t="shared" si="16"/>
        <v>51000</v>
      </c>
      <c r="V41" s="18">
        <f t="shared" si="6"/>
        <v>1</v>
      </c>
      <c r="AF41" s="18">
        <f>IF(B41="B",1,0)</f>
        <v>0</v>
      </c>
      <c r="AG41" s="18">
        <f>IF(B41="S",1,0)</f>
        <v>1</v>
      </c>
      <c r="AH41" s="18">
        <f t="shared" si="7"/>
        <v>1</v>
      </c>
      <c r="AI41" s="18">
        <f t="shared" si="8"/>
        <v>0</v>
      </c>
      <c r="AJ41" s="18">
        <f t="shared" si="9"/>
        <v>0</v>
      </c>
    </row>
    <row r="42" spans="1:36" ht="19.5" customHeight="1">
      <c r="A42" s="34">
        <v>38</v>
      </c>
      <c r="B42" s="26" t="s">
        <v>38</v>
      </c>
      <c r="C42" s="31">
        <v>42156</v>
      </c>
      <c r="D42" s="59">
        <v>18</v>
      </c>
      <c r="E42" s="18">
        <v>189.454</v>
      </c>
      <c r="F42" s="18">
        <v>189.093</v>
      </c>
      <c r="G42" s="18">
        <v>2</v>
      </c>
      <c r="H42" s="18">
        <f>ROUNDDOWN(E42+(G42/100),3)</f>
        <v>189.474</v>
      </c>
      <c r="I42" s="18">
        <f>ROUNDDOWN(F42-(G42/100),3)</f>
        <v>189.073</v>
      </c>
      <c r="J42" s="18">
        <f t="shared" si="0"/>
        <v>0.4</v>
      </c>
      <c r="K42" s="18">
        <f t="shared" si="1"/>
        <v>0.2</v>
      </c>
      <c r="L42" s="18">
        <f>ROUNDDOWN(H42+K42,3)</f>
        <v>189.674</v>
      </c>
      <c r="M42" s="18" t="s">
        <v>63</v>
      </c>
      <c r="N42" s="18">
        <f t="shared" si="10"/>
        <v>20</v>
      </c>
      <c r="P42" s="18">
        <f t="shared" si="5"/>
        <v>5</v>
      </c>
      <c r="Q42" s="37">
        <f t="shared" si="12"/>
        <v>10000</v>
      </c>
      <c r="R42" s="37"/>
      <c r="S42" s="39">
        <f t="shared" si="3"/>
        <v>10000</v>
      </c>
      <c r="T42" s="41">
        <f t="shared" si="11"/>
        <v>1050020</v>
      </c>
      <c r="U42" s="18">
        <f t="shared" si="16"/>
        <v>50000</v>
      </c>
      <c r="V42" s="18">
        <f t="shared" si="6"/>
        <v>1</v>
      </c>
      <c r="AF42" s="18">
        <f>IF(B42="B",1,0)</f>
        <v>1</v>
      </c>
      <c r="AG42" s="18">
        <f>IF(B42="S",1,0)</f>
        <v>0</v>
      </c>
      <c r="AH42" s="18">
        <f t="shared" si="7"/>
        <v>1</v>
      </c>
      <c r="AI42" s="18">
        <f t="shared" si="8"/>
        <v>0</v>
      </c>
      <c r="AJ42" s="18">
        <f t="shared" si="9"/>
        <v>0</v>
      </c>
    </row>
    <row r="43" spans="1:36" ht="19.5" customHeight="1">
      <c r="A43" s="34">
        <v>39</v>
      </c>
      <c r="B43" s="18" t="s">
        <v>64</v>
      </c>
      <c r="C43" s="19">
        <v>42156</v>
      </c>
      <c r="D43" s="58">
        <v>10</v>
      </c>
      <c r="E43" s="18">
        <v>189.313</v>
      </c>
      <c r="F43" s="18">
        <v>189.75</v>
      </c>
      <c r="G43" s="18">
        <v>2</v>
      </c>
      <c r="H43" s="18">
        <f>ROUNDDOWN(E43-(G43/100),3)</f>
        <v>189.293</v>
      </c>
      <c r="I43" s="18">
        <f>ROUNDDOWN(F43+(G43/100),3)</f>
        <v>189.77</v>
      </c>
      <c r="J43" s="18">
        <f t="shared" si="0"/>
        <v>0.477</v>
      </c>
      <c r="K43" s="18">
        <f t="shared" si="1"/>
        <v>0.238</v>
      </c>
      <c r="L43" s="18">
        <f>ROUNDDOWN(H43-K43,3)</f>
        <v>189.055</v>
      </c>
      <c r="M43" s="18" t="s">
        <v>63</v>
      </c>
      <c r="N43" s="18">
        <f t="shared" si="10"/>
        <v>23.8</v>
      </c>
      <c r="P43" s="18">
        <f t="shared" si="5"/>
        <v>4.1</v>
      </c>
      <c r="Q43" s="37">
        <f t="shared" si="12"/>
        <v>9758</v>
      </c>
      <c r="R43" s="37"/>
      <c r="S43" s="39">
        <f t="shared" si="3"/>
        <v>9758</v>
      </c>
      <c r="T43" s="41">
        <f t="shared" si="11"/>
        <v>1059778</v>
      </c>
      <c r="U43" s="18">
        <f t="shared" si="16"/>
        <v>41000</v>
      </c>
      <c r="V43" s="18">
        <f t="shared" si="6"/>
        <v>1</v>
      </c>
      <c r="AF43" s="18">
        <f>IF(B43="B",1,0)</f>
        <v>0</v>
      </c>
      <c r="AG43" s="18">
        <f>IF(B43="S",1,0)</f>
        <v>1</v>
      </c>
      <c r="AH43" s="18">
        <f t="shared" si="7"/>
        <v>1</v>
      </c>
      <c r="AI43" s="18">
        <f t="shared" si="8"/>
        <v>0</v>
      </c>
      <c r="AJ43" s="18">
        <f t="shared" si="9"/>
        <v>0</v>
      </c>
    </row>
    <row r="44" spans="1:36" ht="19.5" customHeight="1">
      <c r="A44" s="34">
        <v>40</v>
      </c>
      <c r="B44" s="18" t="s">
        <v>38</v>
      </c>
      <c r="C44" s="19">
        <v>42156</v>
      </c>
      <c r="D44" s="58">
        <v>5</v>
      </c>
      <c r="E44" s="18">
        <v>189.854</v>
      </c>
      <c r="F44" s="18">
        <v>189.635</v>
      </c>
      <c r="G44" s="18">
        <v>2</v>
      </c>
      <c r="H44" s="18">
        <f>ROUNDDOWN(E44+(G44/100),3)</f>
        <v>189.874</v>
      </c>
      <c r="I44" s="18">
        <f>ROUNDDOWN(F44-(G44/100),3)</f>
        <v>189.615</v>
      </c>
      <c r="J44" s="18">
        <f t="shared" si="0"/>
        <v>0.258</v>
      </c>
      <c r="K44" s="18">
        <f t="shared" si="1"/>
        <v>0.129</v>
      </c>
      <c r="L44" s="18">
        <f>ROUNDDOWN(H44+K44,3)</f>
        <v>190.003</v>
      </c>
      <c r="M44" s="18" t="s">
        <v>98</v>
      </c>
      <c r="O44" s="18">
        <f>ROUNDDOWN(J44*100,3)</f>
        <v>25.8</v>
      </c>
      <c r="P44" s="18">
        <f t="shared" si="5"/>
        <v>7.7</v>
      </c>
      <c r="Q44" s="37"/>
      <c r="R44" s="37">
        <f>ROUNDDOWN(J44*U44,0)</f>
        <v>19866</v>
      </c>
      <c r="S44" s="39">
        <f t="shared" si="3"/>
        <v>-19866</v>
      </c>
      <c r="T44" s="41">
        <f t="shared" si="11"/>
        <v>1039912</v>
      </c>
      <c r="U44" s="18">
        <f t="shared" si="16"/>
        <v>77000</v>
      </c>
      <c r="V44" s="18">
        <f t="shared" si="6"/>
        <v>0</v>
      </c>
      <c r="AF44" s="18">
        <f>IF(B44="B",1,0)</f>
        <v>1</v>
      </c>
      <c r="AG44" s="18">
        <f>IF(B44="S",1,0)</f>
        <v>0</v>
      </c>
      <c r="AH44" s="18">
        <f t="shared" si="7"/>
        <v>0</v>
      </c>
      <c r="AI44" s="18">
        <f t="shared" si="8"/>
        <v>1</v>
      </c>
      <c r="AJ44" s="18">
        <f t="shared" si="9"/>
        <v>0</v>
      </c>
    </row>
    <row r="45" spans="1:36" ht="19.5" customHeight="1">
      <c r="A45" s="34">
        <v>41</v>
      </c>
      <c r="B45" s="18" t="s">
        <v>38</v>
      </c>
      <c r="C45" s="19">
        <v>42156</v>
      </c>
      <c r="D45" s="58">
        <v>4</v>
      </c>
      <c r="E45" s="18">
        <v>189.807</v>
      </c>
      <c r="F45" s="18">
        <v>189.631</v>
      </c>
      <c r="G45" s="18">
        <v>2</v>
      </c>
      <c r="H45" s="18">
        <f>ROUNDDOWN(E45+(G45/100),3)</f>
        <v>189.827</v>
      </c>
      <c r="I45" s="18">
        <f>ROUNDDOWN(F45-(G45/100),3)</f>
        <v>189.611</v>
      </c>
      <c r="J45" s="18">
        <f t="shared" si="0"/>
        <v>0.216</v>
      </c>
      <c r="K45" s="18">
        <f t="shared" si="1"/>
        <v>0.108</v>
      </c>
      <c r="L45" s="18">
        <f>ROUNDDOWN(H45+K45,3)</f>
        <v>189.935</v>
      </c>
      <c r="M45" s="18" t="s">
        <v>63</v>
      </c>
      <c r="N45" s="18">
        <f t="shared" si="10"/>
        <v>10.8</v>
      </c>
      <c r="P45" s="18">
        <f t="shared" si="5"/>
        <v>9.2</v>
      </c>
      <c r="Q45" s="37">
        <f t="shared" si="12"/>
        <v>9936</v>
      </c>
      <c r="R45" s="37"/>
      <c r="S45" s="39">
        <f t="shared" si="3"/>
        <v>9936</v>
      </c>
      <c r="T45" s="41">
        <f t="shared" si="11"/>
        <v>1049848</v>
      </c>
      <c r="U45" s="18">
        <f t="shared" si="16"/>
        <v>92000</v>
      </c>
      <c r="V45" s="18">
        <f t="shared" si="6"/>
        <v>1</v>
      </c>
      <c r="AF45" s="18">
        <f>IF(B45="B",1,0)</f>
        <v>1</v>
      </c>
      <c r="AG45" s="18">
        <f>IF(B45="S",1,0)</f>
        <v>0</v>
      </c>
      <c r="AH45" s="18">
        <f t="shared" si="7"/>
        <v>1</v>
      </c>
      <c r="AI45" s="18">
        <f t="shared" si="8"/>
        <v>0</v>
      </c>
      <c r="AJ45" s="18">
        <f t="shared" si="9"/>
        <v>0</v>
      </c>
    </row>
    <row r="46" spans="1:36" ht="19.5" customHeight="1">
      <c r="A46" s="34">
        <v>42</v>
      </c>
      <c r="B46" s="18" t="s">
        <v>64</v>
      </c>
      <c r="C46" s="19">
        <v>42153</v>
      </c>
      <c r="D46" s="58">
        <v>16</v>
      </c>
      <c r="E46" s="18">
        <v>189.296</v>
      </c>
      <c r="F46" s="18">
        <v>189.566</v>
      </c>
      <c r="G46" s="18">
        <v>2</v>
      </c>
      <c r="H46" s="18">
        <f>ROUNDDOWN(E46-(G46/100),3)</f>
        <v>189.276</v>
      </c>
      <c r="I46" s="18">
        <f>ROUNDDOWN(F46+(G46/100),3)</f>
        <v>189.586</v>
      </c>
      <c r="J46" s="18">
        <f t="shared" si="0"/>
        <v>0.31</v>
      </c>
      <c r="K46" s="18">
        <f t="shared" si="1"/>
        <v>0.155</v>
      </c>
      <c r="L46" s="18">
        <f>ROUNDDOWN(H46-K46,3)</f>
        <v>189.121</v>
      </c>
      <c r="M46" s="18" t="s">
        <v>63</v>
      </c>
      <c r="N46" s="18">
        <f t="shared" si="10"/>
        <v>15.5</v>
      </c>
      <c r="P46" s="18">
        <f t="shared" si="5"/>
        <v>6.4</v>
      </c>
      <c r="Q46" s="37">
        <f t="shared" si="12"/>
        <v>9920</v>
      </c>
      <c r="R46" s="37"/>
      <c r="S46" s="39">
        <f t="shared" si="3"/>
        <v>9920</v>
      </c>
      <c r="T46" s="41">
        <f t="shared" si="11"/>
        <v>1059768</v>
      </c>
      <c r="U46" s="18">
        <f t="shared" si="16"/>
        <v>64000</v>
      </c>
      <c r="V46" s="18">
        <f t="shared" si="6"/>
        <v>1</v>
      </c>
      <c r="AF46" s="18">
        <f>IF(B46="B",1,0)</f>
        <v>0</v>
      </c>
      <c r="AG46" s="18">
        <f>IF(B46="S",1,0)</f>
        <v>1</v>
      </c>
      <c r="AH46" s="18">
        <f t="shared" si="7"/>
        <v>1</v>
      </c>
      <c r="AI46" s="18">
        <f t="shared" si="8"/>
        <v>0</v>
      </c>
      <c r="AJ46" s="18">
        <f t="shared" si="9"/>
        <v>0</v>
      </c>
    </row>
    <row r="47" spans="1:36" ht="19.5" customHeight="1">
      <c r="A47" s="34">
        <v>43</v>
      </c>
      <c r="B47" s="18" t="s">
        <v>64</v>
      </c>
      <c r="C47" s="19">
        <v>42153</v>
      </c>
      <c r="D47" s="58">
        <v>2</v>
      </c>
      <c r="E47" s="18">
        <v>189.59</v>
      </c>
      <c r="F47" s="18">
        <v>189.835</v>
      </c>
      <c r="G47" s="18">
        <v>2</v>
      </c>
      <c r="H47" s="18">
        <f>ROUNDDOWN(E47-(G47/100),3)</f>
        <v>189.57</v>
      </c>
      <c r="I47" s="18">
        <f>ROUNDDOWN(F47+(G47/100),3)</f>
        <v>189.855</v>
      </c>
      <c r="J47" s="18">
        <f t="shared" si="0"/>
        <v>0.284</v>
      </c>
      <c r="K47" s="18">
        <f t="shared" si="1"/>
        <v>0.142</v>
      </c>
      <c r="L47" s="18">
        <f>ROUNDDOWN(H47-K47,3)</f>
        <v>189.428</v>
      </c>
      <c r="M47" s="18" t="s">
        <v>98</v>
      </c>
      <c r="O47" s="18">
        <f>ROUNDDOWN(J47*100,3)</f>
        <v>28.4</v>
      </c>
      <c r="P47" s="18">
        <f t="shared" si="5"/>
        <v>7</v>
      </c>
      <c r="Q47" s="37"/>
      <c r="R47" s="37">
        <f>ROUNDDOWN(J47*U47,0)</f>
        <v>19880</v>
      </c>
      <c r="S47" s="39">
        <f t="shared" si="3"/>
        <v>-19880</v>
      </c>
      <c r="T47" s="41">
        <f t="shared" si="11"/>
        <v>1039888</v>
      </c>
      <c r="U47" s="18">
        <f t="shared" si="16"/>
        <v>70000</v>
      </c>
      <c r="V47" s="18">
        <f t="shared" si="6"/>
        <v>0</v>
      </c>
      <c r="AF47" s="18">
        <f>IF(B47="B",1,0)</f>
        <v>0</v>
      </c>
      <c r="AG47" s="18">
        <f>IF(B47="S",1,0)</f>
        <v>1</v>
      </c>
      <c r="AH47" s="18">
        <f t="shared" si="7"/>
        <v>0</v>
      </c>
      <c r="AI47" s="18">
        <f t="shared" si="8"/>
        <v>1</v>
      </c>
      <c r="AJ47" s="18">
        <f t="shared" si="9"/>
        <v>0</v>
      </c>
    </row>
    <row r="48" spans="1:36" ht="19.5" customHeight="1">
      <c r="A48" s="34">
        <v>44</v>
      </c>
      <c r="B48" s="18" t="s">
        <v>38</v>
      </c>
      <c r="C48" s="19">
        <v>42152</v>
      </c>
      <c r="D48" s="58">
        <v>3</v>
      </c>
      <c r="E48" s="18">
        <v>189.894</v>
      </c>
      <c r="F48" s="18">
        <v>189.708</v>
      </c>
      <c r="G48" s="18">
        <v>2</v>
      </c>
      <c r="H48" s="18">
        <f>ROUNDDOWN(E48+(G48/100),3)</f>
        <v>189.914</v>
      </c>
      <c r="I48" s="18">
        <f>ROUNDDOWN(F48-(G48/100),3)</f>
        <v>189.688</v>
      </c>
      <c r="J48" s="18">
        <f t="shared" si="0"/>
        <v>0.225</v>
      </c>
      <c r="K48" s="18">
        <f t="shared" si="1"/>
        <v>0.112</v>
      </c>
      <c r="L48" s="18">
        <f>ROUNDDOWN(H48+K48,3)</f>
        <v>190.026</v>
      </c>
      <c r="M48" s="18" t="s">
        <v>63</v>
      </c>
      <c r="N48" s="18">
        <f t="shared" si="10"/>
        <v>11.2</v>
      </c>
      <c r="P48" s="18">
        <f t="shared" si="5"/>
        <v>8.8</v>
      </c>
      <c r="Q48" s="37">
        <f t="shared" si="12"/>
        <v>9856</v>
      </c>
      <c r="R48" s="37"/>
      <c r="S48" s="39">
        <f t="shared" si="3"/>
        <v>9856</v>
      </c>
      <c r="T48" s="41">
        <f t="shared" si="11"/>
        <v>1049744</v>
      </c>
      <c r="U48" s="18">
        <f t="shared" si="16"/>
        <v>88000</v>
      </c>
      <c r="V48" s="18">
        <f t="shared" si="6"/>
        <v>1</v>
      </c>
      <c r="AF48" s="18">
        <f>IF(B48="B",1,0)</f>
        <v>1</v>
      </c>
      <c r="AG48" s="18">
        <f>IF(B48="S",1,0)</f>
        <v>0</v>
      </c>
      <c r="AH48" s="18">
        <f t="shared" si="7"/>
        <v>1</v>
      </c>
      <c r="AI48" s="18">
        <f t="shared" si="8"/>
        <v>0</v>
      </c>
      <c r="AJ48" s="18">
        <f t="shared" si="9"/>
        <v>0</v>
      </c>
    </row>
    <row r="49" spans="1:36" ht="19.5" customHeight="1">
      <c r="A49" s="34">
        <v>45</v>
      </c>
      <c r="B49" s="18" t="s">
        <v>38</v>
      </c>
      <c r="C49" s="19">
        <v>42151</v>
      </c>
      <c r="D49" s="58">
        <v>8</v>
      </c>
      <c r="E49" s="18">
        <v>189.661</v>
      </c>
      <c r="F49" s="18">
        <v>189.381</v>
      </c>
      <c r="G49" s="18">
        <v>2</v>
      </c>
      <c r="H49" s="18">
        <f>ROUNDDOWN(E49+(G49/100),3)</f>
        <v>189.681</v>
      </c>
      <c r="I49" s="18">
        <f>ROUNDDOWN(F49-(G49/100),3)</f>
        <v>189.361</v>
      </c>
      <c r="J49" s="18">
        <f t="shared" si="0"/>
        <v>0.32</v>
      </c>
      <c r="K49" s="18">
        <f t="shared" si="1"/>
        <v>0.16</v>
      </c>
      <c r="L49" s="18">
        <f>ROUNDDOWN(H49+K49,3)</f>
        <v>189.841</v>
      </c>
      <c r="M49" s="18" t="s">
        <v>63</v>
      </c>
      <c r="N49" s="18">
        <f t="shared" si="10"/>
        <v>16</v>
      </c>
      <c r="P49" s="18">
        <f t="shared" si="5"/>
        <v>6.2</v>
      </c>
      <c r="Q49" s="37">
        <f t="shared" si="12"/>
        <v>9920</v>
      </c>
      <c r="R49" s="37"/>
      <c r="S49" s="39">
        <f t="shared" si="3"/>
        <v>9920</v>
      </c>
      <c r="T49" s="41">
        <f t="shared" si="11"/>
        <v>1059664</v>
      </c>
      <c r="U49" s="18">
        <f t="shared" si="16"/>
        <v>62000</v>
      </c>
      <c r="V49" s="18">
        <f t="shared" si="6"/>
        <v>1</v>
      </c>
      <c r="AF49" s="18">
        <f>IF(B49="B",1,0)</f>
        <v>1</v>
      </c>
      <c r="AG49" s="18">
        <f>IF(B49="S",1,0)</f>
        <v>0</v>
      </c>
      <c r="AH49" s="18">
        <f t="shared" si="7"/>
        <v>1</v>
      </c>
      <c r="AI49" s="18">
        <f t="shared" si="8"/>
        <v>0</v>
      </c>
      <c r="AJ49" s="18">
        <f t="shared" si="9"/>
        <v>0</v>
      </c>
    </row>
    <row r="50" spans="1:36" ht="19.5" customHeight="1">
      <c r="A50" s="34">
        <v>46</v>
      </c>
      <c r="B50" s="18" t="s">
        <v>38</v>
      </c>
      <c r="C50" s="19">
        <v>42151</v>
      </c>
      <c r="D50" s="58">
        <v>2</v>
      </c>
      <c r="E50" s="18">
        <v>189.379</v>
      </c>
      <c r="F50" s="18">
        <v>189.231</v>
      </c>
      <c r="G50" s="18">
        <v>2</v>
      </c>
      <c r="H50" s="18">
        <f>ROUNDDOWN(E50+(G50/100),3)</f>
        <v>189.399</v>
      </c>
      <c r="I50" s="18">
        <f>ROUNDDOWN(F50-(G50/100),3)</f>
        <v>189.211</v>
      </c>
      <c r="J50" s="18">
        <f t="shared" si="0"/>
        <v>0.187</v>
      </c>
      <c r="K50" s="18">
        <f t="shared" si="1"/>
        <v>0.093</v>
      </c>
      <c r="L50" s="18">
        <f>ROUNDDOWN(H50+K50,3)</f>
        <v>189.492</v>
      </c>
      <c r="M50" s="18" t="s">
        <v>63</v>
      </c>
      <c r="N50" s="18">
        <f t="shared" si="10"/>
        <v>9.3</v>
      </c>
      <c r="P50" s="18">
        <f t="shared" si="5"/>
        <v>10.6</v>
      </c>
      <c r="Q50" s="37">
        <f t="shared" si="12"/>
        <v>9858</v>
      </c>
      <c r="R50" s="37"/>
      <c r="S50" s="39">
        <f t="shared" si="3"/>
        <v>9858</v>
      </c>
      <c r="T50" s="41">
        <f t="shared" si="11"/>
        <v>1069522</v>
      </c>
      <c r="U50" s="18">
        <f t="shared" si="16"/>
        <v>106000</v>
      </c>
      <c r="V50" s="18">
        <f t="shared" si="6"/>
        <v>1</v>
      </c>
      <c r="AF50" s="18">
        <f>IF(B50="B",1,0)</f>
        <v>1</v>
      </c>
      <c r="AG50" s="18">
        <f>IF(B50="S",1,0)</f>
        <v>0</v>
      </c>
      <c r="AH50" s="18">
        <f t="shared" si="7"/>
        <v>1</v>
      </c>
      <c r="AI50" s="18">
        <f t="shared" si="8"/>
        <v>0</v>
      </c>
      <c r="AJ50" s="18">
        <f t="shared" si="9"/>
        <v>0</v>
      </c>
    </row>
    <row r="51" spans="1:36" ht="19.5" customHeight="1">
      <c r="A51" s="34">
        <v>47</v>
      </c>
      <c r="B51" s="18" t="s">
        <v>38</v>
      </c>
      <c r="C51" s="31">
        <v>42150</v>
      </c>
      <c r="D51" s="59">
        <v>8</v>
      </c>
      <c r="E51" s="18">
        <v>188.329</v>
      </c>
      <c r="F51" s="18">
        <v>188.15</v>
      </c>
      <c r="G51" s="18">
        <v>2</v>
      </c>
      <c r="H51" s="18">
        <f>ROUNDDOWN(E51+(G51/100),3)</f>
        <v>188.349</v>
      </c>
      <c r="I51" s="18">
        <f>ROUNDDOWN(F51-(G51/100),3)</f>
        <v>188.13</v>
      </c>
      <c r="J51" s="18">
        <f t="shared" si="0"/>
        <v>0.218</v>
      </c>
      <c r="K51" s="18">
        <f t="shared" si="1"/>
        <v>0.109</v>
      </c>
      <c r="L51" s="18">
        <f>ROUNDDOWN(H51+K51,3)</f>
        <v>188.458</v>
      </c>
      <c r="M51" s="18" t="s">
        <v>63</v>
      </c>
      <c r="N51" s="18">
        <f t="shared" si="10"/>
        <v>10.9</v>
      </c>
      <c r="P51" s="18">
        <f t="shared" si="5"/>
        <v>9.1</v>
      </c>
      <c r="Q51" s="37">
        <f t="shared" si="12"/>
        <v>9919</v>
      </c>
      <c r="R51" s="37"/>
      <c r="S51" s="39">
        <f t="shared" si="3"/>
        <v>9919</v>
      </c>
      <c r="T51" s="41">
        <f t="shared" si="11"/>
        <v>1079441</v>
      </c>
      <c r="U51" s="18">
        <f t="shared" si="16"/>
        <v>91000</v>
      </c>
      <c r="V51" s="18">
        <f t="shared" si="6"/>
        <v>1</v>
      </c>
      <c r="AF51" s="18">
        <f>IF(B51="B",1,0)</f>
        <v>1</v>
      </c>
      <c r="AG51" s="18">
        <f>IF(B51="S",1,0)</f>
        <v>0</v>
      </c>
      <c r="AH51" s="18">
        <f t="shared" si="7"/>
        <v>1</v>
      </c>
      <c r="AI51" s="18">
        <f t="shared" si="8"/>
        <v>0</v>
      </c>
      <c r="AJ51" s="18">
        <f t="shared" si="9"/>
        <v>0</v>
      </c>
    </row>
    <row r="52" spans="1:36" ht="19.5" customHeight="1">
      <c r="A52" s="34">
        <v>48</v>
      </c>
      <c r="B52" s="18" t="s">
        <v>64</v>
      </c>
      <c r="C52" s="31">
        <v>42149</v>
      </c>
      <c r="D52" s="59">
        <v>12</v>
      </c>
      <c r="E52" s="18">
        <v>188.172</v>
      </c>
      <c r="F52" s="18">
        <v>188.437</v>
      </c>
      <c r="G52" s="18">
        <v>2</v>
      </c>
      <c r="H52" s="18">
        <f>ROUNDDOWN(E52-(G52/100),3)</f>
        <v>188.152</v>
      </c>
      <c r="I52" s="18">
        <f>ROUNDDOWN(F52+(G52/100),3)</f>
        <v>188.457</v>
      </c>
      <c r="J52" s="18">
        <f t="shared" si="0"/>
        <v>0.305</v>
      </c>
      <c r="K52" s="18">
        <f t="shared" si="1"/>
        <v>0.152</v>
      </c>
      <c r="L52" s="18">
        <f>ROUNDDOWN(H52-K52,3)</f>
        <v>188</v>
      </c>
      <c r="M52" s="18" t="s">
        <v>63</v>
      </c>
      <c r="N52" s="18">
        <f t="shared" si="10"/>
        <v>15.2</v>
      </c>
      <c r="P52" s="18">
        <f t="shared" si="5"/>
        <v>6.5</v>
      </c>
      <c r="Q52" s="37">
        <f t="shared" si="12"/>
        <v>9880</v>
      </c>
      <c r="R52" s="37"/>
      <c r="S52" s="39">
        <f t="shared" si="3"/>
        <v>9880</v>
      </c>
      <c r="T52" s="41">
        <f t="shared" si="11"/>
        <v>1089321</v>
      </c>
      <c r="U52" s="18">
        <f t="shared" si="16"/>
        <v>65000</v>
      </c>
      <c r="V52" s="18">
        <f t="shared" si="6"/>
        <v>1</v>
      </c>
      <c r="AF52" s="18">
        <f>IF(B52="B",1,0)</f>
        <v>0</v>
      </c>
      <c r="AG52" s="18">
        <f>IF(B52="S",1,0)</f>
        <v>1</v>
      </c>
      <c r="AH52" s="18">
        <f t="shared" si="7"/>
        <v>1</v>
      </c>
      <c r="AI52" s="18">
        <f t="shared" si="8"/>
        <v>0</v>
      </c>
      <c r="AJ52" s="18">
        <f t="shared" si="9"/>
        <v>0</v>
      </c>
    </row>
    <row r="53" spans="1:36" ht="19.5" customHeight="1">
      <c r="A53" s="34">
        <v>49</v>
      </c>
      <c r="B53" s="18" t="s">
        <v>64</v>
      </c>
      <c r="C53" s="31">
        <v>42146</v>
      </c>
      <c r="D53" s="59">
        <v>12</v>
      </c>
      <c r="E53" s="18">
        <v>189.031</v>
      </c>
      <c r="F53" s="18">
        <v>189.35</v>
      </c>
      <c r="G53" s="18">
        <v>2</v>
      </c>
      <c r="H53" s="18">
        <f>ROUNDDOWN(E53-(G53/100),3)</f>
        <v>189.011</v>
      </c>
      <c r="I53" s="18">
        <f>ROUNDDOWN(F53+(G53/100),3)</f>
        <v>189.37</v>
      </c>
      <c r="J53" s="18">
        <f t="shared" si="0"/>
        <v>0.359</v>
      </c>
      <c r="K53" s="18">
        <f t="shared" si="1"/>
        <v>0.179</v>
      </c>
      <c r="L53" s="18">
        <f>ROUNDDOWN(H53-K53,3)</f>
        <v>188.832</v>
      </c>
      <c r="M53" s="18" t="s">
        <v>63</v>
      </c>
      <c r="N53" s="18">
        <f t="shared" si="10"/>
        <v>17.9</v>
      </c>
      <c r="P53" s="18">
        <f t="shared" si="5"/>
        <v>5.5</v>
      </c>
      <c r="Q53" s="37">
        <f t="shared" si="12"/>
        <v>9845</v>
      </c>
      <c r="R53" s="37"/>
      <c r="S53" s="39">
        <f t="shared" si="3"/>
        <v>9845</v>
      </c>
      <c r="T53" s="41">
        <f t="shared" si="11"/>
        <v>1099166</v>
      </c>
      <c r="U53" s="18">
        <f t="shared" si="16"/>
        <v>55000</v>
      </c>
      <c r="V53" s="18">
        <f t="shared" si="6"/>
        <v>1</v>
      </c>
      <c r="AF53" s="18">
        <f>IF(B53="B",1,0)</f>
        <v>0</v>
      </c>
      <c r="AG53" s="18">
        <f>IF(B53="S",1,0)</f>
        <v>1</v>
      </c>
      <c r="AH53" s="18">
        <f t="shared" si="7"/>
        <v>1</v>
      </c>
      <c r="AI53" s="18">
        <f t="shared" si="8"/>
        <v>0</v>
      </c>
      <c r="AJ53" s="18">
        <f t="shared" si="9"/>
        <v>0</v>
      </c>
    </row>
    <row r="54" spans="1:36" ht="19.5" customHeight="1">
      <c r="A54" s="34">
        <v>50</v>
      </c>
      <c r="B54" s="18" t="s">
        <v>38</v>
      </c>
      <c r="C54" s="31">
        <v>42145</v>
      </c>
      <c r="D54" s="59">
        <v>5</v>
      </c>
      <c r="E54" s="18">
        <v>188.47</v>
      </c>
      <c r="F54" s="18">
        <v>188.278</v>
      </c>
      <c r="G54" s="18">
        <v>2</v>
      </c>
      <c r="H54" s="18">
        <f aca="true" t="shared" si="17" ref="H54:H59">ROUNDDOWN(E54+(G54/100),3)</f>
        <v>188.49</v>
      </c>
      <c r="I54" s="18">
        <f aca="true" t="shared" si="18" ref="I54:I59">ROUNDDOWN(F54-(G54/100),3)</f>
        <v>188.258</v>
      </c>
      <c r="J54" s="18">
        <f t="shared" si="0"/>
        <v>0.231</v>
      </c>
      <c r="K54" s="18">
        <f t="shared" si="1"/>
        <v>0.115</v>
      </c>
      <c r="L54" s="18">
        <f aca="true" t="shared" si="19" ref="L54:L59">ROUNDDOWN(H54+K54,3)</f>
        <v>188.605</v>
      </c>
      <c r="M54" s="18" t="s">
        <v>98</v>
      </c>
      <c r="O54" s="18">
        <f>ROUNDDOWN(J54*100,3)</f>
        <v>23.1</v>
      </c>
      <c r="P54" s="18">
        <f t="shared" si="5"/>
        <v>8.6</v>
      </c>
      <c r="Q54" s="37"/>
      <c r="R54" s="37">
        <f>ROUNDDOWN(J54*U54,0)</f>
        <v>19866</v>
      </c>
      <c r="S54" s="39">
        <f t="shared" si="3"/>
        <v>-19866</v>
      </c>
      <c r="T54" s="41">
        <f t="shared" si="11"/>
        <v>1079300</v>
      </c>
      <c r="U54" s="18">
        <f t="shared" si="16"/>
        <v>86000</v>
      </c>
      <c r="V54" s="18">
        <f t="shared" si="6"/>
        <v>0</v>
      </c>
      <c r="AF54" s="18">
        <f>IF(B54="B",1,0)</f>
        <v>1</v>
      </c>
      <c r="AG54" s="18">
        <f>IF(B54="S",1,0)</f>
        <v>0</v>
      </c>
      <c r="AH54" s="18">
        <f t="shared" si="7"/>
        <v>0</v>
      </c>
      <c r="AI54" s="18">
        <f t="shared" si="8"/>
        <v>1</v>
      </c>
      <c r="AJ54" s="18">
        <f t="shared" si="9"/>
        <v>0</v>
      </c>
    </row>
    <row r="55" spans="1:36" ht="19.5" customHeight="1">
      <c r="A55" s="34">
        <v>51</v>
      </c>
      <c r="B55" s="18" t="s">
        <v>38</v>
      </c>
      <c r="C55" s="31">
        <v>42144</v>
      </c>
      <c r="D55" s="59">
        <v>9</v>
      </c>
      <c r="E55" s="18">
        <v>187.521</v>
      </c>
      <c r="F55" s="18">
        <v>187.126</v>
      </c>
      <c r="G55" s="18">
        <v>2</v>
      </c>
      <c r="H55" s="18">
        <f t="shared" si="17"/>
        <v>187.541</v>
      </c>
      <c r="I55" s="18">
        <f t="shared" si="18"/>
        <v>187.106</v>
      </c>
      <c r="J55" s="18">
        <f t="shared" si="0"/>
        <v>0.435</v>
      </c>
      <c r="K55" s="18">
        <f t="shared" si="1"/>
        <v>0.217</v>
      </c>
      <c r="L55" s="18">
        <f t="shared" si="19"/>
        <v>187.758</v>
      </c>
      <c r="M55" s="18" t="s">
        <v>63</v>
      </c>
      <c r="N55" s="18">
        <f t="shared" si="10"/>
        <v>21.7</v>
      </c>
      <c r="P55" s="18">
        <f t="shared" si="5"/>
        <v>4.5</v>
      </c>
      <c r="Q55" s="37">
        <f t="shared" si="12"/>
        <v>9765</v>
      </c>
      <c r="R55" s="37"/>
      <c r="S55" s="39">
        <f t="shared" si="3"/>
        <v>9765</v>
      </c>
      <c r="T55" s="41">
        <f t="shared" si="11"/>
        <v>1089065</v>
      </c>
      <c r="U55" s="18">
        <f t="shared" si="16"/>
        <v>45000</v>
      </c>
      <c r="V55" s="18">
        <f t="shared" si="6"/>
        <v>1</v>
      </c>
      <c r="AF55" s="18">
        <f>IF(B55="B",1,0)</f>
        <v>1</v>
      </c>
      <c r="AG55" s="18">
        <f>IF(B55="S",1,0)</f>
        <v>0</v>
      </c>
      <c r="AH55" s="18">
        <f t="shared" si="7"/>
        <v>1</v>
      </c>
      <c r="AI55" s="18">
        <f t="shared" si="8"/>
        <v>0</v>
      </c>
      <c r="AJ55" s="18">
        <f t="shared" si="9"/>
        <v>0</v>
      </c>
    </row>
    <row r="56" spans="1:36" ht="19.5" customHeight="1">
      <c r="A56" s="34">
        <v>52</v>
      </c>
      <c r="B56" s="18" t="s">
        <v>38</v>
      </c>
      <c r="C56" s="31">
        <v>42143</v>
      </c>
      <c r="D56" s="59">
        <v>9</v>
      </c>
      <c r="E56" s="18">
        <v>187.956</v>
      </c>
      <c r="F56" s="18">
        <v>187.64</v>
      </c>
      <c r="G56" s="18">
        <v>2</v>
      </c>
      <c r="H56" s="18">
        <f t="shared" si="17"/>
        <v>187.976</v>
      </c>
      <c r="I56" s="18">
        <f t="shared" si="18"/>
        <v>187.62</v>
      </c>
      <c r="J56" s="18">
        <f t="shared" si="0"/>
        <v>0.355</v>
      </c>
      <c r="K56" s="18">
        <f t="shared" si="1"/>
        <v>0.177</v>
      </c>
      <c r="L56" s="18">
        <f t="shared" si="19"/>
        <v>188.153</v>
      </c>
      <c r="M56" s="18" t="s">
        <v>67</v>
      </c>
      <c r="P56" s="18">
        <f t="shared" si="5"/>
        <v>5.6</v>
      </c>
      <c r="Q56" s="37"/>
      <c r="R56" s="37"/>
      <c r="S56" s="39">
        <f t="shared" si="3"/>
        <v>0</v>
      </c>
      <c r="T56" s="41">
        <f t="shared" si="11"/>
        <v>1089065</v>
      </c>
      <c r="U56" s="18">
        <f t="shared" si="16"/>
        <v>56000</v>
      </c>
      <c r="V56" s="18">
        <f t="shared" si="6"/>
        <v>0</v>
      </c>
      <c r="AF56" s="18">
        <f>IF(B56="B",1,0)</f>
        <v>1</v>
      </c>
      <c r="AG56" s="18">
        <f>IF(B56="S",1,0)</f>
        <v>0</v>
      </c>
      <c r="AH56" s="18">
        <f t="shared" si="7"/>
        <v>0</v>
      </c>
      <c r="AI56" s="18">
        <f t="shared" si="8"/>
        <v>0</v>
      </c>
      <c r="AJ56" s="18">
        <f t="shared" si="9"/>
        <v>1</v>
      </c>
    </row>
    <row r="57" spans="1:36" ht="19.5" customHeight="1">
      <c r="A57" s="34">
        <v>53</v>
      </c>
      <c r="B57" s="18" t="s">
        <v>38</v>
      </c>
      <c r="C57" s="31">
        <v>42142</v>
      </c>
      <c r="D57" s="59">
        <v>22</v>
      </c>
      <c r="E57" s="18">
        <v>187.92</v>
      </c>
      <c r="F57" s="18">
        <v>187.654</v>
      </c>
      <c r="G57" s="18">
        <v>2</v>
      </c>
      <c r="H57" s="18">
        <f t="shared" si="17"/>
        <v>187.94</v>
      </c>
      <c r="I57" s="18">
        <f t="shared" si="18"/>
        <v>187.634</v>
      </c>
      <c r="J57" s="18">
        <f t="shared" si="0"/>
        <v>0.306</v>
      </c>
      <c r="K57" s="18">
        <f t="shared" si="1"/>
        <v>0.153</v>
      </c>
      <c r="L57" s="18">
        <f t="shared" si="19"/>
        <v>188.093</v>
      </c>
      <c r="M57" s="18" t="s">
        <v>67</v>
      </c>
      <c r="P57" s="18">
        <f t="shared" si="5"/>
        <v>6.5</v>
      </c>
      <c r="Q57" s="37"/>
      <c r="R57" s="37"/>
      <c r="S57" s="39">
        <f t="shared" si="3"/>
        <v>0</v>
      </c>
      <c r="T57" s="41">
        <f t="shared" si="11"/>
        <v>1089065</v>
      </c>
      <c r="U57" s="18">
        <f t="shared" si="16"/>
        <v>65000</v>
      </c>
      <c r="V57" s="18">
        <f t="shared" si="6"/>
        <v>0</v>
      </c>
      <c r="AF57" s="18">
        <f>IF(B57="B",1,0)</f>
        <v>1</v>
      </c>
      <c r="AG57" s="18">
        <f>IF(B57="S",1,0)</f>
        <v>0</v>
      </c>
      <c r="AH57" s="18">
        <f t="shared" si="7"/>
        <v>0</v>
      </c>
      <c r="AI57" s="18">
        <f t="shared" si="8"/>
        <v>0</v>
      </c>
      <c r="AJ57" s="18">
        <f t="shared" si="9"/>
        <v>1</v>
      </c>
    </row>
    <row r="58" spans="1:36" ht="19.5" customHeight="1">
      <c r="A58" s="34">
        <v>54</v>
      </c>
      <c r="B58" s="18" t="s">
        <v>38</v>
      </c>
      <c r="C58" s="31">
        <v>42142</v>
      </c>
      <c r="D58" s="59">
        <v>21</v>
      </c>
      <c r="E58" s="18">
        <v>187.658</v>
      </c>
      <c r="F58" s="18">
        <v>187.658</v>
      </c>
      <c r="G58" s="18">
        <v>2</v>
      </c>
      <c r="H58" s="18">
        <f t="shared" si="17"/>
        <v>187.678</v>
      </c>
      <c r="I58" s="18">
        <f t="shared" si="18"/>
        <v>187.638</v>
      </c>
      <c r="J58" s="18">
        <f t="shared" si="0"/>
        <v>0.039</v>
      </c>
      <c r="K58" s="18">
        <f t="shared" si="1"/>
        <v>0.019</v>
      </c>
      <c r="L58" s="18">
        <f t="shared" si="19"/>
        <v>187.697</v>
      </c>
      <c r="M58" s="18" t="s">
        <v>98</v>
      </c>
      <c r="O58" s="18">
        <f>ROUNDDOWN(J58*100,3)</f>
        <v>3.9</v>
      </c>
      <c r="P58" s="18">
        <f t="shared" si="5"/>
        <v>51.2</v>
      </c>
      <c r="Q58" s="37"/>
      <c r="R58" s="37">
        <f>ROUNDDOWN(J58*U58,0)</f>
        <v>19968</v>
      </c>
      <c r="S58" s="39">
        <f t="shared" si="3"/>
        <v>-19968</v>
      </c>
      <c r="T58" s="41">
        <f t="shared" si="11"/>
        <v>1069097</v>
      </c>
      <c r="U58" s="18">
        <f t="shared" si="16"/>
        <v>512000</v>
      </c>
      <c r="V58" s="18">
        <f t="shared" si="6"/>
        <v>0</v>
      </c>
      <c r="AF58" s="18">
        <f>IF(B58="B",1,0)</f>
        <v>1</v>
      </c>
      <c r="AG58" s="18">
        <f>IF(B58="S",1,0)</f>
        <v>0</v>
      </c>
      <c r="AH58" s="18">
        <f t="shared" si="7"/>
        <v>0</v>
      </c>
      <c r="AI58" s="18">
        <f t="shared" si="8"/>
        <v>1</v>
      </c>
      <c r="AJ58" s="18">
        <f t="shared" si="9"/>
        <v>0</v>
      </c>
    </row>
    <row r="59" spans="1:36" ht="19.5" customHeight="1">
      <c r="A59" s="34">
        <v>55</v>
      </c>
      <c r="B59" s="18" t="s">
        <v>38</v>
      </c>
      <c r="C59" s="31">
        <v>42139</v>
      </c>
      <c r="D59" s="59">
        <v>15</v>
      </c>
      <c r="E59" s="18">
        <v>188.453</v>
      </c>
      <c r="F59" s="18">
        <v>188.037</v>
      </c>
      <c r="G59" s="18">
        <v>2</v>
      </c>
      <c r="H59" s="18">
        <f t="shared" si="17"/>
        <v>188.473</v>
      </c>
      <c r="I59" s="18">
        <f t="shared" si="18"/>
        <v>188.017</v>
      </c>
      <c r="J59" s="18">
        <f t="shared" si="0"/>
        <v>0.456</v>
      </c>
      <c r="K59" s="18">
        <f t="shared" si="1"/>
        <v>0.228</v>
      </c>
      <c r="L59" s="18">
        <f t="shared" si="19"/>
        <v>188.701</v>
      </c>
      <c r="M59" s="18" t="s">
        <v>98</v>
      </c>
      <c r="O59" s="18">
        <f>ROUNDDOWN(J59*100,3)</f>
        <v>45.6</v>
      </c>
      <c r="P59" s="18">
        <f t="shared" si="5"/>
        <v>4.3</v>
      </c>
      <c r="Q59" s="37"/>
      <c r="R59" s="37">
        <f>ROUNDDOWN(J59*U59,0)</f>
        <v>19608</v>
      </c>
      <c r="S59" s="39">
        <f t="shared" si="3"/>
        <v>-19608</v>
      </c>
      <c r="T59" s="41">
        <f t="shared" si="11"/>
        <v>1049489</v>
      </c>
      <c r="U59" s="18">
        <f t="shared" si="16"/>
        <v>43000</v>
      </c>
      <c r="V59" s="18">
        <f t="shared" si="6"/>
        <v>0</v>
      </c>
      <c r="AF59" s="18">
        <f>IF(B59="B",1,0)</f>
        <v>1</v>
      </c>
      <c r="AG59" s="18">
        <f>IF(B59="S",1,0)</f>
        <v>0</v>
      </c>
      <c r="AH59" s="18">
        <f t="shared" si="7"/>
        <v>0</v>
      </c>
      <c r="AI59" s="18">
        <f t="shared" si="8"/>
        <v>1</v>
      </c>
      <c r="AJ59" s="18">
        <f t="shared" si="9"/>
        <v>0</v>
      </c>
    </row>
    <row r="60" spans="1:36" ht="19.5" customHeight="1">
      <c r="A60" s="34">
        <v>56</v>
      </c>
      <c r="B60" s="18" t="s">
        <v>64</v>
      </c>
      <c r="C60" s="31">
        <v>42137</v>
      </c>
      <c r="D60" s="59">
        <v>19</v>
      </c>
      <c r="E60" s="18">
        <v>187.453</v>
      </c>
      <c r="F60" s="18">
        <v>187.664</v>
      </c>
      <c r="G60" s="18">
        <v>2</v>
      </c>
      <c r="H60" s="18">
        <f>ROUNDDOWN(E60-(G60/100),3)</f>
        <v>187.433</v>
      </c>
      <c r="I60" s="18">
        <f>ROUNDDOWN(F60+(G60/100),3)</f>
        <v>187.684</v>
      </c>
      <c r="J60" s="18">
        <f t="shared" si="0"/>
        <v>0.251</v>
      </c>
      <c r="K60" s="18">
        <f t="shared" si="1"/>
        <v>0.125</v>
      </c>
      <c r="L60" s="18">
        <f>ROUNDDOWN(H60-K60,3)</f>
        <v>187.308</v>
      </c>
      <c r="M60" s="18" t="s">
        <v>98</v>
      </c>
      <c r="O60" s="18">
        <f>ROUNDDOWN(J60*100,3)</f>
        <v>25.1</v>
      </c>
      <c r="P60" s="18">
        <f t="shared" si="5"/>
        <v>7.9</v>
      </c>
      <c r="Q60" s="37"/>
      <c r="R60" s="37">
        <f>ROUNDDOWN(J60*U60,0)</f>
        <v>19829</v>
      </c>
      <c r="S60" s="39">
        <f t="shared" si="3"/>
        <v>-19829</v>
      </c>
      <c r="T60" s="41">
        <f t="shared" si="11"/>
        <v>1029660</v>
      </c>
      <c r="U60" s="18">
        <f t="shared" si="16"/>
        <v>79000</v>
      </c>
      <c r="V60" s="18">
        <f t="shared" si="6"/>
        <v>0</v>
      </c>
      <c r="AF60" s="18">
        <f>IF(B60="B",1,0)</f>
        <v>0</v>
      </c>
      <c r="AG60" s="18">
        <f>IF(B60="S",1,0)</f>
        <v>1</v>
      </c>
      <c r="AH60" s="18">
        <f t="shared" si="7"/>
        <v>0</v>
      </c>
      <c r="AI60" s="18">
        <f t="shared" si="8"/>
        <v>1</v>
      </c>
      <c r="AJ60" s="18">
        <f t="shared" si="9"/>
        <v>0</v>
      </c>
    </row>
    <row r="61" spans="1:36" ht="19.5" customHeight="1">
      <c r="A61" s="34">
        <v>57</v>
      </c>
      <c r="B61" s="18" t="s">
        <v>38</v>
      </c>
      <c r="C61" s="31">
        <v>42136</v>
      </c>
      <c r="D61" s="59">
        <v>18</v>
      </c>
      <c r="E61" s="18">
        <v>187.939</v>
      </c>
      <c r="F61" s="18">
        <v>187.641</v>
      </c>
      <c r="G61" s="18">
        <v>2</v>
      </c>
      <c r="H61" s="18">
        <f>ROUNDDOWN(E61+(G61/100),3)</f>
        <v>187.959</v>
      </c>
      <c r="I61" s="18">
        <f>ROUNDDOWN(F61-(G61/100),3)</f>
        <v>187.621</v>
      </c>
      <c r="J61" s="18">
        <f t="shared" si="0"/>
        <v>0.337</v>
      </c>
      <c r="K61" s="18">
        <f t="shared" si="1"/>
        <v>0.168</v>
      </c>
      <c r="L61" s="18">
        <f>ROUNDDOWN(H61+K61,3)</f>
        <v>188.127</v>
      </c>
      <c r="M61" s="18" t="s">
        <v>63</v>
      </c>
      <c r="N61" s="18">
        <f t="shared" si="10"/>
        <v>16.8</v>
      </c>
      <c r="P61" s="18">
        <f t="shared" si="5"/>
        <v>5.9</v>
      </c>
      <c r="Q61" s="37">
        <f t="shared" si="12"/>
        <v>9912</v>
      </c>
      <c r="R61" s="37"/>
      <c r="S61" s="39">
        <f t="shared" si="3"/>
        <v>9912</v>
      </c>
      <c r="T61" s="41">
        <f t="shared" si="11"/>
        <v>1039572</v>
      </c>
      <c r="U61" s="18">
        <f t="shared" si="16"/>
        <v>59000</v>
      </c>
      <c r="V61" s="18">
        <f t="shared" si="6"/>
        <v>1</v>
      </c>
      <c r="AF61" s="18">
        <f>IF(B61="B",1,0)</f>
        <v>1</v>
      </c>
      <c r="AG61" s="18">
        <f>IF(B61="S",1,0)</f>
        <v>0</v>
      </c>
      <c r="AH61" s="18">
        <f t="shared" si="7"/>
        <v>1</v>
      </c>
      <c r="AI61" s="18">
        <f t="shared" si="8"/>
        <v>0</v>
      </c>
      <c r="AJ61" s="18">
        <f t="shared" si="9"/>
        <v>0</v>
      </c>
    </row>
    <row r="62" spans="1:36" ht="19.5" customHeight="1">
      <c r="A62" s="34">
        <v>58</v>
      </c>
      <c r="B62" s="18" t="s">
        <v>38</v>
      </c>
      <c r="C62" s="31">
        <v>42135</v>
      </c>
      <c r="D62" s="59">
        <v>10</v>
      </c>
      <c r="E62" s="18">
        <v>185.082</v>
      </c>
      <c r="F62" s="18">
        <v>184.62</v>
      </c>
      <c r="G62" s="18">
        <v>2</v>
      </c>
      <c r="H62" s="18">
        <f>ROUNDDOWN(E62+(G62/100),3)</f>
        <v>185.102</v>
      </c>
      <c r="I62" s="18">
        <f>ROUNDDOWN(F62-(G62/100),3)</f>
        <v>184.6</v>
      </c>
      <c r="J62" s="18">
        <f t="shared" si="0"/>
        <v>0.502</v>
      </c>
      <c r="K62" s="18">
        <f t="shared" si="1"/>
        <v>0.251</v>
      </c>
      <c r="L62" s="18">
        <f>ROUNDDOWN(H62+K62,3)</f>
        <v>185.353</v>
      </c>
      <c r="M62" s="18" t="s">
        <v>98</v>
      </c>
      <c r="O62" s="18">
        <f>ROUNDDOWN(J62*100,3)</f>
        <v>50.2</v>
      </c>
      <c r="P62" s="18">
        <f t="shared" si="5"/>
        <v>3.9</v>
      </c>
      <c r="Q62" s="37"/>
      <c r="R62" s="37">
        <f>ROUNDDOWN(J62*U62,0)</f>
        <v>19578</v>
      </c>
      <c r="S62" s="39">
        <f t="shared" si="3"/>
        <v>-19578</v>
      </c>
      <c r="T62" s="41">
        <f t="shared" si="11"/>
        <v>1019994</v>
      </c>
      <c r="U62" s="18">
        <f t="shared" si="16"/>
        <v>39000</v>
      </c>
      <c r="V62" s="18">
        <f t="shared" si="6"/>
        <v>0</v>
      </c>
      <c r="AF62" s="18">
        <f>IF(B62="B",1,0)</f>
        <v>1</v>
      </c>
      <c r="AG62" s="18">
        <f>IF(B62="S",1,0)</f>
        <v>0</v>
      </c>
      <c r="AH62" s="18">
        <f t="shared" si="7"/>
        <v>0</v>
      </c>
      <c r="AI62" s="18">
        <f t="shared" si="8"/>
        <v>1</v>
      </c>
      <c r="AJ62" s="18">
        <f t="shared" si="9"/>
        <v>0</v>
      </c>
    </row>
    <row r="63" spans="1:36" ht="19.5" customHeight="1">
      <c r="A63" s="34">
        <v>59</v>
      </c>
      <c r="B63" s="18" t="s">
        <v>38</v>
      </c>
      <c r="C63" s="31">
        <v>42132</v>
      </c>
      <c r="D63" s="59">
        <v>17</v>
      </c>
      <c r="E63" s="18">
        <v>184.701</v>
      </c>
      <c r="F63" s="18">
        <v>184.132</v>
      </c>
      <c r="G63" s="18">
        <v>2</v>
      </c>
      <c r="H63" s="18">
        <f>ROUNDDOWN(E63+(G63/100),3)</f>
        <v>184.721</v>
      </c>
      <c r="I63" s="18">
        <f>ROUNDDOWN(F63-(G63/100),3)</f>
        <v>184.112</v>
      </c>
      <c r="J63" s="18">
        <f t="shared" si="0"/>
        <v>0.609</v>
      </c>
      <c r="K63" s="18">
        <f t="shared" si="1"/>
        <v>0.304</v>
      </c>
      <c r="L63" s="18">
        <f>ROUNDDOWN(H63+K63,3)</f>
        <v>185.025</v>
      </c>
      <c r="M63" s="18" t="s">
        <v>63</v>
      </c>
      <c r="N63" s="18">
        <f t="shared" si="10"/>
        <v>30.4</v>
      </c>
      <c r="P63" s="18">
        <f t="shared" si="5"/>
        <v>3.2</v>
      </c>
      <c r="Q63" s="37">
        <f t="shared" si="12"/>
        <v>9728</v>
      </c>
      <c r="R63" s="37"/>
      <c r="S63" s="39">
        <f t="shared" si="3"/>
        <v>9728</v>
      </c>
      <c r="T63" s="41">
        <f t="shared" si="11"/>
        <v>1029722</v>
      </c>
      <c r="U63" s="18">
        <f t="shared" si="16"/>
        <v>32000</v>
      </c>
      <c r="V63" s="18">
        <f t="shared" si="6"/>
        <v>1</v>
      </c>
      <c r="AF63" s="18">
        <f>IF(B63="B",1,0)</f>
        <v>1</v>
      </c>
      <c r="AG63" s="18">
        <f>IF(B63="S",1,0)</f>
        <v>0</v>
      </c>
      <c r="AH63" s="18">
        <f t="shared" si="7"/>
        <v>1</v>
      </c>
      <c r="AI63" s="18">
        <f t="shared" si="8"/>
        <v>0</v>
      </c>
      <c r="AJ63" s="18">
        <f t="shared" si="9"/>
        <v>0</v>
      </c>
    </row>
    <row r="64" spans="1:36" ht="19.5" customHeight="1">
      <c r="A64" s="34">
        <v>60</v>
      </c>
      <c r="B64" s="18" t="s">
        <v>38</v>
      </c>
      <c r="C64" s="31">
        <v>42129</v>
      </c>
      <c r="D64" s="59">
        <v>11</v>
      </c>
      <c r="E64" s="18">
        <v>182.037</v>
      </c>
      <c r="F64" s="18">
        <v>181.485</v>
      </c>
      <c r="G64" s="18">
        <v>2</v>
      </c>
      <c r="H64" s="18">
        <f>ROUNDDOWN(E64+(G64/100),3)</f>
        <v>182.057</v>
      </c>
      <c r="I64" s="18">
        <f>ROUNDDOWN(F64-(G64/100),3)</f>
        <v>181.465</v>
      </c>
      <c r="J64" s="18">
        <f t="shared" si="0"/>
        <v>0.591</v>
      </c>
      <c r="K64" s="18">
        <f t="shared" si="1"/>
        <v>0.295</v>
      </c>
      <c r="L64" s="18">
        <f>ROUNDDOWN(H64+K64,3)</f>
        <v>182.352</v>
      </c>
      <c r="M64" s="18" t="s">
        <v>63</v>
      </c>
      <c r="N64" s="18">
        <f t="shared" si="10"/>
        <v>29.5</v>
      </c>
      <c r="P64" s="18">
        <f t="shared" si="5"/>
        <v>3.3</v>
      </c>
      <c r="Q64" s="37">
        <f t="shared" si="12"/>
        <v>9735</v>
      </c>
      <c r="R64" s="37"/>
      <c r="S64" s="39">
        <f t="shared" si="3"/>
        <v>9735</v>
      </c>
      <c r="T64" s="41">
        <f t="shared" si="11"/>
        <v>1039457</v>
      </c>
      <c r="U64" s="18">
        <f t="shared" si="16"/>
        <v>33000</v>
      </c>
      <c r="V64" s="18">
        <f t="shared" si="6"/>
        <v>1</v>
      </c>
      <c r="AF64" s="18">
        <f>IF(B64="B",1,0)</f>
        <v>1</v>
      </c>
      <c r="AG64" s="18">
        <f>IF(B64="S",1,0)</f>
        <v>0</v>
      </c>
      <c r="AH64" s="18">
        <f t="shared" si="7"/>
        <v>1</v>
      </c>
      <c r="AI64" s="18">
        <f t="shared" si="8"/>
        <v>0</v>
      </c>
      <c r="AJ64" s="18">
        <f t="shared" si="9"/>
        <v>0</v>
      </c>
    </row>
    <row r="65" spans="1:36" ht="19.5" customHeight="1">
      <c r="A65" s="34">
        <v>61</v>
      </c>
      <c r="B65" s="18" t="s">
        <v>64</v>
      </c>
      <c r="C65" s="31">
        <v>42129</v>
      </c>
      <c r="D65" s="59">
        <v>9</v>
      </c>
      <c r="E65" s="18">
        <v>181.444</v>
      </c>
      <c r="F65" s="18">
        <v>181.808</v>
      </c>
      <c r="G65" s="18">
        <v>2</v>
      </c>
      <c r="H65" s="18">
        <f>ROUNDDOWN(E65-(G65/100),3)</f>
        <v>181.424</v>
      </c>
      <c r="I65" s="18">
        <f>ROUNDDOWN(F65+(G65/100),3)</f>
        <v>181.828</v>
      </c>
      <c r="J65" s="18">
        <f t="shared" si="0"/>
        <v>0.403</v>
      </c>
      <c r="K65" s="18">
        <f t="shared" si="1"/>
        <v>0.201</v>
      </c>
      <c r="L65" s="18">
        <f>ROUNDDOWN(H65-K65,3)</f>
        <v>181.223</v>
      </c>
      <c r="M65" s="18" t="s">
        <v>67</v>
      </c>
      <c r="P65" s="18">
        <f t="shared" si="5"/>
        <v>4.9</v>
      </c>
      <c r="Q65" s="37"/>
      <c r="R65" s="37"/>
      <c r="S65" s="39">
        <f t="shared" si="3"/>
        <v>0</v>
      </c>
      <c r="T65" s="41">
        <f t="shared" si="11"/>
        <v>1039457</v>
      </c>
      <c r="U65" s="18">
        <f t="shared" si="16"/>
        <v>49000</v>
      </c>
      <c r="V65" s="18">
        <f t="shared" si="6"/>
        <v>0</v>
      </c>
      <c r="AF65" s="18">
        <f>IF(B65="B",1,0)</f>
        <v>0</v>
      </c>
      <c r="AG65" s="18">
        <f>IF(B65="S",1,0)</f>
        <v>1</v>
      </c>
      <c r="AH65" s="18">
        <f t="shared" si="7"/>
        <v>0</v>
      </c>
      <c r="AI65" s="18">
        <f t="shared" si="8"/>
        <v>0</v>
      </c>
      <c r="AJ65" s="18">
        <f t="shared" si="9"/>
        <v>1</v>
      </c>
    </row>
    <row r="66" spans="1:36" ht="19.5" customHeight="1">
      <c r="A66" s="34">
        <v>62</v>
      </c>
      <c r="B66" s="18" t="s">
        <v>64</v>
      </c>
      <c r="C66" s="31">
        <v>42128</v>
      </c>
      <c r="D66" s="59">
        <v>9</v>
      </c>
      <c r="E66" s="18">
        <v>181.631</v>
      </c>
      <c r="F66" s="18">
        <v>182.115</v>
      </c>
      <c r="G66" s="18">
        <v>2</v>
      </c>
      <c r="H66" s="18">
        <f>ROUNDDOWN(E66-(G66/100),3)</f>
        <v>181.611</v>
      </c>
      <c r="I66" s="18">
        <f>ROUNDDOWN(F66+(G66/100),3)</f>
        <v>182.135</v>
      </c>
      <c r="J66" s="18">
        <f t="shared" si="0"/>
        <v>0.524</v>
      </c>
      <c r="K66" s="18">
        <f t="shared" si="1"/>
        <v>0.262</v>
      </c>
      <c r="L66" s="18">
        <f>ROUNDDOWN(H66-K66,3)</f>
        <v>181.349</v>
      </c>
      <c r="M66" s="18" t="s">
        <v>98</v>
      </c>
      <c r="O66" s="18">
        <f>ROUNDDOWN(J66*100,3)</f>
        <v>52.4</v>
      </c>
      <c r="P66" s="18">
        <f t="shared" si="5"/>
        <v>3.8</v>
      </c>
      <c r="Q66" s="37"/>
      <c r="R66" s="37">
        <f>ROUNDDOWN(J66*U66,0)</f>
        <v>19912</v>
      </c>
      <c r="S66" s="39">
        <f t="shared" si="3"/>
        <v>-19912</v>
      </c>
      <c r="T66" s="41">
        <f t="shared" si="11"/>
        <v>1019545</v>
      </c>
      <c r="U66" s="18">
        <f t="shared" si="16"/>
        <v>38000</v>
      </c>
      <c r="V66" s="18">
        <f t="shared" si="6"/>
        <v>0</v>
      </c>
      <c r="AF66" s="18">
        <f>IF(B66="B",1,0)</f>
        <v>0</v>
      </c>
      <c r="AG66" s="18">
        <f>IF(B66="S",1,0)</f>
        <v>1</v>
      </c>
      <c r="AH66" s="18">
        <f t="shared" si="7"/>
        <v>0</v>
      </c>
      <c r="AI66" s="18">
        <f t="shared" si="8"/>
        <v>1</v>
      </c>
      <c r="AJ66" s="18">
        <f t="shared" si="9"/>
        <v>0</v>
      </c>
    </row>
    <row r="67" spans="1:36" ht="19.5" customHeight="1">
      <c r="A67" s="34">
        <v>63</v>
      </c>
      <c r="B67" s="18" t="s">
        <v>64</v>
      </c>
      <c r="C67" s="31">
        <v>42128</v>
      </c>
      <c r="D67" s="59">
        <v>1</v>
      </c>
      <c r="E67" s="18">
        <v>181.928</v>
      </c>
      <c r="F67" s="18">
        <v>182.272</v>
      </c>
      <c r="G67" s="18">
        <v>2</v>
      </c>
      <c r="H67" s="18">
        <f>ROUNDDOWN(E67-(G67/100),3)</f>
        <v>181.908</v>
      </c>
      <c r="I67" s="18">
        <f>ROUNDDOWN(F67+(G67/100),3)</f>
        <v>182.292</v>
      </c>
      <c r="J67" s="18">
        <f t="shared" si="0"/>
        <v>0.384</v>
      </c>
      <c r="K67" s="18">
        <f t="shared" si="1"/>
        <v>0.192</v>
      </c>
      <c r="L67" s="18">
        <f>ROUNDDOWN(H67-K67,3)</f>
        <v>181.716</v>
      </c>
      <c r="M67" s="18" t="s">
        <v>63</v>
      </c>
      <c r="N67" s="18">
        <f t="shared" si="10"/>
        <v>19.2</v>
      </c>
      <c r="P67" s="18">
        <f t="shared" si="5"/>
        <v>5.2</v>
      </c>
      <c r="Q67" s="37">
        <f t="shared" si="12"/>
        <v>9984</v>
      </c>
      <c r="R67" s="37"/>
      <c r="S67" s="39">
        <f t="shared" si="3"/>
        <v>9984</v>
      </c>
      <c r="T67" s="41">
        <f t="shared" si="11"/>
        <v>1029529</v>
      </c>
      <c r="U67" s="18">
        <f t="shared" si="16"/>
        <v>52000</v>
      </c>
      <c r="V67" s="18">
        <f t="shared" si="6"/>
        <v>1</v>
      </c>
      <c r="AF67" s="18">
        <f>IF(B67="B",1,0)</f>
        <v>0</v>
      </c>
      <c r="AG67" s="18">
        <f>IF(B67="S",1,0)</f>
        <v>1</v>
      </c>
      <c r="AH67" s="18">
        <f t="shared" si="7"/>
        <v>1</v>
      </c>
      <c r="AI67" s="18">
        <f t="shared" si="8"/>
        <v>0</v>
      </c>
      <c r="AJ67" s="18">
        <f t="shared" si="9"/>
        <v>0</v>
      </c>
    </row>
    <row r="68" spans="1:36" ht="19.5" customHeight="1">
      <c r="A68" s="34">
        <v>64</v>
      </c>
      <c r="B68" s="18" t="s">
        <v>64</v>
      </c>
      <c r="C68" s="31">
        <v>42125</v>
      </c>
      <c r="D68" s="59">
        <v>12</v>
      </c>
      <c r="E68" s="18">
        <v>183.075</v>
      </c>
      <c r="F68" s="18">
        <v>183.475</v>
      </c>
      <c r="G68" s="18">
        <v>2</v>
      </c>
      <c r="H68" s="18">
        <f>ROUNDDOWN(E68-(G68/100),3)</f>
        <v>183.055</v>
      </c>
      <c r="I68" s="18">
        <f>ROUNDDOWN(F68+(G68/100),3)</f>
        <v>183.495</v>
      </c>
      <c r="J68" s="18">
        <f t="shared" si="0"/>
        <v>0.439</v>
      </c>
      <c r="K68" s="18">
        <f t="shared" si="1"/>
        <v>0.219</v>
      </c>
      <c r="L68" s="18">
        <f>ROUNDDOWN(H68-K68,3)</f>
        <v>182.836</v>
      </c>
      <c r="M68" s="18" t="s">
        <v>63</v>
      </c>
      <c r="N68" s="18">
        <f t="shared" si="10"/>
        <v>21.9</v>
      </c>
      <c r="P68" s="18">
        <f t="shared" si="5"/>
        <v>4.5</v>
      </c>
      <c r="Q68" s="37">
        <f t="shared" si="12"/>
        <v>9855</v>
      </c>
      <c r="R68" s="37"/>
      <c r="S68" s="39">
        <f t="shared" si="3"/>
        <v>9855</v>
      </c>
      <c r="T68" s="41">
        <f t="shared" si="11"/>
        <v>1039384</v>
      </c>
      <c r="U68" s="18">
        <f t="shared" si="16"/>
        <v>45000</v>
      </c>
      <c r="V68" s="18">
        <f t="shared" si="6"/>
        <v>1</v>
      </c>
      <c r="AF68" s="18">
        <f>IF(B68="B",1,0)</f>
        <v>0</v>
      </c>
      <c r="AG68" s="18">
        <f>IF(B68="S",1,0)</f>
        <v>1</v>
      </c>
      <c r="AH68" s="18">
        <f t="shared" si="7"/>
        <v>1</v>
      </c>
      <c r="AI68" s="18">
        <f t="shared" si="8"/>
        <v>0</v>
      </c>
      <c r="AJ68" s="18">
        <f t="shared" si="9"/>
        <v>0</v>
      </c>
    </row>
    <row r="69" spans="1:36" ht="19.5" customHeight="1">
      <c r="A69" s="34">
        <v>65</v>
      </c>
      <c r="B69" s="18" t="s">
        <v>38</v>
      </c>
      <c r="C69" s="31">
        <v>42125</v>
      </c>
      <c r="D69" s="59">
        <v>9</v>
      </c>
      <c r="E69" s="18">
        <v>183.923</v>
      </c>
      <c r="F69" s="18">
        <v>183.451</v>
      </c>
      <c r="G69" s="18">
        <v>2</v>
      </c>
      <c r="H69" s="18">
        <f aca="true" t="shared" si="20" ref="H69:H82">ROUNDDOWN(E69+(G69/100),3)</f>
        <v>183.943</v>
      </c>
      <c r="I69" s="18">
        <f aca="true" t="shared" si="21" ref="I69:I82">ROUNDDOWN(F69-(G69/100),3)</f>
        <v>183.431</v>
      </c>
      <c r="J69" s="18">
        <f aca="true" t="shared" si="22" ref="J69:J105">ABS(ROUNDDOWN(H69-I69,3))</f>
        <v>0.512</v>
      </c>
      <c r="K69" s="18">
        <f aca="true" t="shared" si="23" ref="K69:K105">ROUNDDOWN(J69*0.5,3)</f>
        <v>0.256</v>
      </c>
      <c r="L69" s="18">
        <f aca="true" t="shared" si="24" ref="L69:L82">ROUNDDOWN(H69+K69,3)</f>
        <v>184.199</v>
      </c>
      <c r="M69" s="18" t="s">
        <v>63</v>
      </c>
      <c r="N69" s="18">
        <f t="shared" si="10"/>
        <v>25.6</v>
      </c>
      <c r="P69" s="18">
        <f t="shared" si="5"/>
        <v>3.9</v>
      </c>
      <c r="Q69" s="37">
        <f t="shared" si="12"/>
        <v>9984</v>
      </c>
      <c r="R69" s="37"/>
      <c r="S69" s="39">
        <f aca="true" t="shared" si="25" ref="S69:S105">IF(V69=1,Q69,R69*-1)</f>
        <v>9984</v>
      </c>
      <c r="T69" s="41">
        <f t="shared" si="11"/>
        <v>1049368</v>
      </c>
      <c r="U69" s="18">
        <f aca="true" t="shared" si="26" ref="U69:U104">ROUNDDOWN((($S$2*$U$4)/(J69*100))*100,-3)</f>
        <v>39000</v>
      </c>
      <c r="V69" s="18">
        <f t="shared" si="6"/>
        <v>1</v>
      </c>
      <c r="AF69" s="18">
        <f>IF(B69="B",1,0)</f>
        <v>1</v>
      </c>
      <c r="AG69" s="18">
        <f>IF(B69="S",1,0)</f>
        <v>0</v>
      </c>
      <c r="AH69" s="18">
        <f t="shared" si="7"/>
        <v>1</v>
      </c>
      <c r="AI69" s="18">
        <f t="shared" si="8"/>
        <v>0</v>
      </c>
      <c r="AJ69" s="18">
        <f t="shared" si="9"/>
        <v>0</v>
      </c>
    </row>
    <row r="70" spans="1:36" ht="19.5" customHeight="1">
      <c r="A70" s="34">
        <v>66</v>
      </c>
      <c r="B70" s="18" t="s">
        <v>38</v>
      </c>
      <c r="C70" s="31">
        <v>42124</v>
      </c>
      <c r="D70" s="59">
        <v>17</v>
      </c>
      <c r="E70" s="18">
        <v>183.904</v>
      </c>
      <c r="F70" s="18">
        <v>183.141</v>
      </c>
      <c r="G70" s="18">
        <v>2</v>
      </c>
      <c r="H70" s="18">
        <f t="shared" si="20"/>
        <v>183.924</v>
      </c>
      <c r="I70" s="18">
        <f t="shared" si="21"/>
        <v>183.121</v>
      </c>
      <c r="J70" s="18">
        <f t="shared" si="22"/>
        <v>0.802</v>
      </c>
      <c r="K70" s="18">
        <f t="shared" si="23"/>
        <v>0.401</v>
      </c>
      <c r="L70" s="18">
        <f t="shared" si="24"/>
        <v>184.325</v>
      </c>
      <c r="M70" s="18" t="s">
        <v>98</v>
      </c>
      <c r="O70" s="18">
        <f>ROUNDDOWN(J70*100,3)</f>
        <v>80.2</v>
      </c>
      <c r="P70" s="18">
        <f aca="true" t="shared" si="27" ref="P70:P104">ROUNDDOWN(U70/10000,1)</f>
        <v>2.4</v>
      </c>
      <c r="Q70" s="37"/>
      <c r="R70" s="37">
        <f>ROUNDDOWN(J70*U70,0)</f>
        <v>19248</v>
      </c>
      <c r="S70" s="39">
        <f t="shared" si="25"/>
        <v>-19248</v>
      </c>
      <c r="T70" s="41">
        <f t="shared" si="11"/>
        <v>1030120</v>
      </c>
      <c r="U70" s="18">
        <f t="shared" si="26"/>
        <v>24000</v>
      </c>
      <c r="V70" s="18">
        <f aca="true" t="shared" si="28" ref="V70:V133">IF(N70&gt;1,1,0)</f>
        <v>0</v>
      </c>
      <c r="AF70" s="18">
        <f>IF(B70="B",1,0)</f>
        <v>1</v>
      </c>
      <c r="AG70" s="18">
        <f>IF(B70="S",1,0)</f>
        <v>0</v>
      </c>
      <c r="AH70" s="18">
        <f aca="true" t="shared" si="29" ref="AH70:AH105">IF(M70="○",1,0)</f>
        <v>0</v>
      </c>
      <c r="AI70" s="18">
        <f aca="true" t="shared" si="30" ref="AI70:AI105">IF(M70="X",1,0)</f>
        <v>1</v>
      </c>
      <c r="AJ70" s="18">
        <f aca="true" t="shared" si="31" ref="AJ70:AJ105">IF(M70="C",1,0)</f>
        <v>0</v>
      </c>
    </row>
    <row r="71" spans="1:36" ht="19.5" customHeight="1">
      <c r="A71" s="34">
        <v>67</v>
      </c>
      <c r="B71" s="18" t="s">
        <v>38</v>
      </c>
      <c r="C71" s="19">
        <v>42124</v>
      </c>
      <c r="D71" s="58">
        <v>13</v>
      </c>
      <c r="E71" s="18">
        <v>183.513</v>
      </c>
      <c r="F71" s="18">
        <v>183.091</v>
      </c>
      <c r="G71" s="18">
        <v>2</v>
      </c>
      <c r="H71" s="18">
        <f t="shared" si="20"/>
        <v>183.533</v>
      </c>
      <c r="I71" s="18">
        <f t="shared" si="21"/>
        <v>183.071</v>
      </c>
      <c r="J71" s="18">
        <f t="shared" si="22"/>
        <v>0.461</v>
      </c>
      <c r="K71" s="18">
        <f t="shared" si="23"/>
        <v>0.23</v>
      </c>
      <c r="L71" s="18">
        <f t="shared" si="24"/>
        <v>183.763</v>
      </c>
      <c r="M71" s="18" t="s">
        <v>63</v>
      </c>
      <c r="N71" s="18">
        <f aca="true" t="shared" si="32" ref="N70:N105">ROUNDDOWN(K71*100,3)</f>
        <v>23</v>
      </c>
      <c r="P71" s="18">
        <f t="shared" si="27"/>
        <v>4.3</v>
      </c>
      <c r="Q71" s="37">
        <f t="shared" si="12"/>
        <v>9890</v>
      </c>
      <c r="R71" s="37"/>
      <c r="S71" s="39">
        <f t="shared" si="25"/>
        <v>9890</v>
      </c>
      <c r="T71" s="41">
        <f t="shared" si="11"/>
        <v>1040010</v>
      </c>
      <c r="U71" s="18">
        <f t="shared" si="26"/>
        <v>43000</v>
      </c>
      <c r="V71" s="18">
        <f t="shared" si="28"/>
        <v>1</v>
      </c>
      <c r="AF71" s="18">
        <f>IF(B71="B",1,0)</f>
        <v>1</v>
      </c>
      <c r="AG71" s="18">
        <f>IF(B71="S",1,0)</f>
        <v>0</v>
      </c>
      <c r="AH71" s="18">
        <f t="shared" si="29"/>
        <v>1</v>
      </c>
      <c r="AI71" s="18">
        <f t="shared" si="30"/>
        <v>0</v>
      </c>
      <c r="AJ71" s="18">
        <f t="shared" si="31"/>
        <v>0</v>
      </c>
    </row>
    <row r="72" spans="1:36" ht="19.5" customHeight="1">
      <c r="A72" s="34">
        <v>68</v>
      </c>
      <c r="B72" s="18" t="s">
        <v>38</v>
      </c>
      <c r="C72" s="19">
        <v>42123</v>
      </c>
      <c r="D72" s="58">
        <v>21</v>
      </c>
      <c r="E72" s="18">
        <v>183.69</v>
      </c>
      <c r="F72" s="18">
        <v>183.074</v>
      </c>
      <c r="G72" s="18">
        <v>2</v>
      </c>
      <c r="H72" s="18">
        <f t="shared" si="20"/>
        <v>183.71</v>
      </c>
      <c r="I72" s="18">
        <f t="shared" si="21"/>
        <v>183.054</v>
      </c>
      <c r="J72" s="18">
        <f t="shared" si="22"/>
        <v>0.656</v>
      </c>
      <c r="K72" s="18">
        <f t="shared" si="23"/>
        <v>0.328</v>
      </c>
      <c r="L72" s="18">
        <f t="shared" si="24"/>
        <v>184.038</v>
      </c>
      <c r="M72" s="18" t="s">
        <v>98</v>
      </c>
      <c r="O72" s="18">
        <f>ROUNDDOWN(J72*100,3)</f>
        <v>65.6</v>
      </c>
      <c r="P72" s="18">
        <f t="shared" si="27"/>
        <v>3</v>
      </c>
      <c r="Q72" s="37"/>
      <c r="R72" s="37">
        <f>ROUNDDOWN(J72*U72,0)</f>
        <v>19680</v>
      </c>
      <c r="S72" s="39">
        <f t="shared" si="25"/>
        <v>-19680</v>
      </c>
      <c r="T72" s="41">
        <f aca="true" t="shared" si="33" ref="T72:T104">T71+S72</f>
        <v>1020330</v>
      </c>
      <c r="U72" s="18">
        <f t="shared" si="26"/>
        <v>30000</v>
      </c>
      <c r="V72" s="18">
        <f t="shared" si="28"/>
        <v>0</v>
      </c>
      <c r="AF72" s="18">
        <f>IF(B72="B",1,0)</f>
        <v>1</v>
      </c>
      <c r="AG72" s="18">
        <f>IF(B72="S",1,0)</f>
        <v>0</v>
      </c>
      <c r="AH72" s="18">
        <f t="shared" si="29"/>
        <v>0</v>
      </c>
      <c r="AI72" s="18">
        <f t="shared" si="30"/>
        <v>1</v>
      </c>
      <c r="AJ72" s="18">
        <f t="shared" si="31"/>
        <v>0</v>
      </c>
    </row>
    <row r="73" spans="1:36" ht="19.5" customHeight="1">
      <c r="A73" s="34">
        <v>69</v>
      </c>
      <c r="B73" s="18" t="s">
        <v>38</v>
      </c>
      <c r="C73" s="19">
        <v>42123</v>
      </c>
      <c r="D73" s="58">
        <v>7</v>
      </c>
      <c r="E73" s="18">
        <v>182.327</v>
      </c>
      <c r="F73" s="18">
        <v>182.192</v>
      </c>
      <c r="G73" s="18">
        <v>2</v>
      </c>
      <c r="H73" s="18">
        <f t="shared" si="20"/>
        <v>182.347</v>
      </c>
      <c r="I73" s="18">
        <f t="shared" si="21"/>
        <v>182.172</v>
      </c>
      <c r="J73" s="18">
        <f t="shared" si="22"/>
        <v>0.175</v>
      </c>
      <c r="K73" s="18">
        <f t="shared" si="23"/>
        <v>0.087</v>
      </c>
      <c r="L73" s="18">
        <f t="shared" si="24"/>
        <v>182.434</v>
      </c>
      <c r="M73" s="18" t="s">
        <v>63</v>
      </c>
      <c r="N73" s="18">
        <f t="shared" si="32"/>
        <v>8.7</v>
      </c>
      <c r="P73" s="18">
        <f t="shared" si="27"/>
        <v>11.4</v>
      </c>
      <c r="Q73" s="37">
        <f t="shared" si="12"/>
        <v>9918</v>
      </c>
      <c r="R73" s="37"/>
      <c r="S73" s="39">
        <f t="shared" si="25"/>
        <v>9918</v>
      </c>
      <c r="T73" s="41">
        <f t="shared" si="33"/>
        <v>1030248</v>
      </c>
      <c r="U73" s="18">
        <f t="shared" si="26"/>
        <v>114000</v>
      </c>
      <c r="V73" s="18">
        <f t="shared" si="28"/>
        <v>1</v>
      </c>
      <c r="AF73" s="18">
        <f>IF(B73="B",1,0)</f>
        <v>1</v>
      </c>
      <c r="AG73" s="18">
        <f>IF(B73="S",1,0)</f>
        <v>0</v>
      </c>
      <c r="AH73" s="18">
        <f t="shared" si="29"/>
        <v>1</v>
      </c>
      <c r="AI73" s="18">
        <f t="shared" si="30"/>
        <v>0</v>
      </c>
      <c r="AJ73" s="18">
        <f t="shared" si="31"/>
        <v>0</v>
      </c>
    </row>
    <row r="74" spans="1:36" ht="19.5" customHeight="1">
      <c r="A74" s="34">
        <v>70</v>
      </c>
      <c r="B74" s="18" t="s">
        <v>38</v>
      </c>
      <c r="C74" s="31">
        <v>42122</v>
      </c>
      <c r="D74" s="59">
        <v>14</v>
      </c>
      <c r="E74" s="18">
        <v>181.886</v>
      </c>
      <c r="F74" s="18">
        <v>181.531</v>
      </c>
      <c r="G74" s="18">
        <v>2</v>
      </c>
      <c r="H74" s="18">
        <f t="shared" si="20"/>
        <v>181.906</v>
      </c>
      <c r="I74" s="18">
        <f t="shared" si="21"/>
        <v>181.511</v>
      </c>
      <c r="J74" s="18">
        <f t="shared" si="22"/>
        <v>0.395</v>
      </c>
      <c r="K74" s="18">
        <f t="shared" si="23"/>
        <v>0.197</v>
      </c>
      <c r="L74" s="18">
        <f t="shared" si="24"/>
        <v>182.103</v>
      </c>
      <c r="M74" s="18" t="s">
        <v>63</v>
      </c>
      <c r="N74" s="18">
        <f t="shared" si="32"/>
        <v>19.7</v>
      </c>
      <c r="P74" s="18">
        <f t="shared" si="27"/>
        <v>5</v>
      </c>
      <c r="Q74" s="37">
        <f t="shared" si="12"/>
        <v>9850</v>
      </c>
      <c r="R74" s="37"/>
      <c r="S74" s="39">
        <f t="shared" si="25"/>
        <v>9850</v>
      </c>
      <c r="T74" s="41">
        <f t="shared" si="33"/>
        <v>1040098</v>
      </c>
      <c r="U74" s="18">
        <f t="shared" si="26"/>
        <v>50000</v>
      </c>
      <c r="V74" s="18">
        <f t="shared" si="28"/>
        <v>1</v>
      </c>
      <c r="AF74" s="18">
        <f>IF(B74="B",1,0)</f>
        <v>1</v>
      </c>
      <c r="AG74" s="18">
        <f>IF(B74="S",1,0)</f>
        <v>0</v>
      </c>
      <c r="AH74" s="18">
        <f t="shared" si="29"/>
        <v>1</v>
      </c>
      <c r="AI74" s="18">
        <f t="shared" si="30"/>
        <v>0</v>
      </c>
      <c r="AJ74" s="18">
        <f t="shared" si="31"/>
        <v>0</v>
      </c>
    </row>
    <row r="75" spans="1:36" ht="19.5" customHeight="1">
      <c r="A75" s="34">
        <v>71</v>
      </c>
      <c r="B75" s="18" t="s">
        <v>38</v>
      </c>
      <c r="C75" s="31">
        <v>42122</v>
      </c>
      <c r="D75" s="59">
        <v>4</v>
      </c>
      <c r="E75" s="18">
        <v>181.504</v>
      </c>
      <c r="F75" s="18">
        <v>181.242</v>
      </c>
      <c r="G75" s="18">
        <v>2</v>
      </c>
      <c r="H75" s="18">
        <f t="shared" si="20"/>
        <v>181.524</v>
      </c>
      <c r="I75" s="18">
        <f t="shared" si="21"/>
        <v>181.222</v>
      </c>
      <c r="J75" s="18">
        <f t="shared" si="22"/>
        <v>0.301</v>
      </c>
      <c r="K75" s="18">
        <f t="shared" si="23"/>
        <v>0.15</v>
      </c>
      <c r="L75" s="18">
        <f t="shared" si="24"/>
        <v>181.674</v>
      </c>
      <c r="M75" s="18" t="s">
        <v>98</v>
      </c>
      <c r="O75" s="18">
        <f>ROUNDDOWN(J75*100,3)</f>
        <v>30.1</v>
      </c>
      <c r="P75" s="18">
        <f t="shared" si="27"/>
        <v>6.6</v>
      </c>
      <c r="Q75" s="37"/>
      <c r="R75" s="37">
        <f>ROUNDDOWN(J75*U75,0)</f>
        <v>19866</v>
      </c>
      <c r="S75" s="39">
        <f t="shared" si="25"/>
        <v>-19866</v>
      </c>
      <c r="T75" s="41">
        <f t="shared" si="33"/>
        <v>1020232</v>
      </c>
      <c r="U75" s="18">
        <f t="shared" si="26"/>
        <v>66000</v>
      </c>
      <c r="V75" s="18">
        <f t="shared" si="28"/>
        <v>0</v>
      </c>
      <c r="AF75" s="18">
        <f>IF(B75="B",1,0)</f>
        <v>1</v>
      </c>
      <c r="AG75" s="18">
        <f>IF(B75="S",1,0)</f>
        <v>0</v>
      </c>
      <c r="AH75" s="18">
        <f t="shared" si="29"/>
        <v>0</v>
      </c>
      <c r="AI75" s="18">
        <f t="shared" si="30"/>
        <v>1</v>
      </c>
      <c r="AJ75" s="18">
        <f t="shared" si="31"/>
        <v>0</v>
      </c>
    </row>
    <row r="76" spans="1:36" ht="19.5" customHeight="1">
      <c r="A76" s="34">
        <v>72</v>
      </c>
      <c r="B76" s="18" t="s">
        <v>38</v>
      </c>
      <c r="C76" s="31">
        <v>42121</v>
      </c>
      <c r="D76" s="59">
        <v>15</v>
      </c>
      <c r="E76" s="18">
        <v>180.663</v>
      </c>
      <c r="F76" s="18">
        <v>180.362</v>
      </c>
      <c r="G76" s="18">
        <v>2</v>
      </c>
      <c r="H76" s="18">
        <f t="shared" si="20"/>
        <v>180.683</v>
      </c>
      <c r="I76" s="18">
        <f t="shared" si="21"/>
        <v>180.342</v>
      </c>
      <c r="J76" s="18">
        <f t="shared" si="22"/>
        <v>0.34</v>
      </c>
      <c r="K76" s="18">
        <f t="shared" si="23"/>
        <v>0.17</v>
      </c>
      <c r="L76" s="18">
        <f t="shared" si="24"/>
        <v>180.853</v>
      </c>
      <c r="M76" s="18" t="s">
        <v>63</v>
      </c>
      <c r="N76" s="18">
        <f t="shared" si="32"/>
        <v>17</v>
      </c>
      <c r="P76" s="18">
        <f t="shared" si="27"/>
        <v>5.8</v>
      </c>
      <c r="Q76" s="37">
        <f t="shared" si="12"/>
        <v>9860</v>
      </c>
      <c r="R76" s="37"/>
      <c r="S76" s="39">
        <f t="shared" si="25"/>
        <v>9860</v>
      </c>
      <c r="T76" s="41">
        <f t="shared" si="33"/>
        <v>1030092</v>
      </c>
      <c r="U76" s="18">
        <f t="shared" si="26"/>
        <v>58000</v>
      </c>
      <c r="V76" s="18">
        <f t="shared" si="28"/>
        <v>1</v>
      </c>
      <c r="AF76" s="18">
        <f>IF(B76="B",1,0)</f>
        <v>1</v>
      </c>
      <c r="AG76" s="18">
        <f>IF(B76="S",1,0)</f>
        <v>0</v>
      </c>
      <c r="AH76" s="18">
        <f t="shared" si="29"/>
        <v>1</v>
      </c>
      <c r="AI76" s="18">
        <f t="shared" si="30"/>
        <v>0</v>
      </c>
      <c r="AJ76" s="18">
        <f t="shared" si="31"/>
        <v>0</v>
      </c>
    </row>
    <row r="77" spans="1:36" ht="19.5" customHeight="1">
      <c r="A77" s="34">
        <v>73</v>
      </c>
      <c r="B77" s="53" t="s">
        <v>38</v>
      </c>
      <c r="C77" s="31">
        <v>42121</v>
      </c>
      <c r="D77" s="59">
        <v>9</v>
      </c>
      <c r="E77" s="18">
        <v>180.672</v>
      </c>
      <c r="F77" s="18">
        <v>180.386</v>
      </c>
      <c r="G77" s="18">
        <v>2</v>
      </c>
      <c r="H77" s="18">
        <f t="shared" si="20"/>
        <v>180.692</v>
      </c>
      <c r="I77" s="18">
        <f t="shared" si="21"/>
        <v>180.366</v>
      </c>
      <c r="J77" s="18">
        <f t="shared" si="22"/>
        <v>0.325</v>
      </c>
      <c r="K77" s="18">
        <f t="shared" si="23"/>
        <v>0.162</v>
      </c>
      <c r="L77" s="18">
        <f t="shared" si="24"/>
        <v>180.854</v>
      </c>
      <c r="M77" s="18" t="s">
        <v>63</v>
      </c>
      <c r="N77" s="18">
        <f t="shared" si="32"/>
        <v>16.2</v>
      </c>
      <c r="P77" s="18">
        <f t="shared" si="27"/>
        <v>6.1</v>
      </c>
      <c r="Q77" s="37">
        <f t="shared" si="12"/>
        <v>9882</v>
      </c>
      <c r="R77" s="37"/>
      <c r="S77" s="39">
        <f t="shared" si="25"/>
        <v>9882</v>
      </c>
      <c r="T77" s="41">
        <f t="shared" si="33"/>
        <v>1039974</v>
      </c>
      <c r="U77" s="18">
        <f t="shared" si="26"/>
        <v>61000</v>
      </c>
      <c r="V77" s="18">
        <f t="shared" si="28"/>
        <v>1</v>
      </c>
      <c r="AF77" s="18">
        <f>IF(B77="B",1,0)</f>
        <v>1</v>
      </c>
      <c r="AG77" s="18">
        <f>IF(B77="S",1,0)</f>
        <v>0</v>
      </c>
      <c r="AH77" s="18">
        <f t="shared" si="29"/>
        <v>1</v>
      </c>
      <c r="AI77" s="18">
        <f t="shared" si="30"/>
        <v>0</v>
      </c>
      <c r="AJ77" s="18">
        <f t="shared" si="31"/>
        <v>0</v>
      </c>
    </row>
    <row r="78" spans="1:36" ht="19.5" customHeight="1">
      <c r="A78" s="34">
        <v>74</v>
      </c>
      <c r="B78" s="53" t="s">
        <v>38</v>
      </c>
      <c r="C78" s="31">
        <v>42121</v>
      </c>
      <c r="D78" s="59">
        <v>3</v>
      </c>
      <c r="E78" s="18">
        <v>180.557</v>
      </c>
      <c r="F78" s="18">
        <v>180.32</v>
      </c>
      <c r="G78" s="18">
        <v>2</v>
      </c>
      <c r="H78" s="18">
        <f t="shared" si="20"/>
        <v>180.577</v>
      </c>
      <c r="I78" s="18">
        <f t="shared" si="21"/>
        <v>180.3</v>
      </c>
      <c r="J78" s="18">
        <f t="shared" si="22"/>
        <v>0.276</v>
      </c>
      <c r="K78" s="18">
        <f t="shared" si="23"/>
        <v>0.138</v>
      </c>
      <c r="L78" s="18">
        <f t="shared" si="24"/>
        <v>180.715</v>
      </c>
      <c r="M78" s="18" t="s">
        <v>98</v>
      </c>
      <c r="O78" s="18">
        <f>ROUNDDOWN(J78*100,3)</f>
        <v>27.6</v>
      </c>
      <c r="P78" s="18">
        <f t="shared" si="27"/>
        <v>7.2</v>
      </c>
      <c r="Q78" s="37"/>
      <c r="R78" s="37">
        <f>ROUNDDOWN(J78*U78,0)</f>
        <v>19872</v>
      </c>
      <c r="S78" s="39">
        <f t="shared" si="25"/>
        <v>-19872</v>
      </c>
      <c r="T78" s="41">
        <f t="shared" si="33"/>
        <v>1020102</v>
      </c>
      <c r="U78" s="18">
        <f t="shared" si="26"/>
        <v>72000</v>
      </c>
      <c r="V78" s="18">
        <f t="shared" si="28"/>
        <v>0</v>
      </c>
      <c r="AF78" s="18">
        <f>IF(B78="B",1,0)</f>
        <v>1</v>
      </c>
      <c r="AG78" s="18">
        <f>IF(B78="S",1,0)</f>
        <v>0</v>
      </c>
      <c r="AH78" s="18">
        <f t="shared" si="29"/>
        <v>0</v>
      </c>
      <c r="AI78" s="18">
        <f t="shared" si="30"/>
        <v>1</v>
      </c>
      <c r="AJ78" s="18">
        <f t="shared" si="31"/>
        <v>0</v>
      </c>
    </row>
    <row r="79" spans="1:36" ht="19.5" customHeight="1">
      <c r="A79" s="34">
        <v>75</v>
      </c>
      <c r="B79" s="53" t="s">
        <v>38</v>
      </c>
      <c r="C79" s="31">
        <v>42118</v>
      </c>
      <c r="D79" s="59">
        <v>22</v>
      </c>
      <c r="E79" s="18">
        <v>180.442</v>
      </c>
      <c r="F79" s="18">
        <v>180.294</v>
      </c>
      <c r="G79" s="18">
        <v>2</v>
      </c>
      <c r="H79" s="18">
        <f t="shared" si="20"/>
        <v>180.462</v>
      </c>
      <c r="I79" s="18">
        <f t="shared" si="21"/>
        <v>180.274</v>
      </c>
      <c r="J79" s="18">
        <f t="shared" si="22"/>
        <v>0.187</v>
      </c>
      <c r="K79" s="18">
        <f t="shared" si="23"/>
        <v>0.093</v>
      </c>
      <c r="L79" s="18">
        <f t="shared" si="24"/>
        <v>180.555</v>
      </c>
      <c r="M79" s="18" t="s">
        <v>63</v>
      </c>
      <c r="N79" s="18">
        <f t="shared" si="32"/>
        <v>9.3</v>
      </c>
      <c r="P79" s="18">
        <f t="shared" si="27"/>
        <v>10.6</v>
      </c>
      <c r="Q79" s="37">
        <f t="shared" si="12"/>
        <v>9858</v>
      </c>
      <c r="R79" s="37"/>
      <c r="S79" s="39">
        <f t="shared" si="25"/>
        <v>9858</v>
      </c>
      <c r="T79" s="41">
        <f t="shared" si="33"/>
        <v>1029960</v>
      </c>
      <c r="U79" s="18">
        <f t="shared" si="26"/>
        <v>106000</v>
      </c>
      <c r="V79" s="18">
        <f t="shared" si="28"/>
        <v>1</v>
      </c>
      <c r="AF79" s="18">
        <f>IF(B79="B",1,0)</f>
        <v>1</v>
      </c>
      <c r="AG79" s="18">
        <f>IF(B79="S",1,0)</f>
        <v>0</v>
      </c>
      <c r="AH79" s="18">
        <f t="shared" si="29"/>
        <v>1</v>
      </c>
      <c r="AI79" s="18">
        <f t="shared" si="30"/>
        <v>0</v>
      </c>
      <c r="AJ79" s="18">
        <f t="shared" si="31"/>
        <v>0</v>
      </c>
    </row>
    <row r="80" spans="1:36" ht="19.5" customHeight="1">
      <c r="A80" s="34">
        <v>76</v>
      </c>
      <c r="B80" s="53" t="s">
        <v>38</v>
      </c>
      <c r="C80" s="31">
        <v>42118</v>
      </c>
      <c r="D80" s="58">
        <v>17</v>
      </c>
      <c r="E80" s="18">
        <v>180.464</v>
      </c>
      <c r="F80" s="18">
        <v>180.056</v>
      </c>
      <c r="G80" s="18">
        <v>2</v>
      </c>
      <c r="H80" s="18">
        <f t="shared" si="20"/>
        <v>180.484</v>
      </c>
      <c r="I80" s="18">
        <f t="shared" si="21"/>
        <v>180.036</v>
      </c>
      <c r="J80" s="18">
        <f t="shared" si="22"/>
        <v>0.448</v>
      </c>
      <c r="K80" s="18">
        <f t="shared" si="23"/>
        <v>0.224</v>
      </c>
      <c r="L80" s="18">
        <f t="shared" si="24"/>
        <v>180.708</v>
      </c>
      <c r="M80" s="18" t="s">
        <v>63</v>
      </c>
      <c r="N80" s="18">
        <f t="shared" si="32"/>
        <v>22.4</v>
      </c>
      <c r="P80" s="18">
        <f t="shared" si="27"/>
        <v>4.4</v>
      </c>
      <c r="Q80" s="37">
        <f t="shared" si="12"/>
        <v>9856</v>
      </c>
      <c r="R80" s="37"/>
      <c r="S80" s="39">
        <f t="shared" si="25"/>
        <v>9856</v>
      </c>
      <c r="T80" s="41">
        <f t="shared" si="33"/>
        <v>1039816</v>
      </c>
      <c r="U80" s="18">
        <f t="shared" si="26"/>
        <v>44000</v>
      </c>
      <c r="V80" s="18">
        <f t="shared" si="28"/>
        <v>1</v>
      </c>
      <c r="AF80" s="18">
        <f>IF(B80="B",1,0)</f>
        <v>1</v>
      </c>
      <c r="AG80" s="18">
        <f>IF(B80="S",1,0)</f>
        <v>0</v>
      </c>
      <c r="AH80" s="18">
        <f t="shared" si="29"/>
        <v>1</v>
      </c>
      <c r="AI80" s="18">
        <f t="shared" si="30"/>
        <v>0</v>
      </c>
      <c r="AJ80" s="18">
        <f t="shared" si="31"/>
        <v>0</v>
      </c>
    </row>
    <row r="81" spans="1:36" ht="19.5" customHeight="1">
      <c r="A81" s="34">
        <v>77</v>
      </c>
      <c r="B81" s="53" t="s">
        <v>38</v>
      </c>
      <c r="C81" s="31">
        <v>42116</v>
      </c>
      <c r="D81" s="58">
        <v>9</v>
      </c>
      <c r="E81" s="18">
        <v>178.666</v>
      </c>
      <c r="F81" s="18">
        <v>178.452</v>
      </c>
      <c r="G81" s="18">
        <v>2</v>
      </c>
      <c r="H81" s="18">
        <f t="shared" si="20"/>
        <v>178.686</v>
      </c>
      <c r="I81" s="18">
        <f t="shared" si="21"/>
        <v>178.432</v>
      </c>
      <c r="J81" s="18">
        <f t="shared" si="22"/>
        <v>0.254</v>
      </c>
      <c r="K81" s="18">
        <f t="shared" si="23"/>
        <v>0.127</v>
      </c>
      <c r="L81" s="18">
        <f t="shared" si="24"/>
        <v>178.813</v>
      </c>
      <c r="M81" s="18" t="s">
        <v>63</v>
      </c>
      <c r="N81" s="18">
        <f t="shared" si="32"/>
        <v>12.7</v>
      </c>
      <c r="P81" s="18">
        <f t="shared" si="27"/>
        <v>7.8</v>
      </c>
      <c r="Q81" s="37">
        <f t="shared" si="12"/>
        <v>9906</v>
      </c>
      <c r="R81" s="37"/>
      <c r="S81" s="39">
        <f t="shared" si="25"/>
        <v>9906</v>
      </c>
      <c r="T81" s="41">
        <f t="shared" si="33"/>
        <v>1049722</v>
      </c>
      <c r="U81" s="18">
        <f t="shared" si="26"/>
        <v>78000</v>
      </c>
      <c r="V81" s="18">
        <f t="shared" si="28"/>
        <v>1</v>
      </c>
      <c r="AF81" s="18">
        <f>IF(B81="B",1,0)</f>
        <v>1</v>
      </c>
      <c r="AG81" s="18">
        <f>IF(B81="S",1,0)</f>
        <v>0</v>
      </c>
      <c r="AH81" s="18">
        <f t="shared" si="29"/>
        <v>1</v>
      </c>
      <c r="AI81" s="18">
        <f t="shared" si="30"/>
        <v>0</v>
      </c>
      <c r="AJ81" s="18">
        <f t="shared" si="31"/>
        <v>0</v>
      </c>
    </row>
    <row r="82" spans="1:36" ht="19.5" customHeight="1">
      <c r="A82" s="34">
        <v>78</v>
      </c>
      <c r="B82" s="53" t="s">
        <v>38</v>
      </c>
      <c r="C82" s="31">
        <v>42116</v>
      </c>
      <c r="D82" s="58">
        <v>1</v>
      </c>
      <c r="E82" s="18">
        <v>178.659</v>
      </c>
      <c r="F82" s="18">
        <v>178.464</v>
      </c>
      <c r="G82" s="18">
        <v>2</v>
      </c>
      <c r="H82" s="18">
        <f t="shared" si="20"/>
        <v>178.679</v>
      </c>
      <c r="I82" s="18">
        <f t="shared" si="21"/>
        <v>178.444</v>
      </c>
      <c r="J82" s="18">
        <f t="shared" si="22"/>
        <v>0.235</v>
      </c>
      <c r="K82" s="18">
        <f t="shared" si="23"/>
        <v>0.117</v>
      </c>
      <c r="L82" s="18">
        <f t="shared" si="24"/>
        <v>178.796</v>
      </c>
      <c r="M82" s="18" t="s">
        <v>63</v>
      </c>
      <c r="N82" s="18">
        <f t="shared" si="32"/>
        <v>11.7</v>
      </c>
      <c r="P82" s="18">
        <f t="shared" si="27"/>
        <v>8.5</v>
      </c>
      <c r="Q82" s="37">
        <f aca="true" t="shared" si="34" ref="Q82:Q105">ROUNDDOWN(K82*U82,0)</f>
        <v>9945</v>
      </c>
      <c r="R82" s="37"/>
      <c r="S82" s="39">
        <f t="shared" si="25"/>
        <v>9945</v>
      </c>
      <c r="T82" s="41">
        <f t="shared" si="33"/>
        <v>1059667</v>
      </c>
      <c r="U82" s="18">
        <f t="shared" si="26"/>
        <v>85000</v>
      </c>
      <c r="V82" s="18">
        <f t="shared" si="28"/>
        <v>1</v>
      </c>
      <c r="AF82" s="18">
        <f>IF(B82="B",1,0)</f>
        <v>1</v>
      </c>
      <c r="AG82" s="18">
        <f>IF(B82="S",1,0)</f>
        <v>0</v>
      </c>
      <c r="AH82" s="18">
        <f t="shared" si="29"/>
        <v>1</v>
      </c>
      <c r="AI82" s="18">
        <f t="shared" si="30"/>
        <v>0</v>
      </c>
      <c r="AJ82" s="18">
        <f t="shared" si="31"/>
        <v>0</v>
      </c>
    </row>
    <row r="83" spans="1:36" ht="19.5" customHeight="1">
      <c r="A83" s="34">
        <v>79</v>
      </c>
      <c r="B83" s="53" t="s">
        <v>64</v>
      </c>
      <c r="C83" s="31">
        <v>42114</v>
      </c>
      <c r="D83" s="58">
        <v>14</v>
      </c>
      <c r="E83" s="18">
        <v>177.55</v>
      </c>
      <c r="F83" s="18">
        <v>177.791</v>
      </c>
      <c r="G83" s="18">
        <v>2</v>
      </c>
      <c r="H83" s="18">
        <f>ROUNDDOWN(E83-(G83/100),3)</f>
        <v>177.53</v>
      </c>
      <c r="I83" s="18">
        <f>ROUNDDOWN(F83+(G83/100),3)</f>
        <v>177.811</v>
      </c>
      <c r="J83" s="18">
        <f t="shared" si="22"/>
        <v>0.281</v>
      </c>
      <c r="K83" s="18">
        <f t="shared" si="23"/>
        <v>0.14</v>
      </c>
      <c r="L83" s="18">
        <f>ROUNDDOWN(H83-K83,3)</f>
        <v>177.39</v>
      </c>
      <c r="M83" s="18" t="s">
        <v>63</v>
      </c>
      <c r="N83" s="18">
        <f t="shared" si="32"/>
        <v>14</v>
      </c>
      <c r="P83" s="18">
        <f t="shared" si="27"/>
        <v>7.1</v>
      </c>
      <c r="Q83" s="37">
        <f t="shared" si="34"/>
        <v>9940</v>
      </c>
      <c r="R83" s="37"/>
      <c r="S83" s="39">
        <f t="shared" si="25"/>
        <v>9940</v>
      </c>
      <c r="T83" s="41">
        <f t="shared" si="33"/>
        <v>1069607</v>
      </c>
      <c r="U83" s="18">
        <f t="shared" si="26"/>
        <v>71000</v>
      </c>
      <c r="V83" s="18">
        <f t="shared" si="28"/>
        <v>1</v>
      </c>
      <c r="AF83" s="18">
        <f>IF(B83="B",1,0)</f>
        <v>0</v>
      </c>
      <c r="AG83" s="18">
        <f>IF(B83="S",1,0)</f>
        <v>1</v>
      </c>
      <c r="AH83" s="18">
        <f t="shared" si="29"/>
        <v>1</v>
      </c>
      <c r="AI83" s="18">
        <f t="shared" si="30"/>
        <v>0</v>
      </c>
      <c r="AJ83" s="18">
        <f t="shared" si="31"/>
        <v>0</v>
      </c>
    </row>
    <row r="84" spans="1:36" ht="19.5" customHeight="1">
      <c r="A84" s="34">
        <v>80</v>
      </c>
      <c r="B84" s="53" t="s">
        <v>64</v>
      </c>
      <c r="C84" s="31">
        <v>42114</v>
      </c>
      <c r="D84" s="58">
        <v>13</v>
      </c>
      <c r="E84" s="18">
        <v>177.43</v>
      </c>
      <c r="F84" s="18">
        <v>177.871</v>
      </c>
      <c r="G84" s="18">
        <v>2</v>
      </c>
      <c r="H84" s="18">
        <f>ROUNDDOWN(E84-(G84/100),3)</f>
        <v>177.41</v>
      </c>
      <c r="I84" s="18">
        <f>ROUNDDOWN(F84+(G84/100),3)</f>
        <v>177.891</v>
      </c>
      <c r="J84" s="18">
        <f t="shared" si="22"/>
        <v>0.48</v>
      </c>
      <c r="K84" s="18">
        <f t="shared" si="23"/>
        <v>0.24</v>
      </c>
      <c r="L84" s="18">
        <f>ROUNDDOWN(H84-K84,3)</f>
        <v>177.17</v>
      </c>
      <c r="M84" s="18" t="s">
        <v>98</v>
      </c>
      <c r="O84" s="18">
        <f>ROUNDDOWN(J84*100,3)</f>
        <v>48</v>
      </c>
      <c r="P84" s="18">
        <f t="shared" si="27"/>
        <v>4.1</v>
      </c>
      <c r="Q84" s="37"/>
      <c r="R84" s="37">
        <f>ROUNDDOWN(J84*U84,0)</f>
        <v>19680</v>
      </c>
      <c r="S84" s="39">
        <f t="shared" si="25"/>
        <v>-19680</v>
      </c>
      <c r="T84" s="41">
        <f t="shared" si="33"/>
        <v>1049927</v>
      </c>
      <c r="U84" s="18">
        <f t="shared" si="26"/>
        <v>41000</v>
      </c>
      <c r="V84" s="18">
        <f t="shared" si="28"/>
        <v>0</v>
      </c>
      <c r="AF84" s="18">
        <f>IF(B84="B",1,0)</f>
        <v>0</v>
      </c>
      <c r="AG84" s="18">
        <f>IF(B84="S",1,0)</f>
        <v>1</v>
      </c>
      <c r="AH84" s="18">
        <f t="shared" si="29"/>
        <v>0</v>
      </c>
      <c r="AI84" s="18">
        <f t="shared" si="30"/>
        <v>1</v>
      </c>
      <c r="AJ84" s="18">
        <f t="shared" si="31"/>
        <v>0</v>
      </c>
    </row>
    <row r="85" spans="1:36" ht="19.5" customHeight="1">
      <c r="A85" s="34">
        <v>81</v>
      </c>
      <c r="B85" s="18" t="s">
        <v>64</v>
      </c>
      <c r="C85" s="19">
        <v>42111</v>
      </c>
      <c r="D85" s="58">
        <v>23</v>
      </c>
      <c r="E85" s="18">
        <v>177.713</v>
      </c>
      <c r="F85" s="18">
        <v>177.99</v>
      </c>
      <c r="G85" s="18">
        <v>2</v>
      </c>
      <c r="H85" s="18">
        <f>ROUNDDOWN(E85-(G85/100),3)</f>
        <v>177.693</v>
      </c>
      <c r="I85" s="18">
        <f>ROUNDDOWN(F85+(G85/100),3)</f>
        <v>178.01</v>
      </c>
      <c r="J85" s="18">
        <f t="shared" si="22"/>
        <v>0.316</v>
      </c>
      <c r="K85" s="18">
        <f t="shared" si="23"/>
        <v>0.158</v>
      </c>
      <c r="L85" s="18">
        <f>ROUNDDOWN(H85-K85,3)</f>
        <v>177.535</v>
      </c>
      <c r="M85" s="18" t="s">
        <v>67</v>
      </c>
      <c r="P85" s="18">
        <f t="shared" si="27"/>
        <v>6.3</v>
      </c>
      <c r="Q85" s="37"/>
      <c r="R85" s="37"/>
      <c r="S85" s="39">
        <f t="shared" si="25"/>
        <v>0</v>
      </c>
      <c r="T85" s="41">
        <f t="shared" si="33"/>
        <v>1049927</v>
      </c>
      <c r="U85" s="18">
        <f t="shared" si="26"/>
        <v>63000</v>
      </c>
      <c r="V85" s="18">
        <f t="shared" si="28"/>
        <v>0</v>
      </c>
      <c r="AF85" s="18">
        <f>IF(B85="B",1,0)</f>
        <v>0</v>
      </c>
      <c r="AG85" s="18">
        <f>IF(B85="S",1,0)</f>
        <v>1</v>
      </c>
      <c r="AH85" s="18">
        <f t="shared" si="29"/>
        <v>0</v>
      </c>
      <c r="AI85" s="18">
        <f t="shared" si="30"/>
        <v>0</v>
      </c>
      <c r="AJ85" s="18">
        <f t="shared" si="31"/>
        <v>1</v>
      </c>
    </row>
    <row r="86" spans="1:36" ht="19.5" customHeight="1">
      <c r="A86" s="34">
        <v>82</v>
      </c>
      <c r="B86" s="18" t="s">
        <v>64</v>
      </c>
      <c r="C86" s="19">
        <v>42111</v>
      </c>
      <c r="D86" s="58">
        <v>22</v>
      </c>
      <c r="E86" s="18">
        <v>177.669</v>
      </c>
      <c r="F86" s="18">
        <v>177.977</v>
      </c>
      <c r="G86" s="18">
        <v>2</v>
      </c>
      <c r="H86" s="18">
        <f>ROUNDDOWN(E86-(G86/100),3)</f>
        <v>177.649</v>
      </c>
      <c r="I86" s="18">
        <f>ROUNDDOWN(F86+(G86/100),3)</f>
        <v>177.997</v>
      </c>
      <c r="J86" s="18">
        <f t="shared" si="22"/>
        <v>0.348</v>
      </c>
      <c r="K86" s="18">
        <f t="shared" si="23"/>
        <v>0.174</v>
      </c>
      <c r="L86" s="18">
        <f>ROUNDDOWN(H86-K86,3)</f>
        <v>177.475</v>
      </c>
      <c r="M86" s="18" t="s">
        <v>67</v>
      </c>
      <c r="P86" s="18">
        <f t="shared" si="27"/>
        <v>5.7</v>
      </c>
      <c r="Q86" s="37"/>
      <c r="R86" s="37"/>
      <c r="S86" s="39">
        <f t="shared" si="25"/>
        <v>0</v>
      </c>
      <c r="T86" s="41">
        <f t="shared" si="33"/>
        <v>1049927</v>
      </c>
      <c r="U86" s="18">
        <f t="shared" si="26"/>
        <v>57000</v>
      </c>
      <c r="V86" s="18">
        <f t="shared" si="28"/>
        <v>0</v>
      </c>
      <c r="AF86" s="18">
        <f>IF(B86="B",1,0)</f>
        <v>0</v>
      </c>
      <c r="AG86" s="18">
        <f>IF(B86="S",1,0)</f>
        <v>1</v>
      </c>
      <c r="AH86" s="18">
        <f t="shared" si="29"/>
        <v>0</v>
      </c>
      <c r="AI86" s="18">
        <f t="shared" si="30"/>
        <v>0</v>
      </c>
      <c r="AJ86" s="18">
        <f t="shared" si="31"/>
        <v>1</v>
      </c>
    </row>
    <row r="87" spans="1:36" ht="19.5" customHeight="1">
      <c r="A87" s="34">
        <v>83</v>
      </c>
      <c r="B87" s="18" t="s">
        <v>38</v>
      </c>
      <c r="C87" s="19">
        <v>42111</v>
      </c>
      <c r="D87" s="58">
        <v>9</v>
      </c>
      <c r="E87" s="18">
        <v>177.76</v>
      </c>
      <c r="F87" s="18">
        <v>177.426</v>
      </c>
      <c r="G87" s="18">
        <v>2</v>
      </c>
      <c r="H87" s="18">
        <f>ROUNDDOWN(E87+(G87/100),3)</f>
        <v>177.78</v>
      </c>
      <c r="I87" s="18">
        <f>ROUNDDOWN(F87-(G87/100),3)</f>
        <v>177.406</v>
      </c>
      <c r="J87" s="18">
        <f t="shared" si="22"/>
        <v>0.373</v>
      </c>
      <c r="K87" s="18">
        <f t="shared" si="23"/>
        <v>0.186</v>
      </c>
      <c r="L87" s="18">
        <f>ROUNDDOWN(H87+K87,3)</f>
        <v>177.966</v>
      </c>
      <c r="M87" s="18" t="s">
        <v>63</v>
      </c>
      <c r="N87" s="18">
        <f t="shared" si="32"/>
        <v>18.6</v>
      </c>
      <c r="P87" s="18">
        <f t="shared" si="27"/>
        <v>5.3</v>
      </c>
      <c r="Q87" s="37">
        <f t="shared" si="34"/>
        <v>9858</v>
      </c>
      <c r="R87" s="37"/>
      <c r="S87" s="39">
        <f t="shared" si="25"/>
        <v>9858</v>
      </c>
      <c r="T87" s="41">
        <f t="shared" si="33"/>
        <v>1059785</v>
      </c>
      <c r="U87" s="18">
        <f t="shared" si="26"/>
        <v>53000</v>
      </c>
      <c r="V87" s="18">
        <f t="shared" si="28"/>
        <v>1</v>
      </c>
      <c r="AF87" s="18">
        <f>IF(B87="B",1,0)</f>
        <v>1</v>
      </c>
      <c r="AG87" s="18">
        <f>IF(B87="S",1,0)</f>
        <v>0</v>
      </c>
      <c r="AH87" s="18">
        <f t="shared" si="29"/>
        <v>1</v>
      </c>
      <c r="AI87" s="18">
        <f t="shared" si="30"/>
        <v>0</v>
      </c>
      <c r="AJ87" s="18">
        <f t="shared" si="31"/>
        <v>0</v>
      </c>
    </row>
    <row r="88" spans="1:36" ht="19.5" customHeight="1">
      <c r="A88" s="34">
        <v>84</v>
      </c>
      <c r="B88" s="18" t="s">
        <v>38</v>
      </c>
      <c r="C88" s="19">
        <v>42110</v>
      </c>
      <c r="D88" s="58">
        <v>11</v>
      </c>
      <c r="E88" s="18">
        <v>177.008</v>
      </c>
      <c r="F88" s="18">
        <v>176.692</v>
      </c>
      <c r="G88" s="18">
        <v>2</v>
      </c>
      <c r="H88" s="18">
        <f>ROUNDDOWN(E88+(G88/100),3)</f>
        <v>177.028</v>
      </c>
      <c r="I88" s="18">
        <f>ROUNDDOWN(F88-(G88/100),3)</f>
        <v>176.672</v>
      </c>
      <c r="J88" s="18">
        <f t="shared" si="22"/>
        <v>0.355</v>
      </c>
      <c r="K88" s="18">
        <f t="shared" si="23"/>
        <v>0.177</v>
      </c>
      <c r="L88" s="18">
        <f>ROUNDDOWN(H88+K88,3)</f>
        <v>177.205</v>
      </c>
      <c r="M88" s="18" t="s">
        <v>63</v>
      </c>
      <c r="N88" s="18">
        <f t="shared" si="32"/>
        <v>17.7</v>
      </c>
      <c r="P88" s="18">
        <f t="shared" si="27"/>
        <v>5.6</v>
      </c>
      <c r="Q88" s="37">
        <f t="shared" si="34"/>
        <v>9912</v>
      </c>
      <c r="R88" s="37"/>
      <c r="S88" s="39">
        <f t="shared" si="25"/>
        <v>9912</v>
      </c>
      <c r="T88" s="41">
        <f t="shared" si="33"/>
        <v>1069697</v>
      </c>
      <c r="U88" s="18">
        <f t="shared" si="26"/>
        <v>56000</v>
      </c>
      <c r="V88" s="18">
        <f t="shared" si="28"/>
        <v>1</v>
      </c>
      <c r="AF88" s="18">
        <f>IF(B88="B",1,0)</f>
        <v>1</v>
      </c>
      <c r="AG88" s="18">
        <f>IF(B88="S",1,0)</f>
        <v>0</v>
      </c>
      <c r="AH88" s="18">
        <f t="shared" si="29"/>
        <v>1</v>
      </c>
      <c r="AI88" s="18">
        <f t="shared" si="30"/>
        <v>0</v>
      </c>
      <c r="AJ88" s="18">
        <f t="shared" si="31"/>
        <v>0</v>
      </c>
    </row>
    <row r="89" spans="1:36" ht="19.5" customHeight="1">
      <c r="A89" s="34">
        <v>85</v>
      </c>
      <c r="B89" s="18" t="s">
        <v>38</v>
      </c>
      <c r="C89" s="19">
        <v>42110</v>
      </c>
      <c r="D89" s="58">
        <v>1</v>
      </c>
      <c r="E89" s="18">
        <v>176.699</v>
      </c>
      <c r="F89" s="18">
        <v>176.541</v>
      </c>
      <c r="G89" s="18">
        <v>2</v>
      </c>
      <c r="H89" s="18">
        <f>ROUNDDOWN(E89+(G89/100),3)</f>
        <v>176.719</v>
      </c>
      <c r="I89" s="18">
        <f>ROUNDDOWN(F89-(G89/100),3)</f>
        <v>176.521</v>
      </c>
      <c r="J89" s="18">
        <f t="shared" si="22"/>
        <v>0.198</v>
      </c>
      <c r="K89" s="18">
        <f t="shared" si="23"/>
        <v>0.099</v>
      </c>
      <c r="L89" s="18">
        <f>ROUNDDOWN(H89+K89,3)</f>
        <v>176.818</v>
      </c>
      <c r="M89" s="18" t="s">
        <v>63</v>
      </c>
      <c r="N89" s="18">
        <f t="shared" si="32"/>
        <v>9.9</v>
      </c>
      <c r="P89" s="18">
        <f t="shared" si="27"/>
        <v>10.1</v>
      </c>
      <c r="Q89" s="37">
        <f t="shared" si="34"/>
        <v>9999</v>
      </c>
      <c r="R89" s="37"/>
      <c r="S89" s="39">
        <f t="shared" si="25"/>
        <v>9999</v>
      </c>
      <c r="T89" s="41">
        <f t="shared" si="33"/>
        <v>1079696</v>
      </c>
      <c r="U89" s="18">
        <f t="shared" si="26"/>
        <v>101000</v>
      </c>
      <c r="V89" s="18">
        <f t="shared" si="28"/>
        <v>1</v>
      </c>
      <c r="AF89" s="18">
        <f>IF(B89="B",1,0)</f>
        <v>1</v>
      </c>
      <c r="AG89" s="18">
        <f>IF(B89="S",1,0)</f>
        <v>0</v>
      </c>
      <c r="AH89" s="18">
        <f t="shared" si="29"/>
        <v>1</v>
      </c>
      <c r="AI89" s="18">
        <f t="shared" si="30"/>
        <v>0</v>
      </c>
      <c r="AJ89" s="18">
        <f t="shared" si="31"/>
        <v>0</v>
      </c>
    </row>
    <row r="90" spans="1:36" ht="19.5" customHeight="1">
      <c r="A90" s="34">
        <v>86</v>
      </c>
      <c r="B90" s="18" t="s">
        <v>38</v>
      </c>
      <c r="C90" s="19">
        <v>42109</v>
      </c>
      <c r="D90" s="58">
        <v>5</v>
      </c>
      <c r="E90" s="18">
        <v>176.593</v>
      </c>
      <c r="F90" s="18">
        <v>176.435</v>
      </c>
      <c r="G90" s="18">
        <v>2</v>
      </c>
      <c r="H90" s="18">
        <f>ROUNDDOWN(E90+(G90/100),3)</f>
        <v>176.613</v>
      </c>
      <c r="I90" s="18">
        <f>ROUNDDOWN(F90-(G90/100),3)</f>
        <v>176.415</v>
      </c>
      <c r="J90" s="18">
        <f t="shared" si="22"/>
        <v>0.198</v>
      </c>
      <c r="K90" s="18">
        <f t="shared" si="23"/>
        <v>0.099</v>
      </c>
      <c r="L90" s="18">
        <f>ROUNDDOWN(H90+K90,3)</f>
        <v>176.712</v>
      </c>
      <c r="M90" s="18" t="s">
        <v>98</v>
      </c>
      <c r="O90" s="18">
        <f>ROUNDDOWN(J90*100,3)</f>
        <v>19.8</v>
      </c>
      <c r="P90" s="18">
        <f t="shared" si="27"/>
        <v>10.1</v>
      </c>
      <c r="Q90" s="37"/>
      <c r="R90" s="37">
        <f>ROUNDDOWN(J90*U90,0)</f>
        <v>19998</v>
      </c>
      <c r="S90" s="39">
        <f t="shared" si="25"/>
        <v>-19998</v>
      </c>
      <c r="T90" s="41">
        <f t="shared" si="33"/>
        <v>1059698</v>
      </c>
      <c r="U90" s="18">
        <f t="shared" si="26"/>
        <v>101000</v>
      </c>
      <c r="V90" s="18">
        <f t="shared" si="28"/>
        <v>0</v>
      </c>
      <c r="AF90" s="18">
        <f>IF(B90="B",1,0)</f>
        <v>1</v>
      </c>
      <c r="AG90" s="18">
        <f>IF(B90="S",1,0)</f>
        <v>0</v>
      </c>
      <c r="AH90" s="18">
        <f t="shared" si="29"/>
        <v>0</v>
      </c>
      <c r="AI90" s="18">
        <f t="shared" si="30"/>
        <v>1</v>
      </c>
      <c r="AJ90" s="18">
        <f t="shared" si="31"/>
        <v>0</v>
      </c>
    </row>
    <row r="91" spans="1:36" ht="19.5" customHeight="1">
      <c r="A91" s="34">
        <v>87</v>
      </c>
      <c r="B91" s="18" t="s">
        <v>64</v>
      </c>
      <c r="C91" s="19">
        <v>42108</v>
      </c>
      <c r="D91" s="58">
        <v>4</v>
      </c>
      <c r="E91" s="18">
        <v>175.893</v>
      </c>
      <c r="F91" s="18">
        <v>176.144</v>
      </c>
      <c r="G91" s="18">
        <v>2</v>
      </c>
      <c r="H91" s="18">
        <f>ROUNDDOWN(E91-(G91/100),3)</f>
        <v>175.873</v>
      </c>
      <c r="I91" s="18">
        <f>ROUNDDOWN(F91+(G91/100),3)</f>
        <v>176.164</v>
      </c>
      <c r="J91" s="18">
        <f t="shared" si="22"/>
        <v>0.29</v>
      </c>
      <c r="K91" s="18">
        <f t="shared" si="23"/>
        <v>0.145</v>
      </c>
      <c r="L91" s="18">
        <f>ROUNDDOWN(H91-K91,3)</f>
        <v>175.728</v>
      </c>
      <c r="M91" s="18" t="s">
        <v>63</v>
      </c>
      <c r="N91" s="18">
        <f t="shared" si="32"/>
        <v>14.5</v>
      </c>
      <c r="P91" s="18">
        <f t="shared" si="27"/>
        <v>6.8</v>
      </c>
      <c r="Q91" s="37">
        <f t="shared" si="34"/>
        <v>9860</v>
      </c>
      <c r="R91" s="37"/>
      <c r="S91" s="39">
        <f t="shared" si="25"/>
        <v>9860</v>
      </c>
      <c r="T91" s="41">
        <f t="shared" si="33"/>
        <v>1069558</v>
      </c>
      <c r="U91" s="18">
        <f t="shared" si="26"/>
        <v>68000</v>
      </c>
      <c r="V91" s="18">
        <f t="shared" si="28"/>
        <v>1</v>
      </c>
      <c r="AF91" s="18">
        <f>IF(B91="B",1,0)</f>
        <v>0</v>
      </c>
      <c r="AG91" s="18">
        <f>IF(B91="S",1,0)</f>
        <v>1</v>
      </c>
      <c r="AH91" s="18">
        <f t="shared" si="29"/>
        <v>1</v>
      </c>
      <c r="AI91" s="18">
        <f t="shared" si="30"/>
        <v>0</v>
      </c>
      <c r="AJ91" s="18">
        <f t="shared" si="31"/>
        <v>0</v>
      </c>
    </row>
    <row r="92" spans="1:36" ht="19.5" customHeight="1">
      <c r="A92" s="34">
        <v>88</v>
      </c>
      <c r="B92" s="18" t="s">
        <v>64</v>
      </c>
      <c r="C92" s="19">
        <v>42108</v>
      </c>
      <c r="D92" s="58">
        <v>3</v>
      </c>
      <c r="E92" s="18">
        <v>175.923</v>
      </c>
      <c r="F92" s="18">
        <v>176.195</v>
      </c>
      <c r="G92" s="18">
        <v>2</v>
      </c>
      <c r="H92" s="18">
        <f>ROUNDDOWN(E92-(G92/100),3)</f>
        <v>175.903</v>
      </c>
      <c r="I92" s="18">
        <f>ROUNDDOWN(F92+(G92/100),3)</f>
        <v>176.215</v>
      </c>
      <c r="J92" s="18">
        <f t="shared" si="22"/>
        <v>0.312</v>
      </c>
      <c r="K92" s="18">
        <f t="shared" si="23"/>
        <v>0.156</v>
      </c>
      <c r="L92" s="18">
        <f>ROUNDDOWN(H92-K92,3)</f>
        <v>175.747</v>
      </c>
      <c r="M92" s="18" t="s">
        <v>63</v>
      </c>
      <c r="N92" s="18">
        <f t="shared" si="32"/>
        <v>15.6</v>
      </c>
      <c r="P92" s="18">
        <f t="shared" si="27"/>
        <v>6.4</v>
      </c>
      <c r="Q92" s="37">
        <f t="shared" si="34"/>
        <v>9984</v>
      </c>
      <c r="R92" s="37"/>
      <c r="S92" s="39">
        <f t="shared" si="25"/>
        <v>9984</v>
      </c>
      <c r="T92" s="41">
        <f t="shared" si="33"/>
        <v>1079542</v>
      </c>
      <c r="U92" s="18">
        <f t="shared" si="26"/>
        <v>64000</v>
      </c>
      <c r="V92" s="18">
        <f t="shared" si="28"/>
        <v>1</v>
      </c>
      <c r="AF92" s="18">
        <f>IF(B92="B",1,0)</f>
        <v>0</v>
      </c>
      <c r="AG92" s="18">
        <f>IF(B92="S",1,0)</f>
        <v>1</v>
      </c>
      <c r="AH92" s="18">
        <f t="shared" si="29"/>
        <v>1</v>
      </c>
      <c r="AI92" s="18">
        <f t="shared" si="30"/>
        <v>0</v>
      </c>
      <c r="AJ92" s="18">
        <f t="shared" si="31"/>
        <v>0</v>
      </c>
    </row>
    <row r="93" spans="1:36" ht="19.5" customHeight="1">
      <c r="A93" s="34">
        <v>89</v>
      </c>
      <c r="B93" s="18" t="s">
        <v>38</v>
      </c>
      <c r="C93" s="19">
        <v>42107</v>
      </c>
      <c r="D93" s="58">
        <v>21</v>
      </c>
      <c r="E93" s="18">
        <v>176.225</v>
      </c>
      <c r="F93" s="18">
        <v>176.1</v>
      </c>
      <c r="G93" s="18">
        <v>2</v>
      </c>
      <c r="H93" s="18">
        <f>ROUNDDOWN(E93+(G93/100),3)</f>
        <v>176.245</v>
      </c>
      <c r="I93" s="18">
        <f>ROUNDDOWN(F93-(G93/100),3)</f>
        <v>176.08</v>
      </c>
      <c r="J93" s="18">
        <f t="shared" si="22"/>
        <v>0.164</v>
      </c>
      <c r="K93" s="18">
        <f t="shared" si="23"/>
        <v>0.082</v>
      </c>
      <c r="L93" s="18">
        <f>ROUNDDOWN(H93+K93,3)</f>
        <v>176.327</v>
      </c>
      <c r="M93" s="18" t="s">
        <v>63</v>
      </c>
      <c r="N93" s="18">
        <f t="shared" si="32"/>
        <v>8.2</v>
      </c>
      <c r="P93" s="18">
        <f t="shared" si="27"/>
        <v>12.1</v>
      </c>
      <c r="Q93" s="37">
        <f t="shared" si="34"/>
        <v>9922</v>
      </c>
      <c r="R93" s="37"/>
      <c r="S93" s="39">
        <f t="shared" si="25"/>
        <v>9922</v>
      </c>
      <c r="T93" s="41">
        <f t="shared" si="33"/>
        <v>1089464</v>
      </c>
      <c r="U93" s="18">
        <f t="shared" si="26"/>
        <v>121000</v>
      </c>
      <c r="V93" s="18">
        <f t="shared" si="28"/>
        <v>1</v>
      </c>
      <c r="AF93" s="18">
        <f>IF(B93="B",1,0)</f>
        <v>1</v>
      </c>
      <c r="AG93" s="18">
        <f>IF(B93="S",1,0)</f>
        <v>0</v>
      </c>
      <c r="AH93" s="18">
        <f t="shared" si="29"/>
        <v>1</v>
      </c>
      <c r="AI93" s="18">
        <f t="shared" si="30"/>
        <v>0</v>
      </c>
      <c r="AJ93" s="18">
        <f t="shared" si="31"/>
        <v>0</v>
      </c>
    </row>
    <row r="94" spans="1:36" ht="19.5" customHeight="1">
      <c r="A94" s="34">
        <v>90</v>
      </c>
      <c r="B94" s="18" t="s">
        <v>64</v>
      </c>
      <c r="C94" s="19">
        <v>42104</v>
      </c>
      <c r="D94" s="58">
        <v>18</v>
      </c>
      <c r="E94" s="18">
        <v>176.067</v>
      </c>
      <c r="F94" s="18">
        <v>176.303</v>
      </c>
      <c r="G94" s="18">
        <v>2</v>
      </c>
      <c r="H94" s="18">
        <f>ROUNDDOWN(E94-(G94/100),3)</f>
        <v>176.047</v>
      </c>
      <c r="I94" s="18">
        <f>ROUNDDOWN(F94+(G94/100),3)</f>
        <v>176.323</v>
      </c>
      <c r="J94" s="18">
        <f t="shared" si="22"/>
        <v>0.276</v>
      </c>
      <c r="K94" s="18">
        <f t="shared" si="23"/>
        <v>0.138</v>
      </c>
      <c r="L94" s="18">
        <f>ROUNDDOWN(H94-K94,3)</f>
        <v>175.909</v>
      </c>
      <c r="M94" s="18" t="s">
        <v>63</v>
      </c>
      <c r="N94" s="18">
        <f t="shared" si="32"/>
        <v>13.8</v>
      </c>
      <c r="P94" s="18">
        <f t="shared" si="27"/>
        <v>7.2</v>
      </c>
      <c r="Q94" s="37">
        <f t="shared" si="34"/>
        <v>9936</v>
      </c>
      <c r="R94" s="37"/>
      <c r="S94" s="39">
        <f t="shared" si="25"/>
        <v>9936</v>
      </c>
      <c r="T94" s="41">
        <f t="shared" si="33"/>
        <v>1099400</v>
      </c>
      <c r="U94" s="18">
        <f t="shared" si="26"/>
        <v>72000</v>
      </c>
      <c r="V94" s="18">
        <f t="shared" si="28"/>
        <v>1</v>
      </c>
      <c r="AF94" s="18">
        <f>IF(B94="B",1,0)</f>
        <v>0</v>
      </c>
      <c r="AG94" s="18">
        <f>IF(B94="S",1,0)</f>
        <v>1</v>
      </c>
      <c r="AH94" s="18">
        <f t="shared" si="29"/>
        <v>1</v>
      </c>
      <c r="AI94" s="18">
        <f t="shared" si="30"/>
        <v>0</v>
      </c>
      <c r="AJ94" s="18">
        <f t="shared" si="31"/>
        <v>0</v>
      </c>
    </row>
    <row r="95" spans="1:36" ht="19.5" customHeight="1">
      <c r="A95" s="34">
        <v>91</v>
      </c>
      <c r="B95" s="18" t="s">
        <v>64</v>
      </c>
      <c r="C95" s="19">
        <v>42102</v>
      </c>
      <c r="D95" s="58">
        <v>23</v>
      </c>
      <c r="E95" s="18">
        <v>178.481</v>
      </c>
      <c r="F95" s="18">
        <v>178.654</v>
      </c>
      <c r="G95" s="18">
        <v>2</v>
      </c>
      <c r="H95" s="18">
        <f>ROUNDDOWN(E95-(G95/100),3)</f>
        <v>178.461</v>
      </c>
      <c r="I95" s="18">
        <f>ROUNDDOWN(F95+(G95/100),3)</f>
        <v>178.674</v>
      </c>
      <c r="J95" s="18">
        <f t="shared" si="22"/>
        <v>0.212</v>
      </c>
      <c r="K95" s="18">
        <f t="shared" si="23"/>
        <v>0.106</v>
      </c>
      <c r="L95" s="18">
        <f>ROUNDDOWN(H95-K95,3)</f>
        <v>178.355</v>
      </c>
      <c r="M95" s="18" t="s">
        <v>67</v>
      </c>
      <c r="P95" s="18">
        <f t="shared" si="27"/>
        <v>9.4</v>
      </c>
      <c r="Q95" s="37"/>
      <c r="R95" s="37"/>
      <c r="S95" s="39">
        <f t="shared" si="25"/>
        <v>0</v>
      </c>
      <c r="T95" s="41">
        <f t="shared" si="33"/>
        <v>1099400</v>
      </c>
      <c r="U95" s="18">
        <f t="shared" si="26"/>
        <v>94000</v>
      </c>
      <c r="V95" s="18">
        <f t="shared" si="28"/>
        <v>0</v>
      </c>
      <c r="AF95" s="18">
        <f>IF(B95="B",1,0)</f>
        <v>0</v>
      </c>
      <c r="AG95" s="18">
        <f>IF(B95="S",1,0)</f>
        <v>1</v>
      </c>
      <c r="AH95" s="18">
        <f t="shared" si="29"/>
        <v>0</v>
      </c>
      <c r="AI95" s="18">
        <f t="shared" si="30"/>
        <v>0</v>
      </c>
      <c r="AJ95" s="18">
        <f t="shared" si="31"/>
        <v>1</v>
      </c>
    </row>
    <row r="96" spans="1:36" ht="19.5" customHeight="1">
      <c r="A96" s="34">
        <v>92</v>
      </c>
      <c r="B96" s="19" t="s">
        <v>64</v>
      </c>
      <c r="C96" s="19">
        <v>42102</v>
      </c>
      <c r="D96" s="58">
        <v>3</v>
      </c>
      <c r="E96" s="18">
        <v>178.169</v>
      </c>
      <c r="F96" s="18">
        <v>178.338</v>
      </c>
      <c r="G96" s="18">
        <v>2</v>
      </c>
      <c r="H96" s="18">
        <f>ROUNDDOWN(E96-(G96/100),3)</f>
        <v>178.149</v>
      </c>
      <c r="I96" s="18">
        <f>ROUNDDOWN(F96+(G96/100),3)</f>
        <v>178.358</v>
      </c>
      <c r="J96" s="18">
        <f t="shared" si="22"/>
        <v>0.209</v>
      </c>
      <c r="K96" s="18">
        <f t="shared" si="23"/>
        <v>0.104</v>
      </c>
      <c r="L96" s="18">
        <f>ROUNDDOWN(H96-K96,3)</f>
        <v>178.045</v>
      </c>
      <c r="M96" s="18" t="s">
        <v>63</v>
      </c>
      <c r="N96" s="18">
        <f t="shared" si="32"/>
        <v>10.4</v>
      </c>
      <c r="P96" s="18">
        <f t="shared" si="27"/>
        <v>9.5</v>
      </c>
      <c r="Q96" s="37">
        <f t="shared" si="34"/>
        <v>9880</v>
      </c>
      <c r="R96" s="37"/>
      <c r="S96" s="39">
        <f t="shared" si="25"/>
        <v>9880</v>
      </c>
      <c r="T96" s="41">
        <f t="shared" si="33"/>
        <v>1109280</v>
      </c>
      <c r="U96" s="18">
        <f t="shared" si="26"/>
        <v>95000</v>
      </c>
      <c r="V96" s="18">
        <f t="shared" si="28"/>
        <v>1</v>
      </c>
      <c r="AF96" s="18">
        <f>IF(B96="B",1,0)</f>
        <v>0</v>
      </c>
      <c r="AG96" s="18">
        <f>IF(B96="S",1,0)</f>
        <v>1</v>
      </c>
      <c r="AH96" s="18">
        <f t="shared" si="29"/>
        <v>1</v>
      </c>
      <c r="AI96" s="18">
        <f t="shared" si="30"/>
        <v>0</v>
      </c>
      <c r="AJ96" s="18">
        <f t="shared" si="31"/>
        <v>0</v>
      </c>
    </row>
    <row r="97" spans="1:36" ht="19.5" customHeight="1">
      <c r="A97" s="34">
        <v>93</v>
      </c>
      <c r="B97" s="18" t="s">
        <v>38</v>
      </c>
      <c r="C97" s="19">
        <v>42101</v>
      </c>
      <c r="D97" s="58">
        <v>3</v>
      </c>
      <c r="E97" s="18">
        <v>178.023</v>
      </c>
      <c r="F97" s="18">
        <v>177.794</v>
      </c>
      <c r="G97" s="18">
        <v>2</v>
      </c>
      <c r="H97" s="18">
        <f>ROUNDDOWN(E97+(G97/100),3)</f>
        <v>178.043</v>
      </c>
      <c r="I97" s="18">
        <f>ROUNDDOWN(F97-(G97/100),3)</f>
        <v>177.774</v>
      </c>
      <c r="J97" s="18">
        <f t="shared" si="22"/>
        <v>0.269</v>
      </c>
      <c r="K97" s="18">
        <f t="shared" si="23"/>
        <v>0.134</v>
      </c>
      <c r="L97" s="18">
        <f>ROUNDDOWN(H97+K97,3)</f>
        <v>178.177</v>
      </c>
      <c r="M97" s="18" t="s">
        <v>63</v>
      </c>
      <c r="N97" s="18">
        <f t="shared" si="32"/>
        <v>13.4</v>
      </c>
      <c r="P97" s="18">
        <f t="shared" si="27"/>
        <v>7.4</v>
      </c>
      <c r="Q97" s="37">
        <f t="shared" si="34"/>
        <v>9916</v>
      </c>
      <c r="R97" s="37"/>
      <c r="S97" s="39">
        <f t="shared" si="25"/>
        <v>9916</v>
      </c>
      <c r="T97" s="41">
        <f t="shared" si="33"/>
        <v>1119196</v>
      </c>
      <c r="U97" s="18">
        <f t="shared" si="26"/>
        <v>74000</v>
      </c>
      <c r="V97" s="18">
        <f t="shared" si="28"/>
        <v>1</v>
      </c>
      <c r="AF97" s="18">
        <f>IF(B97="B",1,0)</f>
        <v>1</v>
      </c>
      <c r="AG97" s="18">
        <f>IF(B97="S",1,0)</f>
        <v>0</v>
      </c>
      <c r="AH97" s="18">
        <f t="shared" si="29"/>
        <v>1</v>
      </c>
      <c r="AI97" s="18">
        <f t="shared" si="30"/>
        <v>0</v>
      </c>
      <c r="AJ97" s="18">
        <f t="shared" si="31"/>
        <v>0</v>
      </c>
    </row>
    <row r="98" spans="1:36" ht="19.5" customHeight="1">
      <c r="A98" s="34">
        <v>94</v>
      </c>
      <c r="B98" s="18" t="s">
        <v>38</v>
      </c>
      <c r="C98" s="19">
        <v>42100</v>
      </c>
      <c r="D98" s="58">
        <v>15</v>
      </c>
      <c r="E98" s="18">
        <v>177.951</v>
      </c>
      <c r="F98" s="18">
        <v>177.66</v>
      </c>
      <c r="G98" s="18">
        <v>2</v>
      </c>
      <c r="H98" s="18">
        <f>ROUNDDOWN(E98+(G98/100),3)</f>
        <v>177.971</v>
      </c>
      <c r="I98" s="18">
        <f>ROUNDDOWN(F98-(G98/100),3)</f>
        <v>177.64</v>
      </c>
      <c r="J98" s="18">
        <f t="shared" si="22"/>
        <v>0.331</v>
      </c>
      <c r="K98" s="18">
        <f t="shared" si="23"/>
        <v>0.165</v>
      </c>
      <c r="L98" s="18">
        <f>ROUNDDOWN(H98+K98,3)</f>
        <v>178.136</v>
      </c>
      <c r="M98" s="18" t="s">
        <v>63</v>
      </c>
      <c r="N98" s="18">
        <f t="shared" si="32"/>
        <v>16.5</v>
      </c>
      <c r="P98" s="18">
        <f t="shared" si="27"/>
        <v>6</v>
      </c>
      <c r="Q98" s="37">
        <f t="shared" si="34"/>
        <v>9900</v>
      </c>
      <c r="R98" s="37"/>
      <c r="S98" s="39">
        <f t="shared" si="25"/>
        <v>9900</v>
      </c>
      <c r="T98" s="41">
        <f t="shared" si="33"/>
        <v>1129096</v>
      </c>
      <c r="U98" s="18">
        <f t="shared" si="26"/>
        <v>60000</v>
      </c>
      <c r="V98" s="18">
        <f t="shared" si="28"/>
        <v>1</v>
      </c>
      <c r="AF98" s="18">
        <f>IF(B98="B",1,0)</f>
        <v>1</v>
      </c>
      <c r="AG98" s="18">
        <f>IF(B98="S",1,0)</f>
        <v>0</v>
      </c>
      <c r="AH98" s="18">
        <f t="shared" si="29"/>
        <v>1</v>
      </c>
      <c r="AI98" s="18">
        <f t="shared" si="30"/>
        <v>0</v>
      </c>
      <c r="AJ98" s="18">
        <f t="shared" si="31"/>
        <v>0</v>
      </c>
    </row>
    <row r="99" spans="1:36" ht="19.5" customHeight="1">
      <c r="A99" s="34">
        <v>95</v>
      </c>
      <c r="B99" s="18" t="s">
        <v>38</v>
      </c>
      <c r="C99" s="19">
        <v>42100</v>
      </c>
      <c r="D99" s="58">
        <v>8</v>
      </c>
      <c r="E99" s="18">
        <v>177.605</v>
      </c>
      <c r="F99" s="18">
        <v>177.474</v>
      </c>
      <c r="G99" s="18">
        <v>2</v>
      </c>
      <c r="H99" s="18">
        <f>ROUNDDOWN(E99+(G99/100),3)</f>
        <v>177.625</v>
      </c>
      <c r="I99" s="18">
        <f>ROUNDDOWN(F99-(G99/100),3)</f>
        <v>177.454</v>
      </c>
      <c r="J99" s="18">
        <f t="shared" si="22"/>
        <v>0.17</v>
      </c>
      <c r="K99" s="18">
        <f t="shared" si="23"/>
        <v>0.085</v>
      </c>
      <c r="L99" s="18">
        <f>ROUNDDOWN(H99+K99,3)</f>
        <v>177.71</v>
      </c>
      <c r="M99" s="18" t="s">
        <v>63</v>
      </c>
      <c r="N99" s="18">
        <f t="shared" si="32"/>
        <v>8.5</v>
      </c>
      <c r="P99" s="18">
        <f t="shared" si="27"/>
        <v>11.7</v>
      </c>
      <c r="Q99" s="37">
        <f t="shared" si="34"/>
        <v>9945</v>
      </c>
      <c r="R99" s="37"/>
      <c r="S99" s="39">
        <f t="shared" si="25"/>
        <v>9945</v>
      </c>
      <c r="T99" s="41">
        <f t="shared" si="33"/>
        <v>1139041</v>
      </c>
      <c r="U99" s="18">
        <f t="shared" si="26"/>
        <v>117000</v>
      </c>
      <c r="V99" s="18">
        <f t="shared" si="28"/>
        <v>1</v>
      </c>
      <c r="AF99" s="18">
        <f>IF(B99="B",1,0)</f>
        <v>1</v>
      </c>
      <c r="AG99" s="18">
        <f>IF(B99="S",1,0)</f>
        <v>0</v>
      </c>
      <c r="AH99" s="18">
        <f t="shared" si="29"/>
        <v>1</v>
      </c>
      <c r="AI99" s="18">
        <f t="shared" si="30"/>
        <v>0</v>
      </c>
      <c r="AJ99" s="18">
        <f t="shared" si="31"/>
        <v>0</v>
      </c>
    </row>
    <row r="100" spans="1:36" ht="19.5" customHeight="1">
      <c r="A100" s="34">
        <v>96</v>
      </c>
      <c r="B100" s="18" t="s">
        <v>38</v>
      </c>
      <c r="C100" s="19">
        <v>42096</v>
      </c>
      <c r="D100" s="58">
        <v>17</v>
      </c>
      <c r="E100" s="18">
        <v>177.607</v>
      </c>
      <c r="F100" s="18">
        <v>177.354</v>
      </c>
      <c r="G100" s="18">
        <v>2</v>
      </c>
      <c r="H100" s="18">
        <f>ROUNDDOWN(E100+(G100/100),3)</f>
        <v>177.627</v>
      </c>
      <c r="I100" s="18">
        <f>ROUNDDOWN(F100-(G100/100),3)</f>
        <v>177.334</v>
      </c>
      <c r="J100" s="18">
        <f t="shared" si="22"/>
        <v>0.293</v>
      </c>
      <c r="K100" s="18">
        <f t="shared" si="23"/>
        <v>0.146</v>
      </c>
      <c r="L100" s="18">
        <f>ROUNDDOWN(H100+K100,3)</f>
        <v>177.773</v>
      </c>
      <c r="M100" s="18" t="s">
        <v>63</v>
      </c>
      <c r="N100" s="18">
        <f t="shared" si="32"/>
        <v>14.6</v>
      </c>
      <c r="P100" s="18">
        <f t="shared" si="27"/>
        <v>6.8</v>
      </c>
      <c r="Q100" s="37">
        <f t="shared" si="34"/>
        <v>9928</v>
      </c>
      <c r="R100" s="37"/>
      <c r="S100" s="39">
        <f t="shared" si="25"/>
        <v>9928</v>
      </c>
      <c r="T100" s="41">
        <f t="shared" si="33"/>
        <v>1148969</v>
      </c>
      <c r="U100" s="18">
        <f t="shared" si="26"/>
        <v>68000</v>
      </c>
      <c r="V100" s="18">
        <f t="shared" si="28"/>
        <v>1</v>
      </c>
      <c r="AF100" s="18">
        <f>IF(B100="B",1,0)</f>
        <v>1</v>
      </c>
      <c r="AG100" s="18">
        <f>IF(B100="S",1,0)</f>
        <v>0</v>
      </c>
      <c r="AH100" s="18">
        <f t="shared" si="29"/>
        <v>1</v>
      </c>
      <c r="AI100" s="18">
        <f t="shared" si="30"/>
        <v>0</v>
      </c>
      <c r="AJ100" s="18">
        <f t="shared" si="31"/>
        <v>0</v>
      </c>
    </row>
    <row r="101" spans="1:36" ht="19.5" customHeight="1">
      <c r="A101" s="34">
        <v>97</v>
      </c>
      <c r="B101" s="18" t="s">
        <v>38</v>
      </c>
      <c r="C101" s="19">
        <v>42096</v>
      </c>
      <c r="D101" s="58">
        <v>16</v>
      </c>
      <c r="E101" s="18">
        <v>177.613</v>
      </c>
      <c r="F101" s="18">
        <v>177.2</v>
      </c>
      <c r="G101" s="18">
        <v>2</v>
      </c>
      <c r="H101" s="18">
        <f>ROUNDDOWN(E101+(G101/100),3)</f>
        <v>177.633</v>
      </c>
      <c r="I101" s="18">
        <f>ROUNDDOWN(F101-(G101/100),3)</f>
        <v>177.18</v>
      </c>
      <c r="J101" s="18">
        <f t="shared" si="22"/>
        <v>0.453</v>
      </c>
      <c r="K101" s="18">
        <f t="shared" si="23"/>
        <v>0.226</v>
      </c>
      <c r="L101" s="18">
        <f>ROUNDDOWN(H101+K101,3)</f>
        <v>177.859</v>
      </c>
      <c r="M101" s="18" t="s">
        <v>63</v>
      </c>
      <c r="N101" s="18">
        <f t="shared" si="32"/>
        <v>22.6</v>
      </c>
      <c r="P101" s="18">
        <f t="shared" si="27"/>
        <v>4.4</v>
      </c>
      <c r="Q101" s="37">
        <f t="shared" si="34"/>
        <v>9944</v>
      </c>
      <c r="R101" s="37"/>
      <c r="S101" s="39">
        <f t="shared" si="25"/>
        <v>9944</v>
      </c>
      <c r="T101" s="41">
        <f t="shared" si="33"/>
        <v>1158913</v>
      </c>
      <c r="U101" s="18">
        <f t="shared" si="26"/>
        <v>44000</v>
      </c>
      <c r="V101" s="18">
        <f t="shared" si="28"/>
        <v>1</v>
      </c>
      <c r="AF101" s="18">
        <f>IF(B101="B",1,0)</f>
        <v>1</v>
      </c>
      <c r="AG101" s="18">
        <f>IF(B101="S",1,0)</f>
        <v>0</v>
      </c>
      <c r="AH101" s="18">
        <f t="shared" si="29"/>
        <v>1</v>
      </c>
      <c r="AI101" s="18">
        <f t="shared" si="30"/>
        <v>0</v>
      </c>
      <c r="AJ101" s="18">
        <f t="shared" si="31"/>
        <v>0</v>
      </c>
    </row>
    <row r="102" spans="1:36" ht="19.5" customHeight="1">
      <c r="A102" s="34">
        <v>98</v>
      </c>
      <c r="B102" s="18" t="s">
        <v>64</v>
      </c>
      <c r="C102" s="19">
        <v>42095</v>
      </c>
      <c r="D102" s="58">
        <v>18</v>
      </c>
      <c r="E102" s="18">
        <v>177.186</v>
      </c>
      <c r="F102" s="18">
        <v>177.555</v>
      </c>
      <c r="G102" s="18">
        <v>2</v>
      </c>
      <c r="H102" s="18">
        <f>ROUNDDOWN(E102-(G102/100),3)</f>
        <v>177.166</v>
      </c>
      <c r="I102" s="18">
        <f>ROUNDDOWN(F102+(G102/100),3)</f>
        <v>177.575</v>
      </c>
      <c r="J102" s="18">
        <f t="shared" si="22"/>
        <v>0.408</v>
      </c>
      <c r="K102" s="18">
        <f t="shared" si="23"/>
        <v>0.204</v>
      </c>
      <c r="L102" s="18">
        <f>ROUNDDOWN(H102-K102,3)</f>
        <v>176.962</v>
      </c>
      <c r="M102" s="18" t="s">
        <v>63</v>
      </c>
      <c r="N102" s="18">
        <f t="shared" si="32"/>
        <v>20.4</v>
      </c>
      <c r="P102" s="18">
        <f t="shared" si="27"/>
        <v>4.9</v>
      </c>
      <c r="Q102" s="37">
        <f t="shared" si="34"/>
        <v>9996</v>
      </c>
      <c r="R102" s="37"/>
      <c r="S102" s="39">
        <f t="shared" si="25"/>
        <v>9996</v>
      </c>
      <c r="T102" s="41">
        <f t="shared" si="33"/>
        <v>1168909</v>
      </c>
      <c r="U102" s="18">
        <f t="shared" si="26"/>
        <v>49000</v>
      </c>
      <c r="V102" s="18">
        <f t="shared" si="28"/>
        <v>1</v>
      </c>
      <c r="AF102" s="18">
        <f>IF(B102="B",1,0)</f>
        <v>0</v>
      </c>
      <c r="AG102" s="18">
        <f>IF(B102="S",1,0)</f>
        <v>1</v>
      </c>
      <c r="AH102" s="18">
        <f t="shared" si="29"/>
        <v>1</v>
      </c>
      <c r="AI102" s="18">
        <f t="shared" si="30"/>
        <v>0</v>
      </c>
      <c r="AJ102" s="18">
        <f t="shared" si="31"/>
        <v>0</v>
      </c>
    </row>
    <row r="103" spans="1:36" ht="19.5" customHeight="1">
      <c r="A103" s="34">
        <v>99</v>
      </c>
      <c r="B103" s="18" t="s">
        <v>64</v>
      </c>
      <c r="C103" s="19">
        <v>42095</v>
      </c>
      <c r="D103" s="58">
        <v>14</v>
      </c>
      <c r="E103" s="18">
        <v>177.323</v>
      </c>
      <c r="F103" s="18">
        <v>177.701</v>
      </c>
      <c r="G103" s="18">
        <v>2</v>
      </c>
      <c r="H103" s="18">
        <f>ROUNDDOWN(E103-(G103/100),3)</f>
        <v>177.303</v>
      </c>
      <c r="I103" s="18">
        <f>ROUNDDOWN(F103+(G103/100),3)</f>
        <v>177.721</v>
      </c>
      <c r="J103" s="18">
        <f t="shared" si="22"/>
        <v>0.418</v>
      </c>
      <c r="K103" s="18">
        <f t="shared" si="23"/>
        <v>0.209</v>
      </c>
      <c r="L103" s="18">
        <f>ROUNDDOWN(H103-K103,3)</f>
        <v>177.094</v>
      </c>
      <c r="M103" s="18" t="s">
        <v>63</v>
      </c>
      <c r="N103" s="18">
        <f t="shared" si="32"/>
        <v>20.9</v>
      </c>
      <c r="P103" s="18">
        <f t="shared" si="27"/>
        <v>4.7</v>
      </c>
      <c r="Q103" s="37">
        <f t="shared" si="34"/>
        <v>9823</v>
      </c>
      <c r="R103" s="37"/>
      <c r="S103" s="39">
        <f t="shared" si="25"/>
        <v>9823</v>
      </c>
      <c r="T103" s="41">
        <f t="shared" si="33"/>
        <v>1178732</v>
      </c>
      <c r="U103" s="18">
        <f t="shared" si="26"/>
        <v>47000</v>
      </c>
      <c r="V103" s="18">
        <f t="shared" si="28"/>
        <v>1</v>
      </c>
      <c r="AF103" s="18">
        <f>IF(B103="B",1,0)</f>
        <v>0</v>
      </c>
      <c r="AG103" s="18">
        <f>IF(B103="S",1,0)</f>
        <v>1</v>
      </c>
      <c r="AH103" s="18">
        <f t="shared" si="29"/>
        <v>1</v>
      </c>
      <c r="AI103" s="18">
        <f t="shared" si="30"/>
        <v>0</v>
      </c>
      <c r="AJ103" s="18">
        <f t="shared" si="31"/>
        <v>0</v>
      </c>
    </row>
    <row r="104" spans="1:36" ht="19.5" customHeight="1">
      <c r="A104" s="33">
        <v>100</v>
      </c>
      <c r="B104" s="24" t="s">
        <v>64</v>
      </c>
      <c r="C104" s="23">
        <v>42094</v>
      </c>
      <c r="D104" s="60">
        <v>14</v>
      </c>
      <c r="E104" s="24">
        <v>177.241</v>
      </c>
      <c r="F104" s="24">
        <v>177.571</v>
      </c>
      <c r="G104" s="18">
        <v>2</v>
      </c>
      <c r="H104" s="18">
        <f>ROUNDDOWN(E104-(G104/100),3)</f>
        <v>177.221</v>
      </c>
      <c r="I104" s="18">
        <f>ROUNDDOWN(F104+(G104/100),3)</f>
        <v>177.591</v>
      </c>
      <c r="J104" s="18">
        <f t="shared" si="22"/>
        <v>0.37</v>
      </c>
      <c r="K104" s="18">
        <f t="shared" si="23"/>
        <v>0.185</v>
      </c>
      <c r="L104" s="18">
        <f>ROUNDDOWN(H104-K104,3)</f>
        <v>177.036</v>
      </c>
      <c r="M104" s="18" t="s">
        <v>98</v>
      </c>
      <c r="O104" s="18">
        <f>ROUNDDOWN(J104*100,3)</f>
        <v>37</v>
      </c>
      <c r="P104" s="24">
        <f t="shared" si="27"/>
        <v>5.4</v>
      </c>
      <c r="Q104" s="37"/>
      <c r="R104" s="37">
        <f>ROUNDDOWN(J104*U104,0)</f>
        <v>19980</v>
      </c>
      <c r="S104" s="39">
        <f t="shared" si="25"/>
        <v>-19980</v>
      </c>
      <c r="T104" s="45">
        <f t="shared" si="33"/>
        <v>1158752</v>
      </c>
      <c r="U104" s="24">
        <f t="shared" si="26"/>
        <v>54000</v>
      </c>
      <c r="V104" s="18">
        <f t="shared" si="28"/>
        <v>0</v>
      </c>
      <c r="AF104" s="18">
        <f>IF(B104="B",1,0)</f>
        <v>0</v>
      </c>
      <c r="AG104" s="18">
        <f>IF(B104="S",1,0)</f>
        <v>1</v>
      </c>
      <c r="AH104" s="18">
        <f t="shared" si="29"/>
        <v>0</v>
      </c>
      <c r="AI104" s="18">
        <f t="shared" si="30"/>
        <v>1</v>
      </c>
      <c r="AJ104" s="18">
        <f t="shared" si="31"/>
        <v>0</v>
      </c>
    </row>
    <row r="105" spans="1:36" ht="19.5" customHeight="1">
      <c r="A105" s="18">
        <v>101</v>
      </c>
      <c r="B105" s="18" t="s">
        <v>64</v>
      </c>
      <c r="C105" s="23">
        <v>42094</v>
      </c>
      <c r="D105" s="58">
        <v>10</v>
      </c>
      <c r="E105" s="18">
        <v>177.399</v>
      </c>
      <c r="F105" s="18">
        <v>177.693</v>
      </c>
      <c r="G105" s="18">
        <v>2</v>
      </c>
      <c r="H105" s="18">
        <f>ROUNDDOWN(E105-(G105/100),3)</f>
        <v>177.379</v>
      </c>
      <c r="I105" s="18">
        <f>ROUNDDOWN(F105+(G105/100),3)</f>
        <v>177.713</v>
      </c>
      <c r="J105" s="18">
        <f t="shared" si="22"/>
        <v>0.334</v>
      </c>
      <c r="K105" s="18">
        <f t="shared" si="23"/>
        <v>0.167</v>
      </c>
      <c r="L105" s="18">
        <f>ROUNDDOWN(H105-K105,3)</f>
        <v>177.212</v>
      </c>
      <c r="M105" s="18" t="s">
        <v>63</v>
      </c>
      <c r="N105" s="18">
        <f t="shared" si="32"/>
        <v>16.7</v>
      </c>
      <c r="P105" s="24">
        <f>ROUNDDOWN(U105/10000,1)</f>
        <v>5.9</v>
      </c>
      <c r="Q105" s="37">
        <f t="shared" si="34"/>
        <v>9853</v>
      </c>
      <c r="R105" s="37"/>
      <c r="S105" s="39">
        <f t="shared" si="25"/>
        <v>9853</v>
      </c>
      <c r="T105" s="45">
        <f>T104+S105</f>
        <v>1168605</v>
      </c>
      <c r="U105" s="24">
        <f>ROUNDDOWN((($S$2*$U$4)/(J105*100))*100,-3)</f>
        <v>59000</v>
      </c>
      <c r="V105" s="18">
        <f t="shared" si="28"/>
        <v>1</v>
      </c>
      <c r="AF105" s="18">
        <f>IF(B105="B",1,0)</f>
        <v>0</v>
      </c>
      <c r="AG105" s="18">
        <f>IF(B105="S",1,0)</f>
        <v>1</v>
      </c>
      <c r="AH105" s="18">
        <f t="shared" si="29"/>
        <v>1</v>
      </c>
      <c r="AI105" s="18">
        <f t="shared" si="30"/>
        <v>0</v>
      </c>
      <c r="AJ105" s="18">
        <f t="shared" si="31"/>
        <v>0</v>
      </c>
    </row>
    <row r="106" spans="1:36" ht="19.5" customHeight="1">
      <c r="A106" s="28">
        <v>102</v>
      </c>
      <c r="D106" s="58"/>
      <c r="N106" s="35"/>
      <c r="O106" s="35"/>
      <c r="P106" s="35"/>
      <c r="S106" s="37"/>
      <c r="T106" s="35"/>
      <c r="U106" s="35"/>
      <c r="W106" s="35"/>
      <c r="X106" s="35"/>
      <c r="Y106" s="35"/>
      <c r="Z106" s="18">
        <f>N106-O106</f>
        <v>0</v>
      </c>
      <c r="AF106" s="18">
        <f>SUM(AF5:AF105)</f>
        <v>69</v>
      </c>
      <c r="AG106" s="18">
        <f>SUM(AG5:AG105)</f>
        <v>32</v>
      </c>
      <c r="AH106" s="18">
        <f>SUM(AH5:AH105)</f>
        <v>67</v>
      </c>
      <c r="AI106" s="18">
        <f>SUM(AI5:AI105)</f>
        <v>25</v>
      </c>
      <c r="AJ106" s="18">
        <f>SUM(AJ5:AJ105)</f>
        <v>9</v>
      </c>
    </row>
    <row r="107" spans="1:19" ht="19.5" customHeight="1">
      <c r="A107" s="18">
        <v>103</v>
      </c>
      <c r="D107" s="58"/>
      <c r="Q107" s="37">
        <f>SUM(Q5:Q105)</f>
        <v>662535</v>
      </c>
      <c r="R107" s="37">
        <f>SUM(R5:R105)</f>
        <v>493930</v>
      </c>
      <c r="S107" s="37">
        <f>SUM(S5:S105)</f>
        <v>168605</v>
      </c>
    </row>
    <row r="108" spans="1:18" ht="19.5" customHeight="1">
      <c r="A108" s="28">
        <v>104</v>
      </c>
      <c r="D108" s="58"/>
      <c r="R108" s="41">
        <f>Q107-R107</f>
        <v>168605</v>
      </c>
    </row>
    <row r="109" ht="19.5" customHeight="1">
      <c r="D109" s="58"/>
    </row>
    <row r="110" spans="4:19" ht="19.5" customHeight="1">
      <c r="D110" s="58"/>
      <c r="N110" s="18">
        <f>MAX(N5:N105)</f>
        <v>38.5</v>
      </c>
      <c r="Q110" s="41">
        <f>SUM(Q5:Q105)</f>
        <v>662535</v>
      </c>
      <c r="R110" s="41">
        <f>SUM(R5:R105)</f>
        <v>493930</v>
      </c>
      <c r="S110" s="41">
        <f>SUM(S5:S105)</f>
        <v>168605</v>
      </c>
    </row>
    <row r="111" ht="19.5" customHeight="1">
      <c r="D111" s="58"/>
    </row>
    <row r="112" ht="19.5" customHeight="1">
      <c r="D112" s="58"/>
    </row>
    <row r="113" ht="19.5" customHeight="1">
      <c r="D113" s="58"/>
    </row>
    <row r="114" ht="19.5" customHeight="1">
      <c r="D114" s="58"/>
    </row>
    <row r="115" ht="19.5" customHeight="1">
      <c r="D115" s="58"/>
    </row>
    <row r="116" ht="19.5" customHeight="1">
      <c r="D116" s="58"/>
    </row>
    <row r="117" ht="19.5" customHeight="1">
      <c r="D117" s="58"/>
    </row>
    <row r="118" ht="19.5" customHeight="1">
      <c r="D118" s="58"/>
    </row>
    <row r="119" ht="19.5" customHeight="1">
      <c r="D119" s="58"/>
    </row>
    <row r="120" ht="19.5" customHeight="1">
      <c r="D120" s="58"/>
    </row>
    <row r="121" ht="19.5" customHeight="1">
      <c r="D121" s="58"/>
    </row>
    <row r="122" ht="19.5" customHeight="1">
      <c r="D122" s="58"/>
    </row>
    <row r="123" ht="19.5" customHeight="1">
      <c r="D123" s="58"/>
    </row>
    <row r="124" ht="19.5" customHeight="1">
      <c r="D124" s="58"/>
    </row>
    <row r="125" ht="19.5" customHeight="1">
      <c r="D125" s="58"/>
    </row>
    <row r="126" ht="19.5" customHeight="1">
      <c r="D126" s="58"/>
    </row>
    <row r="127" ht="19.5" customHeight="1">
      <c r="D127" s="58"/>
    </row>
    <row r="128" ht="19.5" customHeight="1">
      <c r="D128" s="58"/>
    </row>
    <row r="129" ht="19.5" customHeight="1">
      <c r="D129" s="58"/>
    </row>
    <row r="130" ht="19.5" customHeight="1">
      <c r="D130" s="58"/>
    </row>
    <row r="201" ht="19.5" customHeight="1">
      <c r="V201" s="18">
        <f>IF(N201&gt;1,1,0)</f>
        <v>0</v>
      </c>
    </row>
    <row r="202" ht="19.5" customHeight="1">
      <c r="V202" s="18">
        <f>IF(N202&gt;1,1,0)</f>
        <v>0</v>
      </c>
    </row>
  </sheetData>
  <mergeCells count="1">
    <mergeCell ref="AA15:AB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30"/>
  <sheetViews>
    <sheetView zoomScale="85" zoomScaleNormal="85" zoomScaleSheetLayoutView="100" workbookViewId="0" topLeftCell="Z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6.375" style="18" bestFit="1" customWidth="1"/>
    <col min="3" max="3" width="15.875" style="18" customWidth="1"/>
    <col min="4" max="4" width="5.875" style="18" customWidth="1"/>
    <col min="5" max="5" width="13.25390625" style="18" bestFit="1" customWidth="1"/>
    <col min="6" max="6" width="11.375" style="18" bestFit="1" customWidth="1"/>
    <col min="7" max="7" width="6.875" style="18" customWidth="1"/>
    <col min="8" max="9" width="13.25390625" style="18" bestFit="1" customWidth="1"/>
    <col min="10" max="12" width="10.125" style="18" bestFit="1" customWidth="1"/>
    <col min="13" max="13" width="7.00390625" style="18" customWidth="1"/>
    <col min="14" max="14" width="10.125" style="18" bestFit="1" customWidth="1"/>
    <col min="15" max="15" width="8.25390625" style="18" bestFit="1" customWidth="1"/>
    <col min="16" max="16" width="8.625" style="18" customWidth="1"/>
    <col min="17" max="17" width="14.375" style="18" bestFit="1" customWidth="1"/>
    <col min="18" max="18" width="14.125" style="18" bestFit="1" customWidth="1"/>
    <col min="19" max="19" width="16.875" style="39" customWidth="1"/>
    <col min="20" max="20" width="13.625" style="18" bestFit="1" customWidth="1"/>
    <col min="21" max="21" width="10.25390625" style="18" bestFit="1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90</v>
      </c>
      <c r="E2" s="18" t="s">
        <v>91</v>
      </c>
      <c r="Q2" s="18" t="s">
        <v>69</v>
      </c>
      <c r="R2" s="37">
        <v>1000000</v>
      </c>
      <c r="U2" s="18" t="s">
        <v>70</v>
      </c>
    </row>
    <row r="3" spans="1:22" ht="19.5" customHeight="1">
      <c r="A3" s="32"/>
      <c r="B3" s="20"/>
      <c r="C3" s="20"/>
      <c r="D3" s="20" t="s">
        <v>92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Q3" s="18" t="s">
        <v>71</v>
      </c>
      <c r="R3" s="38">
        <v>0.01</v>
      </c>
      <c r="T3" s="38"/>
      <c r="U3" s="18" t="s">
        <v>71</v>
      </c>
      <c r="V3" s="21" t="s">
        <v>78</v>
      </c>
    </row>
    <row r="4" spans="1:36" ht="19.5" customHeight="1">
      <c r="A4" s="33" t="s">
        <v>46</v>
      </c>
      <c r="B4" s="29" t="s">
        <v>4</v>
      </c>
      <c r="C4" s="29" t="s">
        <v>5</v>
      </c>
      <c r="D4" s="29" t="s">
        <v>82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56</v>
      </c>
      <c r="L4" s="24" t="s">
        <v>41</v>
      </c>
      <c r="M4" s="24" t="s">
        <v>50</v>
      </c>
      <c r="N4" s="36" t="s">
        <v>6</v>
      </c>
      <c r="O4" s="36" t="s">
        <v>7</v>
      </c>
      <c r="P4" s="36" t="s">
        <v>72</v>
      </c>
      <c r="Q4" s="36" t="s">
        <v>74</v>
      </c>
      <c r="R4" s="36" t="s">
        <v>75</v>
      </c>
      <c r="S4" s="40" t="s">
        <v>73</v>
      </c>
      <c r="T4" s="36" t="s">
        <v>76</v>
      </c>
      <c r="U4" s="42">
        <v>0.03</v>
      </c>
      <c r="V4" s="38" t="s">
        <v>77</v>
      </c>
      <c r="W4" s="38"/>
      <c r="X4" s="38"/>
      <c r="Y4" s="38"/>
      <c r="AF4" s="18" t="s">
        <v>38</v>
      </c>
      <c r="AG4" s="18" t="s">
        <v>64</v>
      </c>
      <c r="AH4" s="18" t="s">
        <v>95</v>
      </c>
      <c r="AI4" s="18" t="s">
        <v>96</v>
      </c>
      <c r="AJ4" s="18" t="s">
        <v>97</v>
      </c>
    </row>
    <row r="5" spans="1:36" ht="19.5" customHeight="1">
      <c r="A5" s="34">
        <v>1</v>
      </c>
      <c r="B5" s="18" t="s">
        <v>38</v>
      </c>
      <c r="C5" s="19">
        <v>42195</v>
      </c>
      <c r="D5" s="58">
        <v>3</v>
      </c>
      <c r="E5" s="18">
        <v>187.124</v>
      </c>
      <c r="F5" s="18">
        <v>186.73</v>
      </c>
      <c r="G5" s="18">
        <v>2</v>
      </c>
      <c r="H5" s="18">
        <f>ROUNDDOWN(E5+(G5/100),3)</f>
        <v>187.144</v>
      </c>
      <c r="I5" s="18">
        <f>ROUNDDOWN(F5-(G5/100),3)</f>
        <v>186.71</v>
      </c>
      <c r="J5" s="18">
        <f aca="true" t="shared" si="0" ref="J5:J68">ABS(ROUNDDOWN(H5-I5,3))</f>
        <v>0.433</v>
      </c>
      <c r="K5" s="18">
        <f aca="true" t="shared" si="1" ref="K5:K68">ROUNDDOWN(J5*1,3)</f>
        <v>0.433</v>
      </c>
      <c r="L5" s="18">
        <f>ROUNDDOWN(H5+K5,3)</f>
        <v>187.577</v>
      </c>
      <c r="M5" s="18" t="s">
        <v>63</v>
      </c>
      <c r="N5" s="18">
        <f>ROUNDDOWN(K5*100,3)</f>
        <v>43.3</v>
      </c>
      <c r="P5" s="18">
        <f>ROUNDDOWN(U5/10000,1)</f>
        <v>6.9</v>
      </c>
      <c r="Q5" s="37">
        <f>ROUNDDOWN(K5*U5,0)</f>
        <v>29877</v>
      </c>
      <c r="R5" s="37"/>
      <c r="S5" s="39">
        <f>IF(V5=1,Q5,R5*-1)</f>
        <v>29877</v>
      </c>
      <c r="T5" s="41">
        <f>R2+S5</f>
        <v>1029877</v>
      </c>
      <c r="U5" s="18">
        <f aca="true" t="shared" si="2" ref="U5:U36">ROUNDDOWN((($R$2*$U$4)/(J5*100))*100,-3)</f>
        <v>69000</v>
      </c>
      <c r="V5" s="18">
        <f>IF(N5&gt;1,1,0)</f>
        <v>1</v>
      </c>
      <c r="AF5" s="18">
        <f>IF(B5="B",1,0)</f>
        <v>1</v>
      </c>
      <c r="AG5" s="18">
        <f>IF(B5="S",1,0)</f>
        <v>0</v>
      </c>
      <c r="AH5" s="18">
        <f>IF(M5="○",1,0)</f>
        <v>1</v>
      </c>
      <c r="AI5" s="18">
        <f>IF(M5="X",1,0)</f>
        <v>0</v>
      </c>
      <c r="AJ5" s="18">
        <f>IF(M5="C",1,0)</f>
        <v>0</v>
      </c>
    </row>
    <row r="6" spans="1:36" ht="19.5" customHeight="1">
      <c r="A6" s="34">
        <v>2</v>
      </c>
      <c r="B6" s="18" t="s">
        <v>38</v>
      </c>
      <c r="C6" s="19">
        <v>42194</v>
      </c>
      <c r="D6" s="58">
        <v>13</v>
      </c>
      <c r="E6" s="18">
        <v>186.971</v>
      </c>
      <c r="F6" s="18">
        <v>186.54</v>
      </c>
      <c r="G6" s="18">
        <v>2</v>
      </c>
      <c r="H6" s="18">
        <f>ROUNDDOWN(E6+(G6/100),3)</f>
        <v>186.991</v>
      </c>
      <c r="I6" s="18">
        <f>ROUNDDOWN(F6-(G6/100),3)</f>
        <v>186.52</v>
      </c>
      <c r="J6" s="18">
        <f t="shared" si="0"/>
        <v>0.471</v>
      </c>
      <c r="K6" s="18">
        <f t="shared" si="1"/>
        <v>0.471</v>
      </c>
      <c r="L6" s="18">
        <f>ROUNDDOWN(H6+K6,3)</f>
        <v>187.462</v>
      </c>
      <c r="M6" s="18" t="s">
        <v>98</v>
      </c>
      <c r="O6" s="18">
        <f>ROUNDDOWN(J6*100,3)</f>
        <v>47.1</v>
      </c>
      <c r="P6" s="18">
        <f aca="true" t="shared" si="3" ref="P6:P69">ROUNDDOWN(U6/10000,1)</f>
        <v>6.3</v>
      </c>
      <c r="Q6" s="37"/>
      <c r="R6" s="37">
        <f>ROUNDDOWN(J6*U6,0)</f>
        <v>29673</v>
      </c>
      <c r="S6" s="39">
        <f>IF(V6=1,Q6,R6*-1)</f>
        <v>-29673</v>
      </c>
      <c r="T6" s="41">
        <f>T5+S6</f>
        <v>1000204</v>
      </c>
      <c r="U6" s="18">
        <f t="shared" si="2"/>
        <v>63000</v>
      </c>
      <c r="V6" s="18">
        <f>IF(N6&gt;1,1,0)</f>
        <v>0</v>
      </c>
      <c r="AF6" s="18">
        <f>IF(B6="B",1,0)</f>
        <v>1</v>
      </c>
      <c r="AG6" s="18">
        <f>IF(B6="S",1,0)</f>
        <v>0</v>
      </c>
      <c r="AH6" s="18">
        <f aca="true" t="shared" si="4" ref="AH6:AH69">IF(M6="○",1,0)</f>
        <v>0</v>
      </c>
      <c r="AI6" s="18">
        <f aca="true" t="shared" si="5" ref="AI6:AI69">IF(M6="X",1,0)</f>
        <v>1</v>
      </c>
      <c r="AJ6" s="18">
        <f aca="true" t="shared" si="6" ref="AJ6:AJ69">IF(M6="C",1,0)</f>
        <v>0</v>
      </c>
    </row>
    <row r="7" spans="1:36" ht="19.5" customHeight="1">
      <c r="A7" s="34">
        <v>3</v>
      </c>
      <c r="B7" s="18" t="s">
        <v>38</v>
      </c>
      <c r="C7" s="19">
        <v>42194</v>
      </c>
      <c r="D7" s="58">
        <v>12</v>
      </c>
      <c r="E7" s="18">
        <v>186.964</v>
      </c>
      <c r="F7" s="18">
        <v>186.547</v>
      </c>
      <c r="G7" s="18">
        <v>2</v>
      </c>
      <c r="H7" s="18">
        <f>ROUNDDOWN(E7+(G7/100),3)</f>
        <v>186.984</v>
      </c>
      <c r="I7" s="18">
        <f>ROUNDDOWN(F7-(G7/100),3)</f>
        <v>186.527</v>
      </c>
      <c r="J7" s="18">
        <f t="shared" si="0"/>
        <v>0.457</v>
      </c>
      <c r="K7" s="18">
        <f t="shared" si="1"/>
        <v>0.457</v>
      </c>
      <c r="L7" s="18">
        <f>ROUNDDOWN(H7+K7,3)</f>
        <v>187.441</v>
      </c>
      <c r="M7" s="18" t="s">
        <v>98</v>
      </c>
      <c r="O7" s="18">
        <f>ROUNDDOWN(J7*100,3)</f>
        <v>45.7</v>
      </c>
      <c r="P7" s="18">
        <f t="shared" si="3"/>
        <v>6.5</v>
      </c>
      <c r="Q7" s="37"/>
      <c r="R7" s="37">
        <f>ROUNDDOWN(J7*U7,0)</f>
        <v>29705</v>
      </c>
      <c r="S7" s="39">
        <f>IF(V7=1,Q7,R7*-1)</f>
        <v>-29705</v>
      </c>
      <c r="T7" s="41">
        <f>T6+S7</f>
        <v>970499</v>
      </c>
      <c r="U7" s="18">
        <f t="shared" si="2"/>
        <v>65000</v>
      </c>
      <c r="V7" s="18">
        <f aca="true" t="shared" si="7" ref="V7:V69">IF(N7&gt;1,1,0)</f>
        <v>0</v>
      </c>
      <c r="AF7" s="18">
        <f>IF(B7="B",1,0)</f>
        <v>1</v>
      </c>
      <c r="AG7" s="18">
        <f>IF(B7="S",1,0)</f>
        <v>0</v>
      </c>
      <c r="AH7" s="18">
        <f t="shared" si="4"/>
        <v>0</v>
      </c>
      <c r="AI7" s="18">
        <f t="shared" si="5"/>
        <v>1</v>
      </c>
      <c r="AJ7" s="18">
        <f t="shared" si="6"/>
        <v>0</v>
      </c>
    </row>
    <row r="8" spans="1:36" ht="19.5" customHeight="1">
      <c r="A8" s="34">
        <v>4</v>
      </c>
      <c r="B8" s="18" t="s">
        <v>64</v>
      </c>
      <c r="C8" s="19">
        <v>42188</v>
      </c>
      <c r="D8" s="58">
        <v>23</v>
      </c>
      <c r="E8" s="18">
        <v>190.899</v>
      </c>
      <c r="F8" s="18">
        <v>191.63</v>
      </c>
      <c r="G8" s="18">
        <v>2</v>
      </c>
      <c r="H8" s="18">
        <f>ROUNDDOWN(E8-(G8/100),3)</f>
        <v>190.879</v>
      </c>
      <c r="I8" s="18">
        <f>ROUNDDOWN(F8+(G8/100),3)</f>
        <v>191.65</v>
      </c>
      <c r="J8" s="18">
        <f t="shared" si="0"/>
        <v>0.771</v>
      </c>
      <c r="K8" s="18">
        <f t="shared" si="1"/>
        <v>0.771</v>
      </c>
      <c r="L8" s="18">
        <f>ROUNDDOWN(H8-K8,3)</f>
        <v>190.108</v>
      </c>
      <c r="M8" s="18" t="s">
        <v>63</v>
      </c>
      <c r="N8" s="18">
        <f>ROUNDDOWN(K8*100,3)</f>
        <v>77.1</v>
      </c>
      <c r="P8" s="18">
        <f t="shared" si="3"/>
        <v>3.8</v>
      </c>
      <c r="Q8" s="37">
        <f>ROUNDDOWN(K8*U8,0)</f>
        <v>29298</v>
      </c>
      <c r="R8" s="37"/>
      <c r="S8" s="39">
        <f aca="true" t="shared" si="8" ref="S8:S71">IF(V8=1,Q8,R8*-1)</f>
        <v>29298</v>
      </c>
      <c r="T8" s="41">
        <f aca="true" t="shared" si="9" ref="T8:T71">T7+S8</f>
        <v>999797</v>
      </c>
      <c r="U8" s="18">
        <f t="shared" si="2"/>
        <v>38000</v>
      </c>
      <c r="V8" s="18">
        <f t="shared" si="7"/>
        <v>1</v>
      </c>
      <c r="AF8" s="18">
        <f>IF(B8="B",1,0)</f>
        <v>0</v>
      </c>
      <c r="AG8" s="18">
        <f>IF(B8="S",1,0)</f>
        <v>1</v>
      </c>
      <c r="AH8" s="18">
        <f t="shared" si="4"/>
        <v>1</v>
      </c>
      <c r="AI8" s="18">
        <f t="shared" si="5"/>
        <v>0</v>
      </c>
      <c r="AJ8" s="18">
        <f t="shared" si="6"/>
        <v>0</v>
      </c>
    </row>
    <row r="9" spans="1:36" ht="19.5" customHeight="1">
      <c r="A9" s="34">
        <v>5</v>
      </c>
      <c r="B9" s="18" t="s">
        <v>64</v>
      </c>
      <c r="C9" s="19">
        <v>42186</v>
      </c>
      <c r="D9" s="58">
        <v>12</v>
      </c>
      <c r="E9" s="18">
        <v>192.229</v>
      </c>
      <c r="F9" s="18">
        <v>192.764</v>
      </c>
      <c r="G9" s="18">
        <v>2</v>
      </c>
      <c r="H9" s="18">
        <f>ROUNDDOWN(E9-(G9/100),3)</f>
        <v>192.209</v>
      </c>
      <c r="I9" s="18">
        <f>ROUNDDOWN(F9+(G9/100),3)</f>
        <v>192.784</v>
      </c>
      <c r="J9" s="18">
        <f t="shared" si="0"/>
        <v>0.574</v>
      </c>
      <c r="K9" s="18">
        <f t="shared" si="1"/>
        <v>0.574</v>
      </c>
      <c r="L9" s="18">
        <f>ROUNDDOWN(H9-K9,3)</f>
        <v>191.635</v>
      </c>
      <c r="M9" s="18" t="s">
        <v>98</v>
      </c>
      <c r="O9" s="18">
        <f>ROUNDDOWN(J9*100,3)</f>
        <v>57.4</v>
      </c>
      <c r="P9" s="18">
        <f t="shared" si="3"/>
        <v>5.2</v>
      </c>
      <c r="Q9" s="37"/>
      <c r="R9" s="37">
        <f>ROUNDDOWN(J9*U9,0)</f>
        <v>29848</v>
      </c>
      <c r="S9" s="39">
        <f t="shared" si="8"/>
        <v>-29848</v>
      </c>
      <c r="T9" s="41">
        <f t="shared" si="9"/>
        <v>969949</v>
      </c>
      <c r="U9" s="18">
        <f t="shared" si="2"/>
        <v>52000</v>
      </c>
      <c r="V9" s="18">
        <f t="shared" si="7"/>
        <v>0</v>
      </c>
      <c r="AF9" s="18">
        <f>IF(B9="B",1,0)</f>
        <v>0</v>
      </c>
      <c r="AG9" s="18">
        <f>IF(B9="S",1,0)</f>
        <v>1</v>
      </c>
      <c r="AH9" s="18">
        <f t="shared" si="4"/>
        <v>0</v>
      </c>
      <c r="AI9" s="18">
        <f t="shared" si="5"/>
        <v>1</v>
      </c>
      <c r="AJ9" s="18">
        <f t="shared" si="6"/>
        <v>0</v>
      </c>
    </row>
    <row r="10" spans="1:36" ht="19.5" customHeight="1">
      <c r="A10" s="34">
        <v>6</v>
      </c>
      <c r="B10" s="18" t="s">
        <v>64</v>
      </c>
      <c r="C10" s="19">
        <v>42185</v>
      </c>
      <c r="D10" s="58">
        <v>9</v>
      </c>
      <c r="E10" s="18">
        <v>192.075</v>
      </c>
      <c r="F10" s="18">
        <v>192.493</v>
      </c>
      <c r="G10" s="18">
        <v>2</v>
      </c>
      <c r="H10" s="18">
        <f>ROUNDDOWN(E10-(G10/100),3)</f>
        <v>192.055</v>
      </c>
      <c r="I10" s="18">
        <f>ROUNDDOWN(F10+(G10/100),3)</f>
        <v>192.513</v>
      </c>
      <c r="J10" s="18">
        <f t="shared" si="0"/>
        <v>0.457</v>
      </c>
      <c r="K10" s="18">
        <f t="shared" si="1"/>
        <v>0.457</v>
      </c>
      <c r="L10" s="18">
        <f>ROUNDDOWN(H10-K10,3)</f>
        <v>191.598</v>
      </c>
      <c r="M10" s="18" t="s">
        <v>98</v>
      </c>
      <c r="O10" s="18">
        <f>ROUNDDOWN(J10*100,3)</f>
        <v>45.7</v>
      </c>
      <c r="P10" s="18">
        <f t="shared" si="3"/>
        <v>6.5</v>
      </c>
      <c r="Q10" s="37"/>
      <c r="R10" s="37">
        <f>ROUNDDOWN(J10*U10,0)</f>
        <v>29705</v>
      </c>
      <c r="S10" s="39">
        <f t="shared" si="8"/>
        <v>-29705</v>
      </c>
      <c r="T10" s="41">
        <f t="shared" si="9"/>
        <v>940244</v>
      </c>
      <c r="U10" s="18">
        <f t="shared" si="2"/>
        <v>65000</v>
      </c>
      <c r="V10" s="18">
        <f t="shared" si="7"/>
        <v>0</v>
      </c>
      <c r="AF10" s="18">
        <f>IF(B10="B",1,0)</f>
        <v>0</v>
      </c>
      <c r="AG10" s="18">
        <f>IF(B10="S",1,0)</f>
        <v>1</v>
      </c>
      <c r="AH10" s="18">
        <f t="shared" si="4"/>
        <v>0</v>
      </c>
      <c r="AI10" s="18">
        <f t="shared" si="5"/>
        <v>1</v>
      </c>
      <c r="AJ10" s="18">
        <f t="shared" si="6"/>
        <v>0</v>
      </c>
    </row>
    <row r="11" spans="1:36" ht="19.5" customHeight="1">
      <c r="A11" s="34">
        <v>7</v>
      </c>
      <c r="B11" s="18" t="s">
        <v>38</v>
      </c>
      <c r="C11" s="19">
        <v>42181</v>
      </c>
      <c r="D11" s="58">
        <v>14</v>
      </c>
      <c r="E11" s="18">
        <v>194.452</v>
      </c>
      <c r="F11" s="18">
        <v>194.071</v>
      </c>
      <c r="G11" s="18">
        <v>2</v>
      </c>
      <c r="H11" s="18">
        <f>ROUNDDOWN(E11+(G11/100),3)</f>
        <v>194.472</v>
      </c>
      <c r="I11" s="18">
        <f>ROUNDDOWN(F11-(G11/100),3)</f>
        <v>194.051</v>
      </c>
      <c r="J11" s="18">
        <f t="shared" si="0"/>
        <v>0.421</v>
      </c>
      <c r="K11" s="18">
        <f t="shared" si="1"/>
        <v>0.421</v>
      </c>
      <c r="L11" s="18">
        <f>ROUNDDOWN(H11+K11,3)</f>
        <v>194.893</v>
      </c>
      <c r="M11" s="18" t="s">
        <v>63</v>
      </c>
      <c r="N11" s="18">
        <f>ROUNDDOWN(K11*100,3)</f>
        <v>42.1</v>
      </c>
      <c r="P11" s="18">
        <f t="shared" si="3"/>
        <v>7.1</v>
      </c>
      <c r="Q11" s="37">
        <f>ROUNDDOWN(K11*U11,0)</f>
        <v>29891</v>
      </c>
      <c r="R11" s="37"/>
      <c r="S11" s="39">
        <f t="shared" si="8"/>
        <v>29891</v>
      </c>
      <c r="T11" s="41">
        <f t="shared" si="9"/>
        <v>970135</v>
      </c>
      <c r="U11" s="18">
        <f t="shared" si="2"/>
        <v>71000</v>
      </c>
      <c r="V11" s="18">
        <f t="shared" si="7"/>
        <v>1</v>
      </c>
      <c r="AF11" s="18">
        <f>IF(B11="B",1,0)</f>
        <v>1</v>
      </c>
      <c r="AG11" s="18">
        <f>IF(B11="S",1,0)</f>
        <v>0</v>
      </c>
      <c r="AH11" s="18">
        <f t="shared" si="4"/>
        <v>1</v>
      </c>
      <c r="AI11" s="18">
        <f t="shared" si="5"/>
        <v>0</v>
      </c>
      <c r="AJ11" s="18">
        <f t="shared" si="6"/>
        <v>0</v>
      </c>
    </row>
    <row r="12" spans="1:36" ht="19.5" customHeight="1">
      <c r="A12" s="34">
        <v>8</v>
      </c>
      <c r="B12" s="18" t="s">
        <v>38</v>
      </c>
      <c r="C12" s="19">
        <v>42181</v>
      </c>
      <c r="D12" s="58">
        <v>13</v>
      </c>
      <c r="E12" s="18">
        <v>194.389</v>
      </c>
      <c r="F12" s="18">
        <v>193.975</v>
      </c>
      <c r="G12" s="18">
        <v>2</v>
      </c>
      <c r="H12" s="18">
        <f>ROUNDDOWN(E12+(G12/100),3)</f>
        <v>194.409</v>
      </c>
      <c r="I12" s="18">
        <f>ROUNDDOWN(F12-(G12/100),3)</f>
        <v>193.955</v>
      </c>
      <c r="J12" s="18">
        <f t="shared" si="0"/>
        <v>0.453</v>
      </c>
      <c r="K12" s="18">
        <f t="shared" si="1"/>
        <v>0.453</v>
      </c>
      <c r="L12" s="18">
        <f>ROUNDDOWN(H12+K12,3)</f>
        <v>194.862</v>
      </c>
      <c r="M12" s="18" t="s">
        <v>63</v>
      </c>
      <c r="N12" s="18">
        <f>ROUNDDOWN(K12*100,3)</f>
        <v>45.3</v>
      </c>
      <c r="P12" s="18">
        <f t="shared" si="3"/>
        <v>6.6</v>
      </c>
      <c r="Q12" s="37">
        <f>ROUNDDOWN(K12*U12,0)</f>
        <v>29898</v>
      </c>
      <c r="R12" s="37"/>
      <c r="S12" s="39">
        <f t="shared" si="8"/>
        <v>29898</v>
      </c>
      <c r="T12" s="41">
        <f t="shared" si="9"/>
        <v>1000033</v>
      </c>
      <c r="U12" s="18">
        <f t="shared" si="2"/>
        <v>66000</v>
      </c>
      <c r="V12" s="18">
        <f t="shared" si="7"/>
        <v>1</v>
      </c>
      <c r="AF12" s="18">
        <f>IF(B12="B",1,0)</f>
        <v>1</v>
      </c>
      <c r="AG12" s="18">
        <f>IF(B12="S",1,0)</f>
        <v>0</v>
      </c>
      <c r="AH12" s="18">
        <f t="shared" si="4"/>
        <v>1</v>
      </c>
      <c r="AI12" s="18">
        <f t="shared" si="5"/>
        <v>0</v>
      </c>
      <c r="AJ12" s="18">
        <f t="shared" si="6"/>
        <v>0</v>
      </c>
    </row>
    <row r="13" spans="1:36" ht="19.5" customHeight="1">
      <c r="A13" s="34">
        <v>9</v>
      </c>
      <c r="B13" s="18" t="s">
        <v>38</v>
      </c>
      <c r="C13" s="19">
        <v>42180</v>
      </c>
      <c r="D13" s="58">
        <v>20</v>
      </c>
      <c r="E13" s="18">
        <v>194.582</v>
      </c>
      <c r="F13" s="18">
        <v>194.397</v>
      </c>
      <c r="G13" s="18">
        <v>2</v>
      </c>
      <c r="H13" s="18">
        <f>ROUNDDOWN(E13+(G13/100),3)</f>
        <v>194.602</v>
      </c>
      <c r="I13" s="18">
        <f>ROUNDDOWN(F13-(G13/100),3)</f>
        <v>194.377</v>
      </c>
      <c r="J13" s="18">
        <f t="shared" si="0"/>
        <v>0.224</v>
      </c>
      <c r="K13" s="18">
        <f t="shared" si="1"/>
        <v>0.224</v>
      </c>
      <c r="L13" s="18">
        <f>ROUNDDOWN(H13+K13,3)</f>
        <v>194.826</v>
      </c>
      <c r="M13" s="18" t="s">
        <v>98</v>
      </c>
      <c r="O13" s="18">
        <f>ROUNDDOWN(J13*100,3)</f>
        <v>22.4</v>
      </c>
      <c r="P13" s="18">
        <f t="shared" si="3"/>
        <v>13.3</v>
      </c>
      <c r="Q13" s="37"/>
      <c r="R13" s="37">
        <f>ROUNDDOWN(J13*U13,0)</f>
        <v>29792</v>
      </c>
      <c r="S13" s="39">
        <f t="shared" si="8"/>
        <v>-29792</v>
      </c>
      <c r="T13" s="41">
        <f t="shared" si="9"/>
        <v>970241</v>
      </c>
      <c r="U13" s="18">
        <f t="shared" si="2"/>
        <v>133000</v>
      </c>
      <c r="V13" s="18">
        <f t="shared" si="7"/>
        <v>0</v>
      </c>
      <c r="AF13" s="18">
        <f>IF(B13="B",1,0)</f>
        <v>1</v>
      </c>
      <c r="AG13" s="18">
        <f>IF(B13="S",1,0)</f>
        <v>0</v>
      </c>
      <c r="AH13" s="18">
        <f t="shared" si="4"/>
        <v>0</v>
      </c>
      <c r="AI13" s="18">
        <f t="shared" si="5"/>
        <v>1</v>
      </c>
      <c r="AJ13" s="18">
        <f t="shared" si="6"/>
        <v>0</v>
      </c>
    </row>
    <row r="14" spans="1:36" ht="19.5" customHeight="1" thickBot="1">
      <c r="A14" s="34">
        <v>10</v>
      </c>
      <c r="B14" s="18" t="s">
        <v>64</v>
      </c>
      <c r="C14" s="19">
        <v>42180</v>
      </c>
      <c r="D14" s="58">
        <v>10</v>
      </c>
      <c r="E14" s="18">
        <v>194.184</v>
      </c>
      <c r="F14" s="18">
        <v>194.56</v>
      </c>
      <c r="G14" s="18">
        <v>2</v>
      </c>
      <c r="H14" s="18">
        <f>ROUNDDOWN(E14-(G14/100),3)</f>
        <v>194.164</v>
      </c>
      <c r="I14" s="18">
        <f>ROUNDDOWN(F14+(G14/100),3)</f>
        <v>194.58</v>
      </c>
      <c r="J14" s="18">
        <f t="shared" si="0"/>
        <v>0.416</v>
      </c>
      <c r="K14" s="18">
        <f t="shared" si="1"/>
        <v>0.416</v>
      </c>
      <c r="L14" s="18">
        <f>ROUNDDOWN(H14-K14,3)</f>
        <v>193.748</v>
      </c>
      <c r="M14" s="18" t="s">
        <v>63</v>
      </c>
      <c r="N14" s="18">
        <f>ROUNDDOWN(K14*100,3)</f>
        <v>41.6</v>
      </c>
      <c r="P14" s="18">
        <f t="shared" si="3"/>
        <v>7.2</v>
      </c>
      <c r="Q14" s="37">
        <f>ROUNDDOWN(K14*U14,0)</f>
        <v>29952</v>
      </c>
      <c r="R14" s="37"/>
      <c r="S14" s="39">
        <f t="shared" si="8"/>
        <v>29952</v>
      </c>
      <c r="T14" s="41">
        <f t="shared" si="9"/>
        <v>1000193</v>
      </c>
      <c r="U14" s="18">
        <f t="shared" si="2"/>
        <v>72000</v>
      </c>
      <c r="V14" s="18">
        <f t="shared" si="7"/>
        <v>1</v>
      </c>
      <c r="AA14" s="17" t="s">
        <v>52</v>
      </c>
      <c r="AB14" s="17"/>
      <c r="AF14" s="18">
        <f>IF(B14="B",1,0)</f>
        <v>0</v>
      </c>
      <c r="AG14" s="18">
        <f>IF(B14="S",1,0)</f>
        <v>1</v>
      </c>
      <c r="AH14" s="18">
        <f t="shared" si="4"/>
        <v>1</v>
      </c>
      <c r="AI14" s="18">
        <f t="shared" si="5"/>
        <v>0</v>
      </c>
      <c r="AJ14" s="18">
        <f t="shared" si="6"/>
        <v>0</v>
      </c>
    </row>
    <row r="15" spans="1:36" ht="19.5" customHeight="1" thickBot="1">
      <c r="A15" s="34">
        <v>11</v>
      </c>
      <c r="B15" s="18" t="s">
        <v>38</v>
      </c>
      <c r="C15" s="19">
        <v>42179</v>
      </c>
      <c r="D15" s="58">
        <v>17</v>
      </c>
      <c r="E15" s="18">
        <v>195.513</v>
      </c>
      <c r="F15" s="18">
        <v>195.164</v>
      </c>
      <c r="G15" s="18">
        <v>2</v>
      </c>
      <c r="H15" s="18">
        <f>ROUNDDOWN(E15+(G15/100),3)</f>
        <v>195.533</v>
      </c>
      <c r="I15" s="18">
        <f>ROUNDDOWN(F15-(G15/100),3)</f>
        <v>195.144</v>
      </c>
      <c r="J15" s="18">
        <f t="shared" si="0"/>
        <v>0.388</v>
      </c>
      <c r="K15" s="18">
        <f t="shared" si="1"/>
        <v>0.388</v>
      </c>
      <c r="L15" s="18">
        <f>ROUNDDOWN(H15+K15,3)</f>
        <v>195.921</v>
      </c>
      <c r="M15" s="18" t="s">
        <v>67</v>
      </c>
      <c r="P15" s="18">
        <f t="shared" si="3"/>
        <v>7.7</v>
      </c>
      <c r="Q15" s="37"/>
      <c r="R15" s="37"/>
      <c r="S15" s="39">
        <f t="shared" si="8"/>
        <v>0</v>
      </c>
      <c r="T15" s="41">
        <f t="shared" si="9"/>
        <v>1000193</v>
      </c>
      <c r="U15" s="18">
        <f t="shared" si="2"/>
        <v>77000</v>
      </c>
      <c r="V15" s="18">
        <f t="shared" si="7"/>
        <v>0</v>
      </c>
      <c r="AA15" s="61" t="s">
        <v>8</v>
      </c>
      <c r="AB15" s="62"/>
      <c r="AF15" s="18">
        <f>IF(B15="B",1,0)</f>
        <v>1</v>
      </c>
      <c r="AG15" s="18">
        <f>IF(B15="S",1,0)</f>
        <v>0</v>
      </c>
      <c r="AH15" s="18">
        <f t="shared" si="4"/>
        <v>0</v>
      </c>
      <c r="AI15" s="18">
        <f t="shared" si="5"/>
        <v>0</v>
      </c>
      <c r="AJ15" s="18">
        <f t="shared" si="6"/>
        <v>1</v>
      </c>
    </row>
    <row r="16" spans="1:36" ht="19.5" customHeight="1">
      <c r="A16" s="34">
        <v>12</v>
      </c>
      <c r="B16" s="18" t="s">
        <v>38</v>
      </c>
      <c r="C16" s="19">
        <v>42179</v>
      </c>
      <c r="D16" s="58">
        <v>15</v>
      </c>
      <c r="E16" s="18">
        <v>195.346</v>
      </c>
      <c r="F16" s="18">
        <v>194.965</v>
      </c>
      <c r="G16" s="18">
        <v>2</v>
      </c>
      <c r="H16" s="18">
        <f>ROUNDDOWN(E16+(G16/100),3)</f>
        <v>195.366</v>
      </c>
      <c r="I16" s="18">
        <f>ROUNDDOWN(F16-(G16/100),3)</f>
        <v>194.945</v>
      </c>
      <c r="J16" s="18">
        <f t="shared" si="0"/>
        <v>0.421</v>
      </c>
      <c r="K16" s="18">
        <f t="shared" si="1"/>
        <v>0.421</v>
      </c>
      <c r="L16" s="18">
        <f>ROUNDDOWN(H16+K16,3)</f>
        <v>195.787</v>
      </c>
      <c r="M16" s="18" t="s">
        <v>98</v>
      </c>
      <c r="O16" s="18">
        <f>ROUNDDOWN(J16*100,3)</f>
        <v>42.1</v>
      </c>
      <c r="P16" s="18">
        <f t="shared" si="3"/>
        <v>7.1</v>
      </c>
      <c r="Q16" s="37"/>
      <c r="R16" s="37">
        <f>ROUNDDOWN(J16*U16,0)</f>
        <v>29891</v>
      </c>
      <c r="S16" s="39">
        <f t="shared" si="8"/>
        <v>-29891</v>
      </c>
      <c r="T16" s="41">
        <f t="shared" si="9"/>
        <v>970302</v>
      </c>
      <c r="U16" s="18">
        <f t="shared" si="2"/>
        <v>71000</v>
      </c>
      <c r="V16" s="18">
        <f t="shared" si="7"/>
        <v>0</v>
      </c>
      <c r="AA16" s="7" t="s">
        <v>9</v>
      </c>
      <c r="AB16" s="10" t="s">
        <v>94</v>
      </c>
      <c r="AF16" s="18">
        <f>IF(B16="B",1,0)</f>
        <v>1</v>
      </c>
      <c r="AG16" s="18">
        <f>IF(B16="S",1,0)</f>
        <v>0</v>
      </c>
      <c r="AH16" s="18">
        <f t="shared" si="4"/>
        <v>0</v>
      </c>
      <c r="AI16" s="18">
        <f t="shared" si="5"/>
        <v>1</v>
      </c>
      <c r="AJ16" s="18">
        <f t="shared" si="6"/>
        <v>0</v>
      </c>
    </row>
    <row r="17" spans="1:36" ht="19.5" customHeight="1">
      <c r="A17" s="34">
        <v>13</v>
      </c>
      <c r="B17" s="18" t="s">
        <v>38</v>
      </c>
      <c r="C17" s="19">
        <v>42179</v>
      </c>
      <c r="D17" s="58">
        <v>3</v>
      </c>
      <c r="E17" s="18">
        <v>195.031</v>
      </c>
      <c r="F17" s="18">
        <v>194.825</v>
      </c>
      <c r="G17" s="18">
        <v>2</v>
      </c>
      <c r="H17" s="18">
        <f>ROUNDDOWN(E17+(G17/100),3)</f>
        <v>195.051</v>
      </c>
      <c r="I17" s="18">
        <f>ROUNDDOWN(F17-(G17/100),3)</f>
        <v>194.805</v>
      </c>
      <c r="J17" s="18">
        <f t="shared" si="0"/>
        <v>0.245</v>
      </c>
      <c r="K17" s="18">
        <f t="shared" si="1"/>
        <v>0.245</v>
      </c>
      <c r="L17" s="18">
        <f>ROUNDDOWN(H17+K17,3)</f>
        <v>195.296</v>
      </c>
      <c r="M17" s="18" t="s">
        <v>63</v>
      </c>
      <c r="N17" s="18">
        <f>ROUNDDOWN(K17*100,3)</f>
        <v>24.5</v>
      </c>
      <c r="P17" s="18">
        <f t="shared" si="3"/>
        <v>12.2</v>
      </c>
      <c r="Q17" s="37">
        <f>ROUNDDOWN(K17*U17,0)</f>
        <v>29890</v>
      </c>
      <c r="R17" s="37"/>
      <c r="S17" s="39">
        <f t="shared" si="8"/>
        <v>29890</v>
      </c>
      <c r="T17" s="41">
        <f t="shared" si="9"/>
        <v>1000192</v>
      </c>
      <c r="U17" s="18">
        <f t="shared" si="2"/>
        <v>122000</v>
      </c>
      <c r="V17" s="18">
        <f t="shared" si="7"/>
        <v>1</v>
      </c>
      <c r="AA17" s="8" t="s">
        <v>10</v>
      </c>
      <c r="AB17" s="11">
        <f>AF106</f>
        <v>69</v>
      </c>
      <c r="AF17" s="18">
        <f>IF(B17="B",1,0)</f>
        <v>1</v>
      </c>
      <c r="AG17" s="18">
        <f>IF(B17="S",1,0)</f>
        <v>0</v>
      </c>
      <c r="AH17" s="18">
        <f t="shared" si="4"/>
        <v>1</v>
      </c>
      <c r="AI17" s="18">
        <f t="shared" si="5"/>
        <v>0</v>
      </c>
      <c r="AJ17" s="18">
        <f t="shared" si="6"/>
        <v>0</v>
      </c>
    </row>
    <row r="18" spans="1:36" ht="19.5" customHeight="1">
      <c r="A18" s="34">
        <v>14</v>
      </c>
      <c r="B18" s="18" t="s">
        <v>38</v>
      </c>
      <c r="C18" s="19">
        <v>42178</v>
      </c>
      <c r="D18" s="58">
        <v>15</v>
      </c>
      <c r="E18" s="18">
        <v>195.374</v>
      </c>
      <c r="F18" s="18">
        <v>195.151</v>
      </c>
      <c r="G18" s="18">
        <v>2</v>
      </c>
      <c r="H18" s="18">
        <f>ROUNDDOWN(E18+(G18/100),3)</f>
        <v>195.394</v>
      </c>
      <c r="I18" s="18">
        <f>ROUNDDOWN(F18-(G18/100),3)</f>
        <v>195.131</v>
      </c>
      <c r="J18" s="18">
        <f t="shared" si="0"/>
        <v>0.263</v>
      </c>
      <c r="K18" s="18">
        <f t="shared" si="1"/>
        <v>0.263</v>
      </c>
      <c r="L18" s="18">
        <f>ROUNDDOWN(H18+K18,3)</f>
        <v>195.657</v>
      </c>
      <c r="M18" s="18" t="s">
        <v>67</v>
      </c>
      <c r="P18" s="18">
        <f t="shared" si="3"/>
        <v>11.4</v>
      </c>
      <c r="Q18" s="37"/>
      <c r="R18" s="37"/>
      <c r="S18" s="39">
        <f t="shared" si="8"/>
        <v>0</v>
      </c>
      <c r="T18" s="41">
        <f t="shared" si="9"/>
        <v>1000192</v>
      </c>
      <c r="U18" s="18">
        <f t="shared" si="2"/>
        <v>114000</v>
      </c>
      <c r="V18" s="18">
        <f t="shared" si="7"/>
        <v>0</v>
      </c>
      <c r="AA18" s="8" t="s">
        <v>11</v>
      </c>
      <c r="AB18" s="11">
        <f>AG106</f>
        <v>32</v>
      </c>
      <c r="AF18" s="18">
        <f>IF(B18="B",1,0)</f>
        <v>1</v>
      </c>
      <c r="AG18" s="18">
        <f>IF(B18="S",1,0)</f>
        <v>0</v>
      </c>
      <c r="AH18" s="18">
        <f t="shared" si="4"/>
        <v>0</v>
      </c>
      <c r="AI18" s="18">
        <f t="shared" si="5"/>
        <v>0</v>
      </c>
      <c r="AJ18" s="18">
        <f t="shared" si="6"/>
        <v>1</v>
      </c>
    </row>
    <row r="19" spans="1:36" ht="19.5" customHeight="1">
      <c r="A19" s="34">
        <v>15</v>
      </c>
      <c r="B19" s="18" t="s">
        <v>64</v>
      </c>
      <c r="C19" s="19">
        <v>42177</v>
      </c>
      <c r="D19" s="58">
        <v>17</v>
      </c>
      <c r="E19" s="18">
        <v>194.852</v>
      </c>
      <c r="F19" s="18">
        <v>195.207</v>
      </c>
      <c r="G19" s="18">
        <v>2</v>
      </c>
      <c r="H19" s="18">
        <f>ROUNDDOWN(E19-(G19/100),3)</f>
        <v>194.832</v>
      </c>
      <c r="I19" s="18">
        <f>ROUNDDOWN(F19+(G19/100),3)</f>
        <v>195.227</v>
      </c>
      <c r="J19" s="18">
        <f t="shared" si="0"/>
        <v>0.395</v>
      </c>
      <c r="K19" s="18">
        <f t="shared" si="1"/>
        <v>0.395</v>
      </c>
      <c r="L19" s="18">
        <f>ROUNDDOWN(H19-K19,3)</f>
        <v>194.437</v>
      </c>
      <c r="M19" s="18" t="s">
        <v>67</v>
      </c>
      <c r="P19" s="18">
        <f t="shared" si="3"/>
        <v>7.5</v>
      </c>
      <c r="Q19" s="37"/>
      <c r="R19" s="37"/>
      <c r="S19" s="39">
        <f t="shared" si="8"/>
        <v>0</v>
      </c>
      <c r="T19" s="41">
        <f t="shared" si="9"/>
        <v>1000192</v>
      </c>
      <c r="U19" s="18">
        <f t="shared" si="2"/>
        <v>75000</v>
      </c>
      <c r="V19" s="18">
        <f t="shared" si="7"/>
        <v>0</v>
      </c>
      <c r="AA19" s="8" t="s">
        <v>12</v>
      </c>
      <c r="AB19" s="11">
        <f>SUM(AB17:AB18)</f>
        <v>101</v>
      </c>
      <c r="AF19" s="18">
        <f>IF(B19="B",1,0)</f>
        <v>0</v>
      </c>
      <c r="AG19" s="18">
        <f>IF(B19="S",1,0)</f>
        <v>1</v>
      </c>
      <c r="AH19" s="18">
        <f t="shared" si="4"/>
        <v>0</v>
      </c>
      <c r="AI19" s="18">
        <f t="shared" si="5"/>
        <v>0</v>
      </c>
      <c r="AJ19" s="18">
        <f t="shared" si="6"/>
        <v>1</v>
      </c>
    </row>
    <row r="20" spans="1:36" ht="19.5" customHeight="1">
      <c r="A20" s="34">
        <v>16</v>
      </c>
      <c r="B20" s="18" t="s">
        <v>38</v>
      </c>
      <c r="C20" s="19">
        <v>42177</v>
      </c>
      <c r="D20" s="58">
        <v>11</v>
      </c>
      <c r="E20" s="18">
        <v>195.3</v>
      </c>
      <c r="F20" s="18">
        <v>195.053</v>
      </c>
      <c r="G20" s="18">
        <v>2</v>
      </c>
      <c r="H20" s="18">
        <f>ROUNDDOWN(E20+(G20/100),3)</f>
        <v>195.32</v>
      </c>
      <c r="I20" s="18">
        <f>ROUNDDOWN(F20-(G20/100),3)</f>
        <v>195.033</v>
      </c>
      <c r="J20" s="18">
        <f t="shared" si="0"/>
        <v>0.287</v>
      </c>
      <c r="K20" s="18">
        <f t="shared" si="1"/>
        <v>0.287</v>
      </c>
      <c r="L20" s="18">
        <f>ROUNDDOWN(H20+K20,3)</f>
        <v>195.607</v>
      </c>
      <c r="M20" s="18" t="s">
        <v>98</v>
      </c>
      <c r="O20" s="18">
        <f>ROUNDDOWN(J20*100,3)</f>
        <v>28.7</v>
      </c>
      <c r="P20" s="18">
        <f t="shared" si="3"/>
        <v>10.4</v>
      </c>
      <c r="Q20" s="37"/>
      <c r="R20" s="37">
        <f>ROUNDDOWN(J20*U20,0)</f>
        <v>29848</v>
      </c>
      <c r="S20" s="39">
        <f t="shared" si="8"/>
        <v>-29848</v>
      </c>
      <c r="T20" s="41">
        <f t="shared" si="9"/>
        <v>970344</v>
      </c>
      <c r="U20" s="18">
        <f t="shared" si="2"/>
        <v>104000</v>
      </c>
      <c r="V20" s="18">
        <f t="shared" si="7"/>
        <v>0</v>
      </c>
      <c r="AA20" s="8" t="s">
        <v>13</v>
      </c>
      <c r="AB20" s="11">
        <f>AH106</f>
        <v>51</v>
      </c>
      <c r="AF20" s="18">
        <f>IF(B20="B",1,0)</f>
        <v>1</v>
      </c>
      <c r="AG20" s="18">
        <f>IF(B20="S",1,0)</f>
        <v>0</v>
      </c>
      <c r="AH20" s="18">
        <f t="shared" si="4"/>
        <v>0</v>
      </c>
      <c r="AI20" s="18">
        <f t="shared" si="5"/>
        <v>1</v>
      </c>
      <c r="AJ20" s="18">
        <f t="shared" si="6"/>
        <v>0</v>
      </c>
    </row>
    <row r="21" spans="1:36" ht="19.5" customHeight="1">
      <c r="A21" s="34">
        <v>17</v>
      </c>
      <c r="B21" s="18" t="s">
        <v>64</v>
      </c>
      <c r="C21" s="19">
        <v>42174</v>
      </c>
      <c r="D21" s="58">
        <v>15</v>
      </c>
      <c r="E21" s="18">
        <v>195.022</v>
      </c>
      <c r="F21" s="18">
        <v>195.325</v>
      </c>
      <c r="G21" s="18">
        <v>2</v>
      </c>
      <c r="H21" s="18">
        <f>ROUNDDOWN(E21-(G21/100),3)</f>
        <v>195.002</v>
      </c>
      <c r="I21" s="18">
        <f>ROUNDDOWN(F21+(G21/100),3)</f>
        <v>195.345</v>
      </c>
      <c r="J21" s="18">
        <f t="shared" si="0"/>
        <v>0.342</v>
      </c>
      <c r="K21" s="18">
        <f t="shared" si="1"/>
        <v>0.342</v>
      </c>
      <c r="L21" s="18">
        <f>ROUNDDOWN(H21-K21,3)</f>
        <v>194.66</v>
      </c>
      <c r="M21" s="18" t="s">
        <v>63</v>
      </c>
      <c r="N21" s="18">
        <f>ROUNDDOWN(K21*100,3)</f>
        <v>34.2</v>
      </c>
      <c r="P21" s="18">
        <f t="shared" si="3"/>
        <v>8.7</v>
      </c>
      <c r="Q21" s="37">
        <f>ROUNDDOWN(K21*U21,0)</f>
        <v>29754</v>
      </c>
      <c r="R21" s="37"/>
      <c r="S21" s="39">
        <f t="shared" si="8"/>
        <v>29754</v>
      </c>
      <c r="T21" s="41">
        <f t="shared" si="9"/>
        <v>1000098</v>
      </c>
      <c r="U21" s="18">
        <f t="shared" si="2"/>
        <v>87000</v>
      </c>
      <c r="V21" s="18">
        <f t="shared" si="7"/>
        <v>1</v>
      </c>
      <c r="AA21" s="8" t="s">
        <v>14</v>
      </c>
      <c r="AB21" s="12">
        <f>AI106</f>
        <v>41</v>
      </c>
      <c r="AF21" s="18">
        <f>IF(B21="B",1,0)</f>
        <v>0</v>
      </c>
      <c r="AG21" s="18">
        <f>IF(B21="S",1,0)</f>
        <v>1</v>
      </c>
      <c r="AH21" s="18">
        <f t="shared" si="4"/>
        <v>1</v>
      </c>
      <c r="AI21" s="18">
        <f t="shared" si="5"/>
        <v>0</v>
      </c>
      <c r="AJ21" s="18">
        <f t="shared" si="6"/>
        <v>0</v>
      </c>
    </row>
    <row r="22" spans="1:36" ht="19.5" customHeight="1">
      <c r="A22" s="34">
        <v>18</v>
      </c>
      <c r="B22" s="18" t="s">
        <v>64</v>
      </c>
      <c r="C22" s="19">
        <v>42174</v>
      </c>
      <c r="D22" s="58">
        <v>13</v>
      </c>
      <c r="E22" s="18">
        <v>195.069</v>
      </c>
      <c r="F22" s="18">
        <v>195.313</v>
      </c>
      <c r="G22" s="18">
        <v>2</v>
      </c>
      <c r="H22" s="18">
        <f>ROUNDDOWN(E22-(G22/100),3)</f>
        <v>195.049</v>
      </c>
      <c r="I22" s="18">
        <f>ROUNDDOWN(F22+(G22/100),3)</f>
        <v>195.333</v>
      </c>
      <c r="J22" s="18">
        <f t="shared" si="0"/>
        <v>0.283</v>
      </c>
      <c r="K22" s="18">
        <f t="shared" si="1"/>
        <v>0.283</v>
      </c>
      <c r="L22" s="18">
        <f>ROUNDDOWN(H22-K22,3)</f>
        <v>194.766</v>
      </c>
      <c r="M22" s="18" t="s">
        <v>98</v>
      </c>
      <c r="O22" s="18">
        <f>ROUNDDOWN(J22*100,3)</f>
        <v>28.3</v>
      </c>
      <c r="P22" s="18">
        <f t="shared" si="3"/>
        <v>10.6</v>
      </c>
      <c r="Q22" s="37"/>
      <c r="R22" s="37">
        <f>ROUNDDOWN(J22*U22,0)</f>
        <v>29998</v>
      </c>
      <c r="S22" s="39">
        <f t="shared" si="8"/>
        <v>-29998</v>
      </c>
      <c r="T22" s="41">
        <f t="shared" si="9"/>
        <v>970100</v>
      </c>
      <c r="U22" s="18">
        <f t="shared" si="2"/>
        <v>106000</v>
      </c>
      <c r="V22" s="18">
        <f t="shared" si="7"/>
        <v>0</v>
      </c>
      <c r="AA22" s="8" t="s">
        <v>15</v>
      </c>
      <c r="AB22" s="11" t="s">
        <v>51</v>
      </c>
      <c r="AF22" s="18">
        <f>IF(B22="B",1,0)</f>
        <v>0</v>
      </c>
      <c r="AG22" s="18">
        <f>IF(B22="S",1,0)</f>
        <v>1</v>
      </c>
      <c r="AH22" s="18">
        <f t="shared" si="4"/>
        <v>0</v>
      </c>
      <c r="AI22" s="18">
        <f t="shared" si="5"/>
        <v>1</v>
      </c>
      <c r="AJ22" s="18">
        <f t="shared" si="6"/>
        <v>0</v>
      </c>
    </row>
    <row r="23" spans="1:36" ht="19.5" customHeight="1">
      <c r="A23" s="34">
        <v>19</v>
      </c>
      <c r="B23" s="18" t="s">
        <v>38</v>
      </c>
      <c r="C23" s="19">
        <v>42174</v>
      </c>
      <c r="D23" s="58">
        <v>5</v>
      </c>
      <c r="E23" s="18">
        <v>195.353</v>
      </c>
      <c r="F23" s="18">
        <v>195.203</v>
      </c>
      <c r="G23" s="18">
        <v>2</v>
      </c>
      <c r="H23" s="18">
        <f aca="true" t="shared" si="10" ref="H23:H35">ROUNDDOWN(E23+(G23/100),3)</f>
        <v>195.373</v>
      </c>
      <c r="I23" s="18">
        <f aca="true" t="shared" si="11" ref="I23:I35">ROUNDDOWN(F23-(G23/100),3)</f>
        <v>195.183</v>
      </c>
      <c r="J23" s="18">
        <f t="shared" si="0"/>
        <v>0.189</v>
      </c>
      <c r="K23" s="18">
        <f t="shared" si="1"/>
        <v>0.189</v>
      </c>
      <c r="L23" s="18">
        <f>ROUNDDOWN(H23+K23,3)</f>
        <v>195.562</v>
      </c>
      <c r="M23" s="18" t="s">
        <v>98</v>
      </c>
      <c r="O23" s="18">
        <f>ROUNDDOWN(J23*100,3)</f>
        <v>18.9</v>
      </c>
      <c r="P23" s="18">
        <f t="shared" si="3"/>
        <v>15.8</v>
      </c>
      <c r="Q23" s="37"/>
      <c r="R23" s="37">
        <f>ROUNDDOWN(J23*U23,0)</f>
        <v>29862</v>
      </c>
      <c r="S23" s="39">
        <f t="shared" si="8"/>
        <v>-29862</v>
      </c>
      <c r="T23" s="41">
        <f t="shared" si="9"/>
        <v>940238</v>
      </c>
      <c r="U23" s="18">
        <f t="shared" si="2"/>
        <v>158000</v>
      </c>
      <c r="V23" s="18">
        <f t="shared" si="7"/>
        <v>0</v>
      </c>
      <c r="AA23" s="13" t="s">
        <v>65</v>
      </c>
      <c r="AB23" s="14">
        <f>AJ106</f>
        <v>9</v>
      </c>
      <c r="AF23" s="18">
        <f>IF(B23="B",1,0)</f>
        <v>1</v>
      </c>
      <c r="AG23" s="18">
        <f>IF(B23="S",1,0)</f>
        <v>0</v>
      </c>
      <c r="AH23" s="18">
        <f t="shared" si="4"/>
        <v>0</v>
      </c>
      <c r="AI23" s="18">
        <f t="shared" si="5"/>
        <v>1</v>
      </c>
      <c r="AJ23" s="18">
        <f t="shared" si="6"/>
        <v>0</v>
      </c>
    </row>
    <row r="24" spans="1:36" ht="19.5" customHeight="1">
      <c r="A24" s="34">
        <v>20</v>
      </c>
      <c r="B24" s="18" t="s">
        <v>38</v>
      </c>
      <c r="C24" s="19">
        <v>42173</v>
      </c>
      <c r="D24" s="58">
        <v>20</v>
      </c>
      <c r="E24" s="18">
        <v>195.261</v>
      </c>
      <c r="F24" s="18">
        <v>195.02</v>
      </c>
      <c r="G24" s="18">
        <v>2</v>
      </c>
      <c r="H24" s="18">
        <f t="shared" si="10"/>
        <v>195.281</v>
      </c>
      <c r="I24" s="18">
        <f t="shared" si="11"/>
        <v>195</v>
      </c>
      <c r="J24" s="18">
        <f t="shared" si="0"/>
        <v>0.281</v>
      </c>
      <c r="K24" s="18">
        <f t="shared" si="1"/>
        <v>0.281</v>
      </c>
      <c r="L24" s="18">
        <f>ROUNDDOWN(H24+K24,3)</f>
        <v>195.562</v>
      </c>
      <c r="M24" s="18" t="s">
        <v>98</v>
      </c>
      <c r="O24" s="18">
        <f>ROUNDDOWN(J24*100,3)</f>
        <v>28.1</v>
      </c>
      <c r="P24" s="18">
        <f t="shared" si="3"/>
        <v>10.6</v>
      </c>
      <c r="Q24" s="37"/>
      <c r="R24" s="37">
        <f>ROUNDDOWN(J24*U24,0)</f>
        <v>29786</v>
      </c>
      <c r="S24" s="39">
        <f t="shared" si="8"/>
        <v>-29786</v>
      </c>
      <c r="T24" s="41">
        <f t="shared" si="9"/>
        <v>910452</v>
      </c>
      <c r="U24" s="18">
        <f t="shared" si="2"/>
        <v>106000</v>
      </c>
      <c r="V24" s="18">
        <f t="shared" si="7"/>
        <v>0</v>
      </c>
      <c r="AA24" s="8" t="s">
        <v>16</v>
      </c>
      <c r="AB24" s="54">
        <f>Q107</f>
        <v>1520869</v>
      </c>
      <c r="AF24" s="18">
        <f>IF(B24="B",1,0)</f>
        <v>1</v>
      </c>
      <c r="AG24" s="18">
        <f>IF(B24="S",1,0)</f>
        <v>0</v>
      </c>
      <c r="AH24" s="18">
        <f t="shared" si="4"/>
        <v>0</v>
      </c>
      <c r="AI24" s="18">
        <f t="shared" si="5"/>
        <v>1</v>
      </c>
      <c r="AJ24" s="18">
        <f t="shared" si="6"/>
        <v>0</v>
      </c>
    </row>
    <row r="25" spans="1:36" ht="19.5" customHeight="1">
      <c r="A25" s="34">
        <v>21</v>
      </c>
      <c r="B25" s="18" t="s">
        <v>38</v>
      </c>
      <c r="C25" s="19">
        <v>42173</v>
      </c>
      <c r="D25" s="58">
        <v>16</v>
      </c>
      <c r="E25" s="18">
        <v>195.194</v>
      </c>
      <c r="F25" s="18">
        <v>194.995</v>
      </c>
      <c r="G25" s="18">
        <v>2</v>
      </c>
      <c r="H25" s="18">
        <f t="shared" si="10"/>
        <v>195.214</v>
      </c>
      <c r="I25" s="18">
        <f t="shared" si="11"/>
        <v>194.975</v>
      </c>
      <c r="J25" s="18">
        <f t="shared" si="0"/>
        <v>0.239</v>
      </c>
      <c r="K25" s="18">
        <f t="shared" si="1"/>
        <v>0.239</v>
      </c>
      <c r="L25" s="18">
        <f>ROUNDDOWN(H25+K25,3)</f>
        <v>195.453</v>
      </c>
      <c r="M25" s="18" t="s">
        <v>63</v>
      </c>
      <c r="N25" s="18">
        <f>ROUNDDOWN(K25*100,3)</f>
        <v>23.9</v>
      </c>
      <c r="P25" s="18">
        <f t="shared" si="3"/>
        <v>12.5</v>
      </c>
      <c r="Q25" s="37">
        <f>ROUNDDOWN(K25*U25,0)</f>
        <v>29875</v>
      </c>
      <c r="R25" s="37"/>
      <c r="S25" s="39">
        <f t="shared" si="8"/>
        <v>29875</v>
      </c>
      <c r="T25" s="41">
        <f t="shared" si="9"/>
        <v>940327</v>
      </c>
      <c r="U25" s="18">
        <f t="shared" si="2"/>
        <v>125000</v>
      </c>
      <c r="V25" s="18">
        <f t="shared" si="7"/>
        <v>1</v>
      </c>
      <c r="AA25" s="8" t="s">
        <v>17</v>
      </c>
      <c r="AB25" s="55">
        <f>R107</f>
        <v>1131771</v>
      </c>
      <c r="AF25" s="18">
        <f>IF(B25="B",1,0)</f>
        <v>1</v>
      </c>
      <c r="AG25" s="18">
        <f>IF(B25="S",1,0)</f>
        <v>0</v>
      </c>
      <c r="AH25" s="18">
        <f t="shared" si="4"/>
        <v>1</v>
      </c>
      <c r="AI25" s="18">
        <f t="shared" si="5"/>
        <v>0</v>
      </c>
      <c r="AJ25" s="18">
        <f t="shared" si="6"/>
        <v>0</v>
      </c>
    </row>
    <row r="26" spans="1:36" ht="19.5" customHeight="1">
      <c r="A26" s="34">
        <v>22</v>
      </c>
      <c r="B26" s="18" t="s">
        <v>38</v>
      </c>
      <c r="C26" s="19">
        <v>42173</v>
      </c>
      <c r="D26" s="58">
        <v>12</v>
      </c>
      <c r="E26" s="18">
        <v>195.285</v>
      </c>
      <c r="F26" s="18">
        <v>194.868</v>
      </c>
      <c r="G26" s="18">
        <v>2</v>
      </c>
      <c r="H26" s="18">
        <f t="shared" si="10"/>
        <v>195.305</v>
      </c>
      <c r="I26" s="18">
        <f t="shared" si="11"/>
        <v>194.848</v>
      </c>
      <c r="J26" s="18">
        <f t="shared" si="0"/>
        <v>0.456</v>
      </c>
      <c r="K26" s="18">
        <f t="shared" si="1"/>
        <v>0.456</v>
      </c>
      <c r="L26" s="18">
        <f>ROUNDDOWN(H26+K26,3)</f>
        <v>195.761</v>
      </c>
      <c r="M26" s="18" t="s">
        <v>98</v>
      </c>
      <c r="O26" s="18">
        <f>ROUNDDOWN(J26*100,3)</f>
        <v>45.6</v>
      </c>
      <c r="P26" s="18">
        <f t="shared" si="3"/>
        <v>6.5</v>
      </c>
      <c r="Q26" s="37"/>
      <c r="R26" s="37">
        <f>ROUNDDOWN(J26*U26,0)</f>
        <v>29640</v>
      </c>
      <c r="S26" s="39">
        <f t="shared" si="8"/>
        <v>-29640</v>
      </c>
      <c r="T26" s="41">
        <f t="shared" si="9"/>
        <v>910687</v>
      </c>
      <c r="U26" s="18">
        <f t="shared" si="2"/>
        <v>65000</v>
      </c>
      <c r="V26" s="18">
        <f t="shared" si="7"/>
        <v>0</v>
      </c>
      <c r="AA26" s="8" t="s">
        <v>18</v>
      </c>
      <c r="AB26" s="54">
        <f>AB24-AB25</f>
        <v>389098</v>
      </c>
      <c r="AF26" s="18">
        <f>IF(B26="B",1,0)</f>
        <v>1</v>
      </c>
      <c r="AG26" s="18">
        <f>IF(B26="S",1,0)</f>
        <v>0</v>
      </c>
      <c r="AH26" s="18">
        <f t="shared" si="4"/>
        <v>0</v>
      </c>
      <c r="AI26" s="18">
        <f t="shared" si="5"/>
        <v>1</v>
      </c>
      <c r="AJ26" s="18">
        <f t="shared" si="6"/>
        <v>0</v>
      </c>
    </row>
    <row r="27" spans="1:36" ht="19.5" customHeight="1">
      <c r="A27" s="34">
        <v>23</v>
      </c>
      <c r="B27" s="18" t="s">
        <v>38</v>
      </c>
      <c r="C27" s="19">
        <v>42172</v>
      </c>
      <c r="D27" s="58">
        <v>6</v>
      </c>
      <c r="E27" s="18">
        <v>193.123</v>
      </c>
      <c r="F27" s="18">
        <v>192.971</v>
      </c>
      <c r="G27" s="18">
        <v>2</v>
      </c>
      <c r="H27" s="18">
        <f t="shared" si="10"/>
        <v>193.143</v>
      </c>
      <c r="I27" s="18">
        <f t="shared" si="11"/>
        <v>192.951</v>
      </c>
      <c r="J27" s="18">
        <f t="shared" si="0"/>
        <v>0.192</v>
      </c>
      <c r="K27" s="18">
        <f t="shared" si="1"/>
        <v>0.192</v>
      </c>
      <c r="L27" s="18">
        <f>ROUNDDOWN(H27+K27,3)</f>
        <v>193.335</v>
      </c>
      <c r="M27" s="18" t="s">
        <v>63</v>
      </c>
      <c r="N27" s="18">
        <f>ROUNDDOWN(K27*100,3)</f>
        <v>19.2</v>
      </c>
      <c r="P27" s="18">
        <f t="shared" si="3"/>
        <v>15.6</v>
      </c>
      <c r="Q27" s="37">
        <f>ROUNDDOWN(K27*U27,0)</f>
        <v>29952</v>
      </c>
      <c r="R27" s="37"/>
      <c r="S27" s="39">
        <f t="shared" si="8"/>
        <v>29952</v>
      </c>
      <c r="T27" s="41">
        <f t="shared" si="9"/>
        <v>940639</v>
      </c>
      <c r="U27" s="18">
        <f t="shared" si="2"/>
        <v>156000</v>
      </c>
      <c r="V27" s="18">
        <f t="shared" si="7"/>
        <v>1</v>
      </c>
      <c r="AA27" s="8" t="s">
        <v>1</v>
      </c>
      <c r="AB27" s="15">
        <f>ROUNDDOWN(AB24/AB17,3)</f>
        <v>22041.579</v>
      </c>
      <c r="AF27" s="18">
        <f>IF(B27="B",1,0)</f>
        <v>1</v>
      </c>
      <c r="AG27" s="18">
        <f>IF(B27="S",1,0)</f>
        <v>0</v>
      </c>
      <c r="AH27" s="18">
        <f t="shared" si="4"/>
        <v>1</v>
      </c>
      <c r="AI27" s="18">
        <f t="shared" si="5"/>
        <v>0</v>
      </c>
      <c r="AJ27" s="18">
        <f t="shared" si="6"/>
        <v>0</v>
      </c>
    </row>
    <row r="28" spans="1:36" ht="19.5" customHeight="1">
      <c r="A28" s="34">
        <v>24</v>
      </c>
      <c r="B28" s="18" t="s">
        <v>38</v>
      </c>
      <c r="C28" s="19">
        <v>42171</v>
      </c>
      <c r="D28" s="58">
        <v>18</v>
      </c>
      <c r="E28" s="18">
        <v>192.92</v>
      </c>
      <c r="F28" s="18">
        <v>192.653</v>
      </c>
      <c r="G28" s="18">
        <v>2</v>
      </c>
      <c r="H28" s="18">
        <f t="shared" si="10"/>
        <v>192.94</v>
      </c>
      <c r="I28" s="18">
        <f t="shared" si="11"/>
        <v>192.633</v>
      </c>
      <c r="J28" s="18">
        <f t="shared" si="0"/>
        <v>0.306</v>
      </c>
      <c r="K28" s="18">
        <f t="shared" si="1"/>
        <v>0.306</v>
      </c>
      <c r="L28" s="18">
        <f>ROUNDDOWN(H28+K28,3)</f>
        <v>193.246</v>
      </c>
      <c r="M28" s="18" t="s">
        <v>63</v>
      </c>
      <c r="N28" s="18">
        <f>ROUNDDOWN(K28*100,3)</f>
        <v>30.6</v>
      </c>
      <c r="P28" s="18">
        <f t="shared" si="3"/>
        <v>9.8</v>
      </c>
      <c r="Q28" s="37">
        <f>ROUNDDOWN(K28*U28,0)</f>
        <v>29988</v>
      </c>
      <c r="R28" s="37"/>
      <c r="S28" s="39">
        <f t="shared" si="8"/>
        <v>29988</v>
      </c>
      <c r="T28" s="41">
        <f t="shared" si="9"/>
        <v>970627</v>
      </c>
      <c r="U28" s="18">
        <f t="shared" si="2"/>
        <v>98000</v>
      </c>
      <c r="V28" s="18">
        <f t="shared" si="7"/>
        <v>1</v>
      </c>
      <c r="AA28" s="8" t="s">
        <v>2</v>
      </c>
      <c r="AB28" s="15">
        <f>ROUNDDOWN(AB25/AB21,3)</f>
        <v>27604.17</v>
      </c>
      <c r="AF28" s="18">
        <f>IF(B28="B",1,0)</f>
        <v>1</v>
      </c>
      <c r="AG28" s="18">
        <f>IF(B28="S",1,0)</f>
        <v>0</v>
      </c>
      <c r="AH28" s="18">
        <f t="shared" si="4"/>
        <v>1</v>
      </c>
      <c r="AI28" s="18">
        <f t="shared" si="5"/>
        <v>0</v>
      </c>
      <c r="AJ28" s="18">
        <f t="shared" si="6"/>
        <v>0</v>
      </c>
    </row>
    <row r="29" spans="1:36" ht="19.5" customHeight="1">
      <c r="A29" s="34">
        <v>25</v>
      </c>
      <c r="B29" s="18" t="s">
        <v>38</v>
      </c>
      <c r="C29" s="19">
        <v>42167</v>
      </c>
      <c r="D29" s="58">
        <v>19</v>
      </c>
      <c r="E29" s="18">
        <v>192.135</v>
      </c>
      <c r="F29" s="18">
        <v>191.486</v>
      </c>
      <c r="G29" s="18">
        <v>2</v>
      </c>
      <c r="H29" s="18">
        <f t="shared" si="10"/>
        <v>192.155</v>
      </c>
      <c r="I29" s="18">
        <f t="shared" si="11"/>
        <v>191.466</v>
      </c>
      <c r="J29" s="18">
        <f t="shared" si="0"/>
        <v>0.688</v>
      </c>
      <c r="K29" s="18">
        <f t="shared" si="1"/>
        <v>0.688</v>
      </c>
      <c r="L29" s="18">
        <f>ROUNDDOWN(H29+K29,3)</f>
        <v>192.843</v>
      </c>
      <c r="M29" s="18" t="s">
        <v>98</v>
      </c>
      <c r="O29" s="18">
        <f>ROUNDDOWN(J29*100,3)</f>
        <v>68.8</v>
      </c>
      <c r="P29" s="18">
        <f t="shared" si="3"/>
        <v>4.3</v>
      </c>
      <c r="Q29" s="37"/>
      <c r="R29" s="37">
        <f>ROUNDDOWN(J29*U29,0)</f>
        <v>29584</v>
      </c>
      <c r="S29" s="39">
        <f t="shared" si="8"/>
        <v>-29584</v>
      </c>
      <c r="T29" s="41">
        <f t="shared" si="9"/>
        <v>941043</v>
      </c>
      <c r="U29" s="18">
        <f t="shared" si="2"/>
        <v>43000</v>
      </c>
      <c r="V29" s="18">
        <f t="shared" si="7"/>
        <v>0</v>
      </c>
      <c r="AA29" s="8" t="s">
        <v>19</v>
      </c>
      <c r="AB29" s="11">
        <v>6</v>
      </c>
      <c r="AF29" s="18">
        <f>IF(B29="B",1,0)</f>
        <v>1</v>
      </c>
      <c r="AG29" s="18">
        <f>IF(B29="S",1,0)</f>
        <v>0</v>
      </c>
      <c r="AH29" s="18">
        <f t="shared" si="4"/>
        <v>0</v>
      </c>
      <c r="AI29" s="18">
        <f t="shared" si="5"/>
        <v>1</v>
      </c>
      <c r="AJ29" s="18">
        <f t="shared" si="6"/>
        <v>0</v>
      </c>
    </row>
    <row r="30" spans="1:36" ht="19.5" customHeight="1">
      <c r="A30" s="34">
        <v>26</v>
      </c>
      <c r="B30" s="18" t="s">
        <v>38</v>
      </c>
      <c r="C30" s="19">
        <v>42167</v>
      </c>
      <c r="D30" s="58">
        <v>7</v>
      </c>
      <c r="E30" s="18">
        <v>191.632</v>
      </c>
      <c r="F30" s="18">
        <v>191.221</v>
      </c>
      <c r="G30" s="18">
        <v>2</v>
      </c>
      <c r="H30" s="18">
        <f t="shared" si="10"/>
        <v>191.652</v>
      </c>
      <c r="I30" s="18">
        <f t="shared" si="11"/>
        <v>191.201</v>
      </c>
      <c r="J30" s="18">
        <f t="shared" si="0"/>
        <v>0.45</v>
      </c>
      <c r="K30" s="18">
        <f t="shared" si="1"/>
        <v>0.45</v>
      </c>
      <c r="L30" s="18">
        <f>ROUNDDOWN(H30+K30,3)</f>
        <v>192.102</v>
      </c>
      <c r="M30" s="18" t="s">
        <v>63</v>
      </c>
      <c r="N30" s="18">
        <f>ROUNDDOWN(K30*100,3)</f>
        <v>45</v>
      </c>
      <c r="P30" s="18">
        <f t="shared" si="3"/>
        <v>6.6</v>
      </c>
      <c r="Q30" s="37">
        <f>ROUNDDOWN(K30*U30,0)</f>
        <v>29700</v>
      </c>
      <c r="R30" s="37"/>
      <c r="S30" s="39">
        <f t="shared" si="8"/>
        <v>29700</v>
      </c>
      <c r="T30" s="41">
        <f t="shared" si="9"/>
        <v>970743</v>
      </c>
      <c r="U30" s="18">
        <f t="shared" si="2"/>
        <v>66000</v>
      </c>
      <c r="V30" s="18">
        <f t="shared" si="7"/>
        <v>1</v>
      </c>
      <c r="AA30" s="8" t="s">
        <v>20</v>
      </c>
      <c r="AB30" s="11">
        <v>5</v>
      </c>
      <c r="AF30" s="18">
        <f>IF(B30="B",1,0)</f>
        <v>1</v>
      </c>
      <c r="AG30" s="18">
        <f>IF(B30="S",1,0)</f>
        <v>0</v>
      </c>
      <c r="AH30" s="18">
        <f t="shared" si="4"/>
        <v>1</v>
      </c>
      <c r="AI30" s="18">
        <f t="shared" si="5"/>
        <v>0</v>
      </c>
      <c r="AJ30" s="18">
        <f t="shared" si="6"/>
        <v>0</v>
      </c>
    </row>
    <row r="31" spans="1:36" ht="19.5" customHeight="1">
      <c r="A31" s="34">
        <v>27</v>
      </c>
      <c r="B31" s="18" t="s">
        <v>38</v>
      </c>
      <c r="C31" s="19">
        <v>42166</v>
      </c>
      <c r="D31" s="58">
        <v>15</v>
      </c>
      <c r="E31" s="18">
        <v>191.563</v>
      </c>
      <c r="F31" s="18">
        <v>190.978</v>
      </c>
      <c r="G31" s="18">
        <v>2</v>
      </c>
      <c r="H31" s="18">
        <f t="shared" si="10"/>
        <v>191.583</v>
      </c>
      <c r="I31" s="18">
        <f t="shared" si="11"/>
        <v>190.958</v>
      </c>
      <c r="J31" s="18">
        <f t="shared" si="0"/>
        <v>0.625</v>
      </c>
      <c r="K31" s="18">
        <f t="shared" si="1"/>
        <v>0.625</v>
      </c>
      <c r="L31" s="18">
        <f>ROUNDDOWN(H31+K31,3)</f>
        <v>192.208</v>
      </c>
      <c r="M31" s="18" t="s">
        <v>63</v>
      </c>
      <c r="N31" s="18">
        <f>ROUNDDOWN(K31*100,3)</f>
        <v>62.5</v>
      </c>
      <c r="P31" s="18">
        <f t="shared" si="3"/>
        <v>4.8</v>
      </c>
      <c r="Q31" s="37">
        <f>ROUNDDOWN(K31*U31,0)</f>
        <v>30000</v>
      </c>
      <c r="R31" s="37"/>
      <c r="S31" s="39">
        <f t="shared" si="8"/>
        <v>30000</v>
      </c>
      <c r="T31" s="41">
        <f t="shared" si="9"/>
        <v>1000743</v>
      </c>
      <c r="U31" s="18">
        <f t="shared" si="2"/>
        <v>48000</v>
      </c>
      <c r="V31" s="18">
        <f t="shared" si="7"/>
        <v>1</v>
      </c>
      <c r="AA31" s="8" t="s">
        <v>21</v>
      </c>
      <c r="AB31" s="16">
        <v>77.1</v>
      </c>
      <c r="AF31" s="18">
        <f>IF(B31="B",1,0)</f>
        <v>1</v>
      </c>
      <c r="AG31" s="18">
        <f>IF(B31="S",1,0)</f>
        <v>0</v>
      </c>
      <c r="AH31" s="18">
        <f t="shared" si="4"/>
        <v>1</v>
      </c>
      <c r="AI31" s="18">
        <f t="shared" si="5"/>
        <v>0</v>
      </c>
      <c r="AJ31" s="18">
        <f t="shared" si="6"/>
        <v>0</v>
      </c>
    </row>
    <row r="32" spans="1:36" ht="19.5" customHeight="1" thickBot="1">
      <c r="A32" s="34">
        <v>28</v>
      </c>
      <c r="B32" s="18" t="s">
        <v>38</v>
      </c>
      <c r="C32" s="19">
        <v>42166</v>
      </c>
      <c r="D32" s="58">
        <v>7</v>
      </c>
      <c r="E32" s="18">
        <v>190.945</v>
      </c>
      <c r="F32" s="18">
        <v>190.568</v>
      </c>
      <c r="G32" s="18">
        <v>2</v>
      </c>
      <c r="H32" s="18">
        <f t="shared" si="10"/>
        <v>190.965</v>
      </c>
      <c r="I32" s="18">
        <f t="shared" si="11"/>
        <v>190.548</v>
      </c>
      <c r="J32" s="18">
        <f t="shared" si="0"/>
        <v>0.417</v>
      </c>
      <c r="K32" s="18">
        <f t="shared" si="1"/>
        <v>0.417</v>
      </c>
      <c r="L32" s="18">
        <f>ROUNDDOWN(H32+K32,3)</f>
        <v>191.382</v>
      </c>
      <c r="M32" s="18" t="s">
        <v>98</v>
      </c>
      <c r="O32" s="18">
        <f>ROUNDDOWN(J32*100,3)</f>
        <v>41.7</v>
      </c>
      <c r="P32" s="18">
        <f t="shared" si="3"/>
        <v>7.1</v>
      </c>
      <c r="Q32" s="37"/>
      <c r="R32" s="37">
        <f>ROUNDDOWN(J32*U32,0)</f>
        <v>29607</v>
      </c>
      <c r="S32" s="39">
        <f t="shared" si="8"/>
        <v>-29607</v>
      </c>
      <c r="T32" s="41">
        <f t="shared" si="9"/>
        <v>971136</v>
      </c>
      <c r="U32" s="18">
        <f t="shared" si="2"/>
        <v>71000</v>
      </c>
      <c r="V32" s="18">
        <f t="shared" si="7"/>
        <v>0</v>
      </c>
      <c r="AA32" s="9" t="s">
        <v>0</v>
      </c>
      <c r="AB32" s="30">
        <f>ROUNDDOWN((AB20/AB19)*1,2)</f>
        <v>0.5</v>
      </c>
      <c r="AF32" s="18">
        <f>IF(B32="B",1,0)</f>
        <v>1</v>
      </c>
      <c r="AG32" s="18">
        <f>IF(B32="S",1,0)</f>
        <v>0</v>
      </c>
      <c r="AH32" s="18">
        <f t="shared" si="4"/>
        <v>0</v>
      </c>
      <c r="AI32" s="18">
        <f t="shared" si="5"/>
        <v>1</v>
      </c>
      <c r="AJ32" s="18">
        <f t="shared" si="6"/>
        <v>0</v>
      </c>
    </row>
    <row r="33" spans="1:36" ht="19.5" customHeight="1">
      <c r="A33" s="34">
        <v>29</v>
      </c>
      <c r="B33" s="18" t="s">
        <v>38</v>
      </c>
      <c r="C33" s="19">
        <v>42166</v>
      </c>
      <c r="D33" s="58">
        <v>5</v>
      </c>
      <c r="E33" s="18">
        <v>190.825</v>
      </c>
      <c r="F33" s="18">
        <v>190.508</v>
      </c>
      <c r="G33" s="18">
        <v>2</v>
      </c>
      <c r="H33" s="18">
        <f t="shared" si="10"/>
        <v>190.845</v>
      </c>
      <c r="I33" s="18">
        <f t="shared" si="11"/>
        <v>190.488</v>
      </c>
      <c r="J33" s="18">
        <f t="shared" si="0"/>
        <v>0.356</v>
      </c>
      <c r="K33" s="18">
        <f t="shared" si="1"/>
        <v>0.356</v>
      </c>
      <c r="L33" s="18">
        <f>ROUNDDOWN(H33+K33,3)</f>
        <v>191.201</v>
      </c>
      <c r="M33" s="18" t="s">
        <v>98</v>
      </c>
      <c r="O33" s="18">
        <f>ROUNDDOWN(J33*100,3)</f>
        <v>35.6</v>
      </c>
      <c r="P33" s="18">
        <f t="shared" si="3"/>
        <v>8.4</v>
      </c>
      <c r="Q33" s="37"/>
      <c r="R33" s="37">
        <f>ROUNDDOWN(J33*U33,0)</f>
        <v>29904</v>
      </c>
      <c r="S33" s="39">
        <f t="shared" si="8"/>
        <v>-29904</v>
      </c>
      <c r="T33" s="41">
        <f t="shared" si="9"/>
        <v>941232</v>
      </c>
      <c r="U33" s="18">
        <f t="shared" si="2"/>
        <v>84000</v>
      </c>
      <c r="V33" s="18">
        <f t="shared" si="7"/>
        <v>0</v>
      </c>
      <c r="AF33" s="18">
        <f>IF(B33="B",1,0)</f>
        <v>1</v>
      </c>
      <c r="AG33" s="18">
        <f>IF(B33="S",1,0)</f>
        <v>0</v>
      </c>
      <c r="AH33" s="18">
        <f t="shared" si="4"/>
        <v>0</v>
      </c>
      <c r="AI33" s="18">
        <f t="shared" si="5"/>
        <v>1</v>
      </c>
      <c r="AJ33" s="18">
        <f t="shared" si="6"/>
        <v>0</v>
      </c>
    </row>
    <row r="34" spans="1:36" ht="19.5" customHeight="1">
      <c r="A34" s="34">
        <v>30</v>
      </c>
      <c r="B34" s="18" t="s">
        <v>38</v>
      </c>
      <c r="C34" s="19">
        <v>42166</v>
      </c>
      <c r="D34" s="58">
        <v>4</v>
      </c>
      <c r="E34" s="18">
        <v>190.786</v>
      </c>
      <c r="F34" s="18">
        <v>190.397</v>
      </c>
      <c r="G34" s="18">
        <v>2</v>
      </c>
      <c r="H34" s="18">
        <f t="shared" si="10"/>
        <v>190.806</v>
      </c>
      <c r="I34" s="18">
        <f t="shared" si="11"/>
        <v>190.377</v>
      </c>
      <c r="J34" s="18">
        <f t="shared" si="0"/>
        <v>0.429</v>
      </c>
      <c r="K34" s="18">
        <f t="shared" si="1"/>
        <v>0.429</v>
      </c>
      <c r="L34" s="18">
        <f>ROUNDDOWN(H34+K34,3)</f>
        <v>191.235</v>
      </c>
      <c r="M34" s="18" t="s">
        <v>98</v>
      </c>
      <c r="O34" s="18">
        <f>ROUNDDOWN(J34*100,3)</f>
        <v>42.9</v>
      </c>
      <c r="P34" s="18">
        <f t="shared" si="3"/>
        <v>6.9</v>
      </c>
      <c r="Q34" s="37"/>
      <c r="R34" s="37">
        <f>ROUNDDOWN(J34*U34,0)</f>
        <v>29601</v>
      </c>
      <c r="S34" s="39">
        <f t="shared" si="8"/>
        <v>-29601</v>
      </c>
      <c r="T34" s="41">
        <f t="shared" si="9"/>
        <v>911631</v>
      </c>
      <c r="U34" s="18">
        <f t="shared" si="2"/>
        <v>69000</v>
      </c>
      <c r="V34" s="18">
        <f t="shared" si="7"/>
        <v>0</v>
      </c>
      <c r="AA34" s="50" t="s">
        <v>79</v>
      </c>
      <c r="AB34" s="51">
        <v>1000000</v>
      </c>
      <c r="AC34" s="50"/>
      <c r="AD34" s="50"/>
      <c r="AF34" s="18">
        <f>IF(B34="B",1,0)</f>
        <v>1</v>
      </c>
      <c r="AG34" s="18">
        <f>IF(B34="S",1,0)</f>
        <v>0</v>
      </c>
      <c r="AH34" s="18">
        <f t="shared" si="4"/>
        <v>0</v>
      </c>
      <c r="AI34" s="18">
        <f t="shared" si="5"/>
        <v>1</v>
      </c>
      <c r="AJ34" s="18">
        <f t="shared" si="6"/>
        <v>0</v>
      </c>
    </row>
    <row r="35" spans="1:36" ht="19.5" customHeight="1">
      <c r="A35" s="34">
        <v>31</v>
      </c>
      <c r="B35" s="18" t="s">
        <v>38</v>
      </c>
      <c r="C35" s="19">
        <v>42165</v>
      </c>
      <c r="D35" s="58">
        <v>19</v>
      </c>
      <c r="E35" s="18">
        <v>190.569</v>
      </c>
      <c r="F35" s="18">
        <v>190.151</v>
      </c>
      <c r="G35" s="18">
        <v>2</v>
      </c>
      <c r="H35" s="18">
        <f t="shared" si="10"/>
        <v>190.589</v>
      </c>
      <c r="I35" s="18">
        <f t="shared" si="11"/>
        <v>190.131</v>
      </c>
      <c r="J35" s="18">
        <f t="shared" si="0"/>
        <v>0.457</v>
      </c>
      <c r="K35" s="18">
        <f t="shared" si="1"/>
        <v>0.457</v>
      </c>
      <c r="L35" s="18">
        <f>ROUNDDOWN(H35+K35,3)</f>
        <v>191.046</v>
      </c>
      <c r="M35" s="18" t="s">
        <v>63</v>
      </c>
      <c r="N35" s="18">
        <f>ROUNDDOWN(K35*100,3)</f>
        <v>45.7</v>
      </c>
      <c r="P35" s="18">
        <f t="shared" si="3"/>
        <v>6.5</v>
      </c>
      <c r="Q35" s="37">
        <f>ROUNDDOWN(K35*U35,0)</f>
        <v>29705</v>
      </c>
      <c r="R35" s="37"/>
      <c r="S35" s="39">
        <f t="shared" si="8"/>
        <v>29705</v>
      </c>
      <c r="T35" s="41">
        <f t="shared" si="9"/>
        <v>941336</v>
      </c>
      <c r="U35" s="18">
        <f t="shared" si="2"/>
        <v>65000</v>
      </c>
      <c r="V35" s="18">
        <f t="shared" si="7"/>
        <v>1</v>
      </c>
      <c r="AA35" s="46" t="s">
        <v>80</v>
      </c>
      <c r="AB35" s="48">
        <v>0.01</v>
      </c>
      <c r="AC35" s="48">
        <v>0.02</v>
      </c>
      <c r="AD35" s="48">
        <v>0.03</v>
      </c>
      <c r="AF35" s="18">
        <f>IF(B35="B",1,0)</f>
        <v>1</v>
      </c>
      <c r="AG35" s="18">
        <f>IF(B35="S",1,0)</f>
        <v>0</v>
      </c>
      <c r="AH35" s="18">
        <f t="shared" si="4"/>
        <v>1</v>
      </c>
      <c r="AI35" s="18">
        <f t="shared" si="5"/>
        <v>0</v>
      </c>
      <c r="AJ35" s="18">
        <f t="shared" si="6"/>
        <v>0</v>
      </c>
    </row>
    <row r="36" spans="1:36" ht="19.5" customHeight="1">
      <c r="A36" s="34">
        <v>32</v>
      </c>
      <c r="B36" s="18" t="s">
        <v>64</v>
      </c>
      <c r="C36" s="19">
        <v>42163</v>
      </c>
      <c r="D36" s="58">
        <v>10</v>
      </c>
      <c r="E36" s="18">
        <v>191.197</v>
      </c>
      <c r="F36" s="18">
        <v>191.586</v>
      </c>
      <c r="G36" s="18">
        <v>2</v>
      </c>
      <c r="H36" s="18">
        <f>ROUNDDOWN(E36-(G36/100),3)</f>
        <v>191.177</v>
      </c>
      <c r="I36" s="18">
        <f>ROUNDDOWN(F36+(G36/100),3)</f>
        <v>191.606</v>
      </c>
      <c r="J36" s="18">
        <f t="shared" si="0"/>
        <v>0.429</v>
      </c>
      <c r="K36" s="18">
        <f t="shared" si="1"/>
        <v>0.429</v>
      </c>
      <c r="L36" s="18">
        <f>ROUNDDOWN(H36-K36,3)</f>
        <v>190.748</v>
      </c>
      <c r="M36" s="18" t="s">
        <v>63</v>
      </c>
      <c r="N36" s="18">
        <f>ROUNDDOWN(K36*100,3)</f>
        <v>42.9</v>
      </c>
      <c r="P36" s="18">
        <f t="shared" si="3"/>
        <v>6.9</v>
      </c>
      <c r="Q36" s="37">
        <f>ROUNDDOWN(K36*U36,0)</f>
        <v>29601</v>
      </c>
      <c r="R36" s="37"/>
      <c r="S36" s="39">
        <f t="shared" si="8"/>
        <v>29601</v>
      </c>
      <c r="T36" s="41">
        <f t="shared" si="9"/>
        <v>970937</v>
      </c>
      <c r="U36" s="18">
        <f t="shared" si="2"/>
        <v>69000</v>
      </c>
      <c r="V36" s="18">
        <f t="shared" si="7"/>
        <v>1</v>
      </c>
      <c r="AA36" s="46" t="s">
        <v>81</v>
      </c>
      <c r="AB36" s="47">
        <v>128968</v>
      </c>
      <c r="AC36" s="47">
        <v>258748</v>
      </c>
      <c r="AD36" s="49">
        <v>389098</v>
      </c>
      <c r="AF36" s="18">
        <f>IF(B36="B",1,0)</f>
        <v>0</v>
      </c>
      <c r="AG36" s="18">
        <f>IF(B36="S",1,0)</f>
        <v>1</v>
      </c>
      <c r="AH36" s="18">
        <f t="shared" si="4"/>
        <v>1</v>
      </c>
      <c r="AI36" s="18">
        <f t="shared" si="5"/>
        <v>0</v>
      </c>
      <c r="AJ36" s="18">
        <f t="shared" si="6"/>
        <v>0</v>
      </c>
    </row>
    <row r="37" spans="1:36" ht="19.5" customHeight="1">
      <c r="A37" s="34">
        <v>33</v>
      </c>
      <c r="B37" s="18" t="s">
        <v>38</v>
      </c>
      <c r="C37" s="19">
        <v>42160</v>
      </c>
      <c r="D37" s="58">
        <v>15</v>
      </c>
      <c r="E37" s="18">
        <v>191.633</v>
      </c>
      <c r="F37" s="18">
        <v>190.714</v>
      </c>
      <c r="G37" s="18">
        <v>2</v>
      </c>
      <c r="H37" s="18">
        <f>ROUNDDOWN(E37+(G37/100),3)</f>
        <v>191.653</v>
      </c>
      <c r="I37" s="18">
        <f>ROUNDDOWN(F37-(G37/100),3)</f>
        <v>190.694</v>
      </c>
      <c r="J37" s="18">
        <f t="shared" si="0"/>
        <v>0.959</v>
      </c>
      <c r="K37" s="18">
        <f t="shared" si="1"/>
        <v>0.959</v>
      </c>
      <c r="L37" s="18">
        <f>ROUNDDOWN(H37+K37,3)</f>
        <v>192.612</v>
      </c>
      <c r="M37" s="18" t="s">
        <v>98</v>
      </c>
      <c r="O37" s="18">
        <f>ROUNDDOWN(J37*100,3)</f>
        <v>95.9</v>
      </c>
      <c r="P37" s="18">
        <f t="shared" si="3"/>
        <v>3.1</v>
      </c>
      <c r="Q37" s="37"/>
      <c r="R37" s="37">
        <f>ROUNDDOWN(J37*U37,0)</f>
        <v>29729</v>
      </c>
      <c r="S37" s="39">
        <f t="shared" si="8"/>
        <v>-29729</v>
      </c>
      <c r="T37" s="41">
        <f t="shared" si="9"/>
        <v>941208</v>
      </c>
      <c r="U37" s="18">
        <f aca="true" t="shared" si="12" ref="U37:U68">ROUNDDOWN((($R$2*$U$4)/(J37*100))*100,-3)</f>
        <v>31000</v>
      </c>
      <c r="V37" s="18">
        <f t="shared" si="7"/>
        <v>0</v>
      </c>
      <c r="Y37" s="41">
        <f>S107</f>
        <v>389098</v>
      </c>
      <c r="AF37" s="18">
        <f>IF(B37="B",1,0)</f>
        <v>1</v>
      </c>
      <c r="AG37" s="18">
        <f>IF(B37="S",1,0)</f>
        <v>0</v>
      </c>
      <c r="AH37" s="18">
        <f t="shared" si="4"/>
        <v>0</v>
      </c>
      <c r="AI37" s="18">
        <f t="shared" si="5"/>
        <v>1</v>
      </c>
      <c r="AJ37" s="18">
        <f t="shared" si="6"/>
        <v>0</v>
      </c>
    </row>
    <row r="38" spans="1:36" ht="19.5" customHeight="1">
      <c r="A38" s="34">
        <v>34</v>
      </c>
      <c r="B38" s="18" t="s">
        <v>38</v>
      </c>
      <c r="C38" s="19">
        <v>42159</v>
      </c>
      <c r="D38" s="58">
        <v>0</v>
      </c>
      <c r="E38" s="18">
        <v>190.539</v>
      </c>
      <c r="F38" s="18">
        <v>190.334</v>
      </c>
      <c r="G38" s="18">
        <v>2</v>
      </c>
      <c r="H38" s="18">
        <f>ROUNDDOWN(E38+(G38/100),3)</f>
        <v>190.559</v>
      </c>
      <c r="I38" s="18">
        <f>ROUNDDOWN(F38-(G38/100),3)</f>
        <v>190.314</v>
      </c>
      <c r="J38" s="18">
        <f t="shared" si="0"/>
        <v>0.245</v>
      </c>
      <c r="K38" s="18">
        <f t="shared" si="1"/>
        <v>0.245</v>
      </c>
      <c r="L38" s="18">
        <f>ROUNDDOWN(H38+K38,3)</f>
        <v>190.804</v>
      </c>
      <c r="M38" s="18" t="s">
        <v>63</v>
      </c>
      <c r="N38" s="18">
        <f>ROUNDDOWN(K38*100,3)</f>
        <v>24.5</v>
      </c>
      <c r="P38" s="18">
        <f t="shared" si="3"/>
        <v>12.2</v>
      </c>
      <c r="Q38" s="37">
        <f>ROUNDDOWN(K38*U38,0)</f>
        <v>29890</v>
      </c>
      <c r="R38" s="37"/>
      <c r="S38" s="39">
        <f t="shared" si="8"/>
        <v>29890</v>
      </c>
      <c r="T38" s="41">
        <f t="shared" si="9"/>
        <v>971098</v>
      </c>
      <c r="U38" s="18">
        <f t="shared" si="12"/>
        <v>122000</v>
      </c>
      <c r="V38" s="18">
        <f t="shared" si="7"/>
        <v>1</v>
      </c>
      <c r="AF38" s="18">
        <f>IF(B38="B",1,0)</f>
        <v>1</v>
      </c>
      <c r="AG38" s="18">
        <f>IF(B38="S",1,0)</f>
        <v>0</v>
      </c>
      <c r="AH38" s="18">
        <f t="shared" si="4"/>
        <v>1</v>
      </c>
      <c r="AI38" s="18">
        <f t="shared" si="5"/>
        <v>0</v>
      </c>
      <c r="AJ38" s="18">
        <f t="shared" si="6"/>
        <v>0</v>
      </c>
    </row>
    <row r="39" spans="1:36" ht="19.5" customHeight="1">
      <c r="A39" s="34">
        <v>35</v>
      </c>
      <c r="B39" s="18" t="s">
        <v>38</v>
      </c>
      <c r="C39" s="19">
        <v>42157</v>
      </c>
      <c r="D39" s="58">
        <v>17</v>
      </c>
      <c r="E39" s="18">
        <v>190.268</v>
      </c>
      <c r="F39" s="18">
        <v>189.837</v>
      </c>
      <c r="G39" s="18">
        <v>2</v>
      </c>
      <c r="H39" s="18">
        <f>ROUNDDOWN(E39+(G39/100),3)</f>
        <v>190.288</v>
      </c>
      <c r="I39" s="18">
        <f>ROUNDDOWN(F39-(G39/100),3)</f>
        <v>189.817</v>
      </c>
      <c r="J39" s="18">
        <f t="shared" si="0"/>
        <v>0.471</v>
      </c>
      <c r="K39" s="18">
        <f t="shared" si="1"/>
        <v>0.471</v>
      </c>
      <c r="L39" s="18">
        <f>ROUNDDOWN(H39+K39,3)</f>
        <v>190.759</v>
      </c>
      <c r="M39" s="18" t="s">
        <v>63</v>
      </c>
      <c r="N39" s="18">
        <f>ROUNDDOWN(K39*100,3)</f>
        <v>47.1</v>
      </c>
      <c r="P39" s="18">
        <f t="shared" si="3"/>
        <v>6.3</v>
      </c>
      <c r="Q39" s="37">
        <f>ROUNDDOWN(K39*U39,0)</f>
        <v>29673</v>
      </c>
      <c r="R39" s="37"/>
      <c r="S39" s="39">
        <f t="shared" si="8"/>
        <v>29673</v>
      </c>
      <c r="T39" s="41">
        <f t="shared" si="9"/>
        <v>1000771</v>
      </c>
      <c r="U39" s="18">
        <f t="shared" si="12"/>
        <v>63000</v>
      </c>
      <c r="V39" s="18">
        <f t="shared" si="7"/>
        <v>1</v>
      </c>
      <c r="AF39" s="18">
        <f>IF(B39="B",1,0)</f>
        <v>1</v>
      </c>
      <c r="AG39" s="18">
        <f>IF(B39="S",1,0)</f>
        <v>0</v>
      </c>
      <c r="AH39" s="18">
        <f t="shared" si="4"/>
        <v>1</v>
      </c>
      <c r="AI39" s="18">
        <f t="shared" si="5"/>
        <v>0</v>
      </c>
      <c r="AJ39" s="18">
        <f t="shared" si="6"/>
        <v>0</v>
      </c>
    </row>
    <row r="40" spans="1:36" ht="19.5" customHeight="1">
      <c r="A40" s="34">
        <v>36</v>
      </c>
      <c r="B40" s="18" t="s">
        <v>38</v>
      </c>
      <c r="C40" s="19">
        <v>42157</v>
      </c>
      <c r="D40" s="58">
        <v>15</v>
      </c>
      <c r="E40" s="18">
        <v>190.009</v>
      </c>
      <c r="F40" s="18">
        <v>189.637</v>
      </c>
      <c r="G40" s="18">
        <v>2</v>
      </c>
      <c r="H40" s="18">
        <f>ROUNDDOWN(E40+(G40/100),3)</f>
        <v>190.029</v>
      </c>
      <c r="I40" s="18">
        <f>ROUNDDOWN(F40-(G40/100),3)</f>
        <v>189.617</v>
      </c>
      <c r="J40" s="18">
        <f t="shared" si="0"/>
        <v>0.412</v>
      </c>
      <c r="K40" s="18">
        <f t="shared" si="1"/>
        <v>0.412</v>
      </c>
      <c r="L40" s="18">
        <f>ROUNDDOWN(H40+K40,3)</f>
        <v>190.441</v>
      </c>
      <c r="M40" s="18" t="s">
        <v>63</v>
      </c>
      <c r="N40" s="18">
        <f>ROUNDDOWN(K40*100,3)</f>
        <v>41.2</v>
      </c>
      <c r="P40" s="18">
        <f t="shared" si="3"/>
        <v>7.2</v>
      </c>
      <c r="Q40" s="37">
        <f>ROUNDDOWN(K40*U40,0)</f>
        <v>29664</v>
      </c>
      <c r="R40" s="37"/>
      <c r="S40" s="39">
        <f t="shared" si="8"/>
        <v>29664</v>
      </c>
      <c r="T40" s="41">
        <f t="shared" si="9"/>
        <v>1030435</v>
      </c>
      <c r="U40" s="18">
        <f t="shared" si="12"/>
        <v>72000</v>
      </c>
      <c r="V40" s="18">
        <f t="shared" si="7"/>
        <v>1</v>
      </c>
      <c r="AF40" s="18">
        <f>IF(B40="B",1,0)</f>
        <v>1</v>
      </c>
      <c r="AG40" s="18">
        <f>IF(B40="S",1,0)</f>
        <v>0</v>
      </c>
      <c r="AH40" s="18">
        <f t="shared" si="4"/>
        <v>1</v>
      </c>
      <c r="AI40" s="18">
        <f t="shared" si="5"/>
        <v>0</v>
      </c>
      <c r="AJ40" s="18">
        <f t="shared" si="6"/>
        <v>0</v>
      </c>
    </row>
    <row r="41" spans="1:36" ht="19.5" customHeight="1">
      <c r="A41" s="34">
        <v>37</v>
      </c>
      <c r="B41" s="18" t="s">
        <v>64</v>
      </c>
      <c r="C41" s="19">
        <v>42157</v>
      </c>
      <c r="D41" s="58">
        <v>9</v>
      </c>
      <c r="E41" s="18">
        <v>189.427</v>
      </c>
      <c r="F41" s="18">
        <v>189.773</v>
      </c>
      <c r="G41" s="18">
        <v>2</v>
      </c>
      <c r="H41" s="18">
        <f>ROUNDDOWN(E41-(G41/100),3)</f>
        <v>189.407</v>
      </c>
      <c r="I41" s="18">
        <f>ROUNDDOWN(F41+(G41/100),3)</f>
        <v>189.793</v>
      </c>
      <c r="J41" s="18">
        <f t="shared" si="0"/>
        <v>0.385</v>
      </c>
      <c r="K41" s="18">
        <f t="shared" si="1"/>
        <v>0.385</v>
      </c>
      <c r="L41" s="18">
        <f>ROUNDDOWN(H41-K41,3)</f>
        <v>189.022</v>
      </c>
      <c r="M41" s="18" t="s">
        <v>98</v>
      </c>
      <c r="O41" s="18">
        <f>ROUNDDOWN(J41*100,3)</f>
        <v>38.5</v>
      </c>
      <c r="P41" s="18">
        <f t="shared" si="3"/>
        <v>7.7</v>
      </c>
      <c r="Q41" s="37"/>
      <c r="R41" s="37">
        <f>ROUNDDOWN(J41*U41,0)</f>
        <v>29645</v>
      </c>
      <c r="S41" s="39">
        <f t="shared" si="8"/>
        <v>-29645</v>
      </c>
      <c r="T41" s="41">
        <f t="shared" si="9"/>
        <v>1000790</v>
      </c>
      <c r="U41" s="18">
        <f t="shared" si="12"/>
        <v>77000</v>
      </c>
      <c r="V41" s="18">
        <f t="shared" si="7"/>
        <v>0</v>
      </c>
      <c r="AF41" s="18">
        <f>IF(B41="B",1,0)</f>
        <v>0</v>
      </c>
      <c r="AG41" s="18">
        <f>IF(B41="S",1,0)</f>
        <v>1</v>
      </c>
      <c r="AH41" s="18">
        <f t="shared" si="4"/>
        <v>0</v>
      </c>
      <c r="AI41" s="18">
        <f t="shared" si="5"/>
        <v>1</v>
      </c>
      <c r="AJ41" s="18">
        <f t="shared" si="6"/>
        <v>0</v>
      </c>
    </row>
    <row r="42" spans="1:36" ht="19.5" customHeight="1">
      <c r="A42" s="34">
        <v>38</v>
      </c>
      <c r="B42" s="26" t="s">
        <v>38</v>
      </c>
      <c r="C42" s="31">
        <v>42156</v>
      </c>
      <c r="D42" s="59">
        <v>18</v>
      </c>
      <c r="E42" s="18">
        <v>189.454</v>
      </c>
      <c r="F42" s="18">
        <v>189.093</v>
      </c>
      <c r="G42" s="18">
        <v>2</v>
      </c>
      <c r="H42" s="18">
        <f>ROUNDDOWN(E42+(G42/100),3)</f>
        <v>189.474</v>
      </c>
      <c r="I42" s="18">
        <f>ROUNDDOWN(F42-(G42/100),3)</f>
        <v>189.073</v>
      </c>
      <c r="J42" s="18">
        <f t="shared" si="0"/>
        <v>0.4</v>
      </c>
      <c r="K42" s="18">
        <f t="shared" si="1"/>
        <v>0.4</v>
      </c>
      <c r="L42" s="18">
        <f>ROUNDDOWN(H42+K42,3)</f>
        <v>189.874</v>
      </c>
      <c r="M42" s="18" t="s">
        <v>63</v>
      </c>
      <c r="N42" s="18">
        <f>ROUNDDOWN(K42*100,3)</f>
        <v>40</v>
      </c>
      <c r="P42" s="18">
        <f t="shared" si="3"/>
        <v>7.5</v>
      </c>
      <c r="Q42" s="37">
        <f>ROUNDDOWN(K42*U42,0)</f>
        <v>30000</v>
      </c>
      <c r="R42" s="37"/>
      <c r="S42" s="39">
        <f t="shared" si="8"/>
        <v>30000</v>
      </c>
      <c r="T42" s="41">
        <f t="shared" si="9"/>
        <v>1030790</v>
      </c>
      <c r="U42" s="18">
        <f t="shared" si="12"/>
        <v>75000</v>
      </c>
      <c r="V42" s="18">
        <f t="shared" si="7"/>
        <v>1</v>
      </c>
      <c r="AF42" s="18">
        <f>IF(B42="B",1,0)</f>
        <v>1</v>
      </c>
      <c r="AG42" s="18">
        <f>IF(B42="S",1,0)</f>
        <v>0</v>
      </c>
      <c r="AH42" s="18">
        <f t="shared" si="4"/>
        <v>1</v>
      </c>
      <c r="AI42" s="18">
        <f t="shared" si="5"/>
        <v>0</v>
      </c>
      <c r="AJ42" s="18">
        <f t="shared" si="6"/>
        <v>0</v>
      </c>
    </row>
    <row r="43" spans="1:36" ht="19.5" customHeight="1">
      <c r="A43" s="34">
        <v>39</v>
      </c>
      <c r="B43" s="18" t="s">
        <v>64</v>
      </c>
      <c r="C43" s="19">
        <v>42156</v>
      </c>
      <c r="D43" s="58">
        <v>10</v>
      </c>
      <c r="E43" s="18">
        <v>189.313</v>
      </c>
      <c r="F43" s="18">
        <v>189.75</v>
      </c>
      <c r="G43" s="18">
        <v>2</v>
      </c>
      <c r="H43" s="18">
        <f>ROUNDDOWN(E43-(G43/100),3)</f>
        <v>189.293</v>
      </c>
      <c r="I43" s="18">
        <f>ROUNDDOWN(F43+(G43/100),3)</f>
        <v>189.77</v>
      </c>
      <c r="J43" s="18">
        <f t="shared" si="0"/>
        <v>0.477</v>
      </c>
      <c r="K43" s="18">
        <f t="shared" si="1"/>
        <v>0.477</v>
      </c>
      <c r="L43" s="18">
        <f>ROUNDDOWN(H43-K43,3)</f>
        <v>188.816</v>
      </c>
      <c r="M43" s="18" t="s">
        <v>63</v>
      </c>
      <c r="N43" s="18">
        <f>ROUNDDOWN(K43*100,3)</f>
        <v>47.7</v>
      </c>
      <c r="P43" s="18">
        <f t="shared" si="3"/>
        <v>6.2</v>
      </c>
      <c r="Q43" s="37">
        <f>ROUNDDOWN(K43*U43,0)</f>
        <v>29574</v>
      </c>
      <c r="R43" s="37"/>
      <c r="S43" s="39">
        <f t="shared" si="8"/>
        <v>29574</v>
      </c>
      <c r="T43" s="41">
        <f t="shared" si="9"/>
        <v>1060364</v>
      </c>
      <c r="U43" s="18">
        <f t="shared" si="12"/>
        <v>62000</v>
      </c>
      <c r="V43" s="18">
        <f t="shared" si="7"/>
        <v>1</v>
      </c>
      <c r="AF43" s="18">
        <f>IF(B43="B",1,0)</f>
        <v>0</v>
      </c>
      <c r="AG43" s="18">
        <f>IF(B43="S",1,0)</f>
        <v>1</v>
      </c>
      <c r="AH43" s="18">
        <f t="shared" si="4"/>
        <v>1</v>
      </c>
      <c r="AI43" s="18">
        <f t="shared" si="5"/>
        <v>0</v>
      </c>
      <c r="AJ43" s="18">
        <f t="shared" si="6"/>
        <v>0</v>
      </c>
    </row>
    <row r="44" spans="1:36" ht="19.5" customHeight="1">
      <c r="A44" s="34">
        <v>40</v>
      </c>
      <c r="B44" s="18" t="s">
        <v>38</v>
      </c>
      <c r="C44" s="19">
        <v>42156</v>
      </c>
      <c r="D44" s="58">
        <v>5</v>
      </c>
      <c r="E44" s="18">
        <v>189.854</v>
      </c>
      <c r="F44" s="18">
        <v>189.635</v>
      </c>
      <c r="G44" s="18">
        <v>2</v>
      </c>
      <c r="H44" s="18">
        <f>ROUNDDOWN(E44+(G44/100),3)</f>
        <v>189.874</v>
      </c>
      <c r="I44" s="18">
        <f>ROUNDDOWN(F44-(G44/100),3)</f>
        <v>189.615</v>
      </c>
      <c r="J44" s="18">
        <f t="shared" si="0"/>
        <v>0.258</v>
      </c>
      <c r="K44" s="18">
        <f t="shared" si="1"/>
        <v>0.258</v>
      </c>
      <c r="L44" s="18">
        <f>ROUNDDOWN(H44+K44,3)</f>
        <v>190.132</v>
      </c>
      <c r="M44" s="18" t="s">
        <v>98</v>
      </c>
      <c r="O44" s="18">
        <f>ROUNDDOWN(J44*100,3)</f>
        <v>25.8</v>
      </c>
      <c r="P44" s="18">
        <f t="shared" si="3"/>
        <v>11.6</v>
      </c>
      <c r="Q44" s="37"/>
      <c r="R44" s="37">
        <f>ROUNDDOWN(J44*U44,0)</f>
        <v>29928</v>
      </c>
      <c r="S44" s="39">
        <f t="shared" si="8"/>
        <v>-29928</v>
      </c>
      <c r="T44" s="41">
        <f t="shared" si="9"/>
        <v>1030436</v>
      </c>
      <c r="U44" s="18">
        <f t="shared" si="12"/>
        <v>116000</v>
      </c>
      <c r="V44" s="18">
        <f t="shared" si="7"/>
        <v>0</v>
      </c>
      <c r="AF44" s="18">
        <f>IF(B44="B",1,0)</f>
        <v>1</v>
      </c>
      <c r="AG44" s="18">
        <f>IF(B44="S",1,0)</f>
        <v>0</v>
      </c>
      <c r="AH44" s="18">
        <f t="shared" si="4"/>
        <v>0</v>
      </c>
      <c r="AI44" s="18">
        <f t="shared" si="5"/>
        <v>1</v>
      </c>
      <c r="AJ44" s="18">
        <f t="shared" si="6"/>
        <v>0</v>
      </c>
    </row>
    <row r="45" spans="1:36" ht="19.5" customHeight="1">
      <c r="A45" s="34">
        <v>41</v>
      </c>
      <c r="B45" s="18" t="s">
        <v>38</v>
      </c>
      <c r="C45" s="19">
        <v>42156</v>
      </c>
      <c r="D45" s="58">
        <v>4</v>
      </c>
      <c r="E45" s="18">
        <v>189.807</v>
      </c>
      <c r="F45" s="18">
        <v>189.631</v>
      </c>
      <c r="G45" s="18">
        <v>2</v>
      </c>
      <c r="H45" s="18">
        <f>ROUNDDOWN(E45+(G45/100),3)</f>
        <v>189.827</v>
      </c>
      <c r="I45" s="18">
        <f>ROUNDDOWN(F45-(G45/100),3)</f>
        <v>189.611</v>
      </c>
      <c r="J45" s="18">
        <f t="shared" si="0"/>
        <v>0.216</v>
      </c>
      <c r="K45" s="18">
        <f t="shared" si="1"/>
        <v>0.216</v>
      </c>
      <c r="L45" s="18">
        <f>ROUNDDOWN(H45+K45,3)</f>
        <v>190.043</v>
      </c>
      <c r="M45" s="18" t="s">
        <v>98</v>
      </c>
      <c r="O45" s="18">
        <f>ROUNDDOWN(J45*100,3)</f>
        <v>21.6</v>
      </c>
      <c r="P45" s="18">
        <f t="shared" si="3"/>
        <v>13.8</v>
      </c>
      <c r="Q45" s="37"/>
      <c r="R45" s="37">
        <f>ROUNDDOWN(J45*U45,0)</f>
        <v>29808</v>
      </c>
      <c r="S45" s="39">
        <f t="shared" si="8"/>
        <v>-29808</v>
      </c>
      <c r="T45" s="41">
        <f t="shared" si="9"/>
        <v>1000628</v>
      </c>
      <c r="U45" s="18">
        <f t="shared" si="12"/>
        <v>138000</v>
      </c>
      <c r="V45" s="18">
        <f t="shared" si="7"/>
        <v>0</v>
      </c>
      <c r="AF45" s="18">
        <f>IF(B45="B",1,0)</f>
        <v>1</v>
      </c>
      <c r="AG45" s="18">
        <f>IF(B45="S",1,0)</f>
        <v>0</v>
      </c>
      <c r="AH45" s="18">
        <f t="shared" si="4"/>
        <v>0</v>
      </c>
      <c r="AI45" s="18">
        <f t="shared" si="5"/>
        <v>1</v>
      </c>
      <c r="AJ45" s="18">
        <f t="shared" si="6"/>
        <v>0</v>
      </c>
    </row>
    <row r="46" spans="1:36" ht="19.5" customHeight="1">
      <c r="A46" s="34">
        <v>42</v>
      </c>
      <c r="B46" s="18" t="s">
        <v>64</v>
      </c>
      <c r="C46" s="19">
        <v>42153</v>
      </c>
      <c r="D46" s="58">
        <v>16</v>
      </c>
      <c r="E46" s="18">
        <v>189.296</v>
      </c>
      <c r="F46" s="18">
        <v>189.566</v>
      </c>
      <c r="G46" s="18">
        <v>2</v>
      </c>
      <c r="H46" s="18">
        <f>ROUNDDOWN(E46-(G46/100),3)</f>
        <v>189.276</v>
      </c>
      <c r="I46" s="18">
        <f>ROUNDDOWN(F46+(G46/100),3)</f>
        <v>189.586</v>
      </c>
      <c r="J46" s="18">
        <f t="shared" si="0"/>
        <v>0.31</v>
      </c>
      <c r="K46" s="18">
        <f t="shared" si="1"/>
        <v>0.31</v>
      </c>
      <c r="L46" s="18">
        <f>ROUNDDOWN(H46-K46,3)</f>
        <v>188.966</v>
      </c>
      <c r="M46" s="18" t="s">
        <v>98</v>
      </c>
      <c r="O46" s="18">
        <f>ROUNDDOWN(J46*100,3)</f>
        <v>31</v>
      </c>
      <c r="P46" s="18">
        <f t="shared" si="3"/>
        <v>9.6</v>
      </c>
      <c r="Q46" s="37"/>
      <c r="R46" s="37">
        <f>ROUNDDOWN(J46*U46,0)</f>
        <v>29760</v>
      </c>
      <c r="S46" s="39">
        <f t="shared" si="8"/>
        <v>-29760</v>
      </c>
      <c r="T46" s="41">
        <f t="shared" si="9"/>
        <v>970868</v>
      </c>
      <c r="U46" s="18">
        <f t="shared" si="12"/>
        <v>96000</v>
      </c>
      <c r="V46" s="18">
        <f t="shared" si="7"/>
        <v>0</v>
      </c>
      <c r="AF46" s="18">
        <f>IF(B46="B",1,0)</f>
        <v>0</v>
      </c>
      <c r="AG46" s="18">
        <f>IF(B46="S",1,0)</f>
        <v>1</v>
      </c>
      <c r="AH46" s="18">
        <f t="shared" si="4"/>
        <v>0</v>
      </c>
      <c r="AI46" s="18">
        <f t="shared" si="5"/>
        <v>1</v>
      </c>
      <c r="AJ46" s="18">
        <f t="shared" si="6"/>
        <v>0</v>
      </c>
    </row>
    <row r="47" spans="1:36" ht="19.5" customHeight="1">
      <c r="A47" s="34">
        <v>43</v>
      </c>
      <c r="B47" s="18" t="s">
        <v>64</v>
      </c>
      <c r="C47" s="19">
        <v>42153</v>
      </c>
      <c r="D47" s="58">
        <v>2</v>
      </c>
      <c r="E47" s="18">
        <v>189.59</v>
      </c>
      <c r="F47" s="18">
        <v>189.835</v>
      </c>
      <c r="G47" s="18">
        <v>2</v>
      </c>
      <c r="H47" s="18">
        <f>ROUNDDOWN(E47-(G47/100),3)</f>
        <v>189.57</v>
      </c>
      <c r="I47" s="18">
        <f>ROUNDDOWN(F47+(G47/100),3)</f>
        <v>189.855</v>
      </c>
      <c r="J47" s="18">
        <f t="shared" si="0"/>
        <v>0.284</v>
      </c>
      <c r="K47" s="18">
        <f t="shared" si="1"/>
        <v>0.284</v>
      </c>
      <c r="L47" s="18">
        <f>ROUNDDOWN(H47-K47,3)</f>
        <v>189.286</v>
      </c>
      <c r="M47" s="18" t="s">
        <v>98</v>
      </c>
      <c r="O47" s="18">
        <f>ROUNDDOWN(J47*100,3)</f>
        <v>28.4</v>
      </c>
      <c r="P47" s="18">
        <f t="shared" si="3"/>
        <v>10.5</v>
      </c>
      <c r="Q47" s="37"/>
      <c r="R47" s="37">
        <f>ROUNDDOWN(J47*U47,0)</f>
        <v>29820</v>
      </c>
      <c r="S47" s="39">
        <f t="shared" si="8"/>
        <v>-29820</v>
      </c>
      <c r="T47" s="41">
        <f t="shared" si="9"/>
        <v>941048</v>
      </c>
      <c r="U47" s="18">
        <f t="shared" si="12"/>
        <v>105000</v>
      </c>
      <c r="V47" s="18">
        <f t="shared" si="7"/>
        <v>0</v>
      </c>
      <c r="AF47" s="18">
        <f>IF(B47="B",1,0)</f>
        <v>0</v>
      </c>
      <c r="AG47" s="18">
        <f>IF(B47="S",1,0)</f>
        <v>1</v>
      </c>
      <c r="AH47" s="18">
        <f t="shared" si="4"/>
        <v>0</v>
      </c>
      <c r="AI47" s="18">
        <f t="shared" si="5"/>
        <v>1</v>
      </c>
      <c r="AJ47" s="18">
        <f t="shared" si="6"/>
        <v>0</v>
      </c>
    </row>
    <row r="48" spans="1:36" ht="19.5" customHeight="1">
      <c r="A48" s="34">
        <v>44</v>
      </c>
      <c r="B48" s="18" t="s">
        <v>38</v>
      </c>
      <c r="C48" s="19">
        <v>42152</v>
      </c>
      <c r="D48" s="58">
        <v>3</v>
      </c>
      <c r="E48" s="18">
        <v>189.894</v>
      </c>
      <c r="F48" s="18">
        <v>189.708</v>
      </c>
      <c r="G48" s="18">
        <v>2</v>
      </c>
      <c r="H48" s="18">
        <f>ROUNDDOWN(E48+(G48/100),3)</f>
        <v>189.914</v>
      </c>
      <c r="I48" s="18">
        <f>ROUNDDOWN(F48-(G48/100),3)</f>
        <v>189.688</v>
      </c>
      <c r="J48" s="18">
        <f t="shared" si="0"/>
        <v>0.225</v>
      </c>
      <c r="K48" s="18">
        <f t="shared" si="1"/>
        <v>0.225</v>
      </c>
      <c r="L48" s="18">
        <f>ROUNDDOWN(H48+K48,3)</f>
        <v>190.139</v>
      </c>
      <c r="M48" s="18" t="s">
        <v>63</v>
      </c>
      <c r="N48" s="18">
        <f>ROUNDDOWN(K48*100,3)</f>
        <v>22.5</v>
      </c>
      <c r="P48" s="18">
        <f t="shared" si="3"/>
        <v>13.3</v>
      </c>
      <c r="Q48" s="37">
        <f>ROUNDDOWN(K48*U48,0)</f>
        <v>29925</v>
      </c>
      <c r="R48" s="37"/>
      <c r="S48" s="39">
        <f t="shared" si="8"/>
        <v>29925</v>
      </c>
      <c r="T48" s="41">
        <f t="shared" si="9"/>
        <v>970973</v>
      </c>
      <c r="U48" s="18">
        <f t="shared" si="12"/>
        <v>133000</v>
      </c>
      <c r="V48" s="18">
        <f t="shared" si="7"/>
        <v>1</v>
      </c>
      <c r="AF48" s="18">
        <f>IF(B48="B",1,0)</f>
        <v>1</v>
      </c>
      <c r="AG48" s="18">
        <f>IF(B48="S",1,0)</f>
        <v>0</v>
      </c>
      <c r="AH48" s="18">
        <f t="shared" si="4"/>
        <v>1</v>
      </c>
      <c r="AI48" s="18">
        <f t="shared" si="5"/>
        <v>0</v>
      </c>
      <c r="AJ48" s="18">
        <f t="shared" si="6"/>
        <v>0</v>
      </c>
    </row>
    <row r="49" spans="1:36" ht="19.5" customHeight="1">
      <c r="A49" s="34">
        <v>45</v>
      </c>
      <c r="B49" s="18" t="s">
        <v>38</v>
      </c>
      <c r="C49" s="19">
        <v>42151</v>
      </c>
      <c r="D49" s="58">
        <v>8</v>
      </c>
      <c r="E49" s="18">
        <v>189.661</v>
      </c>
      <c r="F49" s="18">
        <v>189.381</v>
      </c>
      <c r="G49" s="18">
        <v>2</v>
      </c>
      <c r="H49" s="18">
        <f>ROUNDDOWN(E49+(G49/100),3)</f>
        <v>189.681</v>
      </c>
      <c r="I49" s="18">
        <f>ROUNDDOWN(F49-(G49/100),3)</f>
        <v>189.361</v>
      </c>
      <c r="J49" s="18">
        <f t="shared" si="0"/>
        <v>0.32</v>
      </c>
      <c r="K49" s="18">
        <f t="shared" si="1"/>
        <v>0.32</v>
      </c>
      <c r="L49" s="18">
        <f>ROUNDDOWN(H49+K49,3)</f>
        <v>190.001</v>
      </c>
      <c r="M49" s="18" t="s">
        <v>63</v>
      </c>
      <c r="N49" s="18">
        <f>ROUNDDOWN(K49*100,3)</f>
        <v>32</v>
      </c>
      <c r="P49" s="18">
        <f t="shared" si="3"/>
        <v>9.3</v>
      </c>
      <c r="Q49" s="37">
        <f>ROUNDDOWN(K49*U49,0)</f>
        <v>29760</v>
      </c>
      <c r="R49" s="37"/>
      <c r="S49" s="39">
        <f t="shared" si="8"/>
        <v>29760</v>
      </c>
      <c r="T49" s="41">
        <f t="shared" si="9"/>
        <v>1000733</v>
      </c>
      <c r="U49" s="18">
        <f t="shared" si="12"/>
        <v>93000</v>
      </c>
      <c r="V49" s="18">
        <f t="shared" si="7"/>
        <v>1</v>
      </c>
      <c r="AF49" s="18">
        <f>IF(B49="B",1,0)</f>
        <v>1</v>
      </c>
      <c r="AG49" s="18">
        <f>IF(B49="S",1,0)</f>
        <v>0</v>
      </c>
      <c r="AH49" s="18">
        <f t="shared" si="4"/>
        <v>1</v>
      </c>
      <c r="AI49" s="18">
        <f t="shared" si="5"/>
        <v>0</v>
      </c>
      <c r="AJ49" s="18">
        <f t="shared" si="6"/>
        <v>0</v>
      </c>
    </row>
    <row r="50" spans="1:36" ht="19.5" customHeight="1">
      <c r="A50" s="34">
        <v>46</v>
      </c>
      <c r="B50" s="18" t="s">
        <v>38</v>
      </c>
      <c r="C50" s="19">
        <v>42151</v>
      </c>
      <c r="D50" s="58">
        <v>2</v>
      </c>
      <c r="E50" s="18">
        <v>189.379</v>
      </c>
      <c r="F50" s="18">
        <v>189.231</v>
      </c>
      <c r="G50" s="18">
        <v>2</v>
      </c>
      <c r="H50" s="18">
        <f>ROUNDDOWN(E50+(G50/100),3)</f>
        <v>189.399</v>
      </c>
      <c r="I50" s="18">
        <f>ROUNDDOWN(F50-(G50/100),3)</f>
        <v>189.211</v>
      </c>
      <c r="J50" s="18">
        <f t="shared" si="0"/>
        <v>0.187</v>
      </c>
      <c r="K50" s="18">
        <f t="shared" si="1"/>
        <v>0.187</v>
      </c>
      <c r="L50" s="18">
        <f>ROUNDDOWN(H50+K50,3)</f>
        <v>189.586</v>
      </c>
      <c r="M50" s="18" t="s">
        <v>63</v>
      </c>
      <c r="N50" s="18">
        <f>ROUNDDOWN(K50*100,3)</f>
        <v>18.7</v>
      </c>
      <c r="P50" s="18">
        <f t="shared" si="3"/>
        <v>16</v>
      </c>
      <c r="Q50" s="37">
        <f>ROUNDDOWN(K50*U50,0)</f>
        <v>29920</v>
      </c>
      <c r="R50" s="37"/>
      <c r="S50" s="39">
        <f t="shared" si="8"/>
        <v>29920</v>
      </c>
      <c r="T50" s="41">
        <f t="shared" si="9"/>
        <v>1030653</v>
      </c>
      <c r="U50" s="18">
        <f t="shared" si="12"/>
        <v>160000</v>
      </c>
      <c r="V50" s="18">
        <f t="shared" si="7"/>
        <v>1</v>
      </c>
      <c r="AF50" s="18">
        <f>IF(B50="B",1,0)</f>
        <v>1</v>
      </c>
      <c r="AG50" s="18">
        <f>IF(B50="S",1,0)</f>
        <v>0</v>
      </c>
      <c r="AH50" s="18">
        <f t="shared" si="4"/>
        <v>1</v>
      </c>
      <c r="AI50" s="18">
        <f t="shared" si="5"/>
        <v>0</v>
      </c>
      <c r="AJ50" s="18">
        <f t="shared" si="6"/>
        <v>0</v>
      </c>
    </row>
    <row r="51" spans="1:36" ht="19.5" customHeight="1">
      <c r="A51" s="34">
        <v>47</v>
      </c>
      <c r="B51" s="18" t="s">
        <v>38</v>
      </c>
      <c r="C51" s="31">
        <v>42150</v>
      </c>
      <c r="D51" s="59">
        <v>8</v>
      </c>
      <c r="E51" s="18">
        <v>188.329</v>
      </c>
      <c r="F51" s="18">
        <v>188.15</v>
      </c>
      <c r="G51" s="18">
        <v>2</v>
      </c>
      <c r="H51" s="18">
        <f>ROUNDDOWN(E51+(G51/100),3)</f>
        <v>188.349</v>
      </c>
      <c r="I51" s="18">
        <f>ROUNDDOWN(F51-(G51/100),3)</f>
        <v>188.13</v>
      </c>
      <c r="J51" s="18">
        <f t="shared" si="0"/>
        <v>0.218</v>
      </c>
      <c r="K51" s="18">
        <f t="shared" si="1"/>
        <v>0.218</v>
      </c>
      <c r="L51" s="18">
        <f>ROUNDDOWN(H51+K51,3)</f>
        <v>188.567</v>
      </c>
      <c r="M51" s="18" t="s">
        <v>63</v>
      </c>
      <c r="N51" s="18">
        <f>ROUNDDOWN(K51*100,3)</f>
        <v>21.8</v>
      </c>
      <c r="P51" s="18">
        <f t="shared" si="3"/>
        <v>13.7</v>
      </c>
      <c r="Q51" s="37">
        <f>ROUNDDOWN(K51*U51,0)</f>
        <v>29866</v>
      </c>
      <c r="R51" s="37"/>
      <c r="S51" s="39">
        <f t="shared" si="8"/>
        <v>29866</v>
      </c>
      <c r="T51" s="41">
        <f t="shared" si="9"/>
        <v>1060519</v>
      </c>
      <c r="U51" s="18">
        <f t="shared" si="12"/>
        <v>137000</v>
      </c>
      <c r="V51" s="18">
        <f t="shared" si="7"/>
        <v>1</v>
      </c>
      <c r="AF51" s="18">
        <f>IF(B51="B",1,0)</f>
        <v>1</v>
      </c>
      <c r="AG51" s="18">
        <f>IF(B51="S",1,0)</f>
        <v>0</v>
      </c>
      <c r="AH51" s="18">
        <f t="shared" si="4"/>
        <v>1</v>
      </c>
      <c r="AI51" s="18">
        <f t="shared" si="5"/>
        <v>0</v>
      </c>
      <c r="AJ51" s="18">
        <f t="shared" si="6"/>
        <v>0</v>
      </c>
    </row>
    <row r="52" spans="1:36" ht="19.5" customHeight="1">
      <c r="A52" s="34">
        <v>48</v>
      </c>
      <c r="B52" s="18" t="s">
        <v>64</v>
      </c>
      <c r="C52" s="31">
        <v>42149</v>
      </c>
      <c r="D52" s="59">
        <v>12</v>
      </c>
      <c r="E52" s="18">
        <v>188.172</v>
      </c>
      <c r="F52" s="18">
        <v>188.437</v>
      </c>
      <c r="G52" s="18">
        <v>2</v>
      </c>
      <c r="H52" s="18">
        <f>ROUNDDOWN(E52-(G52/100),3)</f>
        <v>188.152</v>
      </c>
      <c r="I52" s="18">
        <f>ROUNDDOWN(F52+(G52/100),3)</f>
        <v>188.457</v>
      </c>
      <c r="J52" s="18">
        <f t="shared" si="0"/>
        <v>0.305</v>
      </c>
      <c r="K52" s="18">
        <f t="shared" si="1"/>
        <v>0.305</v>
      </c>
      <c r="L52" s="18">
        <f>ROUNDDOWN(H52-K52,3)</f>
        <v>187.847</v>
      </c>
      <c r="M52" s="18" t="s">
        <v>63</v>
      </c>
      <c r="N52" s="18">
        <f>ROUNDDOWN(K52*100,3)</f>
        <v>30.5</v>
      </c>
      <c r="P52" s="18">
        <f t="shared" si="3"/>
        <v>9.8</v>
      </c>
      <c r="Q52" s="37">
        <f>ROUNDDOWN(K52*U52,0)</f>
        <v>29890</v>
      </c>
      <c r="R52" s="37"/>
      <c r="S52" s="39">
        <f t="shared" si="8"/>
        <v>29890</v>
      </c>
      <c r="T52" s="41">
        <f t="shared" si="9"/>
        <v>1090409</v>
      </c>
      <c r="U52" s="18">
        <f t="shared" si="12"/>
        <v>98000</v>
      </c>
      <c r="V52" s="18">
        <f t="shared" si="7"/>
        <v>1</v>
      </c>
      <c r="AF52" s="18">
        <f>IF(B52="B",1,0)</f>
        <v>0</v>
      </c>
      <c r="AG52" s="18">
        <f>IF(B52="S",1,0)</f>
        <v>1</v>
      </c>
      <c r="AH52" s="18">
        <f t="shared" si="4"/>
        <v>1</v>
      </c>
      <c r="AI52" s="18">
        <f t="shared" si="5"/>
        <v>0</v>
      </c>
      <c r="AJ52" s="18">
        <f t="shared" si="6"/>
        <v>0</v>
      </c>
    </row>
    <row r="53" spans="1:36" ht="19.5" customHeight="1">
      <c r="A53" s="34">
        <v>49</v>
      </c>
      <c r="B53" s="18" t="s">
        <v>64</v>
      </c>
      <c r="C53" s="31">
        <v>42146</v>
      </c>
      <c r="D53" s="59">
        <v>12</v>
      </c>
      <c r="E53" s="18">
        <v>189.031</v>
      </c>
      <c r="F53" s="18">
        <v>189.35</v>
      </c>
      <c r="G53" s="18">
        <v>2</v>
      </c>
      <c r="H53" s="18">
        <f>ROUNDDOWN(E53-(G53/100),3)</f>
        <v>189.011</v>
      </c>
      <c r="I53" s="18">
        <f>ROUNDDOWN(F53+(G53/100),3)</f>
        <v>189.37</v>
      </c>
      <c r="J53" s="18">
        <f t="shared" si="0"/>
        <v>0.359</v>
      </c>
      <c r="K53" s="18">
        <f t="shared" si="1"/>
        <v>0.359</v>
      </c>
      <c r="L53" s="18">
        <f>ROUNDDOWN(H53-K53,3)</f>
        <v>188.652</v>
      </c>
      <c r="M53" s="18" t="s">
        <v>63</v>
      </c>
      <c r="N53" s="18">
        <f>ROUNDDOWN(K53*100,3)</f>
        <v>35.9</v>
      </c>
      <c r="P53" s="18">
        <f t="shared" si="3"/>
        <v>8.3</v>
      </c>
      <c r="Q53" s="37">
        <f>ROUNDDOWN(K53*U53,0)</f>
        <v>29797</v>
      </c>
      <c r="R53" s="37"/>
      <c r="S53" s="39">
        <f t="shared" si="8"/>
        <v>29797</v>
      </c>
      <c r="T53" s="41">
        <f t="shared" si="9"/>
        <v>1120206</v>
      </c>
      <c r="U53" s="18">
        <f t="shared" si="12"/>
        <v>83000</v>
      </c>
      <c r="V53" s="18">
        <f t="shared" si="7"/>
        <v>1</v>
      </c>
      <c r="AF53" s="18">
        <f>IF(B53="B",1,0)</f>
        <v>0</v>
      </c>
      <c r="AG53" s="18">
        <f>IF(B53="S",1,0)</f>
        <v>1</v>
      </c>
      <c r="AH53" s="18">
        <f t="shared" si="4"/>
        <v>1</v>
      </c>
      <c r="AI53" s="18">
        <f t="shared" si="5"/>
        <v>0</v>
      </c>
      <c r="AJ53" s="18">
        <f t="shared" si="6"/>
        <v>0</v>
      </c>
    </row>
    <row r="54" spans="1:36" ht="19.5" customHeight="1">
      <c r="A54" s="34">
        <v>50</v>
      </c>
      <c r="B54" s="18" t="s">
        <v>38</v>
      </c>
      <c r="C54" s="31">
        <v>42145</v>
      </c>
      <c r="D54" s="59">
        <v>5</v>
      </c>
      <c r="E54" s="18">
        <v>188.47</v>
      </c>
      <c r="F54" s="18">
        <v>188.278</v>
      </c>
      <c r="G54" s="18">
        <v>2</v>
      </c>
      <c r="H54" s="18">
        <f aca="true" t="shared" si="13" ref="H54:H59">ROUNDDOWN(E54+(G54/100),3)</f>
        <v>188.49</v>
      </c>
      <c r="I54" s="18">
        <f aca="true" t="shared" si="14" ref="I54:I59">ROUNDDOWN(F54-(G54/100),3)</f>
        <v>188.258</v>
      </c>
      <c r="J54" s="18">
        <f t="shared" si="0"/>
        <v>0.231</v>
      </c>
      <c r="K54" s="18">
        <f t="shared" si="1"/>
        <v>0.231</v>
      </c>
      <c r="L54" s="18">
        <f>ROUNDDOWN(H54+K54,3)</f>
        <v>188.721</v>
      </c>
      <c r="M54" s="18" t="s">
        <v>98</v>
      </c>
      <c r="O54" s="18">
        <f>ROUNDDOWN(J54*100,3)</f>
        <v>23.1</v>
      </c>
      <c r="P54" s="18">
        <f t="shared" si="3"/>
        <v>12.9</v>
      </c>
      <c r="Q54" s="37"/>
      <c r="R54" s="37">
        <f>ROUNDDOWN(J54*U54,0)</f>
        <v>29799</v>
      </c>
      <c r="S54" s="39">
        <f t="shared" si="8"/>
        <v>-29799</v>
      </c>
      <c r="T54" s="41">
        <f t="shared" si="9"/>
        <v>1090407</v>
      </c>
      <c r="U54" s="18">
        <f t="shared" si="12"/>
        <v>129000</v>
      </c>
      <c r="V54" s="18">
        <f t="shared" si="7"/>
        <v>0</v>
      </c>
      <c r="AF54" s="18">
        <f>IF(B54="B",1,0)</f>
        <v>1</v>
      </c>
      <c r="AG54" s="18">
        <f>IF(B54="S",1,0)</f>
        <v>0</v>
      </c>
      <c r="AH54" s="18">
        <f t="shared" si="4"/>
        <v>0</v>
      </c>
      <c r="AI54" s="18">
        <f t="shared" si="5"/>
        <v>1</v>
      </c>
      <c r="AJ54" s="18">
        <f t="shared" si="6"/>
        <v>0</v>
      </c>
    </row>
    <row r="55" spans="1:36" ht="19.5" customHeight="1">
      <c r="A55" s="34">
        <v>51</v>
      </c>
      <c r="B55" s="18" t="s">
        <v>38</v>
      </c>
      <c r="C55" s="31">
        <v>42144</v>
      </c>
      <c r="D55" s="59">
        <v>9</v>
      </c>
      <c r="E55" s="18">
        <v>187.521</v>
      </c>
      <c r="F55" s="18">
        <v>187.126</v>
      </c>
      <c r="G55" s="18">
        <v>2</v>
      </c>
      <c r="H55" s="18">
        <f t="shared" si="13"/>
        <v>187.541</v>
      </c>
      <c r="I55" s="18">
        <f t="shared" si="14"/>
        <v>187.106</v>
      </c>
      <c r="J55" s="18">
        <f t="shared" si="0"/>
        <v>0.435</v>
      </c>
      <c r="K55" s="18">
        <f t="shared" si="1"/>
        <v>0.435</v>
      </c>
      <c r="L55" s="18">
        <f>ROUNDDOWN(H55+K55,3)</f>
        <v>187.976</v>
      </c>
      <c r="M55" s="18" t="s">
        <v>63</v>
      </c>
      <c r="N55" s="18">
        <f>ROUNDDOWN(K55*100,3)</f>
        <v>43.5</v>
      </c>
      <c r="P55" s="18">
        <f t="shared" si="3"/>
        <v>6.8</v>
      </c>
      <c r="Q55" s="37">
        <f>ROUNDDOWN(K55*U55,0)</f>
        <v>29580</v>
      </c>
      <c r="R55" s="37"/>
      <c r="S55" s="39">
        <f t="shared" si="8"/>
        <v>29580</v>
      </c>
      <c r="T55" s="41">
        <f t="shared" si="9"/>
        <v>1119987</v>
      </c>
      <c r="U55" s="18">
        <f t="shared" si="12"/>
        <v>68000</v>
      </c>
      <c r="V55" s="18">
        <f t="shared" si="7"/>
        <v>1</v>
      </c>
      <c r="AF55" s="18">
        <f>IF(B55="B",1,0)</f>
        <v>1</v>
      </c>
      <c r="AG55" s="18">
        <f>IF(B55="S",1,0)</f>
        <v>0</v>
      </c>
      <c r="AH55" s="18">
        <f t="shared" si="4"/>
        <v>1</v>
      </c>
      <c r="AI55" s="18">
        <f t="shared" si="5"/>
        <v>0</v>
      </c>
      <c r="AJ55" s="18">
        <f t="shared" si="6"/>
        <v>0</v>
      </c>
    </row>
    <row r="56" spans="1:36" ht="19.5" customHeight="1">
      <c r="A56" s="34">
        <v>52</v>
      </c>
      <c r="B56" s="18" t="s">
        <v>38</v>
      </c>
      <c r="C56" s="31">
        <v>42143</v>
      </c>
      <c r="D56" s="59">
        <v>9</v>
      </c>
      <c r="E56" s="18">
        <v>187.956</v>
      </c>
      <c r="F56" s="18">
        <v>187.64</v>
      </c>
      <c r="G56" s="18">
        <v>2</v>
      </c>
      <c r="H56" s="18">
        <f t="shared" si="13"/>
        <v>187.976</v>
      </c>
      <c r="I56" s="18">
        <f t="shared" si="14"/>
        <v>187.62</v>
      </c>
      <c r="J56" s="18">
        <f t="shared" si="0"/>
        <v>0.355</v>
      </c>
      <c r="K56" s="18">
        <f t="shared" si="1"/>
        <v>0.355</v>
      </c>
      <c r="L56" s="18">
        <f>ROUNDDOWN(H56+K56,3)</f>
        <v>188.331</v>
      </c>
      <c r="M56" s="18" t="s">
        <v>67</v>
      </c>
      <c r="P56" s="18">
        <f t="shared" si="3"/>
        <v>8.4</v>
      </c>
      <c r="Q56" s="37"/>
      <c r="R56" s="37"/>
      <c r="S56" s="39">
        <f t="shared" si="8"/>
        <v>0</v>
      </c>
      <c r="T56" s="41">
        <f t="shared" si="9"/>
        <v>1119987</v>
      </c>
      <c r="U56" s="18">
        <f t="shared" si="12"/>
        <v>84000</v>
      </c>
      <c r="V56" s="18">
        <f t="shared" si="7"/>
        <v>0</v>
      </c>
      <c r="AF56" s="18">
        <f>IF(B56="B",1,0)</f>
        <v>1</v>
      </c>
      <c r="AG56" s="18">
        <f>IF(B56="S",1,0)</f>
        <v>0</v>
      </c>
      <c r="AH56" s="18">
        <f t="shared" si="4"/>
        <v>0</v>
      </c>
      <c r="AI56" s="18">
        <f t="shared" si="5"/>
        <v>0</v>
      </c>
      <c r="AJ56" s="18">
        <f t="shared" si="6"/>
        <v>1</v>
      </c>
    </row>
    <row r="57" spans="1:36" ht="19.5" customHeight="1">
      <c r="A57" s="34">
        <v>53</v>
      </c>
      <c r="B57" s="18" t="s">
        <v>38</v>
      </c>
      <c r="C57" s="31">
        <v>42142</v>
      </c>
      <c r="D57" s="59">
        <v>22</v>
      </c>
      <c r="E57" s="18">
        <v>187.92</v>
      </c>
      <c r="F57" s="18">
        <v>187.654</v>
      </c>
      <c r="G57" s="18">
        <v>2</v>
      </c>
      <c r="H57" s="18">
        <f t="shared" si="13"/>
        <v>187.94</v>
      </c>
      <c r="I57" s="18">
        <f t="shared" si="14"/>
        <v>187.634</v>
      </c>
      <c r="J57" s="18">
        <f t="shared" si="0"/>
        <v>0.306</v>
      </c>
      <c r="K57" s="18">
        <f t="shared" si="1"/>
        <v>0.306</v>
      </c>
      <c r="L57" s="18">
        <f>ROUNDDOWN(H57+K57,3)</f>
        <v>188.246</v>
      </c>
      <c r="M57" s="18" t="s">
        <v>67</v>
      </c>
      <c r="P57" s="18">
        <f t="shared" si="3"/>
        <v>9.8</v>
      </c>
      <c r="Q57" s="37"/>
      <c r="R57" s="37"/>
      <c r="S57" s="39">
        <f t="shared" si="8"/>
        <v>0</v>
      </c>
      <c r="T57" s="41">
        <f t="shared" si="9"/>
        <v>1119987</v>
      </c>
      <c r="U57" s="18">
        <f t="shared" si="12"/>
        <v>98000</v>
      </c>
      <c r="V57" s="18">
        <f t="shared" si="7"/>
        <v>0</v>
      </c>
      <c r="AF57" s="18">
        <f>IF(B57="B",1,0)</f>
        <v>1</v>
      </c>
      <c r="AG57" s="18">
        <f>IF(B57="S",1,0)</f>
        <v>0</v>
      </c>
      <c r="AH57" s="18">
        <f t="shared" si="4"/>
        <v>0</v>
      </c>
      <c r="AI57" s="18">
        <f t="shared" si="5"/>
        <v>0</v>
      </c>
      <c r="AJ57" s="18">
        <f t="shared" si="6"/>
        <v>1</v>
      </c>
    </row>
    <row r="58" spans="1:36" ht="19.5" customHeight="1">
      <c r="A58" s="34">
        <v>54</v>
      </c>
      <c r="B58" s="18" t="s">
        <v>38</v>
      </c>
      <c r="C58" s="31">
        <v>42142</v>
      </c>
      <c r="D58" s="59">
        <v>21</v>
      </c>
      <c r="E58" s="18">
        <v>187.658</v>
      </c>
      <c r="F58" s="18">
        <v>187.658</v>
      </c>
      <c r="G58" s="18">
        <v>2</v>
      </c>
      <c r="H58" s="18">
        <f t="shared" si="13"/>
        <v>187.678</v>
      </c>
      <c r="I58" s="18">
        <f t="shared" si="14"/>
        <v>187.638</v>
      </c>
      <c r="J58" s="18">
        <f t="shared" si="0"/>
        <v>0.039</v>
      </c>
      <c r="K58" s="18">
        <f t="shared" si="1"/>
        <v>0.039</v>
      </c>
      <c r="L58" s="18">
        <f>ROUNDDOWN(H58+K58,3)</f>
        <v>187.717</v>
      </c>
      <c r="M58" s="18" t="s">
        <v>98</v>
      </c>
      <c r="O58" s="18">
        <f>ROUNDDOWN(J58*100,3)</f>
        <v>3.9</v>
      </c>
      <c r="P58" s="18">
        <f t="shared" si="3"/>
        <v>76.9</v>
      </c>
      <c r="Q58" s="37"/>
      <c r="R58" s="37">
        <f>ROUNDDOWN(J58*U58,0)</f>
        <v>29991</v>
      </c>
      <c r="S58" s="39">
        <f t="shared" si="8"/>
        <v>-29991</v>
      </c>
      <c r="T58" s="41">
        <f t="shared" si="9"/>
        <v>1089996</v>
      </c>
      <c r="U58" s="18">
        <f t="shared" si="12"/>
        <v>769000</v>
      </c>
      <c r="V58" s="18">
        <f t="shared" si="7"/>
        <v>0</v>
      </c>
      <c r="AF58" s="18">
        <f>IF(B58="B",1,0)</f>
        <v>1</v>
      </c>
      <c r="AG58" s="18">
        <f>IF(B58="S",1,0)</f>
        <v>0</v>
      </c>
      <c r="AH58" s="18">
        <f t="shared" si="4"/>
        <v>0</v>
      </c>
      <c r="AI58" s="18">
        <f t="shared" si="5"/>
        <v>1</v>
      </c>
      <c r="AJ58" s="18">
        <f t="shared" si="6"/>
        <v>0</v>
      </c>
    </row>
    <row r="59" spans="1:36" ht="19.5" customHeight="1">
      <c r="A59" s="34">
        <v>55</v>
      </c>
      <c r="B59" s="18" t="s">
        <v>38</v>
      </c>
      <c r="C59" s="31">
        <v>42139</v>
      </c>
      <c r="D59" s="59">
        <v>15</v>
      </c>
      <c r="E59" s="18">
        <v>188.453</v>
      </c>
      <c r="F59" s="18">
        <v>188.037</v>
      </c>
      <c r="G59" s="18">
        <v>2</v>
      </c>
      <c r="H59" s="18">
        <f t="shared" si="13"/>
        <v>188.473</v>
      </c>
      <c r="I59" s="18">
        <f t="shared" si="14"/>
        <v>188.017</v>
      </c>
      <c r="J59" s="18">
        <f t="shared" si="0"/>
        <v>0.456</v>
      </c>
      <c r="K59" s="18">
        <f t="shared" si="1"/>
        <v>0.456</v>
      </c>
      <c r="L59" s="18">
        <f>ROUNDDOWN(H59+K59,3)</f>
        <v>188.929</v>
      </c>
      <c r="M59" s="18" t="s">
        <v>98</v>
      </c>
      <c r="O59" s="18">
        <f>ROUNDDOWN(J59*100,3)</f>
        <v>45.6</v>
      </c>
      <c r="P59" s="18">
        <f t="shared" si="3"/>
        <v>6.5</v>
      </c>
      <c r="Q59" s="37"/>
      <c r="R59" s="37">
        <f>ROUNDDOWN(J59*U59,0)</f>
        <v>29640</v>
      </c>
      <c r="S59" s="39">
        <f t="shared" si="8"/>
        <v>-29640</v>
      </c>
      <c r="T59" s="41">
        <f t="shared" si="9"/>
        <v>1060356</v>
      </c>
      <c r="U59" s="18">
        <f t="shared" si="12"/>
        <v>65000</v>
      </c>
      <c r="V59" s="18">
        <f t="shared" si="7"/>
        <v>0</v>
      </c>
      <c r="AF59" s="18">
        <f>IF(B59="B",1,0)</f>
        <v>1</v>
      </c>
      <c r="AG59" s="18">
        <f>IF(B59="S",1,0)</f>
        <v>0</v>
      </c>
      <c r="AH59" s="18">
        <f t="shared" si="4"/>
        <v>0</v>
      </c>
      <c r="AI59" s="18">
        <f t="shared" si="5"/>
        <v>1</v>
      </c>
      <c r="AJ59" s="18">
        <f t="shared" si="6"/>
        <v>0</v>
      </c>
    </row>
    <row r="60" spans="1:36" ht="19.5" customHeight="1">
      <c r="A60" s="34">
        <v>56</v>
      </c>
      <c r="B60" s="18" t="s">
        <v>64</v>
      </c>
      <c r="C60" s="31">
        <v>42137</v>
      </c>
      <c r="D60" s="59">
        <v>19</v>
      </c>
      <c r="E60" s="18">
        <v>187.453</v>
      </c>
      <c r="F60" s="18">
        <v>187.664</v>
      </c>
      <c r="G60" s="18">
        <v>2</v>
      </c>
      <c r="H60" s="18">
        <f>ROUNDDOWN(E60-(G60/100),3)</f>
        <v>187.433</v>
      </c>
      <c r="I60" s="18">
        <f>ROUNDDOWN(F60+(G60/100),3)</f>
        <v>187.684</v>
      </c>
      <c r="J60" s="18">
        <f t="shared" si="0"/>
        <v>0.251</v>
      </c>
      <c r="K60" s="18">
        <f t="shared" si="1"/>
        <v>0.251</v>
      </c>
      <c r="L60" s="18">
        <f>ROUNDDOWN(H60-K60,3)</f>
        <v>187.182</v>
      </c>
      <c r="M60" s="18" t="s">
        <v>98</v>
      </c>
      <c r="O60" s="18">
        <f>ROUNDDOWN(J60*100,3)</f>
        <v>25.1</v>
      </c>
      <c r="P60" s="18">
        <f t="shared" si="3"/>
        <v>11.9</v>
      </c>
      <c r="Q60" s="37"/>
      <c r="R60" s="37">
        <f>ROUNDDOWN(J60*U60,0)</f>
        <v>29869</v>
      </c>
      <c r="S60" s="39">
        <f t="shared" si="8"/>
        <v>-29869</v>
      </c>
      <c r="T60" s="41">
        <f t="shared" si="9"/>
        <v>1030487</v>
      </c>
      <c r="U60" s="18">
        <f t="shared" si="12"/>
        <v>119000</v>
      </c>
      <c r="V60" s="18">
        <f t="shared" si="7"/>
        <v>0</v>
      </c>
      <c r="AF60" s="18">
        <f>IF(B60="B",1,0)</f>
        <v>0</v>
      </c>
      <c r="AG60" s="18">
        <f>IF(B60="S",1,0)</f>
        <v>1</v>
      </c>
      <c r="AH60" s="18">
        <f t="shared" si="4"/>
        <v>0</v>
      </c>
      <c r="AI60" s="18">
        <f t="shared" si="5"/>
        <v>1</v>
      </c>
      <c r="AJ60" s="18">
        <f t="shared" si="6"/>
        <v>0</v>
      </c>
    </row>
    <row r="61" spans="1:36" ht="19.5" customHeight="1">
      <c r="A61" s="34">
        <v>57</v>
      </c>
      <c r="B61" s="18" t="s">
        <v>38</v>
      </c>
      <c r="C61" s="31">
        <v>42136</v>
      </c>
      <c r="D61" s="59">
        <v>18</v>
      </c>
      <c r="E61" s="18">
        <v>187.939</v>
      </c>
      <c r="F61" s="18">
        <v>187.641</v>
      </c>
      <c r="G61" s="18">
        <v>2</v>
      </c>
      <c r="H61" s="18">
        <f>ROUNDDOWN(E61+(G61/100),3)</f>
        <v>187.959</v>
      </c>
      <c r="I61" s="18">
        <f>ROUNDDOWN(F61-(G61/100),3)</f>
        <v>187.621</v>
      </c>
      <c r="J61" s="18">
        <f t="shared" si="0"/>
        <v>0.337</v>
      </c>
      <c r="K61" s="18">
        <f t="shared" si="1"/>
        <v>0.337</v>
      </c>
      <c r="L61" s="18">
        <f>ROUNDDOWN(H61+K61,3)</f>
        <v>188.296</v>
      </c>
      <c r="M61" s="18" t="s">
        <v>98</v>
      </c>
      <c r="O61" s="18">
        <f>ROUNDDOWN(J61*100,3)</f>
        <v>33.7</v>
      </c>
      <c r="P61" s="18">
        <f t="shared" si="3"/>
        <v>8.9</v>
      </c>
      <c r="Q61" s="37"/>
      <c r="R61" s="37">
        <f>ROUNDDOWN(J61*U61,0)</f>
        <v>29993</v>
      </c>
      <c r="S61" s="39">
        <f t="shared" si="8"/>
        <v>-29993</v>
      </c>
      <c r="T61" s="41">
        <f t="shared" si="9"/>
        <v>1000494</v>
      </c>
      <c r="U61" s="18">
        <f t="shared" si="12"/>
        <v>89000</v>
      </c>
      <c r="V61" s="18">
        <f t="shared" si="7"/>
        <v>0</v>
      </c>
      <c r="AF61" s="18">
        <f>IF(B61="B",1,0)</f>
        <v>1</v>
      </c>
      <c r="AG61" s="18">
        <f>IF(B61="S",1,0)</f>
        <v>0</v>
      </c>
      <c r="AH61" s="18">
        <f t="shared" si="4"/>
        <v>0</v>
      </c>
      <c r="AI61" s="18">
        <f t="shared" si="5"/>
        <v>1</v>
      </c>
      <c r="AJ61" s="18">
        <f t="shared" si="6"/>
        <v>0</v>
      </c>
    </row>
    <row r="62" spans="1:36" ht="19.5" customHeight="1">
      <c r="A62" s="34">
        <v>58</v>
      </c>
      <c r="B62" s="18" t="s">
        <v>38</v>
      </c>
      <c r="C62" s="31">
        <v>42135</v>
      </c>
      <c r="D62" s="59">
        <v>10</v>
      </c>
      <c r="E62" s="18">
        <v>185.082</v>
      </c>
      <c r="F62" s="18">
        <v>184.62</v>
      </c>
      <c r="G62" s="18">
        <v>2</v>
      </c>
      <c r="H62" s="18">
        <f>ROUNDDOWN(E62+(G62/100),3)</f>
        <v>185.102</v>
      </c>
      <c r="I62" s="18">
        <f>ROUNDDOWN(F62-(G62/100),3)</f>
        <v>184.6</v>
      </c>
      <c r="J62" s="18">
        <f t="shared" si="0"/>
        <v>0.502</v>
      </c>
      <c r="K62" s="18">
        <f t="shared" si="1"/>
        <v>0.502</v>
      </c>
      <c r="L62" s="18">
        <f>ROUNDDOWN(H62+K62,3)</f>
        <v>185.604</v>
      </c>
      <c r="M62" s="18" t="s">
        <v>98</v>
      </c>
      <c r="O62" s="18">
        <f>ROUNDDOWN(J62*100,3)</f>
        <v>50.2</v>
      </c>
      <c r="P62" s="18">
        <f t="shared" si="3"/>
        <v>5.9</v>
      </c>
      <c r="Q62" s="37"/>
      <c r="R62" s="37">
        <f>ROUNDDOWN(J62*U62,0)</f>
        <v>29618</v>
      </c>
      <c r="S62" s="39">
        <f t="shared" si="8"/>
        <v>-29618</v>
      </c>
      <c r="T62" s="41">
        <f t="shared" si="9"/>
        <v>970876</v>
      </c>
      <c r="U62" s="18">
        <f t="shared" si="12"/>
        <v>59000</v>
      </c>
      <c r="V62" s="18">
        <f t="shared" si="7"/>
        <v>0</v>
      </c>
      <c r="AF62" s="18">
        <f>IF(B62="B",1,0)</f>
        <v>1</v>
      </c>
      <c r="AG62" s="18">
        <f>IF(B62="S",1,0)</f>
        <v>0</v>
      </c>
      <c r="AH62" s="18">
        <f t="shared" si="4"/>
        <v>0</v>
      </c>
      <c r="AI62" s="18">
        <f t="shared" si="5"/>
        <v>1</v>
      </c>
      <c r="AJ62" s="18">
        <f t="shared" si="6"/>
        <v>0</v>
      </c>
    </row>
    <row r="63" spans="1:36" ht="19.5" customHeight="1">
      <c r="A63" s="34">
        <v>59</v>
      </c>
      <c r="B63" s="18" t="s">
        <v>38</v>
      </c>
      <c r="C63" s="31">
        <v>42132</v>
      </c>
      <c r="D63" s="59">
        <v>17</v>
      </c>
      <c r="E63" s="18">
        <v>184.701</v>
      </c>
      <c r="F63" s="18">
        <v>184.132</v>
      </c>
      <c r="G63" s="18">
        <v>2</v>
      </c>
      <c r="H63" s="18">
        <f>ROUNDDOWN(E63+(G63/100),3)</f>
        <v>184.721</v>
      </c>
      <c r="I63" s="18">
        <f>ROUNDDOWN(F63-(G63/100),3)</f>
        <v>184.112</v>
      </c>
      <c r="J63" s="18">
        <f t="shared" si="0"/>
        <v>0.609</v>
      </c>
      <c r="K63" s="18">
        <f t="shared" si="1"/>
        <v>0.609</v>
      </c>
      <c r="L63" s="18">
        <f>ROUNDDOWN(H63+K63,3)</f>
        <v>185.33</v>
      </c>
      <c r="M63" s="18" t="s">
        <v>63</v>
      </c>
      <c r="N63" s="18">
        <f>ROUNDDOWN(K63*100,3)</f>
        <v>60.9</v>
      </c>
      <c r="P63" s="18">
        <f t="shared" si="3"/>
        <v>4.9</v>
      </c>
      <c r="Q63" s="37">
        <f>ROUNDDOWN(K63*U63,0)</f>
        <v>29841</v>
      </c>
      <c r="R63" s="37"/>
      <c r="S63" s="39">
        <f t="shared" si="8"/>
        <v>29841</v>
      </c>
      <c r="T63" s="41">
        <f t="shared" si="9"/>
        <v>1000717</v>
      </c>
      <c r="U63" s="18">
        <f t="shared" si="12"/>
        <v>49000</v>
      </c>
      <c r="V63" s="18">
        <f t="shared" si="7"/>
        <v>1</v>
      </c>
      <c r="AF63" s="18">
        <f>IF(B63="B",1,0)</f>
        <v>1</v>
      </c>
      <c r="AG63" s="18">
        <f>IF(B63="S",1,0)</f>
        <v>0</v>
      </c>
      <c r="AH63" s="18">
        <f t="shared" si="4"/>
        <v>1</v>
      </c>
      <c r="AI63" s="18">
        <f t="shared" si="5"/>
        <v>0</v>
      </c>
      <c r="AJ63" s="18">
        <f t="shared" si="6"/>
        <v>0</v>
      </c>
    </row>
    <row r="64" spans="1:36" ht="19.5" customHeight="1">
      <c r="A64" s="34">
        <v>60</v>
      </c>
      <c r="B64" s="18" t="s">
        <v>38</v>
      </c>
      <c r="C64" s="31">
        <v>42129</v>
      </c>
      <c r="D64" s="59">
        <v>11</v>
      </c>
      <c r="E64" s="18">
        <v>182.037</v>
      </c>
      <c r="F64" s="18">
        <v>181.485</v>
      </c>
      <c r="G64" s="18">
        <v>2</v>
      </c>
      <c r="H64" s="18">
        <f>ROUNDDOWN(E64+(G64/100),3)</f>
        <v>182.057</v>
      </c>
      <c r="I64" s="18">
        <f>ROUNDDOWN(F64-(G64/100),3)</f>
        <v>181.465</v>
      </c>
      <c r="J64" s="18">
        <f t="shared" si="0"/>
        <v>0.591</v>
      </c>
      <c r="K64" s="18">
        <f t="shared" si="1"/>
        <v>0.591</v>
      </c>
      <c r="L64" s="18">
        <f>ROUNDDOWN(H64+K64,3)</f>
        <v>182.648</v>
      </c>
      <c r="M64" s="18" t="s">
        <v>63</v>
      </c>
      <c r="N64" s="18">
        <f>ROUNDDOWN(K64*100,3)</f>
        <v>59.1</v>
      </c>
      <c r="P64" s="18">
        <f t="shared" si="3"/>
        <v>5</v>
      </c>
      <c r="Q64" s="37">
        <f>ROUNDDOWN(K64*U64,0)</f>
        <v>29550</v>
      </c>
      <c r="R64" s="37"/>
      <c r="S64" s="39">
        <f t="shared" si="8"/>
        <v>29550</v>
      </c>
      <c r="T64" s="41">
        <f t="shared" si="9"/>
        <v>1030267</v>
      </c>
      <c r="U64" s="18">
        <f t="shared" si="12"/>
        <v>50000</v>
      </c>
      <c r="V64" s="18">
        <f t="shared" si="7"/>
        <v>1</v>
      </c>
      <c r="AF64" s="18">
        <f>IF(B64="B",1,0)</f>
        <v>1</v>
      </c>
      <c r="AG64" s="18">
        <f>IF(B64="S",1,0)</f>
        <v>0</v>
      </c>
      <c r="AH64" s="18">
        <f t="shared" si="4"/>
        <v>1</v>
      </c>
      <c r="AI64" s="18">
        <f t="shared" si="5"/>
        <v>0</v>
      </c>
      <c r="AJ64" s="18">
        <f t="shared" si="6"/>
        <v>0</v>
      </c>
    </row>
    <row r="65" spans="1:36" ht="19.5" customHeight="1">
      <c r="A65" s="34">
        <v>61</v>
      </c>
      <c r="B65" s="18" t="s">
        <v>64</v>
      </c>
      <c r="C65" s="31">
        <v>42129</v>
      </c>
      <c r="D65" s="59">
        <v>9</v>
      </c>
      <c r="E65" s="18">
        <v>181.444</v>
      </c>
      <c r="F65" s="18">
        <v>181.808</v>
      </c>
      <c r="G65" s="18">
        <v>2</v>
      </c>
      <c r="H65" s="18">
        <f>ROUNDDOWN(E65-(G65/100),3)</f>
        <v>181.424</v>
      </c>
      <c r="I65" s="18">
        <f>ROUNDDOWN(F65+(G65/100),3)</f>
        <v>181.828</v>
      </c>
      <c r="J65" s="18">
        <f t="shared" si="0"/>
        <v>0.403</v>
      </c>
      <c r="K65" s="18">
        <f t="shared" si="1"/>
        <v>0.403</v>
      </c>
      <c r="L65" s="18">
        <f>ROUNDDOWN(H65-K65,3)</f>
        <v>181.021</v>
      </c>
      <c r="M65" s="18" t="s">
        <v>67</v>
      </c>
      <c r="P65" s="18">
        <f t="shared" si="3"/>
        <v>7.4</v>
      </c>
      <c r="Q65" s="37"/>
      <c r="R65" s="37"/>
      <c r="S65" s="39">
        <f t="shared" si="8"/>
        <v>0</v>
      </c>
      <c r="T65" s="41">
        <f t="shared" si="9"/>
        <v>1030267</v>
      </c>
      <c r="U65" s="18">
        <f t="shared" si="12"/>
        <v>74000</v>
      </c>
      <c r="V65" s="18">
        <f t="shared" si="7"/>
        <v>0</v>
      </c>
      <c r="AF65" s="18">
        <f>IF(B65="B",1,0)</f>
        <v>0</v>
      </c>
      <c r="AG65" s="18">
        <f>IF(B65="S",1,0)</f>
        <v>1</v>
      </c>
      <c r="AH65" s="18">
        <f t="shared" si="4"/>
        <v>0</v>
      </c>
      <c r="AI65" s="18">
        <f t="shared" si="5"/>
        <v>0</v>
      </c>
      <c r="AJ65" s="18">
        <f t="shared" si="6"/>
        <v>1</v>
      </c>
    </row>
    <row r="66" spans="1:36" ht="19.5" customHeight="1">
      <c r="A66" s="34">
        <v>62</v>
      </c>
      <c r="B66" s="18" t="s">
        <v>64</v>
      </c>
      <c r="C66" s="31">
        <v>42128</v>
      </c>
      <c r="D66" s="59">
        <v>9</v>
      </c>
      <c r="E66" s="18">
        <v>181.631</v>
      </c>
      <c r="F66" s="18">
        <v>182.115</v>
      </c>
      <c r="G66" s="18">
        <v>2</v>
      </c>
      <c r="H66" s="18">
        <f>ROUNDDOWN(E66-(G66/100),3)</f>
        <v>181.611</v>
      </c>
      <c r="I66" s="18">
        <f>ROUNDDOWN(F66+(G66/100),3)</f>
        <v>182.135</v>
      </c>
      <c r="J66" s="18">
        <f t="shared" si="0"/>
        <v>0.524</v>
      </c>
      <c r="K66" s="18">
        <f t="shared" si="1"/>
        <v>0.524</v>
      </c>
      <c r="L66" s="18">
        <f>ROUNDDOWN(H66-K66,3)</f>
        <v>181.087</v>
      </c>
      <c r="M66" s="18" t="s">
        <v>98</v>
      </c>
      <c r="O66" s="18">
        <f>ROUNDDOWN(J66*100,3)</f>
        <v>52.4</v>
      </c>
      <c r="P66" s="18">
        <f t="shared" si="3"/>
        <v>5.7</v>
      </c>
      <c r="Q66" s="37"/>
      <c r="R66" s="37"/>
      <c r="S66" s="39">
        <f t="shared" si="8"/>
        <v>0</v>
      </c>
      <c r="T66" s="41">
        <f t="shared" si="9"/>
        <v>1030267</v>
      </c>
      <c r="U66" s="18">
        <f t="shared" si="12"/>
        <v>57000</v>
      </c>
      <c r="V66" s="18">
        <f t="shared" si="7"/>
        <v>0</v>
      </c>
      <c r="AF66" s="18">
        <f>IF(B66="B",1,0)</f>
        <v>0</v>
      </c>
      <c r="AG66" s="18">
        <f>IF(B66="S",1,0)</f>
        <v>1</v>
      </c>
      <c r="AH66" s="18">
        <f t="shared" si="4"/>
        <v>0</v>
      </c>
      <c r="AI66" s="18">
        <f t="shared" si="5"/>
        <v>1</v>
      </c>
      <c r="AJ66" s="18">
        <f t="shared" si="6"/>
        <v>0</v>
      </c>
    </row>
    <row r="67" spans="1:36" ht="19.5" customHeight="1">
      <c r="A67" s="34">
        <v>63</v>
      </c>
      <c r="B67" s="18" t="s">
        <v>64</v>
      </c>
      <c r="C67" s="31">
        <v>42128</v>
      </c>
      <c r="D67" s="59">
        <v>1</v>
      </c>
      <c r="E67" s="18">
        <v>181.928</v>
      </c>
      <c r="F67" s="18">
        <v>182.272</v>
      </c>
      <c r="G67" s="18">
        <v>2</v>
      </c>
      <c r="H67" s="18">
        <f>ROUNDDOWN(E67-(G67/100),3)</f>
        <v>181.908</v>
      </c>
      <c r="I67" s="18">
        <f>ROUNDDOWN(F67+(G67/100),3)</f>
        <v>182.292</v>
      </c>
      <c r="J67" s="18">
        <f t="shared" si="0"/>
        <v>0.384</v>
      </c>
      <c r="K67" s="18">
        <f t="shared" si="1"/>
        <v>0.384</v>
      </c>
      <c r="L67" s="18">
        <f>ROUNDDOWN(H67-K67,3)</f>
        <v>181.524</v>
      </c>
      <c r="M67" s="18" t="s">
        <v>63</v>
      </c>
      <c r="N67" s="18">
        <f>ROUNDDOWN(K67*100,3)</f>
        <v>38.4</v>
      </c>
      <c r="P67" s="18">
        <f t="shared" si="3"/>
        <v>7.8</v>
      </c>
      <c r="Q67" s="37">
        <f>ROUNDDOWN(K67*U67,0)</f>
        <v>29952</v>
      </c>
      <c r="R67" s="37"/>
      <c r="S67" s="39">
        <f t="shared" si="8"/>
        <v>29952</v>
      </c>
      <c r="T67" s="41">
        <f t="shared" si="9"/>
        <v>1060219</v>
      </c>
      <c r="U67" s="18">
        <f t="shared" si="12"/>
        <v>78000</v>
      </c>
      <c r="V67" s="18">
        <f t="shared" si="7"/>
        <v>1</v>
      </c>
      <c r="AF67" s="18">
        <f>IF(B67="B",1,0)</f>
        <v>0</v>
      </c>
      <c r="AG67" s="18">
        <f>IF(B67="S",1,0)</f>
        <v>1</v>
      </c>
      <c r="AH67" s="18">
        <f t="shared" si="4"/>
        <v>1</v>
      </c>
      <c r="AI67" s="18">
        <f t="shared" si="5"/>
        <v>0</v>
      </c>
      <c r="AJ67" s="18">
        <f t="shared" si="6"/>
        <v>0</v>
      </c>
    </row>
    <row r="68" spans="1:36" ht="19.5" customHeight="1">
      <c r="A68" s="34">
        <v>64</v>
      </c>
      <c r="B68" s="18" t="s">
        <v>64</v>
      </c>
      <c r="C68" s="31">
        <v>42125</v>
      </c>
      <c r="D68" s="59">
        <v>12</v>
      </c>
      <c r="E68" s="18">
        <v>183.075</v>
      </c>
      <c r="F68" s="18">
        <v>183.475</v>
      </c>
      <c r="G68" s="18">
        <v>2</v>
      </c>
      <c r="H68" s="18">
        <f>ROUNDDOWN(E68-(G68/100),3)</f>
        <v>183.055</v>
      </c>
      <c r="I68" s="18">
        <f>ROUNDDOWN(F68+(G68/100),3)</f>
        <v>183.495</v>
      </c>
      <c r="J68" s="18">
        <f t="shared" si="0"/>
        <v>0.439</v>
      </c>
      <c r="K68" s="18">
        <f t="shared" si="1"/>
        <v>0.439</v>
      </c>
      <c r="L68" s="18">
        <f>ROUNDDOWN(H68-K68,3)</f>
        <v>182.616</v>
      </c>
      <c r="M68" s="18" t="s">
        <v>63</v>
      </c>
      <c r="N68" s="18">
        <f>ROUNDDOWN(K68*100,3)</f>
        <v>43.9</v>
      </c>
      <c r="P68" s="18">
        <f t="shared" si="3"/>
        <v>6.8</v>
      </c>
      <c r="Q68" s="37">
        <f>ROUNDDOWN(K68*U68,0)</f>
        <v>29852</v>
      </c>
      <c r="R68" s="37"/>
      <c r="S68" s="39">
        <f t="shared" si="8"/>
        <v>29852</v>
      </c>
      <c r="T68" s="41">
        <f t="shared" si="9"/>
        <v>1090071</v>
      </c>
      <c r="U68" s="18">
        <f t="shared" si="12"/>
        <v>68000</v>
      </c>
      <c r="V68" s="18">
        <f t="shared" si="7"/>
        <v>1</v>
      </c>
      <c r="AF68" s="18">
        <f>IF(B68="B",1,0)</f>
        <v>0</v>
      </c>
      <c r="AG68" s="18">
        <f>IF(B68="S",1,0)</f>
        <v>1</v>
      </c>
      <c r="AH68" s="18">
        <f t="shared" si="4"/>
        <v>1</v>
      </c>
      <c r="AI68" s="18">
        <f t="shared" si="5"/>
        <v>0</v>
      </c>
      <c r="AJ68" s="18">
        <f t="shared" si="6"/>
        <v>0</v>
      </c>
    </row>
    <row r="69" spans="1:36" ht="19.5" customHeight="1">
      <c r="A69" s="34">
        <v>65</v>
      </c>
      <c r="B69" s="18" t="s">
        <v>38</v>
      </c>
      <c r="C69" s="31">
        <v>42125</v>
      </c>
      <c r="D69" s="59">
        <v>9</v>
      </c>
      <c r="E69" s="18">
        <v>183.923</v>
      </c>
      <c r="F69" s="18">
        <v>183.451</v>
      </c>
      <c r="G69" s="18">
        <v>2</v>
      </c>
      <c r="H69" s="18">
        <f aca="true" t="shared" si="15" ref="H69:H82">ROUNDDOWN(E69+(G69/100),3)</f>
        <v>183.943</v>
      </c>
      <c r="I69" s="18">
        <f aca="true" t="shared" si="16" ref="I69:I82">ROUNDDOWN(F69-(G69/100),3)</f>
        <v>183.431</v>
      </c>
      <c r="J69" s="18">
        <f aca="true" t="shared" si="17" ref="J69:J105">ABS(ROUNDDOWN(H69-I69,3))</f>
        <v>0.512</v>
      </c>
      <c r="K69" s="18">
        <f aca="true" t="shared" si="18" ref="K69:K105">ROUNDDOWN(J69*1,3)</f>
        <v>0.512</v>
      </c>
      <c r="L69" s="18">
        <f>ROUNDDOWN(H69+K69,3)</f>
        <v>184.455</v>
      </c>
      <c r="M69" s="18" t="s">
        <v>63</v>
      </c>
      <c r="N69" s="18">
        <f>ROUNDDOWN(K69*100,3)</f>
        <v>51.2</v>
      </c>
      <c r="P69" s="18">
        <f t="shared" si="3"/>
        <v>5.8</v>
      </c>
      <c r="Q69" s="37">
        <f>ROUNDDOWN(K69*U69,0)</f>
        <v>29696</v>
      </c>
      <c r="R69" s="37"/>
      <c r="S69" s="39">
        <f t="shared" si="8"/>
        <v>29696</v>
      </c>
      <c r="T69" s="41">
        <f t="shared" si="9"/>
        <v>1119767</v>
      </c>
      <c r="U69" s="18">
        <f aca="true" t="shared" si="19" ref="U69:U104">ROUNDDOWN((($R$2*$U$4)/(J69*100))*100,-3)</f>
        <v>58000</v>
      </c>
      <c r="V69" s="18">
        <f t="shared" si="7"/>
        <v>1</v>
      </c>
      <c r="AF69" s="18">
        <f>IF(B69="B",1,0)</f>
        <v>1</v>
      </c>
      <c r="AG69" s="18">
        <f>IF(B69="S",1,0)</f>
        <v>0</v>
      </c>
      <c r="AH69" s="18">
        <f t="shared" si="4"/>
        <v>1</v>
      </c>
      <c r="AI69" s="18">
        <f t="shared" si="5"/>
        <v>0</v>
      </c>
      <c r="AJ69" s="18">
        <f t="shared" si="6"/>
        <v>0</v>
      </c>
    </row>
    <row r="70" spans="1:36" ht="19.5" customHeight="1">
      <c r="A70" s="34">
        <v>66</v>
      </c>
      <c r="B70" s="18" t="s">
        <v>38</v>
      </c>
      <c r="C70" s="31">
        <v>42124</v>
      </c>
      <c r="D70" s="59">
        <v>17</v>
      </c>
      <c r="E70" s="18">
        <v>183.904</v>
      </c>
      <c r="F70" s="18">
        <v>183.141</v>
      </c>
      <c r="G70" s="18">
        <v>2</v>
      </c>
      <c r="H70" s="18">
        <f t="shared" si="15"/>
        <v>183.924</v>
      </c>
      <c r="I70" s="18">
        <f t="shared" si="16"/>
        <v>183.121</v>
      </c>
      <c r="J70" s="18">
        <f t="shared" si="17"/>
        <v>0.802</v>
      </c>
      <c r="K70" s="18">
        <f t="shared" si="18"/>
        <v>0.802</v>
      </c>
      <c r="L70" s="18">
        <f>ROUNDDOWN(H70+K70,3)</f>
        <v>184.726</v>
      </c>
      <c r="M70" s="18" t="s">
        <v>98</v>
      </c>
      <c r="O70" s="18">
        <f>ROUNDDOWN(J70*100,3)</f>
        <v>80.2</v>
      </c>
      <c r="P70" s="18">
        <f aca="true" t="shared" si="20" ref="P70:P104">ROUNDDOWN(U70/10000,1)</f>
        <v>3.7</v>
      </c>
      <c r="Q70" s="37"/>
      <c r="R70" s="37">
        <f>ROUNDDOWN(J70*U70,0)</f>
        <v>29674</v>
      </c>
      <c r="S70" s="39">
        <f t="shared" si="8"/>
        <v>-29674</v>
      </c>
      <c r="T70" s="41">
        <f t="shared" si="9"/>
        <v>1090093</v>
      </c>
      <c r="U70" s="18">
        <f t="shared" si="19"/>
        <v>37000</v>
      </c>
      <c r="V70" s="18">
        <f aca="true" t="shared" si="21" ref="V70:V104">IF(N70&gt;1,1,0)</f>
        <v>0</v>
      </c>
      <c r="AF70" s="18">
        <f>IF(B70="B",1,0)</f>
        <v>1</v>
      </c>
      <c r="AG70" s="18">
        <f>IF(B70="S",1,0)</f>
        <v>0</v>
      </c>
      <c r="AH70" s="18">
        <f aca="true" t="shared" si="22" ref="AH70:AH105">IF(M70="○",1,0)</f>
        <v>0</v>
      </c>
      <c r="AI70" s="18">
        <f aca="true" t="shared" si="23" ref="AI70:AI105">IF(M70="X",1,0)</f>
        <v>1</v>
      </c>
      <c r="AJ70" s="18">
        <f aca="true" t="shared" si="24" ref="AJ70:AJ105">IF(M70="C",1,0)</f>
        <v>0</v>
      </c>
    </row>
    <row r="71" spans="1:36" ht="19.5" customHeight="1">
      <c r="A71" s="34">
        <v>67</v>
      </c>
      <c r="B71" s="18" t="s">
        <v>38</v>
      </c>
      <c r="C71" s="19">
        <v>42124</v>
      </c>
      <c r="D71" s="58">
        <v>13</v>
      </c>
      <c r="E71" s="18">
        <v>183.513</v>
      </c>
      <c r="F71" s="18">
        <v>183.091</v>
      </c>
      <c r="G71" s="18">
        <v>2</v>
      </c>
      <c r="H71" s="18">
        <f t="shared" si="15"/>
        <v>183.533</v>
      </c>
      <c r="I71" s="18">
        <f t="shared" si="16"/>
        <v>183.071</v>
      </c>
      <c r="J71" s="18">
        <f t="shared" si="17"/>
        <v>0.461</v>
      </c>
      <c r="K71" s="18">
        <f t="shared" si="18"/>
        <v>0.461</v>
      </c>
      <c r="L71" s="18">
        <f>ROUNDDOWN(H71+K71,3)</f>
        <v>183.994</v>
      </c>
      <c r="M71" s="18" t="s">
        <v>63</v>
      </c>
      <c r="N71" s="18">
        <f aca="true" t="shared" si="25" ref="N70:N105">ROUNDDOWN(K71*100,3)</f>
        <v>46.1</v>
      </c>
      <c r="P71" s="18">
        <f t="shared" si="20"/>
        <v>6.5</v>
      </c>
      <c r="Q71" s="37">
        <f aca="true" t="shared" si="26" ref="Q70:Q105">ROUNDDOWN(K71*U71,0)</f>
        <v>29965</v>
      </c>
      <c r="R71" s="37"/>
      <c r="S71" s="39">
        <f t="shared" si="8"/>
        <v>29965</v>
      </c>
      <c r="T71" s="41">
        <f t="shared" si="9"/>
        <v>1120058</v>
      </c>
      <c r="U71" s="18">
        <f t="shared" si="19"/>
        <v>65000</v>
      </c>
      <c r="V71" s="18">
        <f t="shared" si="21"/>
        <v>1</v>
      </c>
      <c r="AF71" s="18">
        <f>IF(B71="B",1,0)</f>
        <v>1</v>
      </c>
      <c r="AG71" s="18">
        <f>IF(B71="S",1,0)</f>
        <v>0</v>
      </c>
      <c r="AH71" s="18">
        <f t="shared" si="22"/>
        <v>1</v>
      </c>
      <c r="AI71" s="18">
        <f t="shared" si="23"/>
        <v>0</v>
      </c>
      <c r="AJ71" s="18">
        <f t="shared" si="24"/>
        <v>0</v>
      </c>
    </row>
    <row r="72" spans="1:36" ht="19.5" customHeight="1">
      <c r="A72" s="34">
        <v>68</v>
      </c>
      <c r="B72" s="18" t="s">
        <v>38</v>
      </c>
      <c r="C72" s="19">
        <v>42123</v>
      </c>
      <c r="D72" s="58">
        <v>21</v>
      </c>
      <c r="E72" s="18">
        <v>183.69</v>
      </c>
      <c r="F72" s="18">
        <v>183.074</v>
      </c>
      <c r="G72" s="18">
        <v>2</v>
      </c>
      <c r="H72" s="18">
        <f t="shared" si="15"/>
        <v>183.71</v>
      </c>
      <c r="I72" s="18">
        <f t="shared" si="16"/>
        <v>183.054</v>
      </c>
      <c r="J72" s="18">
        <f t="shared" si="17"/>
        <v>0.656</v>
      </c>
      <c r="K72" s="18">
        <f t="shared" si="18"/>
        <v>0.656</v>
      </c>
      <c r="L72" s="18">
        <f>ROUNDDOWN(H72+K72,3)</f>
        <v>184.366</v>
      </c>
      <c r="M72" s="18" t="s">
        <v>98</v>
      </c>
      <c r="O72" s="18">
        <f>ROUNDDOWN(J72*100,3)</f>
        <v>65.6</v>
      </c>
      <c r="P72" s="18">
        <f t="shared" si="20"/>
        <v>4.5</v>
      </c>
      <c r="Q72" s="37"/>
      <c r="R72" s="37">
        <f>ROUNDDOWN(J72*U72,0)</f>
        <v>29520</v>
      </c>
      <c r="S72" s="39">
        <f aca="true" t="shared" si="27" ref="S72:S104">IF(V72=1,Q72,R72*-1)</f>
        <v>-29520</v>
      </c>
      <c r="T72" s="41">
        <f aca="true" t="shared" si="28" ref="T72:T104">T71+S72</f>
        <v>1090538</v>
      </c>
      <c r="U72" s="18">
        <f t="shared" si="19"/>
        <v>45000</v>
      </c>
      <c r="V72" s="18">
        <f t="shared" si="21"/>
        <v>0</v>
      </c>
      <c r="AF72" s="18">
        <f>IF(B72="B",1,0)</f>
        <v>1</v>
      </c>
      <c r="AG72" s="18">
        <f>IF(B72="S",1,0)</f>
        <v>0</v>
      </c>
      <c r="AH72" s="18">
        <f t="shared" si="22"/>
        <v>0</v>
      </c>
      <c r="AI72" s="18">
        <f t="shared" si="23"/>
        <v>1</v>
      </c>
      <c r="AJ72" s="18">
        <f t="shared" si="24"/>
        <v>0</v>
      </c>
    </row>
    <row r="73" spans="1:36" ht="19.5" customHeight="1">
      <c r="A73" s="34">
        <v>69</v>
      </c>
      <c r="B73" s="18" t="s">
        <v>38</v>
      </c>
      <c r="C73" s="19">
        <v>42123</v>
      </c>
      <c r="D73" s="58">
        <v>7</v>
      </c>
      <c r="E73" s="18">
        <v>182.327</v>
      </c>
      <c r="F73" s="18">
        <v>182.192</v>
      </c>
      <c r="G73" s="18">
        <v>2</v>
      </c>
      <c r="H73" s="18">
        <f t="shared" si="15"/>
        <v>182.347</v>
      </c>
      <c r="I73" s="18">
        <f t="shared" si="16"/>
        <v>182.172</v>
      </c>
      <c r="J73" s="18">
        <f t="shared" si="17"/>
        <v>0.175</v>
      </c>
      <c r="K73" s="18">
        <f t="shared" si="18"/>
        <v>0.175</v>
      </c>
      <c r="L73" s="18">
        <f>ROUNDDOWN(H73+K73,3)</f>
        <v>182.522</v>
      </c>
      <c r="M73" s="18" t="s">
        <v>63</v>
      </c>
      <c r="N73" s="18">
        <f t="shared" si="25"/>
        <v>17.5</v>
      </c>
      <c r="P73" s="18">
        <f t="shared" si="20"/>
        <v>17.1</v>
      </c>
      <c r="Q73" s="37">
        <f t="shared" si="26"/>
        <v>29925</v>
      </c>
      <c r="R73" s="37"/>
      <c r="S73" s="39">
        <f t="shared" si="27"/>
        <v>29925</v>
      </c>
      <c r="T73" s="41">
        <f t="shared" si="28"/>
        <v>1120463</v>
      </c>
      <c r="U73" s="18">
        <f t="shared" si="19"/>
        <v>171000</v>
      </c>
      <c r="V73" s="18">
        <f t="shared" si="21"/>
        <v>1</v>
      </c>
      <c r="AF73" s="18">
        <f>IF(B73="B",1,0)</f>
        <v>1</v>
      </c>
      <c r="AG73" s="18">
        <f>IF(B73="S",1,0)</f>
        <v>0</v>
      </c>
      <c r="AH73" s="18">
        <f t="shared" si="22"/>
        <v>1</v>
      </c>
      <c r="AI73" s="18">
        <f t="shared" si="23"/>
        <v>0</v>
      </c>
      <c r="AJ73" s="18">
        <f t="shared" si="24"/>
        <v>0</v>
      </c>
    </row>
    <row r="74" spans="1:36" ht="19.5" customHeight="1">
      <c r="A74" s="34">
        <v>70</v>
      </c>
      <c r="B74" s="18" t="s">
        <v>38</v>
      </c>
      <c r="C74" s="31">
        <v>42122</v>
      </c>
      <c r="D74" s="59">
        <v>14</v>
      </c>
      <c r="E74" s="18">
        <v>181.886</v>
      </c>
      <c r="F74" s="18">
        <v>181.531</v>
      </c>
      <c r="G74" s="18">
        <v>2</v>
      </c>
      <c r="H74" s="18">
        <f t="shared" si="15"/>
        <v>181.906</v>
      </c>
      <c r="I74" s="18">
        <f t="shared" si="16"/>
        <v>181.511</v>
      </c>
      <c r="J74" s="18">
        <f t="shared" si="17"/>
        <v>0.395</v>
      </c>
      <c r="K74" s="18">
        <f t="shared" si="18"/>
        <v>0.395</v>
      </c>
      <c r="L74" s="18">
        <f>ROUNDDOWN(H74+K74,3)</f>
        <v>182.301</v>
      </c>
      <c r="M74" s="18" t="s">
        <v>63</v>
      </c>
      <c r="N74" s="18">
        <f t="shared" si="25"/>
        <v>39.5</v>
      </c>
      <c r="P74" s="18">
        <f t="shared" si="20"/>
        <v>7.5</v>
      </c>
      <c r="Q74" s="37">
        <f t="shared" si="26"/>
        <v>29625</v>
      </c>
      <c r="R74" s="37"/>
      <c r="S74" s="39">
        <f t="shared" si="27"/>
        <v>29625</v>
      </c>
      <c r="T74" s="41">
        <f t="shared" si="28"/>
        <v>1150088</v>
      </c>
      <c r="U74" s="18">
        <f t="shared" si="19"/>
        <v>75000</v>
      </c>
      <c r="V74" s="18">
        <f t="shared" si="21"/>
        <v>1</v>
      </c>
      <c r="AF74" s="18">
        <f>IF(B74="B",1,0)</f>
        <v>1</v>
      </c>
      <c r="AG74" s="18">
        <f>IF(B74="S",1,0)</f>
        <v>0</v>
      </c>
      <c r="AH74" s="18">
        <f t="shared" si="22"/>
        <v>1</v>
      </c>
      <c r="AI74" s="18">
        <f t="shared" si="23"/>
        <v>0</v>
      </c>
      <c r="AJ74" s="18">
        <f t="shared" si="24"/>
        <v>0</v>
      </c>
    </row>
    <row r="75" spans="1:36" ht="19.5" customHeight="1">
      <c r="A75" s="34">
        <v>71</v>
      </c>
      <c r="B75" s="18" t="s">
        <v>38</v>
      </c>
      <c r="C75" s="31">
        <v>42122</v>
      </c>
      <c r="D75" s="59">
        <v>4</v>
      </c>
      <c r="E75" s="18">
        <v>181.504</v>
      </c>
      <c r="F75" s="18">
        <v>181.242</v>
      </c>
      <c r="G75" s="18">
        <v>2</v>
      </c>
      <c r="H75" s="18">
        <f t="shared" si="15"/>
        <v>181.524</v>
      </c>
      <c r="I75" s="18">
        <f t="shared" si="16"/>
        <v>181.222</v>
      </c>
      <c r="J75" s="18">
        <f t="shared" si="17"/>
        <v>0.301</v>
      </c>
      <c r="K75" s="18">
        <f t="shared" si="18"/>
        <v>0.301</v>
      </c>
      <c r="L75" s="18">
        <f>ROUNDDOWN(H75+K75,3)</f>
        <v>181.825</v>
      </c>
      <c r="M75" s="18" t="s">
        <v>98</v>
      </c>
      <c r="O75" s="18">
        <f>ROUNDDOWN(J75*100,3)</f>
        <v>30.1</v>
      </c>
      <c r="P75" s="18">
        <f t="shared" si="20"/>
        <v>9.9</v>
      </c>
      <c r="Q75" s="37"/>
      <c r="R75" s="37">
        <f>ROUNDDOWN(J75*U75,0)</f>
        <v>29799</v>
      </c>
      <c r="S75" s="39">
        <f t="shared" si="27"/>
        <v>-29799</v>
      </c>
      <c r="T75" s="41">
        <f t="shared" si="28"/>
        <v>1120289</v>
      </c>
      <c r="U75" s="18">
        <f t="shared" si="19"/>
        <v>99000</v>
      </c>
      <c r="V75" s="18">
        <f t="shared" si="21"/>
        <v>0</v>
      </c>
      <c r="AF75" s="18">
        <f>IF(B75="B",1,0)</f>
        <v>1</v>
      </c>
      <c r="AG75" s="18">
        <f>IF(B75="S",1,0)</f>
        <v>0</v>
      </c>
      <c r="AH75" s="18">
        <f t="shared" si="22"/>
        <v>0</v>
      </c>
      <c r="AI75" s="18">
        <f t="shared" si="23"/>
        <v>1</v>
      </c>
      <c r="AJ75" s="18">
        <f t="shared" si="24"/>
        <v>0</v>
      </c>
    </row>
    <row r="76" spans="1:36" ht="19.5" customHeight="1">
      <c r="A76" s="34">
        <v>72</v>
      </c>
      <c r="B76" s="18" t="s">
        <v>38</v>
      </c>
      <c r="C76" s="31">
        <v>42121</v>
      </c>
      <c r="D76" s="59">
        <v>15</v>
      </c>
      <c r="E76" s="18">
        <v>180.663</v>
      </c>
      <c r="F76" s="18">
        <v>180.362</v>
      </c>
      <c r="G76" s="18">
        <v>2</v>
      </c>
      <c r="H76" s="18">
        <f t="shared" si="15"/>
        <v>180.683</v>
      </c>
      <c r="I76" s="18">
        <f t="shared" si="16"/>
        <v>180.342</v>
      </c>
      <c r="J76" s="18">
        <f t="shared" si="17"/>
        <v>0.34</v>
      </c>
      <c r="K76" s="18">
        <f t="shared" si="18"/>
        <v>0.34</v>
      </c>
      <c r="L76" s="18">
        <f>ROUNDDOWN(H76+K76,3)</f>
        <v>181.023</v>
      </c>
      <c r="M76" s="18" t="s">
        <v>63</v>
      </c>
      <c r="N76" s="18">
        <f t="shared" si="25"/>
        <v>34</v>
      </c>
      <c r="P76" s="18">
        <f t="shared" si="20"/>
        <v>8.8</v>
      </c>
      <c r="Q76" s="37">
        <f t="shared" si="26"/>
        <v>29920</v>
      </c>
      <c r="R76" s="37"/>
      <c r="S76" s="39">
        <f t="shared" si="27"/>
        <v>29920</v>
      </c>
      <c r="T76" s="41">
        <f t="shared" si="28"/>
        <v>1150209</v>
      </c>
      <c r="U76" s="18">
        <f t="shared" si="19"/>
        <v>88000</v>
      </c>
      <c r="V76" s="18">
        <f t="shared" si="21"/>
        <v>1</v>
      </c>
      <c r="AF76" s="18">
        <f>IF(B76="B",1,0)</f>
        <v>1</v>
      </c>
      <c r="AG76" s="18">
        <f>IF(B76="S",1,0)</f>
        <v>0</v>
      </c>
      <c r="AH76" s="18">
        <f t="shared" si="22"/>
        <v>1</v>
      </c>
      <c r="AI76" s="18">
        <f t="shared" si="23"/>
        <v>0</v>
      </c>
      <c r="AJ76" s="18">
        <f t="shared" si="24"/>
        <v>0</v>
      </c>
    </row>
    <row r="77" spans="1:36" ht="19.5" customHeight="1">
      <c r="A77" s="34">
        <v>73</v>
      </c>
      <c r="B77" s="53" t="s">
        <v>38</v>
      </c>
      <c r="C77" s="31">
        <v>42121</v>
      </c>
      <c r="D77" s="59">
        <v>9</v>
      </c>
      <c r="E77" s="18">
        <v>180.672</v>
      </c>
      <c r="F77" s="18">
        <v>180.386</v>
      </c>
      <c r="G77" s="18">
        <v>2</v>
      </c>
      <c r="H77" s="18">
        <f t="shared" si="15"/>
        <v>180.692</v>
      </c>
      <c r="I77" s="18">
        <f t="shared" si="16"/>
        <v>180.366</v>
      </c>
      <c r="J77" s="18">
        <f t="shared" si="17"/>
        <v>0.325</v>
      </c>
      <c r="K77" s="18">
        <f t="shared" si="18"/>
        <v>0.325</v>
      </c>
      <c r="L77" s="18">
        <f>ROUNDDOWN(H77+K77,3)</f>
        <v>181.017</v>
      </c>
      <c r="M77" s="18" t="s">
        <v>63</v>
      </c>
      <c r="N77" s="18">
        <f t="shared" si="25"/>
        <v>32.5</v>
      </c>
      <c r="P77" s="18">
        <f t="shared" si="20"/>
        <v>9.2</v>
      </c>
      <c r="Q77" s="37">
        <f t="shared" si="26"/>
        <v>29900</v>
      </c>
      <c r="R77" s="37"/>
      <c r="S77" s="39">
        <f t="shared" si="27"/>
        <v>29900</v>
      </c>
      <c r="T77" s="41">
        <f t="shared" si="28"/>
        <v>1180109</v>
      </c>
      <c r="U77" s="18">
        <f t="shared" si="19"/>
        <v>92000</v>
      </c>
      <c r="V77" s="18">
        <f t="shared" si="21"/>
        <v>1</v>
      </c>
      <c r="AF77" s="18">
        <f>IF(B77="B",1,0)</f>
        <v>1</v>
      </c>
      <c r="AG77" s="18">
        <f>IF(B77="S",1,0)</f>
        <v>0</v>
      </c>
      <c r="AH77" s="18">
        <f t="shared" si="22"/>
        <v>1</v>
      </c>
      <c r="AI77" s="18">
        <f t="shared" si="23"/>
        <v>0</v>
      </c>
      <c r="AJ77" s="18">
        <f t="shared" si="24"/>
        <v>0</v>
      </c>
    </row>
    <row r="78" spans="1:36" ht="19.5" customHeight="1">
      <c r="A78" s="34">
        <v>74</v>
      </c>
      <c r="B78" s="53" t="s">
        <v>38</v>
      </c>
      <c r="C78" s="31">
        <v>42121</v>
      </c>
      <c r="D78" s="59">
        <v>3</v>
      </c>
      <c r="E78" s="18">
        <v>180.557</v>
      </c>
      <c r="F78" s="18">
        <v>180.32</v>
      </c>
      <c r="G78" s="18">
        <v>2</v>
      </c>
      <c r="H78" s="18">
        <f t="shared" si="15"/>
        <v>180.577</v>
      </c>
      <c r="I78" s="18">
        <f t="shared" si="16"/>
        <v>180.3</v>
      </c>
      <c r="J78" s="18">
        <f t="shared" si="17"/>
        <v>0.276</v>
      </c>
      <c r="K78" s="18">
        <f t="shared" si="18"/>
        <v>0.276</v>
      </c>
      <c r="L78" s="18">
        <f>ROUNDDOWN(H78+K78,3)</f>
        <v>180.853</v>
      </c>
      <c r="M78" s="18" t="s">
        <v>98</v>
      </c>
      <c r="O78" s="18">
        <f>ROUNDDOWN(J78*100,3)</f>
        <v>27.6</v>
      </c>
      <c r="P78" s="18">
        <f t="shared" si="20"/>
        <v>10.8</v>
      </c>
      <c r="Q78" s="37"/>
      <c r="R78" s="37"/>
      <c r="S78" s="39">
        <f t="shared" si="27"/>
        <v>0</v>
      </c>
      <c r="T78" s="41">
        <f t="shared" si="28"/>
        <v>1180109</v>
      </c>
      <c r="U78" s="18">
        <f t="shared" si="19"/>
        <v>108000</v>
      </c>
      <c r="V78" s="18">
        <f t="shared" si="21"/>
        <v>0</v>
      </c>
      <c r="AF78" s="18">
        <f>IF(B78="B",1,0)</f>
        <v>1</v>
      </c>
      <c r="AG78" s="18">
        <f>IF(B78="S",1,0)</f>
        <v>0</v>
      </c>
      <c r="AH78" s="18">
        <f t="shared" si="22"/>
        <v>0</v>
      </c>
      <c r="AI78" s="18">
        <f t="shared" si="23"/>
        <v>1</v>
      </c>
      <c r="AJ78" s="18">
        <f t="shared" si="24"/>
        <v>0</v>
      </c>
    </row>
    <row r="79" spans="1:36" ht="19.5" customHeight="1">
      <c r="A79" s="34">
        <v>75</v>
      </c>
      <c r="B79" s="53" t="s">
        <v>38</v>
      </c>
      <c r="C79" s="31">
        <v>42118</v>
      </c>
      <c r="D79" s="59">
        <v>22</v>
      </c>
      <c r="E79" s="18">
        <v>180.442</v>
      </c>
      <c r="F79" s="18">
        <v>180.294</v>
      </c>
      <c r="G79" s="18">
        <v>2</v>
      </c>
      <c r="H79" s="18">
        <f t="shared" si="15"/>
        <v>180.462</v>
      </c>
      <c r="I79" s="18">
        <f t="shared" si="16"/>
        <v>180.274</v>
      </c>
      <c r="J79" s="18">
        <f t="shared" si="17"/>
        <v>0.187</v>
      </c>
      <c r="K79" s="18">
        <f t="shared" si="18"/>
        <v>0.187</v>
      </c>
      <c r="L79" s="18">
        <f>ROUNDDOWN(H79+K79,3)</f>
        <v>180.649</v>
      </c>
      <c r="M79" s="18" t="s">
        <v>63</v>
      </c>
      <c r="N79" s="18">
        <f t="shared" si="25"/>
        <v>18.7</v>
      </c>
      <c r="P79" s="18">
        <f t="shared" si="20"/>
        <v>16</v>
      </c>
      <c r="Q79" s="37">
        <f t="shared" si="26"/>
        <v>29920</v>
      </c>
      <c r="R79" s="37"/>
      <c r="S79" s="39">
        <f t="shared" si="27"/>
        <v>29920</v>
      </c>
      <c r="T79" s="41">
        <f t="shared" si="28"/>
        <v>1210029</v>
      </c>
      <c r="U79" s="18">
        <f t="shared" si="19"/>
        <v>160000</v>
      </c>
      <c r="V79" s="18">
        <f t="shared" si="21"/>
        <v>1</v>
      </c>
      <c r="AF79" s="18">
        <f>IF(B79="B",1,0)</f>
        <v>1</v>
      </c>
      <c r="AG79" s="18">
        <f>IF(B79="S",1,0)</f>
        <v>0</v>
      </c>
      <c r="AH79" s="18">
        <f t="shared" si="22"/>
        <v>1</v>
      </c>
      <c r="AI79" s="18">
        <f t="shared" si="23"/>
        <v>0</v>
      </c>
      <c r="AJ79" s="18">
        <f t="shared" si="24"/>
        <v>0</v>
      </c>
    </row>
    <row r="80" spans="1:36" ht="19.5" customHeight="1">
      <c r="A80" s="34">
        <v>76</v>
      </c>
      <c r="B80" s="53" t="s">
        <v>38</v>
      </c>
      <c r="C80" s="31">
        <v>42118</v>
      </c>
      <c r="D80" s="58">
        <v>17</v>
      </c>
      <c r="E80" s="18">
        <v>180.464</v>
      </c>
      <c r="F80" s="18">
        <v>180.056</v>
      </c>
      <c r="G80" s="18">
        <v>2</v>
      </c>
      <c r="H80" s="18">
        <f t="shared" si="15"/>
        <v>180.484</v>
      </c>
      <c r="I80" s="18">
        <f t="shared" si="16"/>
        <v>180.036</v>
      </c>
      <c r="J80" s="18">
        <f t="shared" si="17"/>
        <v>0.448</v>
      </c>
      <c r="K80" s="18">
        <f t="shared" si="18"/>
        <v>0.448</v>
      </c>
      <c r="L80" s="18">
        <f>ROUNDDOWN(H80+K80,3)</f>
        <v>180.932</v>
      </c>
      <c r="M80" s="18" t="s">
        <v>63</v>
      </c>
      <c r="N80" s="18">
        <f t="shared" si="25"/>
        <v>44.8</v>
      </c>
      <c r="P80" s="18">
        <f t="shared" si="20"/>
        <v>6.6</v>
      </c>
      <c r="Q80" s="37">
        <f t="shared" si="26"/>
        <v>29568</v>
      </c>
      <c r="R80" s="37"/>
      <c r="S80" s="39">
        <f t="shared" si="27"/>
        <v>29568</v>
      </c>
      <c r="T80" s="41">
        <f t="shared" si="28"/>
        <v>1239597</v>
      </c>
      <c r="U80" s="18">
        <f t="shared" si="19"/>
        <v>66000</v>
      </c>
      <c r="V80" s="18">
        <f t="shared" si="21"/>
        <v>1</v>
      </c>
      <c r="AF80" s="18">
        <f>IF(B80="B",1,0)</f>
        <v>1</v>
      </c>
      <c r="AG80" s="18">
        <f>IF(B80="S",1,0)</f>
        <v>0</v>
      </c>
      <c r="AH80" s="18">
        <f t="shared" si="22"/>
        <v>1</v>
      </c>
      <c r="AI80" s="18">
        <f t="shared" si="23"/>
        <v>0</v>
      </c>
      <c r="AJ80" s="18">
        <f t="shared" si="24"/>
        <v>0</v>
      </c>
    </row>
    <row r="81" spans="1:36" ht="19.5" customHeight="1">
      <c r="A81" s="34">
        <v>77</v>
      </c>
      <c r="B81" s="53" t="s">
        <v>38</v>
      </c>
      <c r="C81" s="31">
        <v>42116</v>
      </c>
      <c r="D81" s="58">
        <v>9</v>
      </c>
      <c r="E81" s="18">
        <v>178.666</v>
      </c>
      <c r="F81" s="18">
        <v>178.452</v>
      </c>
      <c r="G81" s="18">
        <v>2</v>
      </c>
      <c r="H81" s="18">
        <f t="shared" si="15"/>
        <v>178.686</v>
      </c>
      <c r="I81" s="18">
        <f t="shared" si="16"/>
        <v>178.432</v>
      </c>
      <c r="J81" s="18">
        <f t="shared" si="17"/>
        <v>0.254</v>
      </c>
      <c r="K81" s="18">
        <f t="shared" si="18"/>
        <v>0.254</v>
      </c>
      <c r="L81" s="18">
        <f>ROUNDDOWN(H81+K81,3)</f>
        <v>178.94</v>
      </c>
      <c r="M81" s="18" t="s">
        <v>63</v>
      </c>
      <c r="N81" s="18">
        <f t="shared" si="25"/>
        <v>25.4</v>
      </c>
      <c r="P81" s="18">
        <f t="shared" si="20"/>
        <v>11.8</v>
      </c>
      <c r="Q81" s="37">
        <f t="shared" si="26"/>
        <v>29972</v>
      </c>
      <c r="R81" s="37"/>
      <c r="S81" s="39">
        <f t="shared" si="27"/>
        <v>29972</v>
      </c>
      <c r="T81" s="41">
        <f t="shared" si="28"/>
        <v>1269569</v>
      </c>
      <c r="U81" s="18">
        <f t="shared" si="19"/>
        <v>118000</v>
      </c>
      <c r="V81" s="18">
        <f t="shared" si="21"/>
        <v>1</v>
      </c>
      <c r="AF81" s="18">
        <f>IF(B81="B",1,0)</f>
        <v>1</v>
      </c>
      <c r="AG81" s="18">
        <f>IF(B81="S",1,0)</f>
        <v>0</v>
      </c>
      <c r="AH81" s="18">
        <f t="shared" si="22"/>
        <v>1</v>
      </c>
      <c r="AI81" s="18">
        <f t="shared" si="23"/>
        <v>0</v>
      </c>
      <c r="AJ81" s="18">
        <f t="shared" si="24"/>
        <v>0</v>
      </c>
    </row>
    <row r="82" spans="1:36" ht="19.5" customHeight="1">
      <c r="A82" s="34">
        <v>78</v>
      </c>
      <c r="B82" s="53" t="s">
        <v>38</v>
      </c>
      <c r="C82" s="31">
        <v>42116</v>
      </c>
      <c r="D82" s="58">
        <v>1</v>
      </c>
      <c r="E82" s="18">
        <v>178.659</v>
      </c>
      <c r="F82" s="18">
        <v>178.464</v>
      </c>
      <c r="G82" s="18">
        <v>2</v>
      </c>
      <c r="H82" s="18">
        <f t="shared" si="15"/>
        <v>178.679</v>
      </c>
      <c r="I82" s="18">
        <f t="shared" si="16"/>
        <v>178.444</v>
      </c>
      <c r="J82" s="18">
        <f t="shared" si="17"/>
        <v>0.235</v>
      </c>
      <c r="K82" s="18">
        <f t="shared" si="18"/>
        <v>0.235</v>
      </c>
      <c r="L82" s="18">
        <f>ROUNDDOWN(H82+K82,3)</f>
        <v>178.914</v>
      </c>
      <c r="M82" s="18" t="s">
        <v>63</v>
      </c>
      <c r="N82" s="18">
        <f t="shared" si="25"/>
        <v>23.5</v>
      </c>
      <c r="P82" s="18">
        <f t="shared" si="20"/>
        <v>12.7</v>
      </c>
      <c r="Q82" s="37">
        <f t="shared" si="26"/>
        <v>29845</v>
      </c>
      <c r="R82" s="37"/>
      <c r="S82" s="39">
        <f t="shared" si="27"/>
        <v>29845</v>
      </c>
      <c r="T82" s="41">
        <f t="shared" si="28"/>
        <v>1299414</v>
      </c>
      <c r="U82" s="18">
        <f t="shared" si="19"/>
        <v>127000</v>
      </c>
      <c r="V82" s="18">
        <f t="shared" si="21"/>
        <v>1</v>
      </c>
      <c r="AF82" s="18">
        <f>IF(B82="B",1,0)</f>
        <v>1</v>
      </c>
      <c r="AG82" s="18">
        <f>IF(B82="S",1,0)</f>
        <v>0</v>
      </c>
      <c r="AH82" s="18">
        <f t="shared" si="22"/>
        <v>1</v>
      </c>
      <c r="AI82" s="18">
        <f t="shared" si="23"/>
        <v>0</v>
      </c>
      <c r="AJ82" s="18">
        <f t="shared" si="24"/>
        <v>0</v>
      </c>
    </row>
    <row r="83" spans="1:36" ht="19.5" customHeight="1">
      <c r="A83" s="34">
        <v>79</v>
      </c>
      <c r="B83" s="53" t="s">
        <v>64</v>
      </c>
      <c r="C83" s="31">
        <v>42114</v>
      </c>
      <c r="D83" s="58">
        <v>14</v>
      </c>
      <c r="E83" s="18">
        <v>177.55</v>
      </c>
      <c r="F83" s="18">
        <v>177.791</v>
      </c>
      <c r="G83" s="18">
        <v>2</v>
      </c>
      <c r="H83" s="18">
        <f>ROUNDDOWN(E83-(G83/100),3)</f>
        <v>177.53</v>
      </c>
      <c r="I83" s="18">
        <f>ROUNDDOWN(F83+(G83/100),3)</f>
        <v>177.811</v>
      </c>
      <c r="J83" s="18">
        <f t="shared" si="17"/>
        <v>0.281</v>
      </c>
      <c r="K83" s="18">
        <f t="shared" si="18"/>
        <v>0.281</v>
      </c>
      <c r="L83" s="18">
        <f>ROUNDDOWN(H83-K83,3)</f>
        <v>177.249</v>
      </c>
      <c r="M83" s="18" t="s">
        <v>98</v>
      </c>
      <c r="O83" s="18">
        <f>ROUNDDOWN(J83*100,3)</f>
        <v>28.1</v>
      </c>
      <c r="P83" s="18">
        <f t="shared" si="20"/>
        <v>10.6</v>
      </c>
      <c r="Q83" s="37"/>
      <c r="R83" s="37">
        <f>ROUNDDOWN(J83*U83,0)</f>
        <v>29786</v>
      </c>
      <c r="S83" s="39">
        <f t="shared" si="27"/>
        <v>-29786</v>
      </c>
      <c r="T83" s="41">
        <f t="shared" si="28"/>
        <v>1269628</v>
      </c>
      <c r="U83" s="18">
        <f t="shared" si="19"/>
        <v>106000</v>
      </c>
      <c r="V83" s="18">
        <f t="shared" si="21"/>
        <v>0</v>
      </c>
      <c r="AF83" s="18">
        <f>IF(B83="B",1,0)</f>
        <v>0</v>
      </c>
      <c r="AG83" s="18">
        <f>IF(B83="S",1,0)</f>
        <v>1</v>
      </c>
      <c r="AH83" s="18">
        <f t="shared" si="22"/>
        <v>0</v>
      </c>
      <c r="AI83" s="18">
        <f t="shared" si="23"/>
        <v>1</v>
      </c>
      <c r="AJ83" s="18">
        <f t="shared" si="24"/>
        <v>0</v>
      </c>
    </row>
    <row r="84" spans="1:36" ht="19.5" customHeight="1">
      <c r="A84" s="34">
        <v>80</v>
      </c>
      <c r="B84" s="53" t="s">
        <v>64</v>
      </c>
      <c r="C84" s="31">
        <v>42114</v>
      </c>
      <c r="D84" s="58">
        <v>13</v>
      </c>
      <c r="E84" s="18">
        <v>177.43</v>
      </c>
      <c r="F84" s="18">
        <v>177.871</v>
      </c>
      <c r="G84" s="18">
        <v>2</v>
      </c>
      <c r="H84" s="18">
        <f>ROUNDDOWN(E84-(G84/100),3)</f>
        <v>177.41</v>
      </c>
      <c r="I84" s="18">
        <f>ROUNDDOWN(F84+(G84/100),3)</f>
        <v>177.891</v>
      </c>
      <c r="J84" s="18">
        <f t="shared" si="17"/>
        <v>0.48</v>
      </c>
      <c r="K84" s="18">
        <f t="shared" si="18"/>
        <v>0.48</v>
      </c>
      <c r="L84" s="18">
        <f>ROUNDDOWN(H84-K84,3)</f>
        <v>176.93</v>
      </c>
      <c r="M84" s="18" t="s">
        <v>98</v>
      </c>
      <c r="O84" s="18">
        <f>ROUNDDOWN(J84*100,3)</f>
        <v>48</v>
      </c>
      <c r="P84" s="18">
        <f t="shared" si="20"/>
        <v>6.2</v>
      </c>
      <c r="Q84" s="37"/>
      <c r="R84" s="37">
        <f>ROUNDDOWN(J84*U84,0)</f>
        <v>29760</v>
      </c>
      <c r="S84" s="39">
        <f t="shared" si="27"/>
        <v>-29760</v>
      </c>
      <c r="T84" s="41">
        <f t="shared" si="28"/>
        <v>1239868</v>
      </c>
      <c r="U84" s="18">
        <f t="shared" si="19"/>
        <v>62000</v>
      </c>
      <c r="V84" s="18">
        <f t="shared" si="21"/>
        <v>0</v>
      </c>
      <c r="AF84" s="18">
        <f>IF(B84="B",1,0)</f>
        <v>0</v>
      </c>
      <c r="AG84" s="18">
        <f>IF(B84="S",1,0)</f>
        <v>1</v>
      </c>
      <c r="AH84" s="18">
        <f t="shared" si="22"/>
        <v>0</v>
      </c>
      <c r="AI84" s="18">
        <f t="shared" si="23"/>
        <v>1</v>
      </c>
      <c r="AJ84" s="18">
        <f t="shared" si="24"/>
        <v>0</v>
      </c>
    </row>
    <row r="85" spans="1:36" ht="19.5" customHeight="1">
      <c r="A85" s="34">
        <v>81</v>
      </c>
      <c r="B85" s="18" t="s">
        <v>64</v>
      </c>
      <c r="C85" s="19">
        <v>42111</v>
      </c>
      <c r="D85" s="58">
        <v>23</v>
      </c>
      <c r="E85" s="18">
        <v>177.713</v>
      </c>
      <c r="F85" s="18">
        <v>177.99</v>
      </c>
      <c r="G85" s="18">
        <v>2</v>
      </c>
      <c r="H85" s="18">
        <f>ROUNDDOWN(E85-(G85/100),3)</f>
        <v>177.693</v>
      </c>
      <c r="I85" s="18">
        <f>ROUNDDOWN(F85+(G85/100),3)</f>
        <v>178.01</v>
      </c>
      <c r="J85" s="18">
        <f t="shared" si="17"/>
        <v>0.316</v>
      </c>
      <c r="K85" s="18">
        <f t="shared" si="18"/>
        <v>0.316</v>
      </c>
      <c r="L85" s="18">
        <f>ROUNDDOWN(H85-K85,3)</f>
        <v>177.377</v>
      </c>
      <c r="M85" s="18" t="s">
        <v>67</v>
      </c>
      <c r="P85" s="18">
        <f t="shared" si="20"/>
        <v>9.4</v>
      </c>
      <c r="Q85" s="37"/>
      <c r="R85" s="37"/>
      <c r="S85" s="39">
        <f t="shared" si="27"/>
        <v>0</v>
      </c>
      <c r="T85" s="41">
        <f t="shared" si="28"/>
        <v>1239868</v>
      </c>
      <c r="U85" s="18">
        <f t="shared" si="19"/>
        <v>94000</v>
      </c>
      <c r="V85" s="18">
        <f t="shared" si="21"/>
        <v>0</v>
      </c>
      <c r="AF85" s="18">
        <f>IF(B85="B",1,0)</f>
        <v>0</v>
      </c>
      <c r="AG85" s="18">
        <f>IF(B85="S",1,0)</f>
        <v>1</v>
      </c>
      <c r="AH85" s="18">
        <f t="shared" si="22"/>
        <v>0</v>
      </c>
      <c r="AI85" s="18">
        <f t="shared" si="23"/>
        <v>0</v>
      </c>
      <c r="AJ85" s="18">
        <f t="shared" si="24"/>
        <v>1</v>
      </c>
    </row>
    <row r="86" spans="1:36" ht="19.5" customHeight="1">
      <c r="A86" s="34">
        <v>82</v>
      </c>
      <c r="B86" s="18" t="s">
        <v>64</v>
      </c>
      <c r="C86" s="19">
        <v>42111</v>
      </c>
      <c r="D86" s="58">
        <v>22</v>
      </c>
      <c r="E86" s="18">
        <v>177.669</v>
      </c>
      <c r="F86" s="18">
        <v>177.977</v>
      </c>
      <c r="G86" s="18">
        <v>2</v>
      </c>
      <c r="H86" s="18">
        <f>ROUNDDOWN(E86-(G86/100),3)</f>
        <v>177.649</v>
      </c>
      <c r="I86" s="18">
        <f>ROUNDDOWN(F86+(G86/100),3)</f>
        <v>177.997</v>
      </c>
      <c r="J86" s="18">
        <f t="shared" si="17"/>
        <v>0.348</v>
      </c>
      <c r="K86" s="18">
        <f t="shared" si="18"/>
        <v>0.348</v>
      </c>
      <c r="L86" s="18">
        <f>ROUNDDOWN(H86-K86,3)</f>
        <v>177.301</v>
      </c>
      <c r="M86" s="18" t="s">
        <v>67</v>
      </c>
      <c r="P86" s="18">
        <f t="shared" si="20"/>
        <v>8.6</v>
      </c>
      <c r="Q86" s="37"/>
      <c r="R86" s="37"/>
      <c r="S86" s="39">
        <f t="shared" si="27"/>
        <v>0</v>
      </c>
      <c r="T86" s="41">
        <f t="shared" si="28"/>
        <v>1239868</v>
      </c>
      <c r="U86" s="18">
        <f t="shared" si="19"/>
        <v>86000</v>
      </c>
      <c r="V86" s="18">
        <f t="shared" si="21"/>
        <v>0</v>
      </c>
      <c r="AF86" s="18">
        <f>IF(B86="B",1,0)</f>
        <v>0</v>
      </c>
      <c r="AG86" s="18">
        <f>IF(B86="S",1,0)</f>
        <v>1</v>
      </c>
      <c r="AH86" s="18">
        <f t="shared" si="22"/>
        <v>0</v>
      </c>
      <c r="AI86" s="18">
        <f t="shared" si="23"/>
        <v>0</v>
      </c>
      <c r="AJ86" s="18">
        <f t="shared" si="24"/>
        <v>1</v>
      </c>
    </row>
    <row r="87" spans="1:36" ht="19.5" customHeight="1">
      <c r="A87" s="34">
        <v>83</v>
      </c>
      <c r="B87" s="18" t="s">
        <v>38</v>
      </c>
      <c r="C87" s="19">
        <v>42111</v>
      </c>
      <c r="D87" s="58">
        <v>9</v>
      </c>
      <c r="E87" s="18">
        <v>177.76</v>
      </c>
      <c r="F87" s="18">
        <v>177.426</v>
      </c>
      <c r="G87" s="18">
        <v>2</v>
      </c>
      <c r="H87" s="18">
        <f>ROUNDDOWN(E87+(G87/100),3)</f>
        <v>177.78</v>
      </c>
      <c r="I87" s="18">
        <f>ROUNDDOWN(F87-(G87/100),3)</f>
        <v>177.406</v>
      </c>
      <c r="J87" s="18">
        <f t="shared" si="17"/>
        <v>0.373</v>
      </c>
      <c r="K87" s="18">
        <f t="shared" si="18"/>
        <v>0.373</v>
      </c>
      <c r="L87" s="18">
        <f>ROUNDDOWN(H87+K87,3)</f>
        <v>178.153</v>
      </c>
      <c r="M87" s="18" t="s">
        <v>63</v>
      </c>
      <c r="N87" s="18">
        <f t="shared" si="25"/>
        <v>37.3</v>
      </c>
      <c r="P87" s="18">
        <f t="shared" si="20"/>
        <v>8</v>
      </c>
      <c r="Q87" s="37">
        <f t="shared" si="26"/>
        <v>29840</v>
      </c>
      <c r="R87" s="37"/>
      <c r="S87" s="39">
        <f t="shared" si="27"/>
        <v>29840</v>
      </c>
      <c r="T87" s="41">
        <f t="shared" si="28"/>
        <v>1269708</v>
      </c>
      <c r="U87" s="18">
        <f t="shared" si="19"/>
        <v>80000</v>
      </c>
      <c r="V87" s="18">
        <f t="shared" si="21"/>
        <v>1</v>
      </c>
      <c r="AF87" s="18">
        <f>IF(B87="B",1,0)</f>
        <v>1</v>
      </c>
      <c r="AG87" s="18">
        <f>IF(B87="S",1,0)</f>
        <v>0</v>
      </c>
      <c r="AH87" s="18">
        <f t="shared" si="22"/>
        <v>1</v>
      </c>
      <c r="AI87" s="18">
        <f t="shared" si="23"/>
        <v>0</v>
      </c>
      <c r="AJ87" s="18">
        <f t="shared" si="24"/>
        <v>0</v>
      </c>
    </row>
    <row r="88" spans="1:36" ht="19.5" customHeight="1">
      <c r="A88" s="34">
        <v>84</v>
      </c>
      <c r="B88" s="18" t="s">
        <v>38</v>
      </c>
      <c r="C88" s="19">
        <v>42110</v>
      </c>
      <c r="D88" s="58">
        <v>11</v>
      </c>
      <c r="E88" s="18">
        <v>177.008</v>
      </c>
      <c r="F88" s="18">
        <v>176.692</v>
      </c>
      <c r="G88" s="18">
        <v>2</v>
      </c>
      <c r="H88" s="18">
        <f>ROUNDDOWN(E88+(G88/100),3)</f>
        <v>177.028</v>
      </c>
      <c r="I88" s="18">
        <f>ROUNDDOWN(F88-(G88/100),3)</f>
        <v>176.672</v>
      </c>
      <c r="J88" s="18">
        <f t="shared" si="17"/>
        <v>0.355</v>
      </c>
      <c r="K88" s="18">
        <f t="shared" si="18"/>
        <v>0.355</v>
      </c>
      <c r="L88" s="18">
        <f>ROUNDDOWN(H88+K88,3)</f>
        <v>177.383</v>
      </c>
      <c r="M88" s="18" t="s">
        <v>63</v>
      </c>
      <c r="N88" s="18">
        <f t="shared" si="25"/>
        <v>35.5</v>
      </c>
      <c r="P88" s="18">
        <f t="shared" si="20"/>
        <v>8.4</v>
      </c>
      <c r="Q88" s="37">
        <f t="shared" si="26"/>
        <v>29820</v>
      </c>
      <c r="R88" s="37"/>
      <c r="S88" s="39">
        <f t="shared" si="27"/>
        <v>29820</v>
      </c>
      <c r="T88" s="41">
        <f t="shared" si="28"/>
        <v>1299528</v>
      </c>
      <c r="U88" s="18">
        <f t="shared" si="19"/>
        <v>84000</v>
      </c>
      <c r="V88" s="18">
        <f t="shared" si="21"/>
        <v>1</v>
      </c>
      <c r="AF88" s="18">
        <f>IF(B88="B",1,0)</f>
        <v>1</v>
      </c>
      <c r="AG88" s="18">
        <f>IF(B88="S",1,0)</f>
        <v>0</v>
      </c>
      <c r="AH88" s="18">
        <f t="shared" si="22"/>
        <v>1</v>
      </c>
      <c r="AI88" s="18">
        <f t="shared" si="23"/>
        <v>0</v>
      </c>
      <c r="AJ88" s="18">
        <f t="shared" si="24"/>
        <v>0</v>
      </c>
    </row>
    <row r="89" spans="1:36" ht="19.5" customHeight="1">
      <c r="A89" s="34">
        <v>85</v>
      </c>
      <c r="B89" s="18" t="s">
        <v>38</v>
      </c>
      <c r="C89" s="19">
        <v>42110</v>
      </c>
      <c r="D89" s="58">
        <v>1</v>
      </c>
      <c r="E89" s="18">
        <v>176.699</v>
      </c>
      <c r="F89" s="18">
        <v>176.541</v>
      </c>
      <c r="G89" s="18">
        <v>2</v>
      </c>
      <c r="H89" s="18">
        <f>ROUNDDOWN(E89+(G89/100),3)</f>
        <v>176.719</v>
      </c>
      <c r="I89" s="18">
        <f>ROUNDDOWN(F89-(G89/100),3)</f>
        <v>176.521</v>
      </c>
      <c r="J89" s="18">
        <f t="shared" si="17"/>
        <v>0.198</v>
      </c>
      <c r="K89" s="18">
        <f t="shared" si="18"/>
        <v>0.198</v>
      </c>
      <c r="L89" s="18">
        <f>ROUNDDOWN(H89+K89,3)</f>
        <v>176.917</v>
      </c>
      <c r="M89" s="18" t="s">
        <v>63</v>
      </c>
      <c r="N89" s="18">
        <f t="shared" si="25"/>
        <v>19.8</v>
      </c>
      <c r="P89" s="18">
        <f t="shared" si="20"/>
        <v>15.1</v>
      </c>
      <c r="Q89" s="37">
        <f t="shared" si="26"/>
        <v>29898</v>
      </c>
      <c r="R89" s="37"/>
      <c r="S89" s="39">
        <f t="shared" si="27"/>
        <v>29898</v>
      </c>
      <c r="T89" s="41">
        <f t="shared" si="28"/>
        <v>1329426</v>
      </c>
      <c r="U89" s="18">
        <f t="shared" si="19"/>
        <v>151000</v>
      </c>
      <c r="V89" s="18">
        <f t="shared" si="21"/>
        <v>1</v>
      </c>
      <c r="AF89" s="18">
        <f>IF(B89="B",1,0)</f>
        <v>1</v>
      </c>
      <c r="AG89" s="18">
        <f>IF(B89="S",1,0)</f>
        <v>0</v>
      </c>
      <c r="AH89" s="18">
        <f t="shared" si="22"/>
        <v>1</v>
      </c>
      <c r="AI89" s="18">
        <f t="shared" si="23"/>
        <v>0</v>
      </c>
      <c r="AJ89" s="18">
        <f t="shared" si="24"/>
        <v>0</v>
      </c>
    </row>
    <row r="90" spans="1:36" ht="19.5" customHeight="1">
      <c r="A90" s="34">
        <v>86</v>
      </c>
      <c r="B90" s="18" t="s">
        <v>38</v>
      </c>
      <c r="C90" s="19">
        <v>42109</v>
      </c>
      <c r="D90" s="58">
        <v>5</v>
      </c>
      <c r="E90" s="18">
        <v>176.593</v>
      </c>
      <c r="F90" s="18">
        <v>176.435</v>
      </c>
      <c r="G90" s="18">
        <v>2</v>
      </c>
      <c r="H90" s="18">
        <f>ROUNDDOWN(E90+(G90/100),3)</f>
        <v>176.613</v>
      </c>
      <c r="I90" s="18">
        <f>ROUNDDOWN(F90-(G90/100),3)</f>
        <v>176.415</v>
      </c>
      <c r="J90" s="18">
        <f t="shared" si="17"/>
        <v>0.198</v>
      </c>
      <c r="K90" s="18">
        <f t="shared" si="18"/>
        <v>0.198</v>
      </c>
      <c r="L90" s="18">
        <f>ROUNDDOWN(H90+K90,3)</f>
        <v>176.811</v>
      </c>
      <c r="M90" s="18" t="s">
        <v>98</v>
      </c>
      <c r="O90" s="18">
        <f>ROUNDDOWN(J90*100,3)</f>
        <v>19.8</v>
      </c>
      <c r="P90" s="18">
        <f t="shared" si="20"/>
        <v>15.1</v>
      </c>
      <c r="Q90" s="37"/>
      <c r="R90" s="37">
        <f>ROUNDDOWN(J90*U90,0)</f>
        <v>29898</v>
      </c>
      <c r="S90" s="39">
        <f t="shared" si="27"/>
        <v>-29898</v>
      </c>
      <c r="T90" s="41">
        <f t="shared" si="28"/>
        <v>1299528</v>
      </c>
      <c r="U90" s="18">
        <f t="shared" si="19"/>
        <v>151000</v>
      </c>
      <c r="V90" s="18">
        <f t="shared" si="21"/>
        <v>0</v>
      </c>
      <c r="AF90" s="18">
        <f>IF(B90="B",1,0)</f>
        <v>1</v>
      </c>
      <c r="AG90" s="18">
        <f>IF(B90="S",1,0)</f>
        <v>0</v>
      </c>
      <c r="AH90" s="18">
        <f t="shared" si="22"/>
        <v>0</v>
      </c>
      <c r="AI90" s="18">
        <f t="shared" si="23"/>
        <v>1</v>
      </c>
      <c r="AJ90" s="18">
        <f t="shared" si="24"/>
        <v>0</v>
      </c>
    </row>
    <row r="91" spans="1:36" ht="19.5" customHeight="1">
      <c r="A91" s="34">
        <v>87</v>
      </c>
      <c r="B91" s="18" t="s">
        <v>64</v>
      </c>
      <c r="C91" s="19">
        <v>42108</v>
      </c>
      <c r="D91" s="58">
        <v>4</v>
      </c>
      <c r="E91" s="18">
        <v>175.893</v>
      </c>
      <c r="F91" s="18">
        <v>176.144</v>
      </c>
      <c r="G91" s="18">
        <v>2</v>
      </c>
      <c r="H91" s="18">
        <f>ROUNDDOWN(E91-(G91/100),3)</f>
        <v>175.873</v>
      </c>
      <c r="I91" s="18">
        <f>ROUNDDOWN(F91+(G91/100),3)</f>
        <v>176.164</v>
      </c>
      <c r="J91" s="18">
        <f t="shared" si="17"/>
        <v>0.29</v>
      </c>
      <c r="K91" s="18">
        <f t="shared" si="18"/>
        <v>0.29</v>
      </c>
      <c r="L91" s="18">
        <f>ROUNDDOWN(H91-K91,3)</f>
        <v>175.583</v>
      </c>
      <c r="M91" s="18" t="s">
        <v>63</v>
      </c>
      <c r="N91" s="18">
        <f t="shared" si="25"/>
        <v>29</v>
      </c>
      <c r="P91" s="18">
        <f t="shared" si="20"/>
        <v>10.3</v>
      </c>
      <c r="Q91" s="37">
        <f t="shared" si="26"/>
        <v>29870</v>
      </c>
      <c r="R91" s="37"/>
      <c r="S91" s="39">
        <f t="shared" si="27"/>
        <v>29870</v>
      </c>
      <c r="T91" s="41">
        <f t="shared" si="28"/>
        <v>1329398</v>
      </c>
      <c r="U91" s="18">
        <f t="shared" si="19"/>
        <v>103000</v>
      </c>
      <c r="V91" s="18">
        <f t="shared" si="21"/>
        <v>1</v>
      </c>
      <c r="AF91" s="18">
        <f>IF(B91="B",1,0)</f>
        <v>0</v>
      </c>
      <c r="AG91" s="18">
        <f>IF(B91="S",1,0)</f>
        <v>1</v>
      </c>
      <c r="AH91" s="18">
        <f t="shared" si="22"/>
        <v>1</v>
      </c>
      <c r="AI91" s="18">
        <f t="shared" si="23"/>
        <v>0</v>
      </c>
      <c r="AJ91" s="18">
        <f t="shared" si="24"/>
        <v>0</v>
      </c>
    </row>
    <row r="92" spans="1:36" ht="19.5" customHeight="1">
      <c r="A92" s="34">
        <v>88</v>
      </c>
      <c r="B92" s="18" t="s">
        <v>64</v>
      </c>
      <c r="C92" s="19">
        <v>42108</v>
      </c>
      <c r="D92" s="58">
        <v>3</v>
      </c>
      <c r="E92" s="18">
        <v>175.923</v>
      </c>
      <c r="F92" s="18">
        <v>176.195</v>
      </c>
      <c r="G92" s="18">
        <v>2</v>
      </c>
      <c r="H92" s="18">
        <f>ROUNDDOWN(E92-(G92/100),3)</f>
        <v>175.903</v>
      </c>
      <c r="I92" s="18">
        <f>ROUNDDOWN(F92+(G92/100),3)</f>
        <v>176.215</v>
      </c>
      <c r="J92" s="18">
        <f t="shared" si="17"/>
        <v>0.312</v>
      </c>
      <c r="K92" s="18">
        <f t="shared" si="18"/>
        <v>0.312</v>
      </c>
      <c r="L92" s="18">
        <f>ROUNDDOWN(H92-K92,3)</f>
        <v>175.591</v>
      </c>
      <c r="M92" s="18" t="s">
        <v>63</v>
      </c>
      <c r="N92" s="18">
        <f t="shared" si="25"/>
        <v>31.2</v>
      </c>
      <c r="P92" s="18">
        <f t="shared" si="20"/>
        <v>9.6</v>
      </c>
      <c r="Q92" s="37">
        <f t="shared" si="26"/>
        <v>29952</v>
      </c>
      <c r="R92" s="37"/>
      <c r="S92" s="39">
        <f t="shared" si="27"/>
        <v>29952</v>
      </c>
      <c r="T92" s="41">
        <f t="shared" si="28"/>
        <v>1359350</v>
      </c>
      <c r="U92" s="18">
        <f t="shared" si="19"/>
        <v>96000</v>
      </c>
      <c r="V92" s="18">
        <f t="shared" si="21"/>
        <v>1</v>
      </c>
      <c r="AF92" s="18">
        <f>IF(B92="B",1,0)</f>
        <v>0</v>
      </c>
      <c r="AG92" s="18">
        <f>IF(B92="S",1,0)</f>
        <v>1</v>
      </c>
      <c r="AH92" s="18">
        <f t="shared" si="22"/>
        <v>1</v>
      </c>
      <c r="AI92" s="18">
        <f t="shared" si="23"/>
        <v>0</v>
      </c>
      <c r="AJ92" s="18">
        <f t="shared" si="24"/>
        <v>0</v>
      </c>
    </row>
    <row r="93" spans="1:36" ht="19.5" customHeight="1">
      <c r="A93" s="34">
        <v>89</v>
      </c>
      <c r="B93" s="18" t="s">
        <v>38</v>
      </c>
      <c r="C93" s="19">
        <v>42107</v>
      </c>
      <c r="D93" s="58">
        <v>21</v>
      </c>
      <c r="E93" s="18">
        <v>176.225</v>
      </c>
      <c r="F93" s="18">
        <v>176.1</v>
      </c>
      <c r="G93" s="18">
        <v>2</v>
      </c>
      <c r="H93" s="18">
        <f>ROUNDDOWN(E93+(G93/100),3)</f>
        <v>176.245</v>
      </c>
      <c r="I93" s="18">
        <f>ROUNDDOWN(F93-(G93/100),3)</f>
        <v>176.08</v>
      </c>
      <c r="J93" s="18">
        <f t="shared" si="17"/>
        <v>0.164</v>
      </c>
      <c r="K93" s="18">
        <f t="shared" si="18"/>
        <v>0.164</v>
      </c>
      <c r="L93" s="18">
        <f>ROUNDDOWN(H93+K93,3)</f>
        <v>176.409</v>
      </c>
      <c r="M93" s="18" t="s">
        <v>98</v>
      </c>
      <c r="O93" s="18">
        <f>ROUNDDOWN(J93*100,3)</f>
        <v>16.4</v>
      </c>
      <c r="P93" s="18">
        <f t="shared" si="20"/>
        <v>18.2</v>
      </c>
      <c r="Q93" s="37"/>
      <c r="R93" s="37">
        <f>ROUNDDOWN(J93*U93,0)</f>
        <v>29848</v>
      </c>
      <c r="S93" s="39">
        <f t="shared" si="27"/>
        <v>-29848</v>
      </c>
      <c r="T93" s="41">
        <f t="shared" si="28"/>
        <v>1329502</v>
      </c>
      <c r="U93" s="18">
        <f t="shared" si="19"/>
        <v>182000</v>
      </c>
      <c r="V93" s="18">
        <f t="shared" si="21"/>
        <v>0</v>
      </c>
      <c r="AF93" s="18">
        <f>IF(B93="B",1,0)</f>
        <v>1</v>
      </c>
      <c r="AG93" s="18">
        <f>IF(B93="S",1,0)</f>
        <v>0</v>
      </c>
      <c r="AH93" s="18">
        <f t="shared" si="22"/>
        <v>0</v>
      </c>
      <c r="AI93" s="18">
        <f t="shared" si="23"/>
        <v>1</v>
      </c>
      <c r="AJ93" s="18">
        <f t="shared" si="24"/>
        <v>0</v>
      </c>
    </row>
    <row r="94" spans="1:36" ht="19.5" customHeight="1">
      <c r="A94" s="34">
        <v>90</v>
      </c>
      <c r="B94" s="18" t="s">
        <v>64</v>
      </c>
      <c r="C94" s="19">
        <v>42104</v>
      </c>
      <c r="D94" s="58">
        <v>18</v>
      </c>
      <c r="E94" s="18">
        <v>176.067</v>
      </c>
      <c r="F94" s="18">
        <v>176.303</v>
      </c>
      <c r="G94" s="18">
        <v>2</v>
      </c>
      <c r="H94" s="18">
        <f>ROUNDDOWN(E94-(G94/100),3)</f>
        <v>176.047</v>
      </c>
      <c r="I94" s="18">
        <f>ROUNDDOWN(F94+(G94/100),3)</f>
        <v>176.323</v>
      </c>
      <c r="J94" s="18">
        <f t="shared" si="17"/>
        <v>0.276</v>
      </c>
      <c r="K94" s="18">
        <f t="shared" si="18"/>
        <v>0.276</v>
      </c>
      <c r="L94" s="18">
        <f>ROUNDDOWN(H94-K94,3)</f>
        <v>175.771</v>
      </c>
      <c r="M94" s="18" t="s">
        <v>63</v>
      </c>
      <c r="N94" s="18">
        <f t="shared" si="25"/>
        <v>27.6</v>
      </c>
      <c r="P94" s="18">
        <f t="shared" si="20"/>
        <v>10.8</v>
      </c>
      <c r="Q94" s="37">
        <f t="shared" si="26"/>
        <v>29808</v>
      </c>
      <c r="R94" s="37"/>
      <c r="S94" s="39">
        <f t="shared" si="27"/>
        <v>29808</v>
      </c>
      <c r="T94" s="41">
        <f t="shared" si="28"/>
        <v>1359310</v>
      </c>
      <c r="U94" s="18">
        <f t="shared" si="19"/>
        <v>108000</v>
      </c>
      <c r="V94" s="18">
        <f t="shared" si="21"/>
        <v>1</v>
      </c>
      <c r="AF94" s="18">
        <f>IF(B94="B",1,0)</f>
        <v>0</v>
      </c>
      <c r="AG94" s="18">
        <f>IF(B94="S",1,0)</f>
        <v>1</v>
      </c>
      <c r="AH94" s="18">
        <f t="shared" si="22"/>
        <v>1</v>
      </c>
      <c r="AI94" s="18">
        <f t="shared" si="23"/>
        <v>0</v>
      </c>
      <c r="AJ94" s="18">
        <f t="shared" si="24"/>
        <v>0</v>
      </c>
    </row>
    <row r="95" spans="1:36" ht="19.5" customHeight="1">
      <c r="A95" s="34">
        <v>91</v>
      </c>
      <c r="B95" s="18" t="s">
        <v>64</v>
      </c>
      <c r="C95" s="19">
        <v>42102</v>
      </c>
      <c r="D95" s="58">
        <v>23</v>
      </c>
      <c r="E95" s="18">
        <v>178.481</v>
      </c>
      <c r="F95" s="18">
        <v>178.654</v>
      </c>
      <c r="G95" s="18">
        <v>2</v>
      </c>
      <c r="H95" s="18">
        <f>ROUNDDOWN(E95-(G95/100),3)</f>
        <v>178.461</v>
      </c>
      <c r="I95" s="18">
        <f>ROUNDDOWN(F95+(G95/100),3)</f>
        <v>178.674</v>
      </c>
      <c r="J95" s="18">
        <f t="shared" si="17"/>
        <v>0.212</v>
      </c>
      <c r="K95" s="18">
        <f t="shared" si="18"/>
        <v>0.212</v>
      </c>
      <c r="L95" s="18">
        <f>ROUNDDOWN(H95-K95,3)</f>
        <v>178.249</v>
      </c>
      <c r="M95" s="18" t="s">
        <v>67</v>
      </c>
      <c r="P95" s="18">
        <f t="shared" si="20"/>
        <v>14.1</v>
      </c>
      <c r="Q95" s="37"/>
      <c r="R95" s="37"/>
      <c r="S95" s="39">
        <f t="shared" si="27"/>
        <v>0</v>
      </c>
      <c r="T95" s="41">
        <f t="shared" si="28"/>
        <v>1359310</v>
      </c>
      <c r="U95" s="18">
        <f t="shared" si="19"/>
        <v>141000</v>
      </c>
      <c r="V95" s="18">
        <f t="shared" si="21"/>
        <v>0</v>
      </c>
      <c r="AF95" s="18">
        <f>IF(B95="B",1,0)</f>
        <v>0</v>
      </c>
      <c r="AG95" s="18">
        <f>IF(B95="S",1,0)</f>
        <v>1</v>
      </c>
      <c r="AH95" s="18">
        <f t="shared" si="22"/>
        <v>0</v>
      </c>
      <c r="AI95" s="18">
        <f t="shared" si="23"/>
        <v>0</v>
      </c>
      <c r="AJ95" s="18">
        <f t="shared" si="24"/>
        <v>1</v>
      </c>
    </row>
    <row r="96" spans="1:36" ht="19.5" customHeight="1">
      <c r="A96" s="34">
        <v>92</v>
      </c>
      <c r="B96" s="19" t="s">
        <v>64</v>
      </c>
      <c r="C96" s="19">
        <v>42102</v>
      </c>
      <c r="D96" s="58">
        <v>3</v>
      </c>
      <c r="E96" s="18">
        <v>178.169</v>
      </c>
      <c r="F96" s="18">
        <v>178.338</v>
      </c>
      <c r="G96" s="18">
        <v>2</v>
      </c>
      <c r="H96" s="18">
        <f>ROUNDDOWN(E96-(G96/100),3)</f>
        <v>178.149</v>
      </c>
      <c r="I96" s="18">
        <f>ROUNDDOWN(F96+(G96/100),3)</f>
        <v>178.358</v>
      </c>
      <c r="J96" s="18">
        <f t="shared" si="17"/>
        <v>0.209</v>
      </c>
      <c r="K96" s="18">
        <f t="shared" si="18"/>
        <v>0.209</v>
      </c>
      <c r="L96" s="18">
        <f>ROUNDDOWN(H96-K96,3)</f>
        <v>177.94</v>
      </c>
      <c r="M96" s="18" t="s">
        <v>63</v>
      </c>
      <c r="N96" s="18">
        <f t="shared" si="25"/>
        <v>20.9</v>
      </c>
      <c r="P96" s="18">
        <f t="shared" si="20"/>
        <v>14.3</v>
      </c>
      <c r="Q96" s="37">
        <f t="shared" si="26"/>
        <v>29887</v>
      </c>
      <c r="R96" s="37"/>
      <c r="S96" s="39">
        <f t="shared" si="27"/>
        <v>29887</v>
      </c>
      <c r="T96" s="41">
        <f t="shared" si="28"/>
        <v>1389197</v>
      </c>
      <c r="U96" s="18">
        <f t="shared" si="19"/>
        <v>143000</v>
      </c>
      <c r="V96" s="18">
        <f t="shared" si="21"/>
        <v>1</v>
      </c>
      <c r="AF96" s="18">
        <f>IF(B96="B",1,0)</f>
        <v>0</v>
      </c>
      <c r="AG96" s="18">
        <f>IF(B96="S",1,0)</f>
        <v>1</v>
      </c>
      <c r="AH96" s="18">
        <f t="shared" si="22"/>
        <v>1</v>
      </c>
      <c r="AI96" s="18">
        <f t="shared" si="23"/>
        <v>0</v>
      </c>
      <c r="AJ96" s="18">
        <f t="shared" si="24"/>
        <v>0</v>
      </c>
    </row>
    <row r="97" spans="1:36" ht="19.5" customHeight="1">
      <c r="A97" s="34">
        <v>93</v>
      </c>
      <c r="B97" s="18" t="s">
        <v>38</v>
      </c>
      <c r="C97" s="19">
        <v>42101</v>
      </c>
      <c r="D97" s="58">
        <v>3</v>
      </c>
      <c r="E97" s="18">
        <v>178.023</v>
      </c>
      <c r="F97" s="18">
        <v>177.794</v>
      </c>
      <c r="G97" s="18">
        <v>2</v>
      </c>
      <c r="H97" s="18">
        <f>ROUNDDOWN(E97+(G97/100),3)</f>
        <v>178.043</v>
      </c>
      <c r="I97" s="18">
        <f>ROUNDDOWN(F97-(G97/100),3)</f>
        <v>177.774</v>
      </c>
      <c r="J97" s="18">
        <f t="shared" si="17"/>
        <v>0.269</v>
      </c>
      <c r="K97" s="18">
        <f t="shared" si="18"/>
        <v>0.269</v>
      </c>
      <c r="L97" s="18">
        <f>ROUNDDOWN(H97+K97,3)</f>
        <v>178.312</v>
      </c>
      <c r="M97" s="18" t="s">
        <v>63</v>
      </c>
      <c r="N97" s="18">
        <f t="shared" si="25"/>
        <v>26.9</v>
      </c>
      <c r="P97" s="18">
        <f t="shared" si="20"/>
        <v>11.1</v>
      </c>
      <c r="Q97" s="37">
        <f t="shared" si="26"/>
        <v>29859</v>
      </c>
      <c r="R97" s="37"/>
      <c r="S97" s="39">
        <f t="shared" si="27"/>
        <v>29859</v>
      </c>
      <c r="T97" s="41">
        <f t="shared" si="28"/>
        <v>1419056</v>
      </c>
      <c r="U97" s="18">
        <f t="shared" si="19"/>
        <v>111000</v>
      </c>
      <c r="V97" s="18">
        <f t="shared" si="21"/>
        <v>1</v>
      </c>
      <c r="AF97" s="18">
        <f>IF(B97="B",1,0)</f>
        <v>1</v>
      </c>
      <c r="AG97" s="18">
        <f>IF(B97="S",1,0)</f>
        <v>0</v>
      </c>
      <c r="AH97" s="18">
        <f t="shared" si="22"/>
        <v>1</v>
      </c>
      <c r="AI97" s="18">
        <f t="shared" si="23"/>
        <v>0</v>
      </c>
      <c r="AJ97" s="18">
        <f t="shared" si="24"/>
        <v>0</v>
      </c>
    </row>
    <row r="98" spans="1:36" ht="19.5" customHeight="1">
      <c r="A98" s="34">
        <v>94</v>
      </c>
      <c r="B98" s="18" t="s">
        <v>38</v>
      </c>
      <c r="C98" s="19">
        <v>42100</v>
      </c>
      <c r="D98" s="58">
        <v>15</v>
      </c>
      <c r="E98" s="18">
        <v>177.951</v>
      </c>
      <c r="F98" s="18">
        <v>177.66</v>
      </c>
      <c r="G98" s="18">
        <v>2</v>
      </c>
      <c r="H98" s="18">
        <f>ROUNDDOWN(E98+(G98/100),3)</f>
        <v>177.971</v>
      </c>
      <c r="I98" s="18">
        <f>ROUNDDOWN(F98-(G98/100),3)</f>
        <v>177.64</v>
      </c>
      <c r="J98" s="18">
        <f t="shared" si="17"/>
        <v>0.331</v>
      </c>
      <c r="K98" s="18">
        <f t="shared" si="18"/>
        <v>0.331</v>
      </c>
      <c r="L98" s="18">
        <f>ROUNDDOWN(H98+K98,3)</f>
        <v>178.302</v>
      </c>
      <c r="M98" s="18" t="s">
        <v>98</v>
      </c>
      <c r="O98" s="18">
        <f>ROUNDDOWN(J98*100,3)</f>
        <v>33.1</v>
      </c>
      <c r="P98" s="18">
        <f t="shared" si="20"/>
        <v>9</v>
      </c>
      <c r="Q98" s="37"/>
      <c r="R98" s="37">
        <f>ROUNDDOWN(J98*U98,0)</f>
        <v>29790</v>
      </c>
      <c r="S98" s="39">
        <f t="shared" si="27"/>
        <v>-29790</v>
      </c>
      <c r="T98" s="41">
        <f t="shared" si="28"/>
        <v>1389266</v>
      </c>
      <c r="U98" s="18">
        <f t="shared" si="19"/>
        <v>90000</v>
      </c>
      <c r="V98" s="18">
        <f t="shared" si="21"/>
        <v>0</v>
      </c>
      <c r="AF98" s="18">
        <f>IF(B98="B",1,0)</f>
        <v>1</v>
      </c>
      <c r="AG98" s="18">
        <f>IF(B98="S",1,0)</f>
        <v>0</v>
      </c>
      <c r="AH98" s="18">
        <f t="shared" si="22"/>
        <v>0</v>
      </c>
      <c r="AI98" s="18">
        <f t="shared" si="23"/>
        <v>1</v>
      </c>
      <c r="AJ98" s="18">
        <f t="shared" si="24"/>
        <v>0</v>
      </c>
    </row>
    <row r="99" spans="1:36" ht="19.5" customHeight="1">
      <c r="A99" s="34">
        <v>95</v>
      </c>
      <c r="B99" s="18" t="s">
        <v>38</v>
      </c>
      <c r="C99" s="19">
        <v>42100</v>
      </c>
      <c r="D99" s="58">
        <v>8</v>
      </c>
      <c r="E99" s="18">
        <v>177.605</v>
      </c>
      <c r="F99" s="18">
        <v>177.474</v>
      </c>
      <c r="G99" s="18">
        <v>2</v>
      </c>
      <c r="H99" s="18">
        <f>ROUNDDOWN(E99+(G99/100),3)</f>
        <v>177.625</v>
      </c>
      <c r="I99" s="18">
        <f>ROUNDDOWN(F99-(G99/100),3)</f>
        <v>177.454</v>
      </c>
      <c r="J99" s="18">
        <f t="shared" si="17"/>
        <v>0.17</v>
      </c>
      <c r="K99" s="18">
        <f t="shared" si="18"/>
        <v>0.17</v>
      </c>
      <c r="L99" s="18">
        <f>ROUNDDOWN(H99+K99,3)</f>
        <v>177.795</v>
      </c>
      <c r="M99" s="18" t="s">
        <v>63</v>
      </c>
      <c r="N99" s="18">
        <f t="shared" si="25"/>
        <v>17</v>
      </c>
      <c r="P99" s="18">
        <f t="shared" si="20"/>
        <v>17.6</v>
      </c>
      <c r="Q99" s="37">
        <f t="shared" si="26"/>
        <v>29920</v>
      </c>
      <c r="R99" s="37"/>
      <c r="S99" s="39">
        <f t="shared" si="27"/>
        <v>29920</v>
      </c>
      <c r="T99" s="41">
        <f t="shared" si="28"/>
        <v>1419186</v>
      </c>
      <c r="U99" s="18">
        <f t="shared" si="19"/>
        <v>176000</v>
      </c>
      <c r="V99" s="18">
        <f t="shared" si="21"/>
        <v>1</v>
      </c>
      <c r="AF99" s="18">
        <f>IF(B99="B",1,0)</f>
        <v>1</v>
      </c>
      <c r="AG99" s="18">
        <f>IF(B99="S",1,0)</f>
        <v>0</v>
      </c>
      <c r="AH99" s="18">
        <f t="shared" si="22"/>
        <v>1</v>
      </c>
      <c r="AI99" s="18">
        <f t="shared" si="23"/>
        <v>0</v>
      </c>
      <c r="AJ99" s="18">
        <f t="shared" si="24"/>
        <v>0</v>
      </c>
    </row>
    <row r="100" spans="1:36" ht="19.5" customHeight="1">
      <c r="A100" s="34">
        <v>96</v>
      </c>
      <c r="B100" s="18" t="s">
        <v>38</v>
      </c>
      <c r="C100" s="19">
        <v>42096</v>
      </c>
      <c r="D100" s="58">
        <v>17</v>
      </c>
      <c r="E100" s="18">
        <v>177.607</v>
      </c>
      <c r="F100" s="18">
        <v>177.354</v>
      </c>
      <c r="G100" s="18">
        <v>2</v>
      </c>
      <c r="H100" s="18">
        <f>ROUNDDOWN(E100+(G100/100),3)</f>
        <v>177.627</v>
      </c>
      <c r="I100" s="18">
        <f>ROUNDDOWN(F100-(G100/100),3)</f>
        <v>177.334</v>
      </c>
      <c r="J100" s="18">
        <f t="shared" si="17"/>
        <v>0.293</v>
      </c>
      <c r="K100" s="18">
        <f t="shared" si="18"/>
        <v>0.293</v>
      </c>
      <c r="L100" s="18">
        <f>ROUNDDOWN(H100+K100,3)</f>
        <v>177.92</v>
      </c>
      <c r="M100" s="18" t="s">
        <v>63</v>
      </c>
      <c r="N100" s="18">
        <f t="shared" si="25"/>
        <v>29.3</v>
      </c>
      <c r="P100" s="18">
        <f t="shared" si="20"/>
        <v>10.2</v>
      </c>
      <c r="Q100" s="37">
        <f t="shared" si="26"/>
        <v>29886</v>
      </c>
      <c r="R100" s="37"/>
      <c r="S100" s="39">
        <f t="shared" si="27"/>
        <v>29886</v>
      </c>
      <c r="T100" s="41">
        <f t="shared" si="28"/>
        <v>1449072</v>
      </c>
      <c r="U100" s="18">
        <f t="shared" si="19"/>
        <v>102000</v>
      </c>
      <c r="V100" s="18">
        <f t="shared" si="21"/>
        <v>1</v>
      </c>
      <c r="AF100" s="18">
        <f>IF(B100="B",1,0)</f>
        <v>1</v>
      </c>
      <c r="AG100" s="18">
        <f>IF(B100="S",1,0)</f>
        <v>0</v>
      </c>
      <c r="AH100" s="18">
        <f t="shared" si="22"/>
        <v>1</v>
      </c>
      <c r="AI100" s="18">
        <f t="shared" si="23"/>
        <v>0</v>
      </c>
      <c r="AJ100" s="18">
        <f t="shared" si="24"/>
        <v>0</v>
      </c>
    </row>
    <row r="101" spans="1:36" ht="19.5" customHeight="1">
      <c r="A101" s="34">
        <v>97</v>
      </c>
      <c r="B101" s="18" t="s">
        <v>38</v>
      </c>
      <c r="C101" s="19">
        <v>42096</v>
      </c>
      <c r="D101" s="58">
        <v>16</v>
      </c>
      <c r="E101" s="18">
        <v>177.613</v>
      </c>
      <c r="F101" s="18">
        <v>177.2</v>
      </c>
      <c r="G101" s="18">
        <v>2</v>
      </c>
      <c r="H101" s="18">
        <f>ROUNDDOWN(E101+(G101/100),3)</f>
        <v>177.633</v>
      </c>
      <c r="I101" s="18">
        <f>ROUNDDOWN(F101-(G101/100),3)</f>
        <v>177.18</v>
      </c>
      <c r="J101" s="18">
        <f t="shared" si="17"/>
        <v>0.453</v>
      </c>
      <c r="K101" s="18">
        <f t="shared" si="18"/>
        <v>0.453</v>
      </c>
      <c r="L101" s="18">
        <f>ROUNDDOWN(H101+K101,3)</f>
        <v>178.086</v>
      </c>
      <c r="M101" s="18" t="s">
        <v>98</v>
      </c>
      <c r="O101" s="18">
        <f>ROUNDDOWN(J101*100,3)</f>
        <v>45.3</v>
      </c>
      <c r="P101" s="18">
        <f t="shared" si="20"/>
        <v>6.6</v>
      </c>
      <c r="Q101" s="37"/>
      <c r="R101" s="37">
        <f>ROUNDDOWN(J101*U101,0)</f>
        <v>29898</v>
      </c>
      <c r="S101" s="39">
        <f t="shared" si="27"/>
        <v>-29898</v>
      </c>
      <c r="T101" s="41">
        <f t="shared" si="28"/>
        <v>1419174</v>
      </c>
      <c r="U101" s="18">
        <f t="shared" si="19"/>
        <v>66000</v>
      </c>
      <c r="V101" s="18">
        <f t="shared" si="21"/>
        <v>0</v>
      </c>
      <c r="AF101" s="18">
        <f>IF(B101="B",1,0)</f>
        <v>1</v>
      </c>
      <c r="AG101" s="18">
        <f>IF(B101="S",1,0)</f>
        <v>0</v>
      </c>
      <c r="AH101" s="18">
        <f t="shared" si="22"/>
        <v>0</v>
      </c>
      <c r="AI101" s="18">
        <f t="shared" si="23"/>
        <v>1</v>
      </c>
      <c r="AJ101" s="18">
        <f t="shared" si="24"/>
        <v>0</v>
      </c>
    </row>
    <row r="102" spans="1:36" ht="19.5" customHeight="1">
      <c r="A102" s="34">
        <v>98</v>
      </c>
      <c r="B102" s="18" t="s">
        <v>64</v>
      </c>
      <c r="C102" s="19">
        <v>42095</v>
      </c>
      <c r="D102" s="58">
        <v>18</v>
      </c>
      <c r="E102" s="18">
        <v>177.186</v>
      </c>
      <c r="F102" s="18">
        <v>177.555</v>
      </c>
      <c r="G102" s="18">
        <v>2</v>
      </c>
      <c r="H102" s="18">
        <f>ROUNDDOWN(E102-(G102/100),3)</f>
        <v>177.166</v>
      </c>
      <c r="I102" s="18">
        <f>ROUNDDOWN(F102+(G102/100),3)</f>
        <v>177.575</v>
      </c>
      <c r="J102" s="18">
        <f t="shared" si="17"/>
        <v>0.408</v>
      </c>
      <c r="K102" s="18">
        <f t="shared" si="18"/>
        <v>0.408</v>
      </c>
      <c r="L102" s="18">
        <f>ROUNDDOWN(H102-K102,3)</f>
        <v>176.758</v>
      </c>
      <c r="M102" s="18" t="s">
        <v>98</v>
      </c>
      <c r="O102" s="18">
        <f>ROUNDDOWN(J102*100,3)</f>
        <v>40.8</v>
      </c>
      <c r="P102" s="18">
        <f t="shared" si="20"/>
        <v>7.3</v>
      </c>
      <c r="Q102" s="37"/>
      <c r="R102" s="37">
        <f>ROUNDDOWN(J102*U102,0)</f>
        <v>29784</v>
      </c>
      <c r="S102" s="39">
        <f t="shared" si="27"/>
        <v>-29784</v>
      </c>
      <c r="T102" s="41">
        <f t="shared" si="28"/>
        <v>1389390</v>
      </c>
      <c r="U102" s="18">
        <f t="shared" si="19"/>
        <v>73000</v>
      </c>
      <c r="V102" s="18">
        <f t="shared" si="21"/>
        <v>0</v>
      </c>
      <c r="AF102" s="18">
        <f>IF(B102="B",1,0)</f>
        <v>0</v>
      </c>
      <c r="AG102" s="18">
        <f>IF(B102="S",1,0)</f>
        <v>1</v>
      </c>
      <c r="AH102" s="18">
        <f t="shared" si="22"/>
        <v>0</v>
      </c>
      <c r="AI102" s="18">
        <f t="shared" si="23"/>
        <v>1</v>
      </c>
      <c r="AJ102" s="18">
        <f t="shared" si="24"/>
        <v>0</v>
      </c>
    </row>
    <row r="103" spans="1:36" ht="19.5" customHeight="1">
      <c r="A103" s="34">
        <v>99</v>
      </c>
      <c r="B103" s="18" t="s">
        <v>64</v>
      </c>
      <c r="C103" s="19">
        <v>42095</v>
      </c>
      <c r="D103" s="58">
        <v>14</v>
      </c>
      <c r="E103" s="18">
        <v>177.323</v>
      </c>
      <c r="F103" s="18">
        <v>177.701</v>
      </c>
      <c r="G103" s="18">
        <v>2</v>
      </c>
      <c r="H103" s="18">
        <f>ROUNDDOWN(E103-(G103/100),3)</f>
        <v>177.303</v>
      </c>
      <c r="I103" s="18">
        <f>ROUNDDOWN(F103+(G103/100),3)</f>
        <v>177.721</v>
      </c>
      <c r="J103" s="18">
        <f t="shared" si="17"/>
        <v>0.418</v>
      </c>
      <c r="K103" s="18">
        <f t="shared" si="18"/>
        <v>0.418</v>
      </c>
      <c r="L103" s="18">
        <f>ROUNDDOWN(H103-K103,3)</f>
        <v>176.885</v>
      </c>
      <c r="M103" s="18" t="s">
        <v>63</v>
      </c>
      <c r="N103" s="18">
        <f t="shared" si="25"/>
        <v>41.8</v>
      </c>
      <c r="P103" s="18">
        <f t="shared" si="20"/>
        <v>7.1</v>
      </c>
      <c r="Q103" s="37">
        <f t="shared" si="26"/>
        <v>29678</v>
      </c>
      <c r="R103" s="37"/>
      <c r="S103" s="39">
        <f t="shared" si="27"/>
        <v>29678</v>
      </c>
      <c r="T103" s="41">
        <f t="shared" si="28"/>
        <v>1419068</v>
      </c>
      <c r="U103" s="18">
        <f t="shared" si="19"/>
        <v>71000</v>
      </c>
      <c r="V103" s="18">
        <f t="shared" si="21"/>
        <v>1</v>
      </c>
      <c r="AF103" s="18">
        <f>IF(B103="B",1,0)</f>
        <v>0</v>
      </c>
      <c r="AG103" s="18">
        <f>IF(B103="S",1,0)</f>
        <v>1</v>
      </c>
      <c r="AH103" s="18">
        <f t="shared" si="22"/>
        <v>1</v>
      </c>
      <c r="AI103" s="18">
        <f t="shared" si="23"/>
        <v>0</v>
      </c>
      <c r="AJ103" s="18">
        <f t="shared" si="24"/>
        <v>0</v>
      </c>
    </row>
    <row r="104" spans="1:36" ht="19.5" customHeight="1">
      <c r="A104" s="33">
        <v>100</v>
      </c>
      <c r="B104" s="24" t="s">
        <v>64</v>
      </c>
      <c r="C104" s="23">
        <v>42094</v>
      </c>
      <c r="D104" s="60">
        <v>14</v>
      </c>
      <c r="E104" s="24">
        <v>177.241</v>
      </c>
      <c r="F104" s="24">
        <v>177.571</v>
      </c>
      <c r="G104" s="18">
        <v>2</v>
      </c>
      <c r="H104" s="18">
        <f>ROUNDDOWN(E104-(G104/100),3)</f>
        <v>177.221</v>
      </c>
      <c r="I104" s="18">
        <f>ROUNDDOWN(F104+(G104/100),3)</f>
        <v>177.591</v>
      </c>
      <c r="J104" s="18">
        <f t="shared" si="17"/>
        <v>0.37</v>
      </c>
      <c r="K104" s="18">
        <f t="shared" si="18"/>
        <v>0.37</v>
      </c>
      <c r="L104" s="18">
        <f>ROUNDDOWN(H104-K104,3)</f>
        <v>176.851</v>
      </c>
      <c r="M104" s="18" t="s">
        <v>98</v>
      </c>
      <c r="O104" s="18">
        <f>ROUNDDOWN(J104*100,3)</f>
        <v>37</v>
      </c>
      <c r="P104" s="18">
        <f t="shared" si="20"/>
        <v>8.1</v>
      </c>
      <c r="Q104" s="37"/>
      <c r="R104" s="37">
        <f>ROUNDDOWN(J104*U104,0)</f>
        <v>29970</v>
      </c>
      <c r="S104" s="39">
        <f t="shared" si="27"/>
        <v>-29970</v>
      </c>
      <c r="T104" s="41">
        <f t="shared" si="28"/>
        <v>1389098</v>
      </c>
      <c r="U104" s="18">
        <f t="shared" si="19"/>
        <v>81000</v>
      </c>
      <c r="V104" s="18">
        <f t="shared" si="21"/>
        <v>0</v>
      </c>
      <c r="AF104" s="18">
        <f>IF(B104="B",1,0)</f>
        <v>0</v>
      </c>
      <c r="AG104" s="18">
        <f>IF(B104="S",1,0)</f>
        <v>1</v>
      </c>
      <c r="AH104" s="18">
        <f t="shared" si="22"/>
        <v>0</v>
      </c>
      <c r="AI104" s="18">
        <f t="shared" si="23"/>
        <v>1</v>
      </c>
      <c r="AJ104" s="18">
        <f t="shared" si="24"/>
        <v>0</v>
      </c>
    </row>
    <row r="105" spans="1:36" ht="19.5" customHeight="1">
      <c r="A105" s="18">
        <v>101</v>
      </c>
      <c r="B105" s="18" t="s">
        <v>64</v>
      </c>
      <c r="C105" s="53">
        <v>42094</v>
      </c>
      <c r="D105" s="58">
        <v>10</v>
      </c>
      <c r="E105" s="18">
        <v>177.399</v>
      </c>
      <c r="F105" s="18">
        <v>177.693</v>
      </c>
      <c r="G105" s="18">
        <v>2</v>
      </c>
      <c r="H105" s="18">
        <f>ROUNDDOWN(E105-(G105/100),3)</f>
        <v>177.379</v>
      </c>
      <c r="I105" s="18">
        <f>ROUNDDOWN(F105+(G105/100),3)</f>
        <v>177.713</v>
      </c>
      <c r="J105" s="18">
        <f t="shared" si="17"/>
        <v>0.334</v>
      </c>
      <c r="K105" s="18">
        <f t="shared" si="18"/>
        <v>0.334</v>
      </c>
      <c r="L105" s="18">
        <f>ROUNDDOWN(H105-K105,3)</f>
        <v>177.045</v>
      </c>
      <c r="M105" s="18" t="s">
        <v>98</v>
      </c>
      <c r="O105" s="18">
        <f>ROUNDDOWN(J105*100,3)</f>
        <v>33.4</v>
      </c>
      <c r="P105" s="18">
        <f>ROUNDDOWN(U105/10000,1)</f>
        <v>8.9</v>
      </c>
      <c r="Q105" s="37"/>
      <c r="R105" s="37">
        <f>ROUNDDOWN(J105*U105,0)</f>
        <v>29726</v>
      </c>
      <c r="S105" s="39">
        <f>IF(V105=1,Q105,R105*-1)</f>
        <v>-29726</v>
      </c>
      <c r="T105" s="41">
        <f>T104+S105</f>
        <v>1359372</v>
      </c>
      <c r="U105" s="18">
        <f>ROUNDDOWN((($R$2*$U$4)/(J105*100))*100,-3)</f>
        <v>89000</v>
      </c>
      <c r="V105" s="18">
        <f>IF(N105&gt;1,1,0)</f>
        <v>0</v>
      </c>
      <c r="AF105" s="18">
        <f>IF(B105="B",1,0)</f>
        <v>0</v>
      </c>
      <c r="AG105" s="18">
        <f>IF(B105="S",1,0)</f>
        <v>1</v>
      </c>
      <c r="AH105" s="18">
        <f t="shared" si="22"/>
        <v>0</v>
      </c>
      <c r="AI105" s="18">
        <f t="shared" si="23"/>
        <v>1</v>
      </c>
      <c r="AJ105" s="18">
        <f t="shared" si="24"/>
        <v>0</v>
      </c>
    </row>
    <row r="106" spans="1:36" ht="19.5" customHeight="1">
      <c r="A106" s="28">
        <v>102</v>
      </c>
      <c r="D106" s="58"/>
      <c r="N106" s="35"/>
      <c r="O106" s="35"/>
      <c r="P106" s="35"/>
      <c r="T106" s="35"/>
      <c r="U106" s="35"/>
      <c r="V106" s="35"/>
      <c r="W106" s="35"/>
      <c r="X106" s="35"/>
      <c r="Y106" s="35"/>
      <c r="Z106" s="18">
        <f>N106-O106</f>
        <v>0</v>
      </c>
      <c r="AF106" s="18">
        <f>SUM(AF5:AF105)</f>
        <v>69</v>
      </c>
      <c r="AG106" s="18">
        <f>SUM(AG5:AG105)</f>
        <v>32</v>
      </c>
      <c r="AH106" s="18">
        <f>SUM(AH5:AH105)</f>
        <v>51</v>
      </c>
      <c r="AI106" s="18">
        <f>SUM(AI5:AI105)</f>
        <v>41</v>
      </c>
      <c r="AJ106" s="18">
        <f>SUM(AJ5:AJ105)</f>
        <v>9</v>
      </c>
    </row>
    <row r="107" spans="1:19" ht="19.5" customHeight="1">
      <c r="A107" s="18">
        <v>103</v>
      </c>
      <c r="D107" s="58"/>
      <c r="N107" s="18">
        <f>MAX(N5:N105)</f>
        <v>77.1</v>
      </c>
      <c r="Q107" s="37">
        <f>SUM(Q5:Q104)</f>
        <v>1520869</v>
      </c>
      <c r="R107" s="37">
        <f>SUM(R5:R104)</f>
        <v>1131771</v>
      </c>
      <c r="S107" s="37">
        <f>SUM(S5:S104)</f>
        <v>389098</v>
      </c>
    </row>
    <row r="108" spans="1:4" ht="19.5" customHeight="1">
      <c r="A108" s="28">
        <v>104</v>
      </c>
      <c r="D108" s="58"/>
    </row>
    <row r="109" spans="4:18" ht="19.5" customHeight="1">
      <c r="D109" s="58"/>
      <c r="R109" s="41">
        <f>Q107-R107</f>
        <v>389098</v>
      </c>
    </row>
    <row r="110" ht="19.5" customHeight="1">
      <c r="D110" s="58"/>
    </row>
    <row r="111" ht="19.5" customHeight="1">
      <c r="D111" s="58"/>
    </row>
    <row r="112" ht="19.5" customHeight="1">
      <c r="D112" s="58"/>
    </row>
    <row r="113" ht="19.5" customHeight="1">
      <c r="D113" s="58"/>
    </row>
    <row r="114" ht="19.5" customHeight="1">
      <c r="D114" s="58"/>
    </row>
    <row r="115" ht="19.5" customHeight="1">
      <c r="D115" s="58"/>
    </row>
    <row r="116" ht="19.5" customHeight="1">
      <c r="D116" s="58"/>
    </row>
    <row r="117" ht="19.5" customHeight="1">
      <c r="D117" s="58"/>
    </row>
    <row r="118" ht="19.5" customHeight="1">
      <c r="D118" s="58"/>
    </row>
    <row r="119" ht="19.5" customHeight="1">
      <c r="D119" s="58"/>
    </row>
    <row r="120" ht="19.5" customHeight="1">
      <c r="D120" s="58"/>
    </row>
    <row r="121" ht="19.5" customHeight="1">
      <c r="D121" s="58"/>
    </row>
    <row r="122" ht="19.5" customHeight="1">
      <c r="D122" s="58"/>
    </row>
    <row r="123" ht="19.5" customHeight="1">
      <c r="D123" s="58"/>
    </row>
    <row r="124" ht="19.5" customHeight="1">
      <c r="D124" s="58"/>
    </row>
    <row r="125" ht="19.5" customHeight="1">
      <c r="D125" s="58"/>
    </row>
    <row r="126" ht="19.5" customHeight="1">
      <c r="D126" s="58"/>
    </row>
    <row r="127" ht="19.5" customHeight="1">
      <c r="D127" s="58"/>
    </row>
    <row r="128" ht="19.5" customHeight="1">
      <c r="D128" s="58"/>
    </row>
    <row r="129" ht="19.5" customHeight="1">
      <c r="D129" s="58"/>
    </row>
    <row r="130" ht="19.5" customHeight="1">
      <c r="D130" s="58"/>
    </row>
  </sheetData>
  <mergeCells count="1">
    <mergeCell ref="AA15:AB15"/>
  </mergeCells>
  <printOptions horizontalCentered="1"/>
  <pageMargins left="0" right="0" top="0.2362204724409449" bottom="0.7480314960629921" header="0.3937007874015748" footer="0.31496062992125984"/>
  <pageSetup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0"/>
  <sheetViews>
    <sheetView zoomScale="85" zoomScaleNormal="85" zoomScaleSheetLayoutView="100" workbookViewId="0" topLeftCell="R13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6.375" style="18" bestFit="1" customWidth="1"/>
    <col min="3" max="3" width="15.875" style="18" customWidth="1"/>
    <col min="4" max="4" width="5.875" style="18" customWidth="1"/>
    <col min="5" max="5" width="13.25390625" style="18" bestFit="1" customWidth="1"/>
    <col min="6" max="6" width="11.375" style="18" bestFit="1" customWidth="1"/>
    <col min="7" max="7" width="6.875" style="18" customWidth="1"/>
    <col min="8" max="9" width="13.25390625" style="18" bestFit="1" customWidth="1"/>
    <col min="10" max="12" width="10.125" style="18" bestFit="1" customWidth="1"/>
    <col min="13" max="13" width="7.00390625" style="18" customWidth="1"/>
    <col min="14" max="14" width="10.25390625" style="18" bestFit="1" customWidth="1"/>
    <col min="15" max="15" width="9.875" style="18" bestFit="1" customWidth="1"/>
    <col min="16" max="16" width="8.625" style="18" customWidth="1"/>
    <col min="17" max="17" width="14.50390625" style="18" bestFit="1" customWidth="1"/>
    <col min="18" max="18" width="14.25390625" style="18" bestFit="1" customWidth="1"/>
    <col min="19" max="19" width="16.875" style="39" customWidth="1"/>
    <col min="20" max="20" width="13.625" style="18" bestFit="1" customWidth="1"/>
    <col min="21" max="21" width="10.25390625" style="18" bestFit="1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bestFit="1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99</v>
      </c>
      <c r="E2" s="18" t="s">
        <v>100</v>
      </c>
      <c r="Q2" s="18" t="s">
        <v>69</v>
      </c>
      <c r="R2" s="37">
        <v>1000000</v>
      </c>
      <c r="U2" s="18" t="s">
        <v>70</v>
      </c>
    </row>
    <row r="3" spans="1:22" ht="19.5" customHeight="1">
      <c r="A3" s="32"/>
      <c r="B3" s="20"/>
      <c r="C3" s="20"/>
      <c r="D3" s="20" t="s">
        <v>101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0"/>
      <c r="Q3" s="18" t="s">
        <v>71</v>
      </c>
      <c r="R3" s="38">
        <v>0.01</v>
      </c>
      <c r="T3" s="38"/>
      <c r="U3" s="18" t="s">
        <v>71</v>
      </c>
      <c r="V3" s="21" t="s">
        <v>78</v>
      </c>
    </row>
    <row r="4" spans="1:36" ht="19.5" customHeight="1">
      <c r="A4" s="33" t="s">
        <v>46</v>
      </c>
      <c r="B4" s="29" t="s">
        <v>4</v>
      </c>
      <c r="C4" s="29" t="s">
        <v>5</v>
      </c>
      <c r="D4" s="29" t="s">
        <v>82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57</v>
      </c>
      <c r="L4" s="24" t="s">
        <v>41</v>
      </c>
      <c r="M4" s="24" t="s">
        <v>50</v>
      </c>
      <c r="N4" s="36" t="s">
        <v>6</v>
      </c>
      <c r="O4" s="36" t="s">
        <v>7</v>
      </c>
      <c r="P4" s="36" t="s">
        <v>72</v>
      </c>
      <c r="Q4" s="36" t="s">
        <v>74</v>
      </c>
      <c r="R4" s="36" t="s">
        <v>75</v>
      </c>
      <c r="S4" s="40" t="s">
        <v>73</v>
      </c>
      <c r="T4" s="36" t="s">
        <v>76</v>
      </c>
      <c r="U4" s="42">
        <v>0.02</v>
      </c>
      <c r="V4" s="38" t="s">
        <v>77</v>
      </c>
      <c r="W4" s="38"/>
      <c r="X4" s="38"/>
      <c r="Y4" s="38"/>
      <c r="AF4" s="18" t="s">
        <v>38</v>
      </c>
      <c r="AG4" s="18" t="s">
        <v>64</v>
      </c>
      <c r="AH4" s="18" t="s">
        <v>95</v>
      </c>
      <c r="AI4" s="18" t="s">
        <v>96</v>
      </c>
      <c r="AJ4" s="18" t="s">
        <v>97</v>
      </c>
    </row>
    <row r="5" spans="1:36" ht="19.5" customHeight="1">
      <c r="A5" s="34">
        <v>1</v>
      </c>
      <c r="B5" s="18" t="s">
        <v>38</v>
      </c>
      <c r="C5" s="19">
        <v>42195</v>
      </c>
      <c r="D5" s="58">
        <v>3</v>
      </c>
      <c r="E5" s="18">
        <v>187.124</v>
      </c>
      <c r="F5" s="18">
        <v>186.73</v>
      </c>
      <c r="G5" s="18">
        <v>2</v>
      </c>
      <c r="H5" s="18">
        <f>ROUNDDOWN(E5+(G5/100),3)</f>
        <v>187.144</v>
      </c>
      <c r="I5" s="18">
        <f>ROUNDDOWN(F5-(G5/100),3)</f>
        <v>186.71</v>
      </c>
      <c r="J5" s="18">
        <f aca="true" t="shared" si="0" ref="J5:J68">ABS(ROUNDDOWN(H5-I5,3))</f>
        <v>0.433</v>
      </c>
      <c r="K5" s="18">
        <f aca="true" t="shared" si="1" ref="K5:K68">ROUNDDOWN(J5*1.5,3)</f>
        <v>0.649</v>
      </c>
      <c r="L5" s="18">
        <f>ROUNDDOWN(H5+K5,3)</f>
        <v>187.793</v>
      </c>
      <c r="M5" s="18" t="s">
        <v>63</v>
      </c>
      <c r="N5" s="18">
        <f>ROUNDDOWN(K5*100,3)</f>
        <v>64.9</v>
      </c>
      <c r="P5" s="18">
        <f>ROUNDDOWN(U5/10000,1)</f>
        <v>4.6</v>
      </c>
      <c r="Q5" s="37">
        <f>ROUNDDOWN(K5*U5,0)</f>
        <v>29854</v>
      </c>
      <c r="R5" s="37"/>
      <c r="S5" s="39">
        <f>IF(V5=1,Q5,R5*-1)</f>
        <v>29854</v>
      </c>
      <c r="T5" s="41">
        <f>R2+S5</f>
        <v>1029854</v>
      </c>
      <c r="U5" s="18">
        <f aca="true" t="shared" si="2" ref="U5:U36">ROUNDDOWN((($R$2*$U$4)/(J5*100))*100,-3)</f>
        <v>46000</v>
      </c>
      <c r="V5" s="18">
        <f>IF(N5&gt;1,1,0)</f>
        <v>1</v>
      </c>
      <c r="AF5" s="18">
        <f>IF(B5="B",1,0)</f>
        <v>1</v>
      </c>
      <c r="AG5" s="18">
        <f>IF(B5="S",1,0)</f>
        <v>0</v>
      </c>
      <c r="AH5" s="18">
        <f>IF(M5="○",1,0)</f>
        <v>1</v>
      </c>
      <c r="AI5" s="18">
        <f>IF(M5="X",1,0)</f>
        <v>0</v>
      </c>
      <c r="AJ5" s="18">
        <f>IF(M5="C",1,0)</f>
        <v>0</v>
      </c>
    </row>
    <row r="6" spans="1:36" ht="19.5" customHeight="1">
      <c r="A6" s="34">
        <v>2</v>
      </c>
      <c r="B6" s="18" t="s">
        <v>38</v>
      </c>
      <c r="C6" s="19">
        <v>42194</v>
      </c>
      <c r="D6" s="58">
        <v>13</v>
      </c>
      <c r="E6" s="18">
        <v>186.971</v>
      </c>
      <c r="F6" s="18">
        <v>186.54</v>
      </c>
      <c r="G6" s="18">
        <v>2</v>
      </c>
      <c r="H6" s="18">
        <f>ROUNDDOWN(E6+(G6/100),3)</f>
        <v>186.991</v>
      </c>
      <c r="I6" s="18">
        <f>ROUNDDOWN(F6-(G6/100),3)</f>
        <v>186.52</v>
      </c>
      <c r="J6" s="18">
        <f t="shared" si="0"/>
        <v>0.471</v>
      </c>
      <c r="K6" s="18">
        <f t="shared" si="1"/>
        <v>0.706</v>
      </c>
      <c r="L6" s="18">
        <f>ROUNDDOWN(H6+K6,3)</f>
        <v>187.697</v>
      </c>
      <c r="M6" s="18" t="s">
        <v>87</v>
      </c>
      <c r="O6" s="18">
        <f aca="true" t="shared" si="3" ref="O6:O69">ROUNDDOWN(J6*100,3)</f>
        <v>47.1</v>
      </c>
      <c r="P6" s="18">
        <f aca="true" t="shared" si="4" ref="P6:P69">ROUNDDOWN(U6/10000,1)</f>
        <v>4.2</v>
      </c>
      <c r="Q6" s="37"/>
      <c r="R6" s="37">
        <f aca="true" t="shared" si="5" ref="R6:R69">ROUNDDOWN(J6*U6,0)</f>
        <v>19782</v>
      </c>
      <c r="S6" s="39">
        <f>IF(V6=1,Q6,R6*-1)</f>
        <v>-19782</v>
      </c>
      <c r="T6" s="41">
        <f>T5+S6</f>
        <v>1010072</v>
      </c>
      <c r="U6" s="18">
        <f t="shared" si="2"/>
        <v>42000</v>
      </c>
      <c r="V6" s="18">
        <f aca="true" t="shared" si="6" ref="V6:V69">IF(N6&gt;1,1,0)</f>
        <v>0</v>
      </c>
      <c r="AF6" s="18">
        <f>IF(B6="B",1,0)</f>
        <v>1</v>
      </c>
      <c r="AG6" s="18">
        <f>IF(B6="S",1,0)</f>
        <v>0</v>
      </c>
      <c r="AH6" s="18">
        <f aca="true" t="shared" si="7" ref="AH6:AH69">IF(M6="○",1,0)</f>
        <v>0</v>
      </c>
      <c r="AI6" s="18">
        <f aca="true" t="shared" si="8" ref="AI6:AI69">IF(M6="X",1,0)</f>
        <v>1</v>
      </c>
      <c r="AJ6" s="18">
        <f aca="true" t="shared" si="9" ref="AJ6:AJ69">IF(M6="C",1,0)</f>
        <v>0</v>
      </c>
    </row>
    <row r="7" spans="1:36" ht="19.5" customHeight="1">
      <c r="A7" s="34">
        <v>3</v>
      </c>
      <c r="B7" s="18" t="s">
        <v>38</v>
      </c>
      <c r="C7" s="19">
        <v>42194</v>
      </c>
      <c r="D7" s="58">
        <v>12</v>
      </c>
      <c r="E7" s="18">
        <v>186.964</v>
      </c>
      <c r="F7" s="18">
        <v>186.547</v>
      </c>
      <c r="G7" s="18">
        <v>2</v>
      </c>
      <c r="H7" s="18">
        <f>ROUNDDOWN(E7+(G7/100),3)</f>
        <v>186.984</v>
      </c>
      <c r="I7" s="18">
        <f>ROUNDDOWN(F7-(G7/100),3)</f>
        <v>186.527</v>
      </c>
      <c r="J7" s="18">
        <f t="shared" si="0"/>
        <v>0.457</v>
      </c>
      <c r="K7" s="18">
        <f t="shared" si="1"/>
        <v>0.685</v>
      </c>
      <c r="L7" s="18">
        <f>ROUNDDOWN(H7+K7,3)</f>
        <v>187.669</v>
      </c>
      <c r="M7" s="18" t="s">
        <v>87</v>
      </c>
      <c r="O7" s="18">
        <f t="shared" si="3"/>
        <v>45.7</v>
      </c>
      <c r="P7" s="18">
        <f t="shared" si="4"/>
        <v>4.3</v>
      </c>
      <c r="Q7" s="37"/>
      <c r="R7" s="37">
        <f t="shared" si="5"/>
        <v>19651</v>
      </c>
      <c r="S7" s="39">
        <f>IF(V7=1,Q7,R7*-1)</f>
        <v>-19651</v>
      </c>
      <c r="T7" s="41">
        <f>T6+S7</f>
        <v>990421</v>
      </c>
      <c r="U7" s="18">
        <f t="shared" si="2"/>
        <v>43000</v>
      </c>
      <c r="V7" s="18">
        <f t="shared" si="6"/>
        <v>0</v>
      </c>
      <c r="AF7" s="18">
        <f>IF(B7="B",1,0)</f>
        <v>1</v>
      </c>
      <c r="AG7" s="18">
        <f>IF(B7="S",1,0)</f>
        <v>0</v>
      </c>
      <c r="AH7" s="18">
        <f t="shared" si="7"/>
        <v>0</v>
      </c>
      <c r="AI7" s="18">
        <f t="shared" si="8"/>
        <v>1</v>
      </c>
      <c r="AJ7" s="18">
        <f t="shared" si="9"/>
        <v>0</v>
      </c>
    </row>
    <row r="8" spans="1:36" ht="19.5" customHeight="1">
      <c r="A8" s="34">
        <v>4</v>
      </c>
      <c r="B8" s="18" t="s">
        <v>64</v>
      </c>
      <c r="C8" s="19">
        <v>42188</v>
      </c>
      <c r="D8" s="58">
        <v>23</v>
      </c>
      <c r="E8" s="18">
        <v>190.899</v>
      </c>
      <c r="F8" s="18">
        <v>191.63</v>
      </c>
      <c r="G8" s="18">
        <v>2</v>
      </c>
      <c r="H8" s="18">
        <f>ROUNDDOWN(E8-(G8/100),3)</f>
        <v>190.879</v>
      </c>
      <c r="I8" s="18">
        <f>ROUNDDOWN(F8+(G8/100),3)</f>
        <v>191.65</v>
      </c>
      <c r="J8" s="18">
        <f t="shared" si="0"/>
        <v>0.771</v>
      </c>
      <c r="K8" s="18">
        <f t="shared" si="1"/>
        <v>1.156</v>
      </c>
      <c r="L8" s="18">
        <f>ROUNDDOWN(H8-K8,3)</f>
        <v>189.723</v>
      </c>
      <c r="M8" s="18" t="s">
        <v>63</v>
      </c>
      <c r="N8" s="18">
        <f>ROUNDDOWN(K8*100,3)</f>
        <v>115.6</v>
      </c>
      <c r="P8" s="18">
        <f t="shared" si="4"/>
        <v>2.5</v>
      </c>
      <c r="Q8" s="37">
        <f>ROUNDDOWN(K8*U8,0)</f>
        <v>28900</v>
      </c>
      <c r="R8" s="37"/>
      <c r="S8" s="39">
        <f aca="true" t="shared" si="10" ref="S8:S71">IF(V8=1,Q8,R8*-1)</f>
        <v>28900</v>
      </c>
      <c r="T8" s="41">
        <f aca="true" t="shared" si="11" ref="T8:T71">T7+S8</f>
        <v>1019321</v>
      </c>
      <c r="U8" s="18">
        <f t="shared" si="2"/>
        <v>25000</v>
      </c>
      <c r="V8" s="18">
        <f t="shared" si="6"/>
        <v>1</v>
      </c>
      <c r="AF8" s="18">
        <f>IF(B8="B",1,0)</f>
        <v>0</v>
      </c>
      <c r="AG8" s="18">
        <f>IF(B8="S",1,0)</f>
        <v>1</v>
      </c>
      <c r="AH8" s="18">
        <f t="shared" si="7"/>
        <v>1</v>
      </c>
      <c r="AI8" s="18">
        <f t="shared" si="8"/>
        <v>0</v>
      </c>
      <c r="AJ8" s="18">
        <f t="shared" si="9"/>
        <v>0</v>
      </c>
    </row>
    <row r="9" spans="1:36" ht="19.5" customHeight="1">
      <c r="A9" s="34">
        <v>5</v>
      </c>
      <c r="B9" s="18" t="s">
        <v>64</v>
      </c>
      <c r="C9" s="19">
        <v>42186</v>
      </c>
      <c r="D9" s="58">
        <v>12</v>
      </c>
      <c r="E9" s="18">
        <v>192.229</v>
      </c>
      <c r="F9" s="18">
        <v>192.764</v>
      </c>
      <c r="G9" s="18">
        <v>2</v>
      </c>
      <c r="H9" s="18">
        <f>ROUNDDOWN(E9-(G9/100),3)</f>
        <v>192.209</v>
      </c>
      <c r="I9" s="18">
        <f>ROUNDDOWN(F9+(G9/100),3)</f>
        <v>192.784</v>
      </c>
      <c r="J9" s="18">
        <f t="shared" si="0"/>
        <v>0.574</v>
      </c>
      <c r="K9" s="18">
        <f t="shared" si="1"/>
        <v>0.861</v>
      </c>
      <c r="L9" s="18">
        <f>ROUNDDOWN(H9-K9,3)</f>
        <v>191.348</v>
      </c>
      <c r="M9" s="18" t="s">
        <v>87</v>
      </c>
      <c r="O9" s="18">
        <f t="shared" si="3"/>
        <v>57.4</v>
      </c>
      <c r="P9" s="18">
        <f t="shared" si="4"/>
        <v>3.4</v>
      </c>
      <c r="Q9" s="37"/>
      <c r="R9" s="37">
        <f t="shared" si="5"/>
        <v>19516</v>
      </c>
      <c r="S9" s="39">
        <f t="shared" si="10"/>
        <v>-19516</v>
      </c>
      <c r="T9" s="41">
        <f t="shared" si="11"/>
        <v>999805</v>
      </c>
      <c r="U9" s="18">
        <f t="shared" si="2"/>
        <v>34000</v>
      </c>
      <c r="V9" s="18">
        <f t="shared" si="6"/>
        <v>0</v>
      </c>
      <c r="AF9" s="18">
        <f>IF(B9="B",1,0)</f>
        <v>0</v>
      </c>
      <c r="AG9" s="18">
        <f>IF(B9="S",1,0)</f>
        <v>1</v>
      </c>
      <c r="AH9" s="18">
        <f t="shared" si="7"/>
        <v>0</v>
      </c>
      <c r="AI9" s="18">
        <f t="shared" si="8"/>
        <v>1</v>
      </c>
      <c r="AJ9" s="18">
        <f t="shared" si="9"/>
        <v>0</v>
      </c>
    </row>
    <row r="10" spans="1:36" ht="19.5" customHeight="1">
      <c r="A10" s="34">
        <v>6</v>
      </c>
      <c r="B10" s="18" t="s">
        <v>64</v>
      </c>
      <c r="C10" s="19">
        <v>42185</v>
      </c>
      <c r="D10" s="58">
        <v>9</v>
      </c>
      <c r="E10" s="18">
        <v>192.075</v>
      </c>
      <c r="F10" s="18">
        <v>192.493</v>
      </c>
      <c r="G10" s="18">
        <v>2</v>
      </c>
      <c r="H10" s="18">
        <f>ROUNDDOWN(E10-(G10/100),3)</f>
        <v>192.055</v>
      </c>
      <c r="I10" s="18">
        <f>ROUNDDOWN(F10+(G10/100),3)</f>
        <v>192.513</v>
      </c>
      <c r="J10" s="18">
        <f t="shared" si="0"/>
        <v>0.457</v>
      </c>
      <c r="K10" s="18">
        <f t="shared" si="1"/>
        <v>0.685</v>
      </c>
      <c r="L10" s="18">
        <f>ROUNDDOWN(H10-K10,3)</f>
        <v>191.37</v>
      </c>
      <c r="M10" s="18" t="s">
        <v>87</v>
      </c>
      <c r="O10" s="18">
        <f t="shared" si="3"/>
        <v>45.7</v>
      </c>
      <c r="P10" s="18">
        <f t="shared" si="4"/>
        <v>4.3</v>
      </c>
      <c r="Q10" s="37"/>
      <c r="R10" s="37">
        <f t="shared" si="5"/>
        <v>19651</v>
      </c>
      <c r="S10" s="39">
        <f t="shared" si="10"/>
        <v>-19651</v>
      </c>
      <c r="T10" s="41">
        <f t="shared" si="11"/>
        <v>980154</v>
      </c>
      <c r="U10" s="18">
        <f t="shared" si="2"/>
        <v>43000</v>
      </c>
      <c r="V10" s="18">
        <f t="shared" si="6"/>
        <v>0</v>
      </c>
      <c r="AF10" s="18">
        <f>IF(B10="B",1,0)</f>
        <v>0</v>
      </c>
      <c r="AG10" s="18">
        <f>IF(B10="S",1,0)</f>
        <v>1</v>
      </c>
      <c r="AH10" s="18">
        <f t="shared" si="7"/>
        <v>0</v>
      </c>
      <c r="AI10" s="18">
        <f t="shared" si="8"/>
        <v>1</v>
      </c>
      <c r="AJ10" s="18">
        <f t="shared" si="9"/>
        <v>0</v>
      </c>
    </row>
    <row r="11" spans="1:36" ht="19.5" customHeight="1">
      <c r="A11" s="34">
        <v>7</v>
      </c>
      <c r="B11" s="18" t="s">
        <v>38</v>
      </c>
      <c r="C11" s="19">
        <v>42181</v>
      </c>
      <c r="D11" s="58">
        <v>14</v>
      </c>
      <c r="E11" s="18">
        <v>194.452</v>
      </c>
      <c r="F11" s="18">
        <v>194.071</v>
      </c>
      <c r="G11" s="18">
        <v>2</v>
      </c>
      <c r="H11" s="18">
        <f>ROUNDDOWN(E11+(G11/100),3)</f>
        <v>194.472</v>
      </c>
      <c r="I11" s="18">
        <f>ROUNDDOWN(F11-(G11/100),3)</f>
        <v>194.051</v>
      </c>
      <c r="J11" s="18">
        <f t="shared" si="0"/>
        <v>0.421</v>
      </c>
      <c r="K11" s="18">
        <f t="shared" si="1"/>
        <v>0.631</v>
      </c>
      <c r="L11" s="18">
        <f>ROUNDDOWN(H11+K11,3)</f>
        <v>195.103</v>
      </c>
      <c r="M11" s="18" t="s">
        <v>63</v>
      </c>
      <c r="N11" s="18">
        <f>ROUNDDOWN(K11*100,3)</f>
        <v>63.1</v>
      </c>
      <c r="P11" s="18">
        <f t="shared" si="4"/>
        <v>4.7</v>
      </c>
      <c r="Q11" s="37">
        <f>ROUNDDOWN(K11*U11,0)</f>
        <v>29657</v>
      </c>
      <c r="R11" s="37"/>
      <c r="S11" s="39">
        <f t="shared" si="10"/>
        <v>29657</v>
      </c>
      <c r="T11" s="41">
        <f t="shared" si="11"/>
        <v>1009811</v>
      </c>
      <c r="U11" s="18">
        <f t="shared" si="2"/>
        <v>47000</v>
      </c>
      <c r="V11" s="18">
        <f t="shared" si="6"/>
        <v>1</v>
      </c>
      <c r="AF11" s="18">
        <f>IF(B11="B",1,0)</f>
        <v>1</v>
      </c>
      <c r="AG11" s="18">
        <f>IF(B11="S",1,0)</f>
        <v>0</v>
      </c>
      <c r="AH11" s="18">
        <f t="shared" si="7"/>
        <v>1</v>
      </c>
      <c r="AI11" s="18">
        <f t="shared" si="8"/>
        <v>0</v>
      </c>
      <c r="AJ11" s="18">
        <f t="shared" si="9"/>
        <v>0</v>
      </c>
    </row>
    <row r="12" spans="1:36" ht="19.5" customHeight="1">
      <c r="A12" s="34">
        <v>8</v>
      </c>
      <c r="B12" s="18" t="s">
        <v>38</v>
      </c>
      <c r="C12" s="19">
        <v>42181</v>
      </c>
      <c r="D12" s="58">
        <v>13</v>
      </c>
      <c r="E12" s="18">
        <v>194.389</v>
      </c>
      <c r="F12" s="18">
        <v>193.975</v>
      </c>
      <c r="G12" s="18">
        <v>2</v>
      </c>
      <c r="H12" s="18">
        <f>ROUNDDOWN(E12+(G12/100),3)</f>
        <v>194.409</v>
      </c>
      <c r="I12" s="18">
        <f>ROUNDDOWN(F12-(G12/100),3)</f>
        <v>193.955</v>
      </c>
      <c r="J12" s="18">
        <f t="shared" si="0"/>
        <v>0.453</v>
      </c>
      <c r="K12" s="18">
        <f t="shared" si="1"/>
        <v>0.679</v>
      </c>
      <c r="L12" s="18">
        <f>ROUNDDOWN(H12+K12,3)</f>
        <v>195.088</v>
      </c>
      <c r="M12" s="18" t="s">
        <v>63</v>
      </c>
      <c r="N12" s="18">
        <f>ROUNDDOWN(K12*100,3)</f>
        <v>67.9</v>
      </c>
      <c r="P12" s="18">
        <f t="shared" si="4"/>
        <v>4.4</v>
      </c>
      <c r="Q12" s="37">
        <f>ROUNDDOWN(K12*U12,0)</f>
        <v>29876</v>
      </c>
      <c r="R12" s="37"/>
      <c r="S12" s="39">
        <f t="shared" si="10"/>
        <v>29876</v>
      </c>
      <c r="T12" s="41">
        <f t="shared" si="11"/>
        <v>1039687</v>
      </c>
      <c r="U12" s="18">
        <f t="shared" si="2"/>
        <v>44000</v>
      </c>
      <c r="V12" s="18">
        <f t="shared" si="6"/>
        <v>1</v>
      </c>
      <c r="AF12" s="18">
        <f>IF(B12="B",1,0)</f>
        <v>1</v>
      </c>
      <c r="AG12" s="18">
        <f>IF(B12="S",1,0)</f>
        <v>0</v>
      </c>
      <c r="AH12" s="18">
        <f t="shared" si="7"/>
        <v>1</v>
      </c>
      <c r="AI12" s="18">
        <f t="shared" si="8"/>
        <v>0</v>
      </c>
      <c r="AJ12" s="18">
        <f t="shared" si="9"/>
        <v>0</v>
      </c>
    </row>
    <row r="13" spans="1:36" ht="19.5" customHeight="1">
      <c r="A13" s="34">
        <v>9</v>
      </c>
      <c r="B13" s="18" t="s">
        <v>38</v>
      </c>
      <c r="C13" s="19">
        <v>42180</v>
      </c>
      <c r="D13" s="58">
        <v>20</v>
      </c>
      <c r="E13" s="18">
        <v>194.582</v>
      </c>
      <c r="F13" s="18">
        <v>194.397</v>
      </c>
      <c r="G13" s="18">
        <v>2</v>
      </c>
      <c r="H13" s="18">
        <f>ROUNDDOWN(E13+(G13/100),3)</f>
        <v>194.602</v>
      </c>
      <c r="I13" s="18">
        <f>ROUNDDOWN(F13-(G13/100),3)</f>
        <v>194.377</v>
      </c>
      <c r="J13" s="18">
        <f t="shared" si="0"/>
        <v>0.224</v>
      </c>
      <c r="K13" s="18">
        <f t="shared" si="1"/>
        <v>0.336</v>
      </c>
      <c r="L13" s="18">
        <f>ROUNDDOWN(H13+K13,3)</f>
        <v>194.938</v>
      </c>
      <c r="M13" s="18" t="s">
        <v>87</v>
      </c>
      <c r="O13" s="18">
        <f t="shared" si="3"/>
        <v>22.4</v>
      </c>
      <c r="P13" s="18">
        <f t="shared" si="4"/>
        <v>8.9</v>
      </c>
      <c r="Q13" s="37"/>
      <c r="R13" s="37">
        <f t="shared" si="5"/>
        <v>19936</v>
      </c>
      <c r="S13" s="39">
        <f t="shared" si="10"/>
        <v>-19936</v>
      </c>
      <c r="T13" s="41">
        <f t="shared" si="11"/>
        <v>1019751</v>
      </c>
      <c r="U13" s="18">
        <f t="shared" si="2"/>
        <v>89000</v>
      </c>
      <c r="V13" s="18">
        <f t="shared" si="6"/>
        <v>0</v>
      </c>
      <c r="AF13" s="18">
        <f>IF(B13="B",1,0)</f>
        <v>1</v>
      </c>
      <c r="AG13" s="18">
        <f>IF(B13="S",1,0)</f>
        <v>0</v>
      </c>
      <c r="AH13" s="18">
        <f t="shared" si="7"/>
        <v>0</v>
      </c>
      <c r="AI13" s="18">
        <f t="shared" si="8"/>
        <v>1</v>
      </c>
      <c r="AJ13" s="18">
        <f t="shared" si="9"/>
        <v>0</v>
      </c>
    </row>
    <row r="14" spans="1:36" ht="19.5" customHeight="1" thickBot="1">
      <c r="A14" s="34">
        <v>10</v>
      </c>
      <c r="B14" s="18" t="s">
        <v>64</v>
      </c>
      <c r="C14" s="19">
        <v>42180</v>
      </c>
      <c r="D14" s="58">
        <v>10</v>
      </c>
      <c r="E14" s="18">
        <v>194.184</v>
      </c>
      <c r="F14" s="18">
        <v>194.56</v>
      </c>
      <c r="G14" s="18">
        <v>2</v>
      </c>
      <c r="H14" s="18">
        <f>ROUNDDOWN(E14-(G14/100),3)</f>
        <v>194.164</v>
      </c>
      <c r="I14" s="18">
        <f>ROUNDDOWN(F14+(G14/100),3)</f>
        <v>194.58</v>
      </c>
      <c r="J14" s="18">
        <f t="shared" si="0"/>
        <v>0.416</v>
      </c>
      <c r="K14" s="18">
        <f t="shared" si="1"/>
        <v>0.624</v>
      </c>
      <c r="L14" s="18">
        <f>ROUNDDOWN(H14-K14,3)</f>
        <v>193.54</v>
      </c>
      <c r="M14" s="18" t="s">
        <v>63</v>
      </c>
      <c r="N14" s="18">
        <f>ROUNDDOWN(K14*100,3)</f>
        <v>62.4</v>
      </c>
      <c r="P14" s="18">
        <f t="shared" si="4"/>
        <v>4.8</v>
      </c>
      <c r="Q14" s="37">
        <f>ROUNDDOWN(K14*U14,0)</f>
        <v>29952</v>
      </c>
      <c r="R14" s="37"/>
      <c r="S14" s="39">
        <f t="shared" si="10"/>
        <v>29952</v>
      </c>
      <c r="T14" s="41">
        <f t="shared" si="11"/>
        <v>1049703</v>
      </c>
      <c r="U14" s="18">
        <f t="shared" si="2"/>
        <v>48000</v>
      </c>
      <c r="V14" s="18">
        <f t="shared" si="6"/>
        <v>1</v>
      </c>
      <c r="AA14" s="17" t="s">
        <v>53</v>
      </c>
      <c r="AB14" s="17"/>
      <c r="AF14" s="18">
        <f>IF(B14="B",1,0)</f>
        <v>0</v>
      </c>
      <c r="AG14" s="18">
        <f>IF(B14="S",1,0)</f>
        <v>1</v>
      </c>
      <c r="AH14" s="18">
        <f t="shared" si="7"/>
        <v>1</v>
      </c>
      <c r="AI14" s="18">
        <f t="shared" si="8"/>
        <v>0</v>
      </c>
      <c r="AJ14" s="18">
        <f t="shared" si="9"/>
        <v>0</v>
      </c>
    </row>
    <row r="15" spans="1:36" ht="19.5" customHeight="1" thickBot="1">
      <c r="A15" s="34">
        <v>11</v>
      </c>
      <c r="B15" s="18" t="s">
        <v>38</v>
      </c>
      <c r="C15" s="19">
        <v>42179</v>
      </c>
      <c r="D15" s="58">
        <v>17</v>
      </c>
      <c r="E15" s="18">
        <v>195.513</v>
      </c>
      <c r="F15" s="18">
        <v>195.164</v>
      </c>
      <c r="G15" s="18">
        <v>2</v>
      </c>
      <c r="H15" s="18">
        <f>ROUNDDOWN(E15+(G15/100),3)</f>
        <v>195.533</v>
      </c>
      <c r="I15" s="18">
        <f>ROUNDDOWN(F15-(G15/100),3)</f>
        <v>195.144</v>
      </c>
      <c r="J15" s="18">
        <f t="shared" si="0"/>
        <v>0.388</v>
      </c>
      <c r="K15" s="18">
        <f t="shared" si="1"/>
        <v>0.582</v>
      </c>
      <c r="L15" s="18">
        <f>ROUNDDOWN(H15+K15,3)</f>
        <v>196.115</v>
      </c>
      <c r="M15" s="18" t="s">
        <v>67</v>
      </c>
      <c r="P15" s="18">
        <f t="shared" si="4"/>
        <v>5.1</v>
      </c>
      <c r="Q15" s="37"/>
      <c r="R15" s="37"/>
      <c r="S15" s="39">
        <f t="shared" si="10"/>
        <v>0</v>
      </c>
      <c r="T15" s="41">
        <f t="shared" si="11"/>
        <v>1049703</v>
      </c>
      <c r="U15" s="18">
        <f t="shared" si="2"/>
        <v>51000</v>
      </c>
      <c r="V15" s="18">
        <f t="shared" si="6"/>
        <v>0</v>
      </c>
      <c r="AA15" s="61" t="s">
        <v>8</v>
      </c>
      <c r="AB15" s="62"/>
      <c r="AF15" s="18">
        <f>IF(B15="B",1,0)</f>
        <v>1</v>
      </c>
      <c r="AG15" s="18">
        <f>IF(B15="S",1,0)</f>
        <v>0</v>
      </c>
      <c r="AH15" s="18">
        <f t="shared" si="7"/>
        <v>0</v>
      </c>
      <c r="AI15" s="18">
        <f t="shared" si="8"/>
        <v>0</v>
      </c>
      <c r="AJ15" s="18">
        <f t="shared" si="9"/>
        <v>1</v>
      </c>
    </row>
    <row r="16" spans="1:36" ht="19.5" customHeight="1">
      <c r="A16" s="34">
        <v>12</v>
      </c>
      <c r="B16" s="18" t="s">
        <v>38</v>
      </c>
      <c r="C16" s="19">
        <v>42179</v>
      </c>
      <c r="D16" s="58">
        <v>15</v>
      </c>
      <c r="E16" s="18">
        <v>195.346</v>
      </c>
      <c r="F16" s="18">
        <v>194.965</v>
      </c>
      <c r="G16" s="18">
        <v>2</v>
      </c>
      <c r="H16" s="18">
        <f>ROUNDDOWN(E16+(G16/100),3)</f>
        <v>195.366</v>
      </c>
      <c r="I16" s="18">
        <f>ROUNDDOWN(F16-(G16/100),3)</f>
        <v>194.945</v>
      </c>
      <c r="J16" s="18">
        <f t="shared" si="0"/>
        <v>0.421</v>
      </c>
      <c r="K16" s="18">
        <f t="shared" si="1"/>
        <v>0.631</v>
      </c>
      <c r="L16" s="18">
        <f>ROUNDDOWN(H16+K16,3)</f>
        <v>195.997</v>
      </c>
      <c r="M16" s="18" t="s">
        <v>87</v>
      </c>
      <c r="O16" s="18">
        <f t="shared" si="3"/>
        <v>42.1</v>
      </c>
      <c r="P16" s="18">
        <f t="shared" si="4"/>
        <v>4.7</v>
      </c>
      <c r="Q16" s="37"/>
      <c r="R16" s="37">
        <f t="shared" si="5"/>
        <v>19787</v>
      </c>
      <c r="S16" s="39">
        <f t="shared" si="10"/>
        <v>-19787</v>
      </c>
      <c r="T16" s="41">
        <f t="shared" si="11"/>
        <v>1029916</v>
      </c>
      <c r="U16" s="18">
        <f t="shared" si="2"/>
        <v>47000</v>
      </c>
      <c r="V16" s="18">
        <f t="shared" si="6"/>
        <v>0</v>
      </c>
      <c r="AA16" s="7" t="s">
        <v>9</v>
      </c>
      <c r="AB16" s="10" t="s">
        <v>94</v>
      </c>
      <c r="AF16" s="18">
        <f>IF(B16="B",1,0)</f>
        <v>1</v>
      </c>
      <c r="AG16" s="18">
        <f>IF(B16="S",1,0)</f>
        <v>0</v>
      </c>
      <c r="AH16" s="18">
        <f t="shared" si="7"/>
        <v>0</v>
      </c>
      <c r="AI16" s="18">
        <f t="shared" si="8"/>
        <v>1</v>
      </c>
      <c r="AJ16" s="18">
        <f t="shared" si="9"/>
        <v>0</v>
      </c>
    </row>
    <row r="17" spans="1:36" ht="19.5" customHeight="1">
      <c r="A17" s="34">
        <v>13</v>
      </c>
      <c r="B17" s="18" t="s">
        <v>38</v>
      </c>
      <c r="C17" s="19">
        <v>42179</v>
      </c>
      <c r="D17" s="58">
        <v>3</v>
      </c>
      <c r="E17" s="18">
        <v>195.031</v>
      </c>
      <c r="F17" s="18">
        <v>194.825</v>
      </c>
      <c r="G17" s="18">
        <v>2</v>
      </c>
      <c r="H17" s="18">
        <f>ROUNDDOWN(E17+(G17/100),3)</f>
        <v>195.051</v>
      </c>
      <c r="I17" s="18">
        <f>ROUNDDOWN(F17-(G17/100),3)</f>
        <v>194.805</v>
      </c>
      <c r="J17" s="18">
        <f t="shared" si="0"/>
        <v>0.245</v>
      </c>
      <c r="K17" s="18">
        <f t="shared" si="1"/>
        <v>0.367</v>
      </c>
      <c r="L17" s="18">
        <f>ROUNDDOWN(H17+K17,3)</f>
        <v>195.418</v>
      </c>
      <c r="M17" s="18" t="s">
        <v>63</v>
      </c>
      <c r="N17" s="18">
        <f>ROUNDDOWN(K17*100,3)</f>
        <v>36.7</v>
      </c>
      <c r="P17" s="18">
        <f t="shared" si="4"/>
        <v>8.1</v>
      </c>
      <c r="Q17" s="37">
        <f>ROUNDDOWN(K17*U17,0)</f>
        <v>29727</v>
      </c>
      <c r="R17" s="37"/>
      <c r="S17" s="39">
        <f t="shared" si="10"/>
        <v>29727</v>
      </c>
      <c r="T17" s="41">
        <f t="shared" si="11"/>
        <v>1059643</v>
      </c>
      <c r="U17" s="18">
        <f t="shared" si="2"/>
        <v>81000</v>
      </c>
      <c r="V17" s="18">
        <f t="shared" si="6"/>
        <v>1</v>
      </c>
      <c r="AA17" s="8" t="s">
        <v>10</v>
      </c>
      <c r="AB17" s="11">
        <f>AF106</f>
        <v>69</v>
      </c>
      <c r="AF17" s="18">
        <f>IF(B17="B",1,0)</f>
        <v>1</v>
      </c>
      <c r="AG17" s="18">
        <f>IF(B17="S",1,0)</f>
        <v>0</v>
      </c>
      <c r="AH17" s="18">
        <f t="shared" si="7"/>
        <v>1</v>
      </c>
      <c r="AI17" s="18">
        <f t="shared" si="8"/>
        <v>0</v>
      </c>
      <c r="AJ17" s="18">
        <f t="shared" si="9"/>
        <v>0</v>
      </c>
    </row>
    <row r="18" spans="1:36" ht="19.5" customHeight="1">
      <c r="A18" s="34">
        <v>14</v>
      </c>
      <c r="B18" s="18" t="s">
        <v>38</v>
      </c>
      <c r="C18" s="19">
        <v>42178</v>
      </c>
      <c r="D18" s="58">
        <v>15</v>
      </c>
      <c r="E18" s="18">
        <v>195.374</v>
      </c>
      <c r="F18" s="18">
        <v>195.151</v>
      </c>
      <c r="G18" s="18">
        <v>2</v>
      </c>
      <c r="H18" s="18">
        <f>ROUNDDOWN(E18+(G18/100),3)</f>
        <v>195.394</v>
      </c>
      <c r="I18" s="18">
        <f>ROUNDDOWN(F18-(G18/100),3)</f>
        <v>195.131</v>
      </c>
      <c r="J18" s="18">
        <f t="shared" si="0"/>
        <v>0.263</v>
      </c>
      <c r="K18" s="18">
        <f t="shared" si="1"/>
        <v>0.394</v>
      </c>
      <c r="L18" s="18">
        <f>ROUNDDOWN(H18+K18,3)</f>
        <v>195.788</v>
      </c>
      <c r="M18" s="18" t="s">
        <v>67</v>
      </c>
      <c r="P18" s="18">
        <f t="shared" si="4"/>
        <v>7.6</v>
      </c>
      <c r="Q18" s="37"/>
      <c r="R18" s="37"/>
      <c r="S18" s="39">
        <f t="shared" si="10"/>
        <v>0</v>
      </c>
      <c r="T18" s="41">
        <f t="shared" si="11"/>
        <v>1059643</v>
      </c>
      <c r="U18" s="18">
        <f t="shared" si="2"/>
        <v>76000</v>
      </c>
      <c r="V18" s="18">
        <f t="shared" si="6"/>
        <v>0</v>
      </c>
      <c r="AA18" s="8" t="s">
        <v>11</v>
      </c>
      <c r="AB18" s="11">
        <f>AG106</f>
        <v>32</v>
      </c>
      <c r="AF18" s="18">
        <f>IF(B18="B",1,0)</f>
        <v>1</v>
      </c>
      <c r="AG18" s="18">
        <f>IF(B18="S",1,0)</f>
        <v>0</v>
      </c>
      <c r="AH18" s="18">
        <f t="shared" si="7"/>
        <v>0</v>
      </c>
      <c r="AI18" s="18">
        <f t="shared" si="8"/>
        <v>0</v>
      </c>
      <c r="AJ18" s="18">
        <f t="shared" si="9"/>
        <v>1</v>
      </c>
    </row>
    <row r="19" spans="1:36" ht="19.5" customHeight="1">
      <c r="A19" s="34">
        <v>15</v>
      </c>
      <c r="B19" s="18" t="s">
        <v>64</v>
      </c>
      <c r="C19" s="19">
        <v>42177</v>
      </c>
      <c r="D19" s="58">
        <v>17</v>
      </c>
      <c r="E19" s="18">
        <v>194.852</v>
      </c>
      <c r="F19" s="18">
        <v>195.207</v>
      </c>
      <c r="G19" s="18">
        <v>2</v>
      </c>
      <c r="H19" s="18">
        <f>ROUNDDOWN(E19-(G19/100),3)</f>
        <v>194.832</v>
      </c>
      <c r="I19" s="18">
        <f>ROUNDDOWN(F19+(G19/100),3)</f>
        <v>195.227</v>
      </c>
      <c r="J19" s="18">
        <f t="shared" si="0"/>
        <v>0.395</v>
      </c>
      <c r="K19" s="18">
        <f t="shared" si="1"/>
        <v>0.592</v>
      </c>
      <c r="L19" s="18">
        <f>ROUNDDOWN(H19-K19,3)</f>
        <v>194.24</v>
      </c>
      <c r="M19" s="18" t="s">
        <v>67</v>
      </c>
      <c r="P19" s="18">
        <f t="shared" si="4"/>
        <v>5</v>
      </c>
      <c r="Q19" s="37"/>
      <c r="R19" s="37"/>
      <c r="S19" s="39">
        <f t="shared" si="10"/>
        <v>0</v>
      </c>
      <c r="T19" s="41">
        <f t="shared" si="11"/>
        <v>1059643</v>
      </c>
      <c r="U19" s="18">
        <f t="shared" si="2"/>
        <v>50000</v>
      </c>
      <c r="V19" s="18">
        <f t="shared" si="6"/>
        <v>0</v>
      </c>
      <c r="AA19" s="8" t="s">
        <v>12</v>
      </c>
      <c r="AB19" s="11">
        <f>SUM(AB17:AB18)</f>
        <v>101</v>
      </c>
      <c r="AF19" s="18">
        <f>IF(B19="B",1,0)</f>
        <v>0</v>
      </c>
      <c r="AG19" s="18">
        <f>IF(B19="S",1,0)</f>
        <v>1</v>
      </c>
      <c r="AH19" s="18">
        <f t="shared" si="7"/>
        <v>0</v>
      </c>
      <c r="AI19" s="18">
        <f t="shared" si="8"/>
        <v>0</v>
      </c>
      <c r="AJ19" s="18">
        <f t="shared" si="9"/>
        <v>1</v>
      </c>
    </row>
    <row r="20" spans="1:36" ht="19.5" customHeight="1">
      <c r="A20" s="34">
        <v>16</v>
      </c>
      <c r="B20" s="18" t="s">
        <v>38</v>
      </c>
      <c r="C20" s="19">
        <v>42177</v>
      </c>
      <c r="D20" s="58">
        <v>11</v>
      </c>
      <c r="E20" s="18">
        <v>195.3</v>
      </c>
      <c r="F20" s="18">
        <v>195.053</v>
      </c>
      <c r="G20" s="18">
        <v>2</v>
      </c>
      <c r="H20" s="18">
        <f>ROUNDDOWN(E20+(G20/100),3)</f>
        <v>195.32</v>
      </c>
      <c r="I20" s="18">
        <f>ROUNDDOWN(F20-(G20/100),3)</f>
        <v>195.033</v>
      </c>
      <c r="J20" s="18">
        <f t="shared" si="0"/>
        <v>0.287</v>
      </c>
      <c r="K20" s="18">
        <f t="shared" si="1"/>
        <v>0.43</v>
      </c>
      <c r="L20" s="18">
        <f>ROUNDDOWN(H20+K20,3)</f>
        <v>195.75</v>
      </c>
      <c r="M20" s="18" t="s">
        <v>87</v>
      </c>
      <c r="O20" s="18">
        <f t="shared" si="3"/>
        <v>28.7</v>
      </c>
      <c r="P20" s="18">
        <f t="shared" si="4"/>
        <v>6.9</v>
      </c>
      <c r="Q20" s="37"/>
      <c r="R20" s="37">
        <f t="shared" si="5"/>
        <v>19803</v>
      </c>
      <c r="S20" s="39">
        <f t="shared" si="10"/>
        <v>-19803</v>
      </c>
      <c r="T20" s="41">
        <f t="shared" si="11"/>
        <v>1039840</v>
      </c>
      <c r="U20" s="18">
        <f t="shared" si="2"/>
        <v>69000</v>
      </c>
      <c r="V20" s="18">
        <f t="shared" si="6"/>
        <v>0</v>
      </c>
      <c r="AA20" s="8" t="s">
        <v>13</v>
      </c>
      <c r="AB20" s="11">
        <f>AH106</f>
        <v>40</v>
      </c>
      <c r="AF20" s="18">
        <f>IF(B20="B",1,0)</f>
        <v>1</v>
      </c>
      <c r="AG20" s="18">
        <f>IF(B20="S",1,0)</f>
        <v>0</v>
      </c>
      <c r="AH20" s="18">
        <f t="shared" si="7"/>
        <v>0</v>
      </c>
      <c r="AI20" s="18">
        <f t="shared" si="8"/>
        <v>1</v>
      </c>
      <c r="AJ20" s="18">
        <f t="shared" si="9"/>
        <v>0</v>
      </c>
    </row>
    <row r="21" spans="1:36" ht="19.5" customHeight="1">
      <c r="A21" s="34">
        <v>17</v>
      </c>
      <c r="B21" s="18" t="s">
        <v>64</v>
      </c>
      <c r="C21" s="19">
        <v>42174</v>
      </c>
      <c r="D21" s="58">
        <v>15</v>
      </c>
      <c r="E21" s="18">
        <v>195.022</v>
      </c>
      <c r="F21" s="18">
        <v>195.325</v>
      </c>
      <c r="G21" s="18">
        <v>2</v>
      </c>
      <c r="H21" s="18">
        <f>ROUNDDOWN(E21-(G21/100),3)</f>
        <v>195.002</v>
      </c>
      <c r="I21" s="18">
        <f>ROUNDDOWN(F21+(G21/100),3)</f>
        <v>195.345</v>
      </c>
      <c r="J21" s="18">
        <f t="shared" si="0"/>
        <v>0.342</v>
      </c>
      <c r="K21" s="18">
        <f t="shared" si="1"/>
        <v>0.513</v>
      </c>
      <c r="L21" s="18">
        <f>ROUNDDOWN(H21-K21,3)</f>
        <v>194.489</v>
      </c>
      <c r="M21" s="18" t="s">
        <v>87</v>
      </c>
      <c r="O21" s="18">
        <f t="shared" si="3"/>
        <v>34.2</v>
      </c>
      <c r="P21" s="18">
        <f t="shared" si="4"/>
        <v>5.8</v>
      </c>
      <c r="Q21" s="37"/>
      <c r="R21" s="37">
        <f t="shared" si="5"/>
        <v>19836</v>
      </c>
      <c r="S21" s="39">
        <f t="shared" si="10"/>
        <v>-19836</v>
      </c>
      <c r="T21" s="41">
        <f t="shared" si="11"/>
        <v>1020004</v>
      </c>
      <c r="U21" s="18">
        <f t="shared" si="2"/>
        <v>58000</v>
      </c>
      <c r="V21" s="18">
        <f t="shared" si="6"/>
        <v>0</v>
      </c>
      <c r="AA21" s="8" t="s">
        <v>14</v>
      </c>
      <c r="AB21" s="12">
        <f>AI106</f>
        <v>52</v>
      </c>
      <c r="AF21" s="18">
        <f>IF(B21="B",1,0)</f>
        <v>0</v>
      </c>
      <c r="AG21" s="18">
        <f>IF(B21="S",1,0)</f>
        <v>1</v>
      </c>
      <c r="AH21" s="18">
        <f t="shared" si="7"/>
        <v>0</v>
      </c>
      <c r="AI21" s="18">
        <f t="shared" si="8"/>
        <v>1</v>
      </c>
      <c r="AJ21" s="18">
        <f t="shared" si="9"/>
        <v>0</v>
      </c>
    </row>
    <row r="22" spans="1:36" ht="19.5" customHeight="1">
      <c r="A22" s="34">
        <v>18</v>
      </c>
      <c r="B22" s="18" t="s">
        <v>64</v>
      </c>
      <c r="C22" s="19">
        <v>42174</v>
      </c>
      <c r="D22" s="58">
        <v>13</v>
      </c>
      <c r="E22" s="18">
        <v>195.069</v>
      </c>
      <c r="F22" s="18">
        <v>195.313</v>
      </c>
      <c r="G22" s="18">
        <v>2</v>
      </c>
      <c r="H22" s="18">
        <f>ROUNDDOWN(E22-(G22/100),3)</f>
        <v>195.049</v>
      </c>
      <c r="I22" s="18">
        <f>ROUNDDOWN(F22+(G22/100),3)</f>
        <v>195.333</v>
      </c>
      <c r="J22" s="18">
        <f t="shared" si="0"/>
        <v>0.283</v>
      </c>
      <c r="K22" s="18">
        <f t="shared" si="1"/>
        <v>0.424</v>
      </c>
      <c r="L22" s="18">
        <f>ROUNDDOWN(H22-K22,3)</f>
        <v>194.625</v>
      </c>
      <c r="M22" s="18" t="s">
        <v>87</v>
      </c>
      <c r="O22" s="18">
        <f t="shared" si="3"/>
        <v>28.3</v>
      </c>
      <c r="P22" s="18">
        <f t="shared" si="4"/>
        <v>7</v>
      </c>
      <c r="Q22" s="37"/>
      <c r="R22" s="37">
        <f t="shared" si="5"/>
        <v>19810</v>
      </c>
      <c r="S22" s="39">
        <f t="shared" si="10"/>
        <v>-19810</v>
      </c>
      <c r="T22" s="41">
        <f t="shared" si="11"/>
        <v>1000194</v>
      </c>
      <c r="U22" s="18">
        <f t="shared" si="2"/>
        <v>70000</v>
      </c>
      <c r="V22" s="18">
        <f t="shared" si="6"/>
        <v>0</v>
      </c>
      <c r="AA22" s="8" t="s">
        <v>15</v>
      </c>
      <c r="AB22" s="11" t="s">
        <v>51</v>
      </c>
      <c r="AF22" s="18">
        <f>IF(B22="B",1,0)</f>
        <v>0</v>
      </c>
      <c r="AG22" s="18">
        <f>IF(B22="S",1,0)</f>
        <v>1</v>
      </c>
      <c r="AH22" s="18">
        <f t="shared" si="7"/>
        <v>0</v>
      </c>
      <c r="AI22" s="18">
        <f t="shared" si="8"/>
        <v>1</v>
      </c>
      <c r="AJ22" s="18">
        <f t="shared" si="9"/>
        <v>0</v>
      </c>
    </row>
    <row r="23" spans="1:36" ht="19.5" customHeight="1">
      <c r="A23" s="34">
        <v>19</v>
      </c>
      <c r="B23" s="18" t="s">
        <v>38</v>
      </c>
      <c r="C23" s="19">
        <v>42174</v>
      </c>
      <c r="D23" s="58">
        <v>5</v>
      </c>
      <c r="E23" s="18">
        <v>195.353</v>
      </c>
      <c r="F23" s="18">
        <v>195.203</v>
      </c>
      <c r="G23" s="18">
        <v>2</v>
      </c>
      <c r="H23" s="18">
        <f aca="true" t="shared" si="12" ref="H23:H35">ROUNDDOWN(E23+(G23/100),3)</f>
        <v>195.373</v>
      </c>
      <c r="I23" s="18">
        <f aca="true" t="shared" si="13" ref="I23:I35">ROUNDDOWN(F23-(G23/100),3)</f>
        <v>195.183</v>
      </c>
      <c r="J23" s="18">
        <f t="shared" si="0"/>
        <v>0.189</v>
      </c>
      <c r="K23" s="18">
        <f t="shared" si="1"/>
        <v>0.283</v>
      </c>
      <c r="L23" s="18">
        <f>ROUNDDOWN(H23+K23,3)</f>
        <v>195.656</v>
      </c>
      <c r="M23" s="18" t="s">
        <v>87</v>
      </c>
      <c r="O23" s="18">
        <f t="shared" si="3"/>
        <v>18.9</v>
      </c>
      <c r="P23" s="18">
        <f t="shared" si="4"/>
        <v>10.5</v>
      </c>
      <c r="Q23" s="37"/>
      <c r="R23" s="37">
        <f t="shared" si="5"/>
        <v>19845</v>
      </c>
      <c r="S23" s="39">
        <f t="shared" si="10"/>
        <v>-19845</v>
      </c>
      <c r="T23" s="41">
        <f t="shared" si="11"/>
        <v>980349</v>
      </c>
      <c r="U23" s="18">
        <f t="shared" si="2"/>
        <v>105000</v>
      </c>
      <c r="V23" s="18">
        <f t="shared" si="6"/>
        <v>0</v>
      </c>
      <c r="AA23" s="13" t="s">
        <v>65</v>
      </c>
      <c r="AB23" s="14">
        <f>AJ106</f>
        <v>9</v>
      </c>
      <c r="AF23" s="18">
        <f>IF(B23="B",1,0)</f>
        <v>1</v>
      </c>
      <c r="AG23" s="18">
        <f>IF(B23="S",1,0)</f>
        <v>0</v>
      </c>
      <c r="AH23" s="18">
        <f t="shared" si="7"/>
        <v>0</v>
      </c>
      <c r="AI23" s="18">
        <f t="shared" si="8"/>
        <v>1</v>
      </c>
      <c r="AJ23" s="18">
        <f t="shared" si="9"/>
        <v>0</v>
      </c>
    </row>
    <row r="24" spans="1:36" ht="19.5" customHeight="1">
      <c r="A24" s="34">
        <v>20</v>
      </c>
      <c r="B24" s="18" t="s">
        <v>38</v>
      </c>
      <c r="C24" s="19">
        <v>42173</v>
      </c>
      <c r="D24" s="58">
        <v>20</v>
      </c>
      <c r="E24" s="18">
        <v>195.261</v>
      </c>
      <c r="F24" s="18">
        <v>195.02</v>
      </c>
      <c r="G24" s="18">
        <v>2</v>
      </c>
      <c r="H24" s="18">
        <f t="shared" si="12"/>
        <v>195.281</v>
      </c>
      <c r="I24" s="18">
        <f t="shared" si="13"/>
        <v>195</v>
      </c>
      <c r="J24" s="18">
        <f t="shared" si="0"/>
        <v>0.281</v>
      </c>
      <c r="K24" s="18">
        <f t="shared" si="1"/>
        <v>0.421</v>
      </c>
      <c r="L24" s="18">
        <f>ROUNDDOWN(H24+K24,3)</f>
        <v>195.702</v>
      </c>
      <c r="M24" s="18" t="s">
        <v>87</v>
      </c>
      <c r="O24" s="18">
        <f t="shared" si="3"/>
        <v>28.1</v>
      </c>
      <c r="P24" s="18">
        <f t="shared" si="4"/>
        <v>7.1</v>
      </c>
      <c r="Q24" s="37"/>
      <c r="R24" s="37">
        <f t="shared" si="5"/>
        <v>19951</v>
      </c>
      <c r="S24" s="39">
        <f t="shared" si="10"/>
        <v>-19951</v>
      </c>
      <c r="T24" s="41">
        <f t="shared" si="11"/>
        <v>960398</v>
      </c>
      <c r="U24" s="18">
        <f t="shared" si="2"/>
        <v>71000</v>
      </c>
      <c r="V24" s="18">
        <f t="shared" si="6"/>
        <v>0</v>
      </c>
      <c r="AA24" s="8" t="s">
        <v>16</v>
      </c>
      <c r="AB24" s="54">
        <f>Q107</f>
        <v>1187847</v>
      </c>
      <c r="AF24" s="18">
        <f>IF(B24="B",1,0)</f>
        <v>1</v>
      </c>
      <c r="AG24" s="18">
        <f>IF(B24="S",1,0)</f>
        <v>0</v>
      </c>
      <c r="AH24" s="18">
        <f t="shared" si="7"/>
        <v>0</v>
      </c>
      <c r="AI24" s="18">
        <f t="shared" si="8"/>
        <v>1</v>
      </c>
      <c r="AJ24" s="18">
        <f t="shared" si="9"/>
        <v>0</v>
      </c>
    </row>
    <row r="25" spans="1:36" ht="19.5" customHeight="1">
      <c r="A25" s="34">
        <v>21</v>
      </c>
      <c r="B25" s="18" t="s">
        <v>38</v>
      </c>
      <c r="C25" s="19">
        <v>42173</v>
      </c>
      <c r="D25" s="58">
        <v>16</v>
      </c>
      <c r="E25" s="18">
        <v>195.194</v>
      </c>
      <c r="F25" s="18">
        <v>194.995</v>
      </c>
      <c r="G25" s="18">
        <v>2</v>
      </c>
      <c r="H25" s="18">
        <f t="shared" si="12"/>
        <v>195.214</v>
      </c>
      <c r="I25" s="18">
        <f t="shared" si="13"/>
        <v>194.975</v>
      </c>
      <c r="J25" s="18">
        <f t="shared" si="0"/>
        <v>0.239</v>
      </c>
      <c r="K25" s="18">
        <f t="shared" si="1"/>
        <v>0.358</v>
      </c>
      <c r="L25" s="18">
        <f>ROUNDDOWN(H25+K25,3)</f>
        <v>195.572</v>
      </c>
      <c r="M25" s="18" t="s">
        <v>87</v>
      </c>
      <c r="O25" s="18">
        <f t="shared" si="3"/>
        <v>23.9</v>
      </c>
      <c r="P25" s="18">
        <f t="shared" si="4"/>
        <v>8.3</v>
      </c>
      <c r="Q25" s="37"/>
      <c r="R25" s="37">
        <f t="shared" si="5"/>
        <v>19837</v>
      </c>
      <c r="S25" s="39">
        <f t="shared" si="10"/>
        <v>-19837</v>
      </c>
      <c r="T25" s="41">
        <f t="shared" si="11"/>
        <v>940561</v>
      </c>
      <c r="U25" s="18">
        <f t="shared" si="2"/>
        <v>83000</v>
      </c>
      <c r="V25" s="18">
        <f t="shared" si="6"/>
        <v>0</v>
      </c>
      <c r="AA25" s="8" t="s">
        <v>17</v>
      </c>
      <c r="AB25" s="55">
        <f>R107</f>
        <v>1029044</v>
      </c>
      <c r="AF25" s="18">
        <f>IF(B25="B",1,0)</f>
        <v>1</v>
      </c>
      <c r="AG25" s="18">
        <f>IF(B25="S",1,0)</f>
        <v>0</v>
      </c>
      <c r="AH25" s="18">
        <f t="shared" si="7"/>
        <v>0</v>
      </c>
      <c r="AI25" s="18">
        <f t="shared" si="8"/>
        <v>1</v>
      </c>
      <c r="AJ25" s="18">
        <f t="shared" si="9"/>
        <v>0</v>
      </c>
    </row>
    <row r="26" spans="1:36" ht="19.5" customHeight="1">
      <c r="A26" s="34">
        <v>22</v>
      </c>
      <c r="B26" s="18" t="s">
        <v>38</v>
      </c>
      <c r="C26" s="19">
        <v>42173</v>
      </c>
      <c r="D26" s="58">
        <v>12</v>
      </c>
      <c r="E26" s="18">
        <v>195.285</v>
      </c>
      <c r="F26" s="18">
        <v>194.868</v>
      </c>
      <c r="G26" s="18">
        <v>2</v>
      </c>
      <c r="H26" s="18">
        <f t="shared" si="12"/>
        <v>195.305</v>
      </c>
      <c r="I26" s="18">
        <f t="shared" si="13"/>
        <v>194.848</v>
      </c>
      <c r="J26" s="18">
        <f t="shared" si="0"/>
        <v>0.456</v>
      </c>
      <c r="K26" s="18">
        <f t="shared" si="1"/>
        <v>0.684</v>
      </c>
      <c r="L26" s="18">
        <f>ROUNDDOWN(H26+K26,3)</f>
        <v>195.989</v>
      </c>
      <c r="M26" s="18" t="s">
        <v>87</v>
      </c>
      <c r="O26" s="18">
        <f t="shared" si="3"/>
        <v>45.6</v>
      </c>
      <c r="P26" s="18">
        <f t="shared" si="4"/>
        <v>4.3</v>
      </c>
      <c r="Q26" s="37"/>
      <c r="R26" s="37">
        <f t="shared" si="5"/>
        <v>19608</v>
      </c>
      <c r="S26" s="39">
        <f t="shared" si="10"/>
        <v>-19608</v>
      </c>
      <c r="T26" s="41">
        <f t="shared" si="11"/>
        <v>920953</v>
      </c>
      <c r="U26" s="18">
        <f t="shared" si="2"/>
        <v>43000</v>
      </c>
      <c r="V26" s="18">
        <f t="shared" si="6"/>
        <v>0</v>
      </c>
      <c r="AA26" s="8" t="s">
        <v>18</v>
      </c>
      <c r="AB26" s="54">
        <f>AB24-AB25</f>
        <v>158803</v>
      </c>
      <c r="AF26" s="18">
        <f>IF(B26="B",1,0)</f>
        <v>1</v>
      </c>
      <c r="AG26" s="18">
        <f>IF(B26="S",1,0)</f>
        <v>0</v>
      </c>
      <c r="AH26" s="18">
        <f t="shared" si="7"/>
        <v>0</v>
      </c>
      <c r="AI26" s="18">
        <f t="shared" si="8"/>
        <v>1</v>
      </c>
      <c r="AJ26" s="18">
        <f t="shared" si="9"/>
        <v>0</v>
      </c>
    </row>
    <row r="27" spans="1:36" ht="19.5" customHeight="1">
      <c r="A27" s="34">
        <v>23</v>
      </c>
      <c r="B27" s="18" t="s">
        <v>38</v>
      </c>
      <c r="C27" s="19">
        <v>42172</v>
      </c>
      <c r="D27" s="58">
        <v>6</v>
      </c>
      <c r="E27" s="18">
        <v>193.123</v>
      </c>
      <c r="F27" s="18">
        <v>192.971</v>
      </c>
      <c r="G27" s="18">
        <v>2</v>
      </c>
      <c r="H27" s="18">
        <f t="shared" si="12"/>
        <v>193.143</v>
      </c>
      <c r="I27" s="18">
        <f t="shared" si="13"/>
        <v>192.951</v>
      </c>
      <c r="J27" s="18">
        <f t="shared" si="0"/>
        <v>0.192</v>
      </c>
      <c r="K27" s="18">
        <f t="shared" si="1"/>
        <v>0.288</v>
      </c>
      <c r="L27" s="18">
        <f>ROUNDDOWN(H27+K27,3)</f>
        <v>193.431</v>
      </c>
      <c r="M27" s="18" t="s">
        <v>63</v>
      </c>
      <c r="N27" s="18">
        <f>ROUNDDOWN(K27*100,3)</f>
        <v>28.8</v>
      </c>
      <c r="P27" s="18">
        <f t="shared" si="4"/>
        <v>10.4</v>
      </c>
      <c r="Q27" s="37">
        <f>ROUNDDOWN(K27*U27,0)</f>
        <v>29952</v>
      </c>
      <c r="R27" s="37"/>
      <c r="S27" s="39">
        <f t="shared" si="10"/>
        <v>29952</v>
      </c>
      <c r="T27" s="41">
        <f t="shared" si="11"/>
        <v>950905</v>
      </c>
      <c r="U27" s="18">
        <f t="shared" si="2"/>
        <v>104000</v>
      </c>
      <c r="V27" s="18">
        <f t="shared" si="6"/>
        <v>1</v>
      </c>
      <c r="AA27" s="8" t="s">
        <v>1</v>
      </c>
      <c r="AB27" s="15">
        <f>ROUNDDOWN(AB24/AB17,3)</f>
        <v>17215.173</v>
      </c>
      <c r="AF27" s="18">
        <f>IF(B27="B",1,0)</f>
        <v>1</v>
      </c>
      <c r="AG27" s="18">
        <f>IF(B27="S",1,0)</f>
        <v>0</v>
      </c>
      <c r="AH27" s="18">
        <f t="shared" si="7"/>
        <v>1</v>
      </c>
      <c r="AI27" s="18">
        <f t="shared" si="8"/>
        <v>0</v>
      </c>
      <c r="AJ27" s="18">
        <f t="shared" si="9"/>
        <v>0</v>
      </c>
    </row>
    <row r="28" spans="1:36" ht="19.5" customHeight="1">
      <c r="A28" s="34">
        <v>24</v>
      </c>
      <c r="B28" s="18" t="s">
        <v>38</v>
      </c>
      <c r="C28" s="19">
        <v>42171</v>
      </c>
      <c r="D28" s="58">
        <v>18</v>
      </c>
      <c r="E28" s="18">
        <v>192.92</v>
      </c>
      <c r="F28" s="18">
        <v>192.653</v>
      </c>
      <c r="G28" s="18">
        <v>2</v>
      </c>
      <c r="H28" s="18">
        <f t="shared" si="12"/>
        <v>192.94</v>
      </c>
      <c r="I28" s="18">
        <f t="shared" si="13"/>
        <v>192.633</v>
      </c>
      <c r="J28" s="18">
        <f t="shared" si="0"/>
        <v>0.306</v>
      </c>
      <c r="K28" s="18">
        <f t="shared" si="1"/>
        <v>0.459</v>
      </c>
      <c r="L28" s="18">
        <f>ROUNDDOWN(H28+K28,3)</f>
        <v>193.399</v>
      </c>
      <c r="M28" s="18" t="s">
        <v>63</v>
      </c>
      <c r="N28" s="18">
        <f>ROUNDDOWN(K28*100,3)</f>
        <v>45.9</v>
      </c>
      <c r="P28" s="18">
        <f t="shared" si="4"/>
        <v>6.5</v>
      </c>
      <c r="Q28" s="37">
        <f>ROUNDDOWN(K28*U28,0)</f>
        <v>29835</v>
      </c>
      <c r="R28" s="37"/>
      <c r="S28" s="39">
        <f t="shared" si="10"/>
        <v>29835</v>
      </c>
      <c r="T28" s="41">
        <f t="shared" si="11"/>
        <v>980740</v>
      </c>
      <c r="U28" s="18">
        <f t="shared" si="2"/>
        <v>65000</v>
      </c>
      <c r="V28" s="18">
        <f t="shared" si="6"/>
        <v>1</v>
      </c>
      <c r="AA28" s="8" t="s">
        <v>2</v>
      </c>
      <c r="AB28" s="15">
        <f>ROUNDDOWN(AB25/AB21,3)</f>
        <v>19789.307</v>
      </c>
      <c r="AF28" s="18">
        <f>IF(B28="B",1,0)</f>
        <v>1</v>
      </c>
      <c r="AG28" s="18">
        <f>IF(B28="S",1,0)</f>
        <v>0</v>
      </c>
      <c r="AH28" s="18">
        <f t="shared" si="7"/>
        <v>1</v>
      </c>
      <c r="AI28" s="18">
        <f t="shared" si="8"/>
        <v>0</v>
      </c>
      <c r="AJ28" s="18">
        <f t="shared" si="9"/>
        <v>0</v>
      </c>
    </row>
    <row r="29" spans="1:36" ht="19.5" customHeight="1">
      <c r="A29" s="34">
        <v>25</v>
      </c>
      <c r="B29" s="18" t="s">
        <v>38</v>
      </c>
      <c r="C29" s="19">
        <v>42167</v>
      </c>
      <c r="D29" s="58">
        <v>19</v>
      </c>
      <c r="E29" s="18">
        <v>192.135</v>
      </c>
      <c r="F29" s="18">
        <v>191.486</v>
      </c>
      <c r="G29" s="18">
        <v>2</v>
      </c>
      <c r="H29" s="18">
        <f t="shared" si="12"/>
        <v>192.155</v>
      </c>
      <c r="I29" s="18">
        <f t="shared" si="13"/>
        <v>191.466</v>
      </c>
      <c r="J29" s="18">
        <f t="shared" si="0"/>
        <v>0.688</v>
      </c>
      <c r="K29" s="18">
        <f t="shared" si="1"/>
        <v>1.032</v>
      </c>
      <c r="L29" s="18">
        <f>ROUNDDOWN(H29+K29,3)</f>
        <v>193.187</v>
      </c>
      <c r="M29" s="18" t="s">
        <v>87</v>
      </c>
      <c r="O29" s="18">
        <f t="shared" si="3"/>
        <v>68.8</v>
      </c>
      <c r="P29" s="18">
        <f t="shared" si="4"/>
        <v>2.9</v>
      </c>
      <c r="Q29" s="37"/>
      <c r="R29" s="37">
        <f t="shared" si="5"/>
        <v>19952</v>
      </c>
      <c r="S29" s="39">
        <f t="shared" si="10"/>
        <v>-19952</v>
      </c>
      <c r="T29" s="41">
        <f t="shared" si="11"/>
        <v>960788</v>
      </c>
      <c r="U29" s="18">
        <f t="shared" si="2"/>
        <v>29000</v>
      </c>
      <c r="V29" s="18">
        <f t="shared" si="6"/>
        <v>0</v>
      </c>
      <c r="AA29" s="8" t="s">
        <v>19</v>
      </c>
      <c r="AB29" s="11">
        <v>4</v>
      </c>
      <c r="AF29" s="18">
        <f>IF(B29="B",1,0)</f>
        <v>1</v>
      </c>
      <c r="AG29" s="18">
        <f>IF(B29="S",1,0)</f>
        <v>0</v>
      </c>
      <c r="AH29" s="18">
        <f t="shared" si="7"/>
        <v>0</v>
      </c>
      <c r="AI29" s="18">
        <f t="shared" si="8"/>
        <v>1</v>
      </c>
      <c r="AJ29" s="18">
        <f t="shared" si="9"/>
        <v>0</v>
      </c>
    </row>
    <row r="30" spans="1:36" ht="19.5" customHeight="1">
      <c r="A30" s="34">
        <v>26</v>
      </c>
      <c r="B30" s="18" t="s">
        <v>38</v>
      </c>
      <c r="C30" s="19">
        <v>42167</v>
      </c>
      <c r="D30" s="58">
        <v>7</v>
      </c>
      <c r="E30" s="18">
        <v>191.632</v>
      </c>
      <c r="F30" s="18">
        <v>191.221</v>
      </c>
      <c r="G30" s="18">
        <v>2</v>
      </c>
      <c r="H30" s="18">
        <f t="shared" si="12"/>
        <v>191.652</v>
      </c>
      <c r="I30" s="18">
        <f t="shared" si="13"/>
        <v>191.201</v>
      </c>
      <c r="J30" s="18">
        <f t="shared" si="0"/>
        <v>0.45</v>
      </c>
      <c r="K30" s="18">
        <f t="shared" si="1"/>
        <v>0.675</v>
      </c>
      <c r="L30" s="18">
        <f>ROUNDDOWN(H30+K30,3)</f>
        <v>192.327</v>
      </c>
      <c r="M30" s="18" t="s">
        <v>63</v>
      </c>
      <c r="N30" s="18">
        <f>ROUNDDOWN(K30*100,3)</f>
        <v>67.5</v>
      </c>
      <c r="P30" s="18">
        <f t="shared" si="4"/>
        <v>4.4</v>
      </c>
      <c r="Q30" s="37">
        <f>ROUNDDOWN(K30*U30,0)</f>
        <v>29700</v>
      </c>
      <c r="R30" s="37"/>
      <c r="S30" s="39">
        <f t="shared" si="10"/>
        <v>29700</v>
      </c>
      <c r="T30" s="41">
        <f t="shared" si="11"/>
        <v>990488</v>
      </c>
      <c r="U30" s="18">
        <f t="shared" si="2"/>
        <v>44000</v>
      </c>
      <c r="V30" s="18">
        <f t="shared" si="6"/>
        <v>1</v>
      </c>
      <c r="AA30" s="8" t="s">
        <v>20</v>
      </c>
      <c r="AB30" s="11">
        <v>7</v>
      </c>
      <c r="AF30" s="18">
        <f>IF(B30="B",1,0)</f>
        <v>1</v>
      </c>
      <c r="AG30" s="18">
        <f>IF(B30="S",1,0)</f>
        <v>0</v>
      </c>
      <c r="AH30" s="18">
        <f t="shared" si="7"/>
        <v>1</v>
      </c>
      <c r="AI30" s="18">
        <f t="shared" si="8"/>
        <v>0</v>
      </c>
      <c r="AJ30" s="18">
        <f t="shared" si="9"/>
        <v>0</v>
      </c>
    </row>
    <row r="31" spans="1:36" ht="19.5" customHeight="1">
      <c r="A31" s="34">
        <v>27</v>
      </c>
      <c r="B31" s="18" t="s">
        <v>38</v>
      </c>
      <c r="C31" s="19">
        <v>42166</v>
      </c>
      <c r="D31" s="58">
        <v>15</v>
      </c>
      <c r="E31" s="18">
        <v>191.563</v>
      </c>
      <c r="F31" s="18">
        <v>190.978</v>
      </c>
      <c r="G31" s="18">
        <v>2</v>
      </c>
      <c r="H31" s="18">
        <f t="shared" si="12"/>
        <v>191.583</v>
      </c>
      <c r="I31" s="18">
        <f t="shared" si="13"/>
        <v>190.958</v>
      </c>
      <c r="J31" s="18">
        <f t="shared" si="0"/>
        <v>0.625</v>
      </c>
      <c r="K31" s="18">
        <f t="shared" si="1"/>
        <v>0.937</v>
      </c>
      <c r="L31" s="18">
        <f>ROUNDDOWN(H31+K31,3)</f>
        <v>192.52</v>
      </c>
      <c r="M31" s="18" t="s">
        <v>63</v>
      </c>
      <c r="N31" s="18">
        <f>ROUNDDOWN(K31*100,3)</f>
        <v>93.7</v>
      </c>
      <c r="P31" s="18">
        <f t="shared" si="4"/>
        <v>3.2</v>
      </c>
      <c r="Q31" s="37">
        <f>ROUNDDOWN(K31*U31,0)</f>
        <v>29984</v>
      </c>
      <c r="R31" s="37"/>
      <c r="S31" s="39">
        <f t="shared" si="10"/>
        <v>29984</v>
      </c>
      <c r="T31" s="41">
        <f t="shared" si="11"/>
        <v>1020472</v>
      </c>
      <c r="U31" s="18">
        <f t="shared" si="2"/>
        <v>32000</v>
      </c>
      <c r="V31" s="18">
        <f t="shared" si="6"/>
        <v>1</v>
      </c>
      <c r="AA31" s="8" t="s">
        <v>21</v>
      </c>
      <c r="AB31" s="16">
        <v>95.9</v>
      </c>
      <c r="AF31" s="18">
        <f>IF(B31="B",1,0)</f>
        <v>1</v>
      </c>
      <c r="AG31" s="18">
        <f>IF(B31="S",1,0)</f>
        <v>0</v>
      </c>
      <c r="AH31" s="18">
        <f t="shared" si="7"/>
        <v>1</v>
      </c>
      <c r="AI31" s="18">
        <f t="shared" si="8"/>
        <v>0</v>
      </c>
      <c r="AJ31" s="18">
        <f t="shared" si="9"/>
        <v>0</v>
      </c>
    </row>
    <row r="32" spans="1:36" ht="19.5" customHeight="1" thickBot="1">
      <c r="A32" s="34">
        <v>28</v>
      </c>
      <c r="B32" s="18" t="s">
        <v>38</v>
      </c>
      <c r="C32" s="19">
        <v>42166</v>
      </c>
      <c r="D32" s="58">
        <v>7</v>
      </c>
      <c r="E32" s="18">
        <v>190.945</v>
      </c>
      <c r="F32" s="18">
        <v>190.568</v>
      </c>
      <c r="G32" s="18">
        <v>2</v>
      </c>
      <c r="H32" s="18">
        <f t="shared" si="12"/>
        <v>190.965</v>
      </c>
      <c r="I32" s="18">
        <f t="shared" si="13"/>
        <v>190.548</v>
      </c>
      <c r="J32" s="18">
        <f t="shared" si="0"/>
        <v>0.417</v>
      </c>
      <c r="K32" s="18">
        <f t="shared" si="1"/>
        <v>0.625</v>
      </c>
      <c r="L32" s="18">
        <f>ROUNDDOWN(H32+K32,3)</f>
        <v>191.59</v>
      </c>
      <c r="M32" s="18" t="s">
        <v>87</v>
      </c>
      <c r="O32" s="18">
        <f t="shared" si="3"/>
        <v>41.7</v>
      </c>
      <c r="P32" s="18">
        <f t="shared" si="4"/>
        <v>4.7</v>
      </c>
      <c r="Q32" s="37"/>
      <c r="R32" s="37">
        <f t="shared" si="5"/>
        <v>19599</v>
      </c>
      <c r="S32" s="39">
        <f t="shared" si="10"/>
        <v>-19599</v>
      </c>
      <c r="T32" s="41">
        <f t="shared" si="11"/>
        <v>1000873</v>
      </c>
      <c r="U32" s="18">
        <f t="shared" si="2"/>
        <v>47000</v>
      </c>
      <c r="V32" s="18">
        <f t="shared" si="6"/>
        <v>0</v>
      </c>
      <c r="AA32" s="9" t="s">
        <v>0</v>
      </c>
      <c r="AB32" s="30">
        <f>ROUNDDOWN((AB20/AB19)*1,2)</f>
        <v>0.39</v>
      </c>
      <c r="AF32" s="18">
        <f>IF(B32="B",1,0)</f>
        <v>1</v>
      </c>
      <c r="AG32" s="18">
        <f>IF(B32="S",1,0)</f>
        <v>0</v>
      </c>
      <c r="AH32" s="18">
        <f t="shared" si="7"/>
        <v>0</v>
      </c>
      <c r="AI32" s="18">
        <f t="shared" si="8"/>
        <v>1</v>
      </c>
      <c r="AJ32" s="18">
        <f t="shared" si="9"/>
        <v>0</v>
      </c>
    </row>
    <row r="33" spans="1:36" ht="19.5" customHeight="1">
      <c r="A33" s="34">
        <v>29</v>
      </c>
      <c r="B33" s="18" t="s">
        <v>38</v>
      </c>
      <c r="C33" s="19">
        <v>42166</v>
      </c>
      <c r="D33" s="58">
        <v>5</v>
      </c>
      <c r="E33" s="18">
        <v>190.825</v>
      </c>
      <c r="F33" s="18">
        <v>190.508</v>
      </c>
      <c r="G33" s="18">
        <v>2</v>
      </c>
      <c r="H33" s="18">
        <f t="shared" si="12"/>
        <v>190.845</v>
      </c>
      <c r="I33" s="18">
        <f t="shared" si="13"/>
        <v>190.488</v>
      </c>
      <c r="J33" s="18">
        <f t="shared" si="0"/>
        <v>0.356</v>
      </c>
      <c r="K33" s="18">
        <f t="shared" si="1"/>
        <v>0.534</v>
      </c>
      <c r="L33" s="18">
        <f>ROUNDDOWN(H33+K33,3)</f>
        <v>191.379</v>
      </c>
      <c r="M33" s="18" t="s">
        <v>87</v>
      </c>
      <c r="O33" s="18">
        <f t="shared" si="3"/>
        <v>35.6</v>
      </c>
      <c r="P33" s="18">
        <f t="shared" si="4"/>
        <v>5.6</v>
      </c>
      <c r="Q33" s="37"/>
      <c r="R33" s="37">
        <f t="shared" si="5"/>
        <v>19936</v>
      </c>
      <c r="S33" s="39">
        <f t="shared" si="10"/>
        <v>-19936</v>
      </c>
      <c r="T33" s="41">
        <f t="shared" si="11"/>
        <v>980937</v>
      </c>
      <c r="U33" s="18">
        <f t="shared" si="2"/>
        <v>56000</v>
      </c>
      <c r="V33" s="18">
        <f t="shared" si="6"/>
        <v>0</v>
      </c>
      <c r="AF33" s="18">
        <f>IF(B33="B",1,0)</f>
        <v>1</v>
      </c>
      <c r="AG33" s="18">
        <f>IF(B33="S",1,0)</f>
        <v>0</v>
      </c>
      <c r="AH33" s="18">
        <f t="shared" si="7"/>
        <v>0</v>
      </c>
      <c r="AI33" s="18">
        <f t="shared" si="8"/>
        <v>1</v>
      </c>
      <c r="AJ33" s="18">
        <f t="shared" si="9"/>
        <v>0</v>
      </c>
    </row>
    <row r="34" spans="1:36" ht="19.5" customHeight="1">
      <c r="A34" s="34">
        <v>30</v>
      </c>
      <c r="B34" s="18" t="s">
        <v>38</v>
      </c>
      <c r="C34" s="19">
        <v>42166</v>
      </c>
      <c r="D34" s="58">
        <v>4</v>
      </c>
      <c r="E34" s="18">
        <v>190.786</v>
      </c>
      <c r="F34" s="18">
        <v>190.397</v>
      </c>
      <c r="G34" s="18">
        <v>2</v>
      </c>
      <c r="H34" s="18">
        <f t="shared" si="12"/>
        <v>190.806</v>
      </c>
      <c r="I34" s="18">
        <f t="shared" si="13"/>
        <v>190.377</v>
      </c>
      <c r="J34" s="18">
        <f t="shared" si="0"/>
        <v>0.429</v>
      </c>
      <c r="K34" s="18">
        <f t="shared" si="1"/>
        <v>0.643</v>
      </c>
      <c r="L34" s="18">
        <f>ROUNDDOWN(H34+K34,3)</f>
        <v>191.449</v>
      </c>
      <c r="M34" s="18" t="s">
        <v>87</v>
      </c>
      <c r="O34" s="18">
        <f t="shared" si="3"/>
        <v>42.9</v>
      </c>
      <c r="P34" s="18">
        <f t="shared" si="4"/>
        <v>4.6</v>
      </c>
      <c r="Q34" s="37"/>
      <c r="R34" s="37">
        <f t="shared" si="5"/>
        <v>19734</v>
      </c>
      <c r="S34" s="39">
        <f t="shared" si="10"/>
        <v>-19734</v>
      </c>
      <c r="T34" s="41">
        <f t="shared" si="11"/>
        <v>961203</v>
      </c>
      <c r="U34" s="18">
        <f t="shared" si="2"/>
        <v>46000</v>
      </c>
      <c r="V34" s="18">
        <f t="shared" si="6"/>
        <v>0</v>
      </c>
      <c r="AA34" s="50" t="s">
        <v>79</v>
      </c>
      <c r="AB34" s="51">
        <v>1000000</v>
      </c>
      <c r="AC34" s="50"/>
      <c r="AD34" s="50"/>
      <c r="AF34" s="18">
        <f>IF(B34="B",1,0)</f>
        <v>1</v>
      </c>
      <c r="AG34" s="18">
        <f>IF(B34="S",1,0)</f>
        <v>0</v>
      </c>
      <c r="AH34" s="18">
        <f t="shared" si="7"/>
        <v>0</v>
      </c>
      <c r="AI34" s="18">
        <f t="shared" si="8"/>
        <v>1</v>
      </c>
      <c r="AJ34" s="18">
        <f t="shared" si="9"/>
        <v>0</v>
      </c>
    </row>
    <row r="35" spans="1:36" ht="19.5" customHeight="1">
      <c r="A35" s="34">
        <v>31</v>
      </c>
      <c r="B35" s="18" t="s">
        <v>38</v>
      </c>
      <c r="C35" s="19">
        <v>42165</v>
      </c>
      <c r="D35" s="58">
        <v>19</v>
      </c>
      <c r="E35" s="18">
        <v>190.569</v>
      </c>
      <c r="F35" s="18">
        <v>190.151</v>
      </c>
      <c r="G35" s="18">
        <v>2</v>
      </c>
      <c r="H35" s="18">
        <f t="shared" si="12"/>
        <v>190.589</v>
      </c>
      <c r="I35" s="18">
        <f t="shared" si="13"/>
        <v>190.131</v>
      </c>
      <c r="J35" s="18">
        <f t="shared" si="0"/>
        <v>0.457</v>
      </c>
      <c r="K35" s="18">
        <f t="shared" si="1"/>
        <v>0.685</v>
      </c>
      <c r="L35" s="18">
        <f>ROUNDDOWN(H35+K35,3)</f>
        <v>191.274</v>
      </c>
      <c r="M35" s="18" t="s">
        <v>63</v>
      </c>
      <c r="N35" s="18">
        <f>ROUNDDOWN(K35*100,3)</f>
        <v>68.5</v>
      </c>
      <c r="P35" s="18">
        <f t="shared" si="4"/>
        <v>4.3</v>
      </c>
      <c r="Q35" s="37">
        <f>ROUNDDOWN(K35*U35,0)</f>
        <v>29455</v>
      </c>
      <c r="R35" s="37"/>
      <c r="S35" s="39">
        <f t="shared" si="10"/>
        <v>29455</v>
      </c>
      <c r="T35" s="41">
        <f t="shared" si="11"/>
        <v>990658</v>
      </c>
      <c r="U35" s="18">
        <f t="shared" si="2"/>
        <v>43000</v>
      </c>
      <c r="V35" s="18">
        <f t="shared" si="6"/>
        <v>1</v>
      </c>
      <c r="AA35" s="46" t="s">
        <v>80</v>
      </c>
      <c r="AB35" s="48">
        <v>0.01</v>
      </c>
      <c r="AC35" s="48">
        <v>0.02</v>
      </c>
      <c r="AD35" s="48">
        <v>0.03</v>
      </c>
      <c r="AF35" s="18">
        <f>IF(B35="B",1,0)</f>
        <v>1</v>
      </c>
      <c r="AG35" s="18">
        <f>IF(B35="S",1,0)</f>
        <v>0</v>
      </c>
      <c r="AH35" s="18">
        <f t="shared" si="7"/>
        <v>1</v>
      </c>
      <c r="AI35" s="18">
        <f t="shared" si="8"/>
        <v>0</v>
      </c>
      <c r="AJ35" s="18">
        <f t="shared" si="9"/>
        <v>0</v>
      </c>
    </row>
    <row r="36" spans="1:36" ht="19.5" customHeight="1">
      <c r="A36" s="34">
        <v>32</v>
      </c>
      <c r="B36" s="18" t="s">
        <v>64</v>
      </c>
      <c r="C36" s="19">
        <v>42163</v>
      </c>
      <c r="D36" s="58">
        <v>10</v>
      </c>
      <c r="E36" s="18">
        <v>191.197</v>
      </c>
      <c r="F36" s="18">
        <v>191.586</v>
      </c>
      <c r="G36" s="18">
        <v>2</v>
      </c>
      <c r="H36" s="18">
        <f>ROUNDDOWN(E36-(G36/100),3)</f>
        <v>191.177</v>
      </c>
      <c r="I36" s="18">
        <f>ROUNDDOWN(F36+(G36/100),3)</f>
        <v>191.606</v>
      </c>
      <c r="J36" s="18">
        <f t="shared" si="0"/>
        <v>0.429</v>
      </c>
      <c r="K36" s="18">
        <f t="shared" si="1"/>
        <v>0.643</v>
      </c>
      <c r="L36" s="18">
        <f>ROUNDDOWN(H36-K36,3)</f>
        <v>190.534</v>
      </c>
      <c r="M36" s="18" t="s">
        <v>63</v>
      </c>
      <c r="N36" s="18">
        <f>ROUNDDOWN(K36*100,3)</f>
        <v>64.3</v>
      </c>
      <c r="P36" s="18">
        <f t="shared" si="4"/>
        <v>4.6</v>
      </c>
      <c r="Q36" s="37">
        <f>ROUNDDOWN(K36*U36,0)</f>
        <v>29578</v>
      </c>
      <c r="R36" s="37"/>
      <c r="S36" s="39">
        <f t="shared" si="10"/>
        <v>29578</v>
      </c>
      <c r="T36" s="41">
        <f t="shared" si="11"/>
        <v>1020236</v>
      </c>
      <c r="U36" s="18">
        <f t="shared" si="2"/>
        <v>46000</v>
      </c>
      <c r="V36" s="18">
        <f t="shared" si="6"/>
        <v>1</v>
      </c>
      <c r="AA36" s="46" t="s">
        <v>81</v>
      </c>
      <c r="AB36" s="47">
        <v>128968</v>
      </c>
      <c r="AC36" s="47">
        <v>258748</v>
      </c>
      <c r="AD36" s="49">
        <v>389098</v>
      </c>
      <c r="AF36" s="18">
        <f>IF(B36="B",1,0)</f>
        <v>0</v>
      </c>
      <c r="AG36" s="18">
        <f>IF(B36="S",1,0)</f>
        <v>1</v>
      </c>
      <c r="AH36" s="18">
        <f t="shared" si="7"/>
        <v>1</v>
      </c>
      <c r="AI36" s="18">
        <f t="shared" si="8"/>
        <v>0</v>
      </c>
      <c r="AJ36" s="18">
        <f t="shared" si="9"/>
        <v>0</v>
      </c>
    </row>
    <row r="37" spans="1:36" ht="19.5" customHeight="1">
      <c r="A37" s="34">
        <v>33</v>
      </c>
      <c r="B37" s="18" t="s">
        <v>38</v>
      </c>
      <c r="C37" s="19">
        <v>42160</v>
      </c>
      <c r="D37" s="58">
        <v>15</v>
      </c>
      <c r="E37" s="18">
        <v>191.633</v>
      </c>
      <c r="F37" s="18">
        <v>190.714</v>
      </c>
      <c r="G37" s="18">
        <v>2</v>
      </c>
      <c r="H37" s="18">
        <f>ROUNDDOWN(E37+(G37/100),3)</f>
        <v>191.653</v>
      </c>
      <c r="I37" s="18">
        <f>ROUNDDOWN(F37-(G37/100),3)</f>
        <v>190.694</v>
      </c>
      <c r="J37" s="18">
        <f t="shared" si="0"/>
        <v>0.959</v>
      </c>
      <c r="K37" s="18">
        <f t="shared" si="1"/>
        <v>1.438</v>
      </c>
      <c r="L37" s="18">
        <f>ROUNDDOWN(H37+K37,3)</f>
        <v>193.091</v>
      </c>
      <c r="M37" s="18" t="s">
        <v>87</v>
      </c>
      <c r="O37" s="18">
        <f t="shared" si="3"/>
        <v>95.9</v>
      </c>
      <c r="P37" s="18">
        <f t="shared" si="4"/>
        <v>2</v>
      </c>
      <c r="Q37" s="37"/>
      <c r="R37" s="37">
        <f t="shared" si="5"/>
        <v>19180</v>
      </c>
      <c r="S37" s="39">
        <f t="shared" si="10"/>
        <v>-19180</v>
      </c>
      <c r="T37" s="41">
        <f t="shared" si="11"/>
        <v>1001056</v>
      </c>
      <c r="U37" s="18">
        <f aca="true" t="shared" si="14" ref="U37:U68">ROUNDDOWN((($R$2*$U$4)/(J37*100))*100,-3)</f>
        <v>20000</v>
      </c>
      <c r="V37" s="18">
        <f t="shared" si="6"/>
        <v>0</v>
      </c>
      <c r="Y37" s="41">
        <f>S106</f>
        <v>158803</v>
      </c>
      <c r="AF37" s="18">
        <f>IF(B37="B",1,0)</f>
        <v>1</v>
      </c>
      <c r="AG37" s="18">
        <f>IF(B37="S",1,0)</f>
        <v>0</v>
      </c>
      <c r="AH37" s="18">
        <f t="shared" si="7"/>
        <v>0</v>
      </c>
      <c r="AI37" s="18">
        <f t="shared" si="8"/>
        <v>1</v>
      </c>
      <c r="AJ37" s="18">
        <f t="shared" si="9"/>
        <v>0</v>
      </c>
    </row>
    <row r="38" spans="1:36" ht="19.5" customHeight="1">
      <c r="A38" s="34">
        <v>34</v>
      </c>
      <c r="B38" s="18" t="s">
        <v>38</v>
      </c>
      <c r="C38" s="19">
        <v>42159</v>
      </c>
      <c r="D38" s="58">
        <v>0</v>
      </c>
      <c r="E38" s="18">
        <v>190.539</v>
      </c>
      <c r="F38" s="18">
        <v>190.334</v>
      </c>
      <c r="G38" s="18">
        <v>2</v>
      </c>
      <c r="H38" s="18">
        <f>ROUNDDOWN(E38+(G38/100),3)</f>
        <v>190.559</v>
      </c>
      <c r="I38" s="18">
        <f>ROUNDDOWN(F38-(G38/100),3)</f>
        <v>190.314</v>
      </c>
      <c r="J38" s="18">
        <f t="shared" si="0"/>
        <v>0.245</v>
      </c>
      <c r="K38" s="18">
        <f t="shared" si="1"/>
        <v>0.367</v>
      </c>
      <c r="L38" s="18">
        <f>ROUNDDOWN(H38+K38,3)</f>
        <v>190.926</v>
      </c>
      <c r="M38" s="18" t="s">
        <v>87</v>
      </c>
      <c r="O38" s="18">
        <f t="shared" si="3"/>
        <v>24.5</v>
      </c>
      <c r="P38" s="18">
        <f t="shared" si="4"/>
        <v>8.1</v>
      </c>
      <c r="Q38" s="37"/>
      <c r="R38" s="37">
        <f t="shared" si="5"/>
        <v>19845</v>
      </c>
      <c r="S38" s="39">
        <f t="shared" si="10"/>
        <v>-19845</v>
      </c>
      <c r="T38" s="41">
        <f t="shared" si="11"/>
        <v>981211</v>
      </c>
      <c r="U38" s="18">
        <f t="shared" si="14"/>
        <v>81000</v>
      </c>
      <c r="V38" s="18">
        <f t="shared" si="6"/>
        <v>0</v>
      </c>
      <c r="AF38" s="18">
        <f>IF(B38="B",1,0)</f>
        <v>1</v>
      </c>
      <c r="AG38" s="18">
        <f>IF(B38="S",1,0)</f>
        <v>0</v>
      </c>
      <c r="AH38" s="18">
        <f t="shared" si="7"/>
        <v>0</v>
      </c>
      <c r="AI38" s="18">
        <f t="shared" si="8"/>
        <v>1</v>
      </c>
      <c r="AJ38" s="18">
        <f t="shared" si="9"/>
        <v>0</v>
      </c>
    </row>
    <row r="39" spans="1:36" ht="19.5" customHeight="1">
      <c r="A39" s="34">
        <v>35</v>
      </c>
      <c r="B39" s="18" t="s">
        <v>38</v>
      </c>
      <c r="C39" s="19">
        <v>42157</v>
      </c>
      <c r="D39" s="58">
        <v>17</v>
      </c>
      <c r="E39" s="18">
        <v>190.268</v>
      </c>
      <c r="F39" s="18">
        <v>189.837</v>
      </c>
      <c r="G39" s="18">
        <v>2</v>
      </c>
      <c r="H39" s="18">
        <f>ROUNDDOWN(E39+(G39/100),3)</f>
        <v>190.288</v>
      </c>
      <c r="I39" s="18">
        <f>ROUNDDOWN(F39-(G39/100),3)</f>
        <v>189.817</v>
      </c>
      <c r="J39" s="18">
        <f t="shared" si="0"/>
        <v>0.471</v>
      </c>
      <c r="K39" s="18">
        <f t="shared" si="1"/>
        <v>0.706</v>
      </c>
      <c r="L39" s="18">
        <f>ROUNDDOWN(H39+K39,3)</f>
        <v>190.994</v>
      </c>
      <c r="M39" s="18" t="s">
        <v>87</v>
      </c>
      <c r="O39" s="18">
        <f t="shared" si="3"/>
        <v>47.1</v>
      </c>
      <c r="P39" s="18">
        <f t="shared" si="4"/>
        <v>4.2</v>
      </c>
      <c r="Q39" s="37"/>
      <c r="R39" s="37">
        <f t="shared" si="5"/>
        <v>19782</v>
      </c>
      <c r="S39" s="39">
        <f t="shared" si="10"/>
        <v>-19782</v>
      </c>
      <c r="T39" s="41">
        <f t="shared" si="11"/>
        <v>961429</v>
      </c>
      <c r="U39" s="18">
        <f t="shared" si="14"/>
        <v>42000</v>
      </c>
      <c r="V39" s="18">
        <f t="shared" si="6"/>
        <v>0</v>
      </c>
      <c r="AF39" s="18">
        <f>IF(B39="B",1,0)</f>
        <v>1</v>
      </c>
      <c r="AG39" s="18">
        <f>IF(B39="S",1,0)</f>
        <v>0</v>
      </c>
      <c r="AH39" s="18">
        <f t="shared" si="7"/>
        <v>0</v>
      </c>
      <c r="AI39" s="18">
        <f t="shared" si="8"/>
        <v>1</v>
      </c>
      <c r="AJ39" s="18">
        <f t="shared" si="9"/>
        <v>0</v>
      </c>
    </row>
    <row r="40" spans="1:36" ht="19.5" customHeight="1">
      <c r="A40" s="34">
        <v>36</v>
      </c>
      <c r="B40" s="18" t="s">
        <v>38</v>
      </c>
      <c r="C40" s="19">
        <v>42157</v>
      </c>
      <c r="D40" s="58">
        <v>15</v>
      </c>
      <c r="E40" s="18">
        <v>190.009</v>
      </c>
      <c r="F40" s="18">
        <v>189.637</v>
      </c>
      <c r="G40" s="18">
        <v>2</v>
      </c>
      <c r="H40" s="18">
        <f>ROUNDDOWN(E40+(G40/100),3)</f>
        <v>190.029</v>
      </c>
      <c r="I40" s="18">
        <f>ROUNDDOWN(F40-(G40/100),3)</f>
        <v>189.617</v>
      </c>
      <c r="J40" s="18">
        <f t="shared" si="0"/>
        <v>0.412</v>
      </c>
      <c r="K40" s="18">
        <f t="shared" si="1"/>
        <v>0.618</v>
      </c>
      <c r="L40" s="18">
        <f>ROUNDDOWN(H40+K40,3)</f>
        <v>190.647</v>
      </c>
      <c r="M40" s="18" t="s">
        <v>63</v>
      </c>
      <c r="N40" s="18">
        <f>ROUNDDOWN(K40*100,3)</f>
        <v>61.8</v>
      </c>
      <c r="P40" s="18">
        <f t="shared" si="4"/>
        <v>4.8</v>
      </c>
      <c r="Q40" s="37">
        <f>ROUNDDOWN(K40*U40,0)</f>
        <v>29664</v>
      </c>
      <c r="R40" s="37"/>
      <c r="S40" s="39">
        <f t="shared" si="10"/>
        <v>29664</v>
      </c>
      <c r="T40" s="41">
        <f t="shared" si="11"/>
        <v>991093</v>
      </c>
      <c r="U40" s="18">
        <f t="shared" si="14"/>
        <v>48000</v>
      </c>
      <c r="V40" s="18">
        <f t="shared" si="6"/>
        <v>1</v>
      </c>
      <c r="AF40" s="18">
        <f>IF(B40="B",1,0)</f>
        <v>1</v>
      </c>
      <c r="AG40" s="18">
        <f>IF(B40="S",1,0)</f>
        <v>0</v>
      </c>
      <c r="AH40" s="18">
        <f t="shared" si="7"/>
        <v>1</v>
      </c>
      <c r="AI40" s="18">
        <f t="shared" si="8"/>
        <v>0</v>
      </c>
      <c r="AJ40" s="18">
        <f t="shared" si="9"/>
        <v>0</v>
      </c>
    </row>
    <row r="41" spans="1:36" ht="19.5" customHeight="1">
      <c r="A41" s="34">
        <v>37</v>
      </c>
      <c r="B41" s="18" t="s">
        <v>64</v>
      </c>
      <c r="C41" s="19">
        <v>42157</v>
      </c>
      <c r="D41" s="58">
        <v>9</v>
      </c>
      <c r="E41" s="18">
        <v>189.427</v>
      </c>
      <c r="F41" s="18">
        <v>189.773</v>
      </c>
      <c r="G41" s="18">
        <v>2</v>
      </c>
      <c r="H41" s="18">
        <f>ROUNDDOWN(E41-(G41/100),3)</f>
        <v>189.407</v>
      </c>
      <c r="I41" s="18">
        <f>ROUNDDOWN(F41+(G41/100),3)</f>
        <v>189.793</v>
      </c>
      <c r="J41" s="18">
        <f t="shared" si="0"/>
        <v>0.385</v>
      </c>
      <c r="K41" s="18">
        <f t="shared" si="1"/>
        <v>0.577</v>
      </c>
      <c r="L41" s="18">
        <f>ROUNDDOWN(H41-K41,3)</f>
        <v>188.83</v>
      </c>
      <c r="M41" s="18" t="s">
        <v>87</v>
      </c>
      <c r="O41" s="18">
        <f t="shared" si="3"/>
        <v>38.5</v>
      </c>
      <c r="P41" s="18">
        <f t="shared" si="4"/>
        <v>5.1</v>
      </c>
      <c r="Q41" s="37"/>
      <c r="R41" s="37">
        <f t="shared" si="5"/>
        <v>19635</v>
      </c>
      <c r="S41" s="39">
        <f t="shared" si="10"/>
        <v>-19635</v>
      </c>
      <c r="T41" s="41">
        <f t="shared" si="11"/>
        <v>971458</v>
      </c>
      <c r="U41" s="18">
        <f t="shared" si="14"/>
        <v>51000</v>
      </c>
      <c r="V41" s="18">
        <f t="shared" si="6"/>
        <v>0</v>
      </c>
      <c r="AF41" s="18">
        <f>IF(B41="B",1,0)</f>
        <v>0</v>
      </c>
      <c r="AG41" s="18">
        <f>IF(B41="S",1,0)</f>
        <v>1</v>
      </c>
      <c r="AH41" s="18">
        <f t="shared" si="7"/>
        <v>0</v>
      </c>
      <c r="AI41" s="18">
        <f t="shared" si="8"/>
        <v>1</v>
      </c>
      <c r="AJ41" s="18">
        <f t="shared" si="9"/>
        <v>0</v>
      </c>
    </row>
    <row r="42" spans="1:36" ht="19.5" customHeight="1">
      <c r="A42" s="34">
        <v>38</v>
      </c>
      <c r="B42" s="26" t="s">
        <v>38</v>
      </c>
      <c r="C42" s="31">
        <v>42156</v>
      </c>
      <c r="D42" s="59">
        <v>18</v>
      </c>
      <c r="E42" s="18">
        <v>189.454</v>
      </c>
      <c r="F42" s="18">
        <v>189.093</v>
      </c>
      <c r="G42" s="18">
        <v>2</v>
      </c>
      <c r="H42" s="18">
        <f>ROUNDDOWN(E42+(G42/100),3)</f>
        <v>189.474</v>
      </c>
      <c r="I42" s="18">
        <f>ROUNDDOWN(F42-(G42/100),3)</f>
        <v>189.073</v>
      </c>
      <c r="J42" s="18">
        <f t="shared" si="0"/>
        <v>0.4</v>
      </c>
      <c r="K42" s="18">
        <f t="shared" si="1"/>
        <v>0.6</v>
      </c>
      <c r="L42" s="18">
        <f>ROUNDDOWN(H42+K42,3)</f>
        <v>190.074</v>
      </c>
      <c r="M42" s="18" t="s">
        <v>63</v>
      </c>
      <c r="N42" s="18">
        <f>ROUNDDOWN(K42*100,3)</f>
        <v>60</v>
      </c>
      <c r="P42" s="18">
        <f t="shared" si="4"/>
        <v>5</v>
      </c>
      <c r="Q42" s="37">
        <f>ROUNDDOWN(K42*U42,0)</f>
        <v>30000</v>
      </c>
      <c r="R42" s="37"/>
      <c r="S42" s="39">
        <f t="shared" si="10"/>
        <v>30000</v>
      </c>
      <c r="T42" s="41">
        <f t="shared" si="11"/>
        <v>1001458</v>
      </c>
      <c r="U42" s="18">
        <f t="shared" si="14"/>
        <v>50000</v>
      </c>
      <c r="V42" s="18">
        <f t="shared" si="6"/>
        <v>1</v>
      </c>
      <c r="AF42" s="18">
        <f>IF(B42="B",1,0)</f>
        <v>1</v>
      </c>
      <c r="AG42" s="18">
        <f>IF(B42="S",1,0)</f>
        <v>0</v>
      </c>
      <c r="AH42" s="18">
        <f t="shared" si="7"/>
        <v>1</v>
      </c>
      <c r="AI42" s="18">
        <f t="shared" si="8"/>
        <v>0</v>
      </c>
      <c r="AJ42" s="18">
        <f t="shared" si="9"/>
        <v>0</v>
      </c>
    </row>
    <row r="43" spans="1:36" ht="19.5" customHeight="1">
      <c r="A43" s="34">
        <v>39</v>
      </c>
      <c r="B43" s="18" t="s">
        <v>64</v>
      </c>
      <c r="C43" s="19">
        <v>42156</v>
      </c>
      <c r="D43" s="58">
        <v>10</v>
      </c>
      <c r="E43" s="18">
        <v>189.313</v>
      </c>
      <c r="F43" s="18">
        <v>189.75</v>
      </c>
      <c r="G43" s="18">
        <v>2</v>
      </c>
      <c r="H43" s="18">
        <f>ROUNDDOWN(E43-(G43/100),3)</f>
        <v>189.293</v>
      </c>
      <c r="I43" s="18">
        <f>ROUNDDOWN(F43+(G43/100),3)</f>
        <v>189.77</v>
      </c>
      <c r="J43" s="18">
        <f t="shared" si="0"/>
        <v>0.477</v>
      </c>
      <c r="K43" s="18">
        <f t="shared" si="1"/>
        <v>0.715</v>
      </c>
      <c r="L43" s="18">
        <f>ROUNDDOWN(H43-K43,3)</f>
        <v>188.578</v>
      </c>
      <c r="M43" s="18" t="s">
        <v>63</v>
      </c>
      <c r="N43" s="18">
        <f>ROUNDDOWN(K43*100,3)</f>
        <v>71.5</v>
      </c>
      <c r="P43" s="18">
        <f t="shared" si="4"/>
        <v>4.1</v>
      </c>
      <c r="Q43" s="37">
        <f>ROUNDDOWN(K43*U43,0)</f>
        <v>29315</v>
      </c>
      <c r="R43" s="37"/>
      <c r="S43" s="39">
        <f t="shared" si="10"/>
        <v>29315</v>
      </c>
      <c r="T43" s="41">
        <f t="shared" si="11"/>
        <v>1030773</v>
      </c>
      <c r="U43" s="18">
        <f t="shared" si="14"/>
        <v>41000</v>
      </c>
      <c r="V43" s="18">
        <f t="shared" si="6"/>
        <v>1</v>
      </c>
      <c r="AF43" s="18">
        <f>IF(B43="B",1,0)</f>
        <v>0</v>
      </c>
      <c r="AG43" s="18">
        <f>IF(B43="S",1,0)</f>
        <v>1</v>
      </c>
      <c r="AH43" s="18">
        <f t="shared" si="7"/>
        <v>1</v>
      </c>
      <c r="AI43" s="18">
        <f t="shared" si="8"/>
        <v>0</v>
      </c>
      <c r="AJ43" s="18">
        <f t="shared" si="9"/>
        <v>0</v>
      </c>
    </row>
    <row r="44" spans="1:36" ht="19.5" customHeight="1">
      <c r="A44" s="34">
        <v>40</v>
      </c>
      <c r="B44" s="18" t="s">
        <v>38</v>
      </c>
      <c r="C44" s="19">
        <v>42156</v>
      </c>
      <c r="D44" s="58">
        <v>5</v>
      </c>
      <c r="E44" s="18">
        <v>189.854</v>
      </c>
      <c r="F44" s="18">
        <v>189.635</v>
      </c>
      <c r="G44" s="18">
        <v>2</v>
      </c>
      <c r="H44" s="18">
        <f>ROUNDDOWN(E44+(G44/100),3)</f>
        <v>189.874</v>
      </c>
      <c r="I44" s="18">
        <f>ROUNDDOWN(F44-(G44/100),3)</f>
        <v>189.615</v>
      </c>
      <c r="J44" s="18">
        <f t="shared" si="0"/>
        <v>0.258</v>
      </c>
      <c r="K44" s="18">
        <f t="shared" si="1"/>
        <v>0.387</v>
      </c>
      <c r="L44" s="18">
        <f>ROUNDDOWN(H44+K44,3)</f>
        <v>190.261</v>
      </c>
      <c r="M44" s="18" t="s">
        <v>87</v>
      </c>
      <c r="O44" s="18">
        <f t="shared" si="3"/>
        <v>25.8</v>
      </c>
      <c r="P44" s="18">
        <f t="shared" si="4"/>
        <v>7.7</v>
      </c>
      <c r="Q44" s="37"/>
      <c r="R44" s="37">
        <f t="shared" si="5"/>
        <v>19866</v>
      </c>
      <c r="S44" s="39">
        <f t="shared" si="10"/>
        <v>-19866</v>
      </c>
      <c r="T44" s="41">
        <f t="shared" si="11"/>
        <v>1010907</v>
      </c>
      <c r="U44" s="18">
        <f t="shared" si="14"/>
        <v>77000</v>
      </c>
      <c r="V44" s="18">
        <f t="shared" si="6"/>
        <v>0</v>
      </c>
      <c r="AF44" s="18">
        <f>IF(B44="B",1,0)</f>
        <v>1</v>
      </c>
      <c r="AG44" s="18">
        <f>IF(B44="S",1,0)</f>
        <v>0</v>
      </c>
      <c r="AH44" s="18">
        <f t="shared" si="7"/>
        <v>0</v>
      </c>
      <c r="AI44" s="18">
        <f t="shared" si="8"/>
        <v>1</v>
      </c>
      <c r="AJ44" s="18">
        <f t="shared" si="9"/>
        <v>0</v>
      </c>
    </row>
    <row r="45" spans="1:36" ht="19.5" customHeight="1">
      <c r="A45" s="34">
        <v>41</v>
      </c>
      <c r="B45" s="18" t="s">
        <v>38</v>
      </c>
      <c r="C45" s="19">
        <v>42156</v>
      </c>
      <c r="D45" s="58">
        <v>4</v>
      </c>
      <c r="E45" s="18">
        <v>189.807</v>
      </c>
      <c r="F45" s="18">
        <v>189.631</v>
      </c>
      <c r="G45" s="18">
        <v>2</v>
      </c>
      <c r="H45" s="18">
        <f>ROUNDDOWN(E45+(G45/100),3)</f>
        <v>189.827</v>
      </c>
      <c r="I45" s="18">
        <f>ROUNDDOWN(F45-(G45/100),3)</f>
        <v>189.611</v>
      </c>
      <c r="J45" s="18">
        <f t="shared" si="0"/>
        <v>0.216</v>
      </c>
      <c r="K45" s="18">
        <f t="shared" si="1"/>
        <v>0.324</v>
      </c>
      <c r="L45" s="18">
        <f>ROUNDDOWN(H45+K45,3)</f>
        <v>190.151</v>
      </c>
      <c r="M45" s="18" t="s">
        <v>87</v>
      </c>
      <c r="O45" s="18">
        <f t="shared" si="3"/>
        <v>21.6</v>
      </c>
      <c r="P45" s="18">
        <f t="shared" si="4"/>
        <v>9.2</v>
      </c>
      <c r="Q45" s="37"/>
      <c r="R45" s="37">
        <f t="shared" si="5"/>
        <v>19872</v>
      </c>
      <c r="S45" s="39">
        <f t="shared" si="10"/>
        <v>-19872</v>
      </c>
      <c r="T45" s="41">
        <f t="shared" si="11"/>
        <v>991035</v>
      </c>
      <c r="U45" s="18">
        <f t="shared" si="14"/>
        <v>92000</v>
      </c>
      <c r="V45" s="18">
        <f t="shared" si="6"/>
        <v>0</v>
      </c>
      <c r="AF45" s="18">
        <f>IF(B45="B",1,0)</f>
        <v>1</v>
      </c>
      <c r="AG45" s="18">
        <f>IF(B45="S",1,0)</f>
        <v>0</v>
      </c>
      <c r="AH45" s="18">
        <f t="shared" si="7"/>
        <v>0</v>
      </c>
      <c r="AI45" s="18">
        <f t="shared" si="8"/>
        <v>1</v>
      </c>
      <c r="AJ45" s="18">
        <f t="shared" si="9"/>
        <v>0</v>
      </c>
    </row>
    <row r="46" spans="1:36" ht="19.5" customHeight="1">
      <c r="A46" s="34">
        <v>42</v>
      </c>
      <c r="B46" s="18" t="s">
        <v>64</v>
      </c>
      <c r="C46" s="19">
        <v>42153</v>
      </c>
      <c r="D46" s="58">
        <v>16</v>
      </c>
      <c r="E46" s="18">
        <v>189.296</v>
      </c>
      <c r="F46" s="18">
        <v>189.566</v>
      </c>
      <c r="G46" s="18">
        <v>2</v>
      </c>
      <c r="H46" s="18">
        <f>ROUNDDOWN(E46-(G46/100),3)</f>
        <v>189.276</v>
      </c>
      <c r="I46" s="18">
        <f>ROUNDDOWN(F46+(G46/100),3)</f>
        <v>189.586</v>
      </c>
      <c r="J46" s="18">
        <f t="shared" si="0"/>
        <v>0.31</v>
      </c>
      <c r="K46" s="18">
        <f t="shared" si="1"/>
        <v>0.465</v>
      </c>
      <c r="L46" s="18">
        <f>ROUNDDOWN(H46-K46,3)</f>
        <v>188.811</v>
      </c>
      <c r="M46" s="18" t="s">
        <v>87</v>
      </c>
      <c r="O46" s="18">
        <f t="shared" si="3"/>
        <v>31</v>
      </c>
      <c r="P46" s="18">
        <f t="shared" si="4"/>
        <v>6.4</v>
      </c>
      <c r="Q46" s="37"/>
      <c r="R46" s="37">
        <f t="shared" si="5"/>
        <v>19840</v>
      </c>
      <c r="S46" s="39">
        <f t="shared" si="10"/>
        <v>-19840</v>
      </c>
      <c r="T46" s="41">
        <f t="shared" si="11"/>
        <v>971195</v>
      </c>
      <c r="U46" s="18">
        <f t="shared" si="14"/>
        <v>64000</v>
      </c>
      <c r="V46" s="18">
        <f t="shared" si="6"/>
        <v>0</v>
      </c>
      <c r="AF46" s="18">
        <f>IF(B46="B",1,0)</f>
        <v>0</v>
      </c>
      <c r="AG46" s="18">
        <f>IF(B46="S",1,0)</f>
        <v>1</v>
      </c>
      <c r="AH46" s="18">
        <f t="shared" si="7"/>
        <v>0</v>
      </c>
      <c r="AI46" s="18">
        <f t="shared" si="8"/>
        <v>1</v>
      </c>
      <c r="AJ46" s="18">
        <f t="shared" si="9"/>
        <v>0</v>
      </c>
    </row>
    <row r="47" spans="1:36" ht="19.5" customHeight="1">
      <c r="A47" s="34">
        <v>43</v>
      </c>
      <c r="B47" s="18" t="s">
        <v>64</v>
      </c>
      <c r="C47" s="19">
        <v>42153</v>
      </c>
      <c r="D47" s="58">
        <v>2</v>
      </c>
      <c r="E47" s="18">
        <v>189.59</v>
      </c>
      <c r="F47" s="18">
        <v>189.835</v>
      </c>
      <c r="G47" s="18">
        <v>2</v>
      </c>
      <c r="H47" s="18">
        <f>ROUNDDOWN(E47-(G47/100),3)</f>
        <v>189.57</v>
      </c>
      <c r="I47" s="18">
        <f>ROUNDDOWN(F47+(G47/100),3)</f>
        <v>189.855</v>
      </c>
      <c r="J47" s="18">
        <f t="shared" si="0"/>
        <v>0.284</v>
      </c>
      <c r="K47" s="18">
        <f t="shared" si="1"/>
        <v>0.426</v>
      </c>
      <c r="L47" s="18">
        <f>ROUNDDOWN(H47-K47,3)</f>
        <v>189.144</v>
      </c>
      <c r="M47" s="18" t="s">
        <v>87</v>
      </c>
      <c r="O47" s="18">
        <f t="shared" si="3"/>
        <v>28.4</v>
      </c>
      <c r="P47" s="18">
        <f t="shared" si="4"/>
        <v>7</v>
      </c>
      <c r="Q47" s="37"/>
      <c r="R47" s="37">
        <f t="shared" si="5"/>
        <v>19880</v>
      </c>
      <c r="S47" s="39">
        <f t="shared" si="10"/>
        <v>-19880</v>
      </c>
      <c r="T47" s="41">
        <f t="shared" si="11"/>
        <v>951315</v>
      </c>
      <c r="U47" s="18">
        <f t="shared" si="14"/>
        <v>70000</v>
      </c>
      <c r="V47" s="18">
        <f t="shared" si="6"/>
        <v>0</v>
      </c>
      <c r="AF47" s="18">
        <f>IF(B47="B",1,0)</f>
        <v>0</v>
      </c>
      <c r="AG47" s="18">
        <f>IF(B47="S",1,0)</f>
        <v>1</v>
      </c>
      <c r="AH47" s="18">
        <f t="shared" si="7"/>
        <v>0</v>
      </c>
      <c r="AI47" s="18">
        <f t="shared" si="8"/>
        <v>1</v>
      </c>
      <c r="AJ47" s="18">
        <f t="shared" si="9"/>
        <v>0</v>
      </c>
    </row>
    <row r="48" spans="1:36" ht="19.5" customHeight="1">
      <c r="A48" s="34">
        <v>44</v>
      </c>
      <c r="B48" s="18" t="s">
        <v>38</v>
      </c>
      <c r="C48" s="19">
        <v>42152</v>
      </c>
      <c r="D48" s="58">
        <v>3</v>
      </c>
      <c r="E48" s="18">
        <v>189.894</v>
      </c>
      <c r="F48" s="18">
        <v>189.708</v>
      </c>
      <c r="G48" s="18">
        <v>2</v>
      </c>
      <c r="H48" s="18">
        <f>ROUNDDOWN(E48+(G48/100),3)</f>
        <v>189.914</v>
      </c>
      <c r="I48" s="18">
        <f>ROUNDDOWN(F48-(G48/100),3)</f>
        <v>189.688</v>
      </c>
      <c r="J48" s="18">
        <f t="shared" si="0"/>
        <v>0.225</v>
      </c>
      <c r="K48" s="18">
        <f t="shared" si="1"/>
        <v>0.337</v>
      </c>
      <c r="L48" s="18">
        <f>ROUNDDOWN(H48+K48,3)</f>
        <v>190.251</v>
      </c>
      <c r="M48" s="18" t="s">
        <v>63</v>
      </c>
      <c r="N48" s="18">
        <f>ROUNDDOWN(K48*100,3)</f>
        <v>33.7</v>
      </c>
      <c r="P48" s="18">
        <f t="shared" si="4"/>
        <v>8.8</v>
      </c>
      <c r="Q48" s="37">
        <f>ROUNDDOWN(K48*U48,0)</f>
        <v>29656</v>
      </c>
      <c r="R48" s="37"/>
      <c r="S48" s="39">
        <f t="shared" si="10"/>
        <v>29656</v>
      </c>
      <c r="T48" s="41">
        <f t="shared" si="11"/>
        <v>980971</v>
      </c>
      <c r="U48" s="18">
        <f t="shared" si="14"/>
        <v>88000</v>
      </c>
      <c r="V48" s="18">
        <f t="shared" si="6"/>
        <v>1</v>
      </c>
      <c r="AF48" s="18">
        <f>IF(B48="B",1,0)</f>
        <v>1</v>
      </c>
      <c r="AG48" s="18">
        <f>IF(B48="S",1,0)</f>
        <v>0</v>
      </c>
      <c r="AH48" s="18">
        <f t="shared" si="7"/>
        <v>1</v>
      </c>
      <c r="AI48" s="18">
        <f t="shared" si="8"/>
        <v>0</v>
      </c>
      <c r="AJ48" s="18">
        <f t="shared" si="9"/>
        <v>0</v>
      </c>
    </row>
    <row r="49" spans="1:36" ht="19.5" customHeight="1">
      <c r="A49" s="34">
        <v>45</v>
      </c>
      <c r="B49" s="18" t="s">
        <v>38</v>
      </c>
      <c r="C49" s="19">
        <v>42151</v>
      </c>
      <c r="D49" s="58">
        <v>8</v>
      </c>
      <c r="E49" s="18">
        <v>189.661</v>
      </c>
      <c r="F49" s="18">
        <v>189.381</v>
      </c>
      <c r="G49" s="18">
        <v>2</v>
      </c>
      <c r="H49" s="18">
        <f>ROUNDDOWN(E49+(G49/100),3)</f>
        <v>189.681</v>
      </c>
      <c r="I49" s="18">
        <f>ROUNDDOWN(F49-(G49/100),3)</f>
        <v>189.361</v>
      </c>
      <c r="J49" s="18">
        <f t="shared" si="0"/>
        <v>0.32</v>
      </c>
      <c r="K49" s="18">
        <f t="shared" si="1"/>
        <v>0.48</v>
      </c>
      <c r="L49" s="18">
        <f>ROUNDDOWN(H49+K49,3)</f>
        <v>190.161</v>
      </c>
      <c r="M49" s="18" t="s">
        <v>63</v>
      </c>
      <c r="N49" s="18">
        <f>ROUNDDOWN(K49*100,3)</f>
        <v>48</v>
      </c>
      <c r="P49" s="18">
        <f t="shared" si="4"/>
        <v>6.2</v>
      </c>
      <c r="Q49" s="37">
        <f>ROUNDDOWN(K49*U49,0)</f>
        <v>29760</v>
      </c>
      <c r="R49" s="37"/>
      <c r="S49" s="39">
        <f t="shared" si="10"/>
        <v>29760</v>
      </c>
      <c r="T49" s="41">
        <f t="shared" si="11"/>
        <v>1010731</v>
      </c>
      <c r="U49" s="18">
        <f t="shared" si="14"/>
        <v>62000</v>
      </c>
      <c r="V49" s="18">
        <f t="shared" si="6"/>
        <v>1</v>
      </c>
      <c r="AF49" s="18">
        <f>IF(B49="B",1,0)</f>
        <v>1</v>
      </c>
      <c r="AG49" s="18">
        <f>IF(B49="S",1,0)</f>
        <v>0</v>
      </c>
      <c r="AH49" s="18">
        <f t="shared" si="7"/>
        <v>1</v>
      </c>
      <c r="AI49" s="18">
        <f t="shared" si="8"/>
        <v>0</v>
      </c>
      <c r="AJ49" s="18">
        <f t="shared" si="9"/>
        <v>0</v>
      </c>
    </row>
    <row r="50" spans="1:36" ht="19.5" customHeight="1">
      <c r="A50" s="34">
        <v>46</v>
      </c>
      <c r="B50" s="18" t="s">
        <v>38</v>
      </c>
      <c r="C50" s="19">
        <v>42151</v>
      </c>
      <c r="D50" s="58">
        <v>2</v>
      </c>
      <c r="E50" s="18">
        <v>189.379</v>
      </c>
      <c r="F50" s="18">
        <v>189.231</v>
      </c>
      <c r="G50" s="18">
        <v>2</v>
      </c>
      <c r="H50" s="18">
        <f>ROUNDDOWN(E50+(G50/100),3)</f>
        <v>189.399</v>
      </c>
      <c r="I50" s="18">
        <f>ROUNDDOWN(F50-(G50/100),3)</f>
        <v>189.211</v>
      </c>
      <c r="J50" s="18">
        <f t="shared" si="0"/>
        <v>0.187</v>
      </c>
      <c r="K50" s="18">
        <f t="shared" si="1"/>
        <v>0.28</v>
      </c>
      <c r="L50" s="18">
        <f>ROUNDDOWN(H50+K50,3)</f>
        <v>189.679</v>
      </c>
      <c r="M50" s="18" t="s">
        <v>63</v>
      </c>
      <c r="N50" s="18">
        <f>ROUNDDOWN(K50*100,3)</f>
        <v>28</v>
      </c>
      <c r="P50" s="18">
        <f t="shared" si="4"/>
        <v>10.6</v>
      </c>
      <c r="Q50" s="37">
        <f>ROUNDDOWN(K50*U50,0)</f>
        <v>29680</v>
      </c>
      <c r="R50" s="37"/>
      <c r="S50" s="39">
        <f t="shared" si="10"/>
        <v>29680</v>
      </c>
      <c r="T50" s="41">
        <f t="shared" si="11"/>
        <v>1040411</v>
      </c>
      <c r="U50" s="18">
        <f t="shared" si="14"/>
        <v>106000</v>
      </c>
      <c r="V50" s="18">
        <f t="shared" si="6"/>
        <v>1</v>
      </c>
      <c r="AF50" s="18">
        <f>IF(B50="B",1,0)</f>
        <v>1</v>
      </c>
      <c r="AG50" s="18">
        <f>IF(B50="S",1,0)</f>
        <v>0</v>
      </c>
      <c r="AH50" s="18">
        <f t="shared" si="7"/>
        <v>1</v>
      </c>
      <c r="AI50" s="18">
        <f t="shared" si="8"/>
        <v>0</v>
      </c>
      <c r="AJ50" s="18">
        <f t="shared" si="9"/>
        <v>0</v>
      </c>
    </row>
    <row r="51" spans="1:36" ht="19.5" customHeight="1">
      <c r="A51" s="34">
        <v>47</v>
      </c>
      <c r="B51" s="18" t="s">
        <v>38</v>
      </c>
      <c r="C51" s="31">
        <v>42150</v>
      </c>
      <c r="D51" s="59">
        <v>8</v>
      </c>
      <c r="E51" s="18">
        <v>188.329</v>
      </c>
      <c r="F51" s="18">
        <v>188.15</v>
      </c>
      <c r="G51" s="18">
        <v>2</v>
      </c>
      <c r="H51" s="18">
        <f>ROUNDDOWN(E51+(G51/100),3)</f>
        <v>188.349</v>
      </c>
      <c r="I51" s="18">
        <f>ROUNDDOWN(F51-(G51/100),3)</f>
        <v>188.13</v>
      </c>
      <c r="J51" s="18">
        <f t="shared" si="0"/>
        <v>0.218</v>
      </c>
      <c r="K51" s="18">
        <f t="shared" si="1"/>
        <v>0.327</v>
      </c>
      <c r="L51" s="18">
        <f>ROUNDDOWN(H51+K51,3)</f>
        <v>188.676</v>
      </c>
      <c r="M51" s="18" t="s">
        <v>63</v>
      </c>
      <c r="N51" s="18">
        <f>ROUNDDOWN(K51*100,3)</f>
        <v>32.7</v>
      </c>
      <c r="P51" s="18">
        <f t="shared" si="4"/>
        <v>9.1</v>
      </c>
      <c r="Q51" s="37">
        <f>ROUNDDOWN(K51*U51,0)</f>
        <v>29757</v>
      </c>
      <c r="R51" s="37"/>
      <c r="S51" s="39">
        <f t="shared" si="10"/>
        <v>29757</v>
      </c>
      <c r="T51" s="41">
        <f t="shared" si="11"/>
        <v>1070168</v>
      </c>
      <c r="U51" s="18">
        <f t="shared" si="14"/>
        <v>91000</v>
      </c>
      <c r="V51" s="18">
        <f t="shared" si="6"/>
        <v>1</v>
      </c>
      <c r="AF51" s="18">
        <f>IF(B51="B",1,0)</f>
        <v>1</v>
      </c>
      <c r="AG51" s="18">
        <f>IF(B51="S",1,0)</f>
        <v>0</v>
      </c>
      <c r="AH51" s="18">
        <f t="shared" si="7"/>
        <v>1</v>
      </c>
      <c r="AI51" s="18">
        <f t="shared" si="8"/>
        <v>0</v>
      </c>
      <c r="AJ51" s="18">
        <f t="shared" si="9"/>
        <v>0</v>
      </c>
    </row>
    <row r="52" spans="1:36" ht="19.5" customHeight="1">
      <c r="A52" s="34">
        <v>48</v>
      </c>
      <c r="B52" s="18" t="s">
        <v>64</v>
      </c>
      <c r="C52" s="31">
        <v>42149</v>
      </c>
      <c r="D52" s="59">
        <v>12</v>
      </c>
      <c r="E52" s="18">
        <v>188.172</v>
      </c>
      <c r="F52" s="18">
        <v>188.437</v>
      </c>
      <c r="G52" s="18">
        <v>2</v>
      </c>
      <c r="H52" s="18">
        <f>ROUNDDOWN(E52-(G52/100),3)</f>
        <v>188.152</v>
      </c>
      <c r="I52" s="18">
        <f>ROUNDDOWN(F52+(G52/100),3)</f>
        <v>188.457</v>
      </c>
      <c r="J52" s="18">
        <f t="shared" si="0"/>
        <v>0.305</v>
      </c>
      <c r="K52" s="18">
        <f t="shared" si="1"/>
        <v>0.457</v>
      </c>
      <c r="L52" s="18">
        <f>ROUNDDOWN(H52-K52,3)</f>
        <v>187.695</v>
      </c>
      <c r="M52" s="18" t="s">
        <v>87</v>
      </c>
      <c r="O52" s="18">
        <f t="shared" si="3"/>
        <v>30.5</v>
      </c>
      <c r="P52" s="18">
        <f t="shared" si="4"/>
        <v>6.5</v>
      </c>
      <c r="Q52" s="37"/>
      <c r="R52" s="37">
        <f t="shared" si="5"/>
        <v>19825</v>
      </c>
      <c r="S52" s="39">
        <f t="shared" si="10"/>
        <v>-19825</v>
      </c>
      <c r="T52" s="41">
        <f t="shared" si="11"/>
        <v>1050343</v>
      </c>
      <c r="U52" s="18">
        <f t="shared" si="14"/>
        <v>65000</v>
      </c>
      <c r="V52" s="18">
        <f t="shared" si="6"/>
        <v>0</v>
      </c>
      <c r="AF52" s="18">
        <f>IF(B52="B",1,0)</f>
        <v>0</v>
      </c>
      <c r="AG52" s="18">
        <f>IF(B52="S",1,0)</f>
        <v>1</v>
      </c>
      <c r="AH52" s="18">
        <f t="shared" si="7"/>
        <v>0</v>
      </c>
      <c r="AI52" s="18">
        <f t="shared" si="8"/>
        <v>1</v>
      </c>
      <c r="AJ52" s="18">
        <f t="shared" si="9"/>
        <v>0</v>
      </c>
    </row>
    <row r="53" spans="1:36" ht="19.5" customHeight="1">
      <c r="A53" s="34">
        <v>49</v>
      </c>
      <c r="B53" s="18" t="s">
        <v>64</v>
      </c>
      <c r="C53" s="31">
        <v>42146</v>
      </c>
      <c r="D53" s="59">
        <v>12</v>
      </c>
      <c r="E53" s="18">
        <v>189.031</v>
      </c>
      <c r="F53" s="18">
        <v>189.35</v>
      </c>
      <c r="G53" s="18">
        <v>2</v>
      </c>
      <c r="H53" s="18">
        <f>ROUNDDOWN(E53-(G53/100),3)</f>
        <v>189.011</v>
      </c>
      <c r="I53" s="18">
        <f>ROUNDDOWN(F53+(G53/100),3)</f>
        <v>189.37</v>
      </c>
      <c r="J53" s="18">
        <f t="shared" si="0"/>
        <v>0.359</v>
      </c>
      <c r="K53" s="18">
        <f t="shared" si="1"/>
        <v>0.538</v>
      </c>
      <c r="L53" s="18">
        <f>ROUNDDOWN(H53-K53,3)</f>
        <v>188.473</v>
      </c>
      <c r="M53" s="18" t="s">
        <v>63</v>
      </c>
      <c r="N53" s="18">
        <f>ROUNDDOWN(K53*100,3)</f>
        <v>53.8</v>
      </c>
      <c r="P53" s="18">
        <f t="shared" si="4"/>
        <v>5.5</v>
      </c>
      <c r="Q53" s="37">
        <f>ROUNDDOWN(K53*U53,0)</f>
        <v>29590</v>
      </c>
      <c r="R53" s="37"/>
      <c r="S53" s="39">
        <f t="shared" si="10"/>
        <v>29590</v>
      </c>
      <c r="T53" s="41">
        <f t="shared" si="11"/>
        <v>1079933</v>
      </c>
      <c r="U53" s="18">
        <f t="shared" si="14"/>
        <v>55000</v>
      </c>
      <c r="V53" s="18">
        <f t="shared" si="6"/>
        <v>1</v>
      </c>
      <c r="AF53" s="18">
        <f>IF(B53="B",1,0)</f>
        <v>0</v>
      </c>
      <c r="AG53" s="18">
        <f>IF(B53="S",1,0)</f>
        <v>1</v>
      </c>
      <c r="AH53" s="18">
        <f t="shared" si="7"/>
        <v>1</v>
      </c>
      <c r="AI53" s="18">
        <f t="shared" si="8"/>
        <v>0</v>
      </c>
      <c r="AJ53" s="18">
        <f t="shared" si="9"/>
        <v>0</v>
      </c>
    </row>
    <row r="54" spans="1:36" ht="19.5" customHeight="1">
      <c r="A54" s="34">
        <v>50</v>
      </c>
      <c r="B54" s="18" t="s">
        <v>38</v>
      </c>
      <c r="C54" s="31">
        <v>42145</v>
      </c>
      <c r="D54" s="59">
        <v>5</v>
      </c>
      <c r="E54" s="18">
        <v>188.47</v>
      </c>
      <c r="F54" s="18">
        <v>188.278</v>
      </c>
      <c r="G54" s="18">
        <v>2</v>
      </c>
      <c r="H54" s="18">
        <f aca="true" t="shared" si="15" ref="H54:H59">ROUNDDOWN(E54+(G54/100),3)</f>
        <v>188.49</v>
      </c>
      <c r="I54" s="18">
        <f aca="true" t="shared" si="16" ref="I54:I59">ROUNDDOWN(F54-(G54/100),3)</f>
        <v>188.258</v>
      </c>
      <c r="J54" s="18">
        <f t="shared" si="0"/>
        <v>0.231</v>
      </c>
      <c r="K54" s="18">
        <f t="shared" si="1"/>
        <v>0.346</v>
      </c>
      <c r="L54" s="18">
        <f>ROUNDDOWN(H54+K54,3)</f>
        <v>188.836</v>
      </c>
      <c r="M54" s="18" t="s">
        <v>87</v>
      </c>
      <c r="O54" s="18">
        <f t="shared" si="3"/>
        <v>23.1</v>
      </c>
      <c r="P54" s="18">
        <f t="shared" si="4"/>
        <v>8.6</v>
      </c>
      <c r="Q54" s="37"/>
      <c r="R54" s="37">
        <f t="shared" si="5"/>
        <v>19866</v>
      </c>
      <c r="S54" s="39">
        <f t="shared" si="10"/>
        <v>-19866</v>
      </c>
      <c r="T54" s="41">
        <f t="shared" si="11"/>
        <v>1060067</v>
      </c>
      <c r="U54" s="18">
        <f t="shared" si="14"/>
        <v>86000</v>
      </c>
      <c r="V54" s="18">
        <f t="shared" si="6"/>
        <v>0</v>
      </c>
      <c r="AF54" s="18">
        <f>IF(B54="B",1,0)</f>
        <v>1</v>
      </c>
      <c r="AG54" s="18">
        <f>IF(B54="S",1,0)</f>
        <v>0</v>
      </c>
      <c r="AH54" s="18">
        <f t="shared" si="7"/>
        <v>0</v>
      </c>
      <c r="AI54" s="18">
        <f t="shared" si="8"/>
        <v>1</v>
      </c>
      <c r="AJ54" s="18">
        <f t="shared" si="9"/>
        <v>0</v>
      </c>
    </row>
    <row r="55" spans="1:36" ht="19.5" customHeight="1">
      <c r="A55" s="34">
        <v>51</v>
      </c>
      <c r="B55" s="18" t="s">
        <v>38</v>
      </c>
      <c r="C55" s="31">
        <v>42144</v>
      </c>
      <c r="D55" s="59">
        <v>9</v>
      </c>
      <c r="E55" s="18">
        <v>187.521</v>
      </c>
      <c r="F55" s="18">
        <v>187.126</v>
      </c>
      <c r="G55" s="18">
        <v>2</v>
      </c>
      <c r="H55" s="18">
        <f t="shared" si="15"/>
        <v>187.541</v>
      </c>
      <c r="I55" s="18">
        <f t="shared" si="16"/>
        <v>187.106</v>
      </c>
      <c r="J55" s="18">
        <f t="shared" si="0"/>
        <v>0.435</v>
      </c>
      <c r="K55" s="18">
        <f t="shared" si="1"/>
        <v>0.652</v>
      </c>
      <c r="L55" s="18">
        <f>ROUNDDOWN(H55+K55,3)</f>
        <v>188.193</v>
      </c>
      <c r="M55" s="18" t="s">
        <v>63</v>
      </c>
      <c r="N55" s="18">
        <f>ROUNDDOWN(K55*100,3)</f>
        <v>65.2</v>
      </c>
      <c r="P55" s="18">
        <f t="shared" si="4"/>
        <v>4.5</v>
      </c>
      <c r="Q55" s="37">
        <f>ROUNDDOWN(K55*U55,0)</f>
        <v>29340</v>
      </c>
      <c r="R55" s="37"/>
      <c r="S55" s="39">
        <f t="shared" si="10"/>
        <v>29340</v>
      </c>
      <c r="T55" s="41">
        <f t="shared" si="11"/>
        <v>1089407</v>
      </c>
      <c r="U55" s="18">
        <f t="shared" si="14"/>
        <v>45000</v>
      </c>
      <c r="V55" s="18">
        <f t="shared" si="6"/>
        <v>1</v>
      </c>
      <c r="AF55" s="18">
        <f>IF(B55="B",1,0)</f>
        <v>1</v>
      </c>
      <c r="AG55" s="18">
        <f>IF(B55="S",1,0)</f>
        <v>0</v>
      </c>
      <c r="AH55" s="18">
        <f t="shared" si="7"/>
        <v>1</v>
      </c>
      <c r="AI55" s="18">
        <f t="shared" si="8"/>
        <v>0</v>
      </c>
      <c r="AJ55" s="18">
        <f t="shared" si="9"/>
        <v>0</v>
      </c>
    </row>
    <row r="56" spans="1:36" ht="19.5" customHeight="1">
      <c r="A56" s="34">
        <v>52</v>
      </c>
      <c r="B56" s="18" t="s">
        <v>38</v>
      </c>
      <c r="C56" s="31">
        <v>42143</v>
      </c>
      <c r="D56" s="59">
        <v>9</v>
      </c>
      <c r="E56" s="18">
        <v>187.956</v>
      </c>
      <c r="F56" s="18">
        <v>187.64</v>
      </c>
      <c r="G56" s="18">
        <v>2</v>
      </c>
      <c r="H56" s="18">
        <f t="shared" si="15"/>
        <v>187.976</v>
      </c>
      <c r="I56" s="18">
        <f t="shared" si="16"/>
        <v>187.62</v>
      </c>
      <c r="J56" s="18">
        <f t="shared" si="0"/>
        <v>0.355</v>
      </c>
      <c r="K56" s="18">
        <f t="shared" si="1"/>
        <v>0.532</v>
      </c>
      <c r="L56" s="18">
        <f>ROUNDDOWN(H56+K56,3)</f>
        <v>188.508</v>
      </c>
      <c r="M56" s="18" t="s">
        <v>67</v>
      </c>
      <c r="P56" s="18">
        <f t="shared" si="4"/>
        <v>5.6</v>
      </c>
      <c r="Q56" s="37"/>
      <c r="R56" s="37"/>
      <c r="S56" s="39">
        <f t="shared" si="10"/>
        <v>0</v>
      </c>
      <c r="T56" s="41">
        <f t="shared" si="11"/>
        <v>1089407</v>
      </c>
      <c r="U56" s="18">
        <f t="shared" si="14"/>
        <v>56000</v>
      </c>
      <c r="V56" s="18">
        <f t="shared" si="6"/>
        <v>0</v>
      </c>
      <c r="AF56" s="18">
        <f>IF(B56="B",1,0)</f>
        <v>1</v>
      </c>
      <c r="AG56" s="18">
        <f>IF(B56="S",1,0)</f>
        <v>0</v>
      </c>
      <c r="AH56" s="18">
        <f t="shared" si="7"/>
        <v>0</v>
      </c>
      <c r="AI56" s="18">
        <f t="shared" si="8"/>
        <v>0</v>
      </c>
      <c r="AJ56" s="18">
        <f t="shared" si="9"/>
        <v>1</v>
      </c>
    </row>
    <row r="57" spans="1:36" ht="19.5" customHeight="1">
      <c r="A57" s="34">
        <v>53</v>
      </c>
      <c r="B57" s="18" t="s">
        <v>38</v>
      </c>
      <c r="C57" s="31">
        <v>42142</v>
      </c>
      <c r="D57" s="59">
        <v>22</v>
      </c>
      <c r="E57" s="18">
        <v>187.92</v>
      </c>
      <c r="F57" s="18">
        <v>187.654</v>
      </c>
      <c r="G57" s="18">
        <v>2</v>
      </c>
      <c r="H57" s="18">
        <f t="shared" si="15"/>
        <v>187.94</v>
      </c>
      <c r="I57" s="18">
        <f t="shared" si="16"/>
        <v>187.634</v>
      </c>
      <c r="J57" s="18">
        <f t="shared" si="0"/>
        <v>0.306</v>
      </c>
      <c r="K57" s="18">
        <f t="shared" si="1"/>
        <v>0.459</v>
      </c>
      <c r="L57" s="18">
        <f>ROUNDDOWN(H57+K57,3)</f>
        <v>188.399</v>
      </c>
      <c r="M57" s="18" t="s">
        <v>67</v>
      </c>
      <c r="P57" s="18">
        <f t="shared" si="4"/>
        <v>6.5</v>
      </c>
      <c r="Q57" s="37"/>
      <c r="R57" s="37"/>
      <c r="S57" s="39">
        <f t="shared" si="10"/>
        <v>0</v>
      </c>
      <c r="T57" s="41">
        <f t="shared" si="11"/>
        <v>1089407</v>
      </c>
      <c r="U57" s="18">
        <f t="shared" si="14"/>
        <v>65000</v>
      </c>
      <c r="V57" s="18">
        <f t="shared" si="6"/>
        <v>0</v>
      </c>
      <c r="AF57" s="18">
        <f>IF(B57="B",1,0)</f>
        <v>1</v>
      </c>
      <c r="AG57" s="18">
        <f>IF(B57="S",1,0)</f>
        <v>0</v>
      </c>
      <c r="AH57" s="18">
        <f t="shared" si="7"/>
        <v>0</v>
      </c>
      <c r="AI57" s="18">
        <f t="shared" si="8"/>
        <v>0</v>
      </c>
      <c r="AJ57" s="18">
        <f t="shared" si="9"/>
        <v>1</v>
      </c>
    </row>
    <row r="58" spans="1:36" ht="19.5" customHeight="1">
      <c r="A58" s="34">
        <v>54</v>
      </c>
      <c r="B58" s="18" t="s">
        <v>38</v>
      </c>
      <c r="C58" s="31">
        <v>42142</v>
      </c>
      <c r="D58" s="59">
        <v>21</v>
      </c>
      <c r="E58" s="18">
        <v>187.658</v>
      </c>
      <c r="F58" s="18">
        <v>187.658</v>
      </c>
      <c r="G58" s="18">
        <v>2</v>
      </c>
      <c r="H58" s="18">
        <f t="shared" si="15"/>
        <v>187.678</v>
      </c>
      <c r="I58" s="18">
        <f t="shared" si="16"/>
        <v>187.638</v>
      </c>
      <c r="J58" s="18">
        <f t="shared" si="0"/>
        <v>0.039</v>
      </c>
      <c r="K58" s="18">
        <f t="shared" si="1"/>
        <v>0.058</v>
      </c>
      <c r="L58" s="18">
        <f>ROUNDDOWN(H58+K58,3)</f>
        <v>187.736</v>
      </c>
      <c r="M58" s="18" t="s">
        <v>87</v>
      </c>
      <c r="O58" s="18">
        <f t="shared" si="3"/>
        <v>3.9</v>
      </c>
      <c r="P58" s="18">
        <f t="shared" si="4"/>
        <v>51.2</v>
      </c>
      <c r="Q58" s="37"/>
      <c r="R58" s="37">
        <f t="shared" si="5"/>
        <v>19968</v>
      </c>
      <c r="S58" s="39">
        <f t="shared" si="10"/>
        <v>-19968</v>
      </c>
      <c r="T58" s="41">
        <f t="shared" si="11"/>
        <v>1069439</v>
      </c>
      <c r="U58" s="18">
        <f t="shared" si="14"/>
        <v>512000</v>
      </c>
      <c r="V58" s="18">
        <f t="shared" si="6"/>
        <v>0</v>
      </c>
      <c r="AF58" s="18">
        <f>IF(B58="B",1,0)</f>
        <v>1</v>
      </c>
      <c r="AG58" s="18">
        <f>IF(B58="S",1,0)</f>
        <v>0</v>
      </c>
      <c r="AH58" s="18">
        <f t="shared" si="7"/>
        <v>0</v>
      </c>
      <c r="AI58" s="18">
        <f t="shared" si="8"/>
        <v>1</v>
      </c>
      <c r="AJ58" s="18">
        <f t="shared" si="9"/>
        <v>0</v>
      </c>
    </row>
    <row r="59" spans="1:36" ht="19.5" customHeight="1">
      <c r="A59" s="34">
        <v>55</v>
      </c>
      <c r="B59" s="18" t="s">
        <v>38</v>
      </c>
      <c r="C59" s="31">
        <v>42139</v>
      </c>
      <c r="D59" s="59">
        <v>15</v>
      </c>
      <c r="E59" s="18">
        <v>188.453</v>
      </c>
      <c r="F59" s="18">
        <v>188.037</v>
      </c>
      <c r="G59" s="18">
        <v>2</v>
      </c>
      <c r="H59" s="18">
        <f t="shared" si="15"/>
        <v>188.473</v>
      </c>
      <c r="I59" s="18">
        <f t="shared" si="16"/>
        <v>188.017</v>
      </c>
      <c r="J59" s="18">
        <f t="shared" si="0"/>
        <v>0.456</v>
      </c>
      <c r="K59" s="18">
        <f t="shared" si="1"/>
        <v>0.684</v>
      </c>
      <c r="L59" s="18">
        <f>ROUNDDOWN(H59+K59,3)</f>
        <v>189.157</v>
      </c>
      <c r="M59" s="18" t="s">
        <v>87</v>
      </c>
      <c r="O59" s="18">
        <f t="shared" si="3"/>
        <v>45.6</v>
      </c>
      <c r="P59" s="18">
        <f t="shared" si="4"/>
        <v>4.3</v>
      </c>
      <c r="Q59" s="37"/>
      <c r="R59" s="37">
        <f t="shared" si="5"/>
        <v>19608</v>
      </c>
      <c r="S59" s="39">
        <f t="shared" si="10"/>
        <v>-19608</v>
      </c>
      <c r="T59" s="41">
        <f t="shared" si="11"/>
        <v>1049831</v>
      </c>
      <c r="U59" s="18">
        <f t="shared" si="14"/>
        <v>43000</v>
      </c>
      <c r="V59" s="18">
        <f t="shared" si="6"/>
        <v>0</v>
      </c>
      <c r="AF59" s="18">
        <f>IF(B59="B",1,0)</f>
        <v>1</v>
      </c>
      <c r="AG59" s="18">
        <f>IF(B59="S",1,0)</f>
        <v>0</v>
      </c>
      <c r="AH59" s="18">
        <f t="shared" si="7"/>
        <v>0</v>
      </c>
      <c r="AI59" s="18">
        <f t="shared" si="8"/>
        <v>1</v>
      </c>
      <c r="AJ59" s="18">
        <f t="shared" si="9"/>
        <v>0</v>
      </c>
    </row>
    <row r="60" spans="1:36" ht="19.5" customHeight="1">
      <c r="A60" s="34">
        <v>56</v>
      </c>
      <c r="B60" s="18" t="s">
        <v>64</v>
      </c>
      <c r="C60" s="31">
        <v>42137</v>
      </c>
      <c r="D60" s="59">
        <v>19</v>
      </c>
      <c r="E60" s="18">
        <v>187.453</v>
      </c>
      <c r="F60" s="18">
        <v>187.664</v>
      </c>
      <c r="G60" s="18">
        <v>2</v>
      </c>
      <c r="H60" s="18">
        <f>ROUNDDOWN(E60-(G60/100),3)</f>
        <v>187.433</v>
      </c>
      <c r="I60" s="18">
        <f>ROUNDDOWN(F60+(G60/100),3)</f>
        <v>187.684</v>
      </c>
      <c r="J60" s="18">
        <f t="shared" si="0"/>
        <v>0.251</v>
      </c>
      <c r="K60" s="18">
        <f t="shared" si="1"/>
        <v>0.376</v>
      </c>
      <c r="L60" s="18">
        <f>ROUNDDOWN(H60-K60,3)</f>
        <v>187.057</v>
      </c>
      <c r="M60" s="18" t="s">
        <v>87</v>
      </c>
      <c r="O60" s="18">
        <f t="shared" si="3"/>
        <v>25.1</v>
      </c>
      <c r="P60" s="18">
        <f t="shared" si="4"/>
        <v>7.9</v>
      </c>
      <c r="Q60" s="37"/>
      <c r="R60" s="37">
        <f t="shared" si="5"/>
        <v>19829</v>
      </c>
      <c r="S60" s="39">
        <f t="shared" si="10"/>
        <v>-19829</v>
      </c>
      <c r="T60" s="41">
        <f t="shared" si="11"/>
        <v>1030002</v>
      </c>
      <c r="U60" s="18">
        <f t="shared" si="14"/>
        <v>79000</v>
      </c>
      <c r="V60" s="18">
        <f t="shared" si="6"/>
        <v>0</v>
      </c>
      <c r="AF60" s="18">
        <f>IF(B60="B",1,0)</f>
        <v>0</v>
      </c>
      <c r="AG60" s="18">
        <f>IF(B60="S",1,0)</f>
        <v>1</v>
      </c>
      <c r="AH60" s="18">
        <f t="shared" si="7"/>
        <v>0</v>
      </c>
      <c r="AI60" s="18">
        <f t="shared" si="8"/>
        <v>1</v>
      </c>
      <c r="AJ60" s="18">
        <f t="shared" si="9"/>
        <v>0</v>
      </c>
    </row>
    <row r="61" spans="1:36" ht="19.5" customHeight="1">
      <c r="A61" s="34">
        <v>57</v>
      </c>
      <c r="B61" s="18" t="s">
        <v>38</v>
      </c>
      <c r="C61" s="31">
        <v>42136</v>
      </c>
      <c r="D61" s="59">
        <v>18</v>
      </c>
      <c r="E61" s="18">
        <v>187.939</v>
      </c>
      <c r="F61" s="18">
        <v>187.641</v>
      </c>
      <c r="G61" s="18">
        <v>2</v>
      </c>
      <c r="H61" s="18">
        <f>ROUNDDOWN(E61+(G61/100),3)</f>
        <v>187.959</v>
      </c>
      <c r="I61" s="18">
        <f>ROUNDDOWN(F61-(G61/100),3)</f>
        <v>187.621</v>
      </c>
      <c r="J61" s="18">
        <f t="shared" si="0"/>
        <v>0.337</v>
      </c>
      <c r="K61" s="18">
        <f t="shared" si="1"/>
        <v>0.505</v>
      </c>
      <c r="L61" s="18">
        <f>ROUNDDOWN(H61+K61,3)</f>
        <v>188.464</v>
      </c>
      <c r="M61" s="18" t="s">
        <v>87</v>
      </c>
      <c r="O61" s="18">
        <f t="shared" si="3"/>
        <v>33.7</v>
      </c>
      <c r="P61" s="18">
        <f t="shared" si="4"/>
        <v>5.9</v>
      </c>
      <c r="Q61" s="37"/>
      <c r="R61" s="37">
        <f t="shared" si="5"/>
        <v>19883</v>
      </c>
      <c r="S61" s="39">
        <f t="shared" si="10"/>
        <v>-19883</v>
      </c>
      <c r="T61" s="41">
        <f t="shared" si="11"/>
        <v>1010119</v>
      </c>
      <c r="U61" s="18">
        <f t="shared" si="14"/>
        <v>59000</v>
      </c>
      <c r="V61" s="18">
        <f t="shared" si="6"/>
        <v>0</v>
      </c>
      <c r="AF61" s="18">
        <f>IF(B61="B",1,0)</f>
        <v>1</v>
      </c>
      <c r="AG61" s="18">
        <f>IF(B61="S",1,0)</f>
        <v>0</v>
      </c>
      <c r="AH61" s="18">
        <f t="shared" si="7"/>
        <v>0</v>
      </c>
      <c r="AI61" s="18">
        <f t="shared" si="8"/>
        <v>1</v>
      </c>
      <c r="AJ61" s="18">
        <f t="shared" si="9"/>
        <v>0</v>
      </c>
    </row>
    <row r="62" spans="1:36" ht="19.5" customHeight="1">
      <c r="A62" s="34">
        <v>58</v>
      </c>
      <c r="B62" s="18" t="s">
        <v>38</v>
      </c>
      <c r="C62" s="31">
        <v>42135</v>
      </c>
      <c r="D62" s="59">
        <v>10</v>
      </c>
      <c r="E62" s="18">
        <v>185.082</v>
      </c>
      <c r="F62" s="18">
        <v>184.62</v>
      </c>
      <c r="G62" s="18">
        <v>2</v>
      </c>
      <c r="H62" s="18">
        <f>ROUNDDOWN(E62+(G62/100),3)</f>
        <v>185.102</v>
      </c>
      <c r="I62" s="18">
        <f>ROUNDDOWN(F62-(G62/100),3)</f>
        <v>184.6</v>
      </c>
      <c r="J62" s="18">
        <f t="shared" si="0"/>
        <v>0.502</v>
      </c>
      <c r="K62" s="18">
        <f t="shared" si="1"/>
        <v>0.753</v>
      </c>
      <c r="L62" s="18">
        <f>ROUNDDOWN(H62+K62,3)</f>
        <v>185.855</v>
      </c>
      <c r="M62" s="18" t="s">
        <v>87</v>
      </c>
      <c r="O62" s="18">
        <f t="shared" si="3"/>
        <v>50.2</v>
      </c>
      <c r="P62" s="18">
        <f t="shared" si="4"/>
        <v>3.9</v>
      </c>
      <c r="Q62" s="37"/>
      <c r="R62" s="37">
        <f t="shared" si="5"/>
        <v>19578</v>
      </c>
      <c r="S62" s="39">
        <f t="shared" si="10"/>
        <v>-19578</v>
      </c>
      <c r="T62" s="41">
        <f t="shared" si="11"/>
        <v>990541</v>
      </c>
      <c r="U62" s="18">
        <f t="shared" si="14"/>
        <v>39000</v>
      </c>
      <c r="V62" s="18">
        <f t="shared" si="6"/>
        <v>0</v>
      </c>
      <c r="AF62" s="18">
        <f>IF(B62="B",1,0)</f>
        <v>1</v>
      </c>
      <c r="AG62" s="18">
        <f>IF(B62="S",1,0)</f>
        <v>0</v>
      </c>
      <c r="AH62" s="18">
        <f t="shared" si="7"/>
        <v>0</v>
      </c>
      <c r="AI62" s="18">
        <f t="shared" si="8"/>
        <v>1</v>
      </c>
      <c r="AJ62" s="18">
        <f t="shared" si="9"/>
        <v>0</v>
      </c>
    </row>
    <row r="63" spans="1:36" ht="19.5" customHeight="1">
      <c r="A63" s="34">
        <v>59</v>
      </c>
      <c r="B63" s="18" t="s">
        <v>38</v>
      </c>
      <c r="C63" s="31">
        <v>42132</v>
      </c>
      <c r="D63" s="59">
        <v>17</v>
      </c>
      <c r="E63" s="18">
        <v>184.701</v>
      </c>
      <c r="F63" s="18">
        <v>184.132</v>
      </c>
      <c r="G63" s="18">
        <v>2</v>
      </c>
      <c r="H63" s="18">
        <f>ROUNDDOWN(E63+(G63/100),3)</f>
        <v>184.721</v>
      </c>
      <c r="I63" s="18">
        <f>ROUNDDOWN(F63-(G63/100),3)</f>
        <v>184.112</v>
      </c>
      <c r="J63" s="18">
        <f t="shared" si="0"/>
        <v>0.609</v>
      </c>
      <c r="K63" s="18">
        <f t="shared" si="1"/>
        <v>0.913</v>
      </c>
      <c r="L63" s="18">
        <f>ROUNDDOWN(H63+K63,3)</f>
        <v>185.634</v>
      </c>
      <c r="M63" s="18" t="s">
        <v>63</v>
      </c>
      <c r="N63" s="18">
        <f>ROUNDDOWN(K63*100,3)</f>
        <v>91.3</v>
      </c>
      <c r="P63" s="18">
        <f t="shared" si="4"/>
        <v>3.2</v>
      </c>
      <c r="Q63" s="37">
        <f>ROUNDDOWN(K63*U63,0)</f>
        <v>29216</v>
      </c>
      <c r="R63" s="37"/>
      <c r="S63" s="39">
        <f t="shared" si="10"/>
        <v>29216</v>
      </c>
      <c r="T63" s="41">
        <f t="shared" si="11"/>
        <v>1019757</v>
      </c>
      <c r="U63" s="18">
        <f t="shared" si="14"/>
        <v>32000</v>
      </c>
      <c r="V63" s="18">
        <f t="shared" si="6"/>
        <v>1</v>
      </c>
      <c r="AF63" s="18">
        <f>IF(B63="B",1,0)</f>
        <v>1</v>
      </c>
      <c r="AG63" s="18">
        <f>IF(B63="S",1,0)</f>
        <v>0</v>
      </c>
      <c r="AH63" s="18">
        <f t="shared" si="7"/>
        <v>1</v>
      </c>
      <c r="AI63" s="18">
        <f t="shared" si="8"/>
        <v>0</v>
      </c>
      <c r="AJ63" s="18">
        <f t="shared" si="9"/>
        <v>0</v>
      </c>
    </row>
    <row r="64" spans="1:36" ht="19.5" customHeight="1">
      <c r="A64" s="34">
        <v>60</v>
      </c>
      <c r="B64" s="18" t="s">
        <v>38</v>
      </c>
      <c r="C64" s="31">
        <v>42129</v>
      </c>
      <c r="D64" s="59">
        <v>11</v>
      </c>
      <c r="E64" s="18">
        <v>182.037</v>
      </c>
      <c r="F64" s="18">
        <v>181.485</v>
      </c>
      <c r="G64" s="18">
        <v>2</v>
      </c>
      <c r="H64" s="18">
        <f>ROUNDDOWN(E64+(G64/100),3)</f>
        <v>182.057</v>
      </c>
      <c r="I64" s="18">
        <f>ROUNDDOWN(F64-(G64/100),3)</f>
        <v>181.465</v>
      </c>
      <c r="J64" s="18">
        <f t="shared" si="0"/>
        <v>0.591</v>
      </c>
      <c r="K64" s="18">
        <f t="shared" si="1"/>
        <v>0.886</v>
      </c>
      <c r="L64" s="18">
        <f>ROUNDDOWN(H64+K64,3)</f>
        <v>182.943</v>
      </c>
      <c r="M64" s="18" t="s">
        <v>87</v>
      </c>
      <c r="O64" s="18">
        <f t="shared" si="3"/>
        <v>59.1</v>
      </c>
      <c r="P64" s="18">
        <f t="shared" si="4"/>
        <v>3.3</v>
      </c>
      <c r="Q64" s="37"/>
      <c r="R64" s="37">
        <f t="shared" si="5"/>
        <v>19503</v>
      </c>
      <c r="S64" s="39">
        <f t="shared" si="10"/>
        <v>-19503</v>
      </c>
      <c r="T64" s="41">
        <f t="shared" si="11"/>
        <v>1000254</v>
      </c>
      <c r="U64" s="18">
        <f t="shared" si="14"/>
        <v>33000</v>
      </c>
      <c r="V64" s="18">
        <f t="shared" si="6"/>
        <v>0</v>
      </c>
      <c r="AF64" s="18">
        <f>IF(B64="B",1,0)</f>
        <v>1</v>
      </c>
      <c r="AG64" s="18">
        <f>IF(B64="S",1,0)</f>
        <v>0</v>
      </c>
      <c r="AH64" s="18">
        <f t="shared" si="7"/>
        <v>0</v>
      </c>
      <c r="AI64" s="18">
        <f t="shared" si="8"/>
        <v>1</v>
      </c>
      <c r="AJ64" s="18">
        <f t="shared" si="9"/>
        <v>0</v>
      </c>
    </row>
    <row r="65" spans="1:36" ht="19.5" customHeight="1">
      <c r="A65" s="34">
        <v>61</v>
      </c>
      <c r="B65" s="18" t="s">
        <v>64</v>
      </c>
      <c r="C65" s="31">
        <v>42129</v>
      </c>
      <c r="D65" s="59">
        <v>9</v>
      </c>
      <c r="E65" s="18">
        <v>181.444</v>
      </c>
      <c r="F65" s="18">
        <v>181.808</v>
      </c>
      <c r="G65" s="18">
        <v>2</v>
      </c>
      <c r="H65" s="18">
        <f>ROUNDDOWN(E65-(G65/100),3)</f>
        <v>181.424</v>
      </c>
      <c r="I65" s="18">
        <f>ROUNDDOWN(F65+(G65/100),3)</f>
        <v>181.828</v>
      </c>
      <c r="J65" s="18">
        <f t="shared" si="0"/>
        <v>0.403</v>
      </c>
      <c r="K65" s="18">
        <f t="shared" si="1"/>
        <v>0.604</v>
      </c>
      <c r="L65" s="18">
        <f>ROUNDDOWN(H65-K65,3)</f>
        <v>180.82</v>
      </c>
      <c r="M65" s="18" t="s">
        <v>67</v>
      </c>
      <c r="P65" s="18">
        <f t="shared" si="4"/>
        <v>4.9</v>
      </c>
      <c r="Q65" s="37"/>
      <c r="R65" s="37"/>
      <c r="S65" s="39">
        <f t="shared" si="10"/>
        <v>0</v>
      </c>
      <c r="T65" s="41">
        <f t="shared" si="11"/>
        <v>1000254</v>
      </c>
      <c r="U65" s="18">
        <f t="shared" si="14"/>
        <v>49000</v>
      </c>
      <c r="V65" s="18">
        <f t="shared" si="6"/>
        <v>0</v>
      </c>
      <c r="AF65" s="18">
        <f>IF(B65="B",1,0)</f>
        <v>0</v>
      </c>
      <c r="AG65" s="18">
        <f>IF(B65="S",1,0)</f>
        <v>1</v>
      </c>
      <c r="AH65" s="18">
        <f t="shared" si="7"/>
        <v>0</v>
      </c>
      <c r="AI65" s="18">
        <f t="shared" si="8"/>
        <v>0</v>
      </c>
      <c r="AJ65" s="18">
        <f t="shared" si="9"/>
        <v>1</v>
      </c>
    </row>
    <row r="66" spans="1:36" ht="19.5" customHeight="1">
      <c r="A66" s="34">
        <v>62</v>
      </c>
      <c r="B66" s="18" t="s">
        <v>64</v>
      </c>
      <c r="C66" s="31">
        <v>42128</v>
      </c>
      <c r="D66" s="59">
        <v>9</v>
      </c>
      <c r="E66" s="18">
        <v>181.631</v>
      </c>
      <c r="F66" s="18">
        <v>182.115</v>
      </c>
      <c r="G66" s="18">
        <v>2</v>
      </c>
      <c r="H66" s="18">
        <f>ROUNDDOWN(E66-(G66/100),3)</f>
        <v>181.611</v>
      </c>
      <c r="I66" s="18">
        <f>ROUNDDOWN(F66+(G66/100),3)</f>
        <v>182.135</v>
      </c>
      <c r="J66" s="18">
        <f t="shared" si="0"/>
        <v>0.524</v>
      </c>
      <c r="K66" s="18">
        <f t="shared" si="1"/>
        <v>0.786</v>
      </c>
      <c r="L66" s="18">
        <f>ROUNDDOWN(H66-K66,3)</f>
        <v>180.825</v>
      </c>
      <c r="M66" s="18" t="s">
        <v>87</v>
      </c>
      <c r="O66" s="18">
        <f t="shared" si="3"/>
        <v>52.4</v>
      </c>
      <c r="P66" s="18">
        <f t="shared" si="4"/>
        <v>3.8</v>
      </c>
      <c r="Q66" s="37"/>
      <c r="R66" s="37">
        <f t="shared" si="5"/>
        <v>19912</v>
      </c>
      <c r="S66" s="39">
        <f t="shared" si="10"/>
        <v>-19912</v>
      </c>
      <c r="T66" s="41">
        <f t="shared" si="11"/>
        <v>980342</v>
      </c>
      <c r="U66" s="18">
        <f t="shared" si="14"/>
        <v>38000</v>
      </c>
      <c r="V66" s="18">
        <f t="shared" si="6"/>
        <v>0</v>
      </c>
      <c r="AF66" s="18">
        <f>IF(B66="B",1,0)</f>
        <v>0</v>
      </c>
      <c r="AG66" s="18">
        <f>IF(B66="S",1,0)</f>
        <v>1</v>
      </c>
      <c r="AH66" s="18">
        <f t="shared" si="7"/>
        <v>0</v>
      </c>
      <c r="AI66" s="18">
        <f t="shared" si="8"/>
        <v>1</v>
      </c>
      <c r="AJ66" s="18">
        <f t="shared" si="9"/>
        <v>0</v>
      </c>
    </row>
    <row r="67" spans="1:36" ht="19.5" customHeight="1">
      <c r="A67" s="34">
        <v>63</v>
      </c>
      <c r="B67" s="18" t="s">
        <v>64</v>
      </c>
      <c r="C67" s="31">
        <v>42128</v>
      </c>
      <c r="D67" s="59">
        <v>1</v>
      </c>
      <c r="E67" s="18">
        <v>181.928</v>
      </c>
      <c r="F67" s="18">
        <v>182.272</v>
      </c>
      <c r="G67" s="18">
        <v>2</v>
      </c>
      <c r="H67" s="18">
        <f>ROUNDDOWN(E67-(G67/100),3)</f>
        <v>181.908</v>
      </c>
      <c r="I67" s="18">
        <f>ROUNDDOWN(F67+(G67/100),3)</f>
        <v>182.292</v>
      </c>
      <c r="J67" s="18">
        <f t="shared" si="0"/>
        <v>0.384</v>
      </c>
      <c r="K67" s="18">
        <f t="shared" si="1"/>
        <v>0.576</v>
      </c>
      <c r="L67" s="18">
        <f>ROUNDDOWN(H67-K67,3)</f>
        <v>181.332</v>
      </c>
      <c r="M67" s="18" t="s">
        <v>87</v>
      </c>
      <c r="O67" s="18">
        <f t="shared" si="3"/>
        <v>38.4</v>
      </c>
      <c r="P67" s="18">
        <f t="shared" si="4"/>
        <v>5.2</v>
      </c>
      <c r="Q67" s="37"/>
      <c r="R67" s="37">
        <f t="shared" si="5"/>
        <v>19968</v>
      </c>
      <c r="S67" s="39">
        <f t="shared" si="10"/>
        <v>-19968</v>
      </c>
      <c r="T67" s="41">
        <f t="shared" si="11"/>
        <v>960374</v>
      </c>
      <c r="U67" s="18">
        <f t="shared" si="14"/>
        <v>52000</v>
      </c>
      <c r="V67" s="18">
        <f t="shared" si="6"/>
        <v>0</v>
      </c>
      <c r="AF67" s="18">
        <f>IF(B67="B",1,0)</f>
        <v>0</v>
      </c>
      <c r="AG67" s="18">
        <f>IF(B67="S",1,0)</f>
        <v>1</v>
      </c>
      <c r="AH67" s="18">
        <f t="shared" si="7"/>
        <v>0</v>
      </c>
      <c r="AI67" s="18">
        <f t="shared" si="8"/>
        <v>1</v>
      </c>
      <c r="AJ67" s="18">
        <f t="shared" si="9"/>
        <v>0</v>
      </c>
    </row>
    <row r="68" spans="1:36" ht="19.5" customHeight="1">
      <c r="A68" s="34">
        <v>64</v>
      </c>
      <c r="B68" s="18" t="s">
        <v>64</v>
      </c>
      <c r="C68" s="31">
        <v>42125</v>
      </c>
      <c r="D68" s="59">
        <v>12</v>
      </c>
      <c r="E68" s="18">
        <v>183.075</v>
      </c>
      <c r="F68" s="18">
        <v>183.475</v>
      </c>
      <c r="G68" s="18">
        <v>2</v>
      </c>
      <c r="H68" s="18">
        <f>ROUNDDOWN(E68-(G68/100),3)</f>
        <v>183.055</v>
      </c>
      <c r="I68" s="18">
        <f>ROUNDDOWN(F68+(G68/100),3)</f>
        <v>183.495</v>
      </c>
      <c r="J68" s="18">
        <f t="shared" si="0"/>
        <v>0.439</v>
      </c>
      <c r="K68" s="18">
        <f t="shared" si="1"/>
        <v>0.658</v>
      </c>
      <c r="L68" s="18">
        <f>ROUNDDOWN(H68-K68,3)</f>
        <v>182.397</v>
      </c>
      <c r="M68" s="18" t="s">
        <v>63</v>
      </c>
      <c r="N68" s="18">
        <f>ROUNDDOWN(K68*100,3)</f>
        <v>65.8</v>
      </c>
      <c r="P68" s="18">
        <f t="shared" si="4"/>
        <v>4.5</v>
      </c>
      <c r="Q68" s="37">
        <f>ROUNDDOWN(K68*U68,0)</f>
        <v>29610</v>
      </c>
      <c r="R68" s="37"/>
      <c r="S68" s="39">
        <f t="shared" si="10"/>
        <v>29610</v>
      </c>
      <c r="T68" s="41">
        <f t="shared" si="11"/>
        <v>989984</v>
      </c>
      <c r="U68" s="18">
        <f t="shared" si="14"/>
        <v>45000</v>
      </c>
      <c r="V68" s="18">
        <f t="shared" si="6"/>
        <v>1</v>
      </c>
      <c r="AF68" s="18">
        <f>IF(B68="B",1,0)</f>
        <v>0</v>
      </c>
      <c r="AG68" s="18">
        <f>IF(B68="S",1,0)</f>
        <v>1</v>
      </c>
      <c r="AH68" s="18">
        <f t="shared" si="7"/>
        <v>1</v>
      </c>
      <c r="AI68" s="18">
        <f t="shared" si="8"/>
        <v>0</v>
      </c>
      <c r="AJ68" s="18">
        <f t="shared" si="9"/>
        <v>0</v>
      </c>
    </row>
    <row r="69" spans="1:36" ht="19.5" customHeight="1">
      <c r="A69" s="34">
        <v>65</v>
      </c>
      <c r="B69" s="18" t="s">
        <v>38</v>
      </c>
      <c r="C69" s="31">
        <v>42125</v>
      </c>
      <c r="D69" s="59">
        <v>9</v>
      </c>
      <c r="E69" s="18">
        <v>183.923</v>
      </c>
      <c r="F69" s="18">
        <v>183.451</v>
      </c>
      <c r="G69" s="18">
        <v>2</v>
      </c>
      <c r="H69" s="18">
        <f aca="true" t="shared" si="17" ref="H69:H82">ROUNDDOWN(E69+(G69/100),3)</f>
        <v>183.943</v>
      </c>
      <c r="I69" s="18">
        <f aca="true" t="shared" si="18" ref="I69:I82">ROUNDDOWN(F69-(G69/100),3)</f>
        <v>183.431</v>
      </c>
      <c r="J69" s="18">
        <f aca="true" t="shared" si="19" ref="J69:J105">ABS(ROUNDDOWN(H69-I69,3))</f>
        <v>0.512</v>
      </c>
      <c r="K69" s="18">
        <f aca="true" t="shared" si="20" ref="K69:K105">ROUNDDOWN(J69*1.5,3)</f>
        <v>0.768</v>
      </c>
      <c r="L69" s="18">
        <f>ROUNDDOWN(H69+K69,3)</f>
        <v>184.711</v>
      </c>
      <c r="M69" s="18" t="s">
        <v>87</v>
      </c>
      <c r="O69" s="18">
        <f t="shared" si="3"/>
        <v>51.2</v>
      </c>
      <c r="P69" s="18">
        <f t="shared" si="4"/>
        <v>3.9</v>
      </c>
      <c r="Q69" s="37"/>
      <c r="R69" s="37">
        <f t="shared" si="5"/>
        <v>19968</v>
      </c>
      <c r="S69" s="39">
        <f t="shared" si="10"/>
        <v>-19968</v>
      </c>
      <c r="T69" s="41">
        <f t="shared" si="11"/>
        <v>970016</v>
      </c>
      <c r="U69" s="18">
        <f aca="true" t="shared" si="21" ref="U69:U104">ROUNDDOWN((($R$2*$U$4)/(J69*100))*100,-3)</f>
        <v>39000</v>
      </c>
      <c r="V69" s="18">
        <f t="shared" si="6"/>
        <v>0</v>
      </c>
      <c r="AF69" s="18">
        <f>IF(B69="B",1,0)</f>
        <v>1</v>
      </c>
      <c r="AG69" s="18">
        <f>IF(B69="S",1,0)</f>
        <v>0</v>
      </c>
      <c r="AH69" s="18">
        <f t="shared" si="7"/>
        <v>0</v>
      </c>
      <c r="AI69" s="18">
        <f t="shared" si="8"/>
        <v>1</v>
      </c>
      <c r="AJ69" s="18">
        <f t="shared" si="9"/>
        <v>0</v>
      </c>
    </row>
    <row r="70" spans="1:36" ht="19.5" customHeight="1">
      <c r="A70" s="34">
        <v>66</v>
      </c>
      <c r="B70" s="18" t="s">
        <v>38</v>
      </c>
      <c r="C70" s="31">
        <v>42124</v>
      </c>
      <c r="D70" s="59">
        <v>17</v>
      </c>
      <c r="E70" s="18">
        <v>183.904</v>
      </c>
      <c r="F70" s="18">
        <v>183.141</v>
      </c>
      <c r="G70" s="18">
        <v>2</v>
      </c>
      <c r="H70" s="18">
        <f t="shared" si="17"/>
        <v>183.924</v>
      </c>
      <c r="I70" s="18">
        <f t="shared" si="18"/>
        <v>183.121</v>
      </c>
      <c r="J70" s="18">
        <f t="shared" si="19"/>
        <v>0.802</v>
      </c>
      <c r="K70" s="18">
        <f t="shared" si="20"/>
        <v>1.203</v>
      </c>
      <c r="L70" s="18">
        <f>ROUNDDOWN(H70+K70,3)</f>
        <v>185.127</v>
      </c>
      <c r="M70" s="18" t="s">
        <v>87</v>
      </c>
      <c r="O70" s="18">
        <f>ROUNDDOWN(J70*100,3)</f>
        <v>80.2</v>
      </c>
      <c r="P70" s="18">
        <f aca="true" t="shared" si="22" ref="P70:P104">ROUNDDOWN(U70/10000,1)</f>
        <v>2.4</v>
      </c>
      <c r="Q70" s="37"/>
      <c r="R70" s="37">
        <f>ROUNDDOWN(J70*U70,0)</f>
        <v>19248</v>
      </c>
      <c r="S70" s="39">
        <f t="shared" si="10"/>
        <v>-19248</v>
      </c>
      <c r="T70" s="41">
        <f t="shared" si="11"/>
        <v>950768</v>
      </c>
      <c r="U70" s="18">
        <f t="shared" si="21"/>
        <v>24000</v>
      </c>
      <c r="V70" s="18">
        <f aca="true" t="shared" si="23" ref="V70:V105">IF(N70&gt;1,1,0)</f>
        <v>0</v>
      </c>
      <c r="AF70" s="18">
        <f>IF(B70="B",1,0)</f>
        <v>1</v>
      </c>
      <c r="AG70" s="18">
        <f>IF(B70="S",1,0)</f>
        <v>0</v>
      </c>
      <c r="AH70" s="18">
        <f aca="true" t="shared" si="24" ref="AH70:AH105">IF(M70="○",1,0)</f>
        <v>0</v>
      </c>
      <c r="AI70" s="18">
        <f aca="true" t="shared" si="25" ref="AI70:AI105">IF(M70="X",1,0)</f>
        <v>1</v>
      </c>
      <c r="AJ70" s="18">
        <f aca="true" t="shared" si="26" ref="AJ70:AJ105">IF(M70="C",1,0)</f>
        <v>0</v>
      </c>
    </row>
    <row r="71" spans="1:36" ht="19.5" customHeight="1">
      <c r="A71" s="34">
        <v>67</v>
      </c>
      <c r="B71" s="18" t="s">
        <v>38</v>
      </c>
      <c r="C71" s="19">
        <v>42124</v>
      </c>
      <c r="D71" s="58">
        <v>13</v>
      </c>
      <c r="E71" s="18">
        <v>183.513</v>
      </c>
      <c r="F71" s="18">
        <v>183.091</v>
      </c>
      <c r="G71" s="18">
        <v>2</v>
      </c>
      <c r="H71" s="18">
        <f t="shared" si="17"/>
        <v>183.533</v>
      </c>
      <c r="I71" s="18">
        <f t="shared" si="18"/>
        <v>183.071</v>
      </c>
      <c r="J71" s="18">
        <f t="shared" si="19"/>
        <v>0.461</v>
      </c>
      <c r="K71" s="18">
        <f t="shared" si="20"/>
        <v>0.691</v>
      </c>
      <c r="L71" s="18">
        <f>ROUNDDOWN(H71+K71,3)</f>
        <v>184.224</v>
      </c>
      <c r="M71" s="18" t="s">
        <v>87</v>
      </c>
      <c r="O71" s="18">
        <f>ROUNDDOWN(J71*100,3)</f>
        <v>46.1</v>
      </c>
      <c r="P71" s="18">
        <f t="shared" si="22"/>
        <v>4.3</v>
      </c>
      <c r="Q71" s="37"/>
      <c r="R71" s="37">
        <f>ROUNDDOWN(J71*U71,0)</f>
        <v>19823</v>
      </c>
      <c r="S71" s="39">
        <f t="shared" si="10"/>
        <v>-19823</v>
      </c>
      <c r="T71" s="41">
        <f t="shared" si="11"/>
        <v>930945</v>
      </c>
      <c r="U71" s="18">
        <f t="shared" si="21"/>
        <v>43000</v>
      </c>
      <c r="V71" s="18">
        <f t="shared" si="23"/>
        <v>0</v>
      </c>
      <c r="AF71" s="18">
        <f>IF(B71="B",1,0)</f>
        <v>1</v>
      </c>
      <c r="AG71" s="18">
        <f>IF(B71="S",1,0)</f>
        <v>0</v>
      </c>
      <c r="AH71" s="18">
        <f t="shared" si="24"/>
        <v>0</v>
      </c>
      <c r="AI71" s="18">
        <f t="shared" si="25"/>
        <v>1</v>
      </c>
      <c r="AJ71" s="18">
        <f t="shared" si="26"/>
        <v>0</v>
      </c>
    </row>
    <row r="72" spans="1:36" ht="19.5" customHeight="1">
      <c r="A72" s="34">
        <v>68</v>
      </c>
      <c r="B72" s="18" t="s">
        <v>38</v>
      </c>
      <c r="C72" s="19">
        <v>42123</v>
      </c>
      <c r="D72" s="58">
        <v>21</v>
      </c>
      <c r="E72" s="18">
        <v>183.69</v>
      </c>
      <c r="F72" s="18">
        <v>183.074</v>
      </c>
      <c r="G72" s="18">
        <v>2</v>
      </c>
      <c r="H72" s="18">
        <f t="shared" si="17"/>
        <v>183.71</v>
      </c>
      <c r="I72" s="18">
        <f t="shared" si="18"/>
        <v>183.054</v>
      </c>
      <c r="J72" s="18">
        <f t="shared" si="19"/>
        <v>0.656</v>
      </c>
      <c r="K72" s="18">
        <f t="shared" si="20"/>
        <v>0.984</v>
      </c>
      <c r="L72" s="18">
        <f>ROUNDDOWN(H72+K72,3)</f>
        <v>184.694</v>
      </c>
      <c r="M72" s="18" t="s">
        <v>87</v>
      </c>
      <c r="O72" s="18">
        <f>ROUNDDOWN(J72*100,3)</f>
        <v>65.6</v>
      </c>
      <c r="P72" s="18">
        <f t="shared" si="22"/>
        <v>3</v>
      </c>
      <c r="Q72" s="37"/>
      <c r="R72" s="37">
        <f>ROUNDDOWN(J72*U72,0)</f>
        <v>19680</v>
      </c>
      <c r="S72" s="39">
        <f aca="true" t="shared" si="27" ref="S72:S104">IF(V72=1,Q72,R72*-1)</f>
        <v>-19680</v>
      </c>
      <c r="T72" s="41">
        <f aca="true" t="shared" si="28" ref="T72:T104">T71+S72</f>
        <v>911265</v>
      </c>
      <c r="U72" s="18">
        <f t="shared" si="21"/>
        <v>30000</v>
      </c>
      <c r="V72" s="18">
        <f t="shared" si="23"/>
        <v>0</v>
      </c>
      <c r="AF72" s="18">
        <f>IF(B72="B",1,0)</f>
        <v>1</v>
      </c>
      <c r="AG72" s="18">
        <f>IF(B72="S",1,0)</f>
        <v>0</v>
      </c>
      <c r="AH72" s="18">
        <f t="shared" si="24"/>
        <v>0</v>
      </c>
      <c r="AI72" s="18">
        <f t="shared" si="25"/>
        <v>1</v>
      </c>
      <c r="AJ72" s="18">
        <f t="shared" si="26"/>
        <v>0</v>
      </c>
    </row>
    <row r="73" spans="1:36" ht="19.5" customHeight="1">
      <c r="A73" s="34">
        <v>69</v>
      </c>
      <c r="B73" s="18" t="s">
        <v>38</v>
      </c>
      <c r="C73" s="19">
        <v>42123</v>
      </c>
      <c r="D73" s="58">
        <v>7</v>
      </c>
      <c r="E73" s="18">
        <v>182.327</v>
      </c>
      <c r="F73" s="18">
        <v>182.192</v>
      </c>
      <c r="G73" s="18">
        <v>2</v>
      </c>
      <c r="H73" s="18">
        <f t="shared" si="17"/>
        <v>182.347</v>
      </c>
      <c r="I73" s="18">
        <f t="shared" si="18"/>
        <v>182.172</v>
      </c>
      <c r="J73" s="18">
        <f t="shared" si="19"/>
        <v>0.175</v>
      </c>
      <c r="K73" s="18">
        <f t="shared" si="20"/>
        <v>0.262</v>
      </c>
      <c r="L73" s="18">
        <f>ROUNDDOWN(H73+K73,3)</f>
        <v>182.609</v>
      </c>
      <c r="M73" s="18" t="s">
        <v>63</v>
      </c>
      <c r="N73" s="18">
        <f>ROUNDDOWN(K73*100,3)</f>
        <v>26.2</v>
      </c>
      <c r="P73" s="18">
        <f t="shared" si="22"/>
        <v>11.4</v>
      </c>
      <c r="Q73" s="37">
        <f aca="true" t="shared" si="29" ref="Q73:Q99">ROUNDDOWN(K73*U73,0)</f>
        <v>29868</v>
      </c>
      <c r="R73" s="37"/>
      <c r="S73" s="39">
        <f t="shared" si="27"/>
        <v>29868</v>
      </c>
      <c r="T73" s="41">
        <f t="shared" si="28"/>
        <v>941133</v>
      </c>
      <c r="U73" s="18">
        <f t="shared" si="21"/>
        <v>114000</v>
      </c>
      <c r="V73" s="18">
        <f t="shared" si="23"/>
        <v>1</v>
      </c>
      <c r="AF73" s="18">
        <f>IF(B73="B",1,0)</f>
        <v>1</v>
      </c>
      <c r="AG73" s="18">
        <f>IF(B73="S",1,0)</f>
        <v>0</v>
      </c>
      <c r="AH73" s="18">
        <f t="shared" si="24"/>
        <v>1</v>
      </c>
      <c r="AI73" s="18">
        <f t="shared" si="25"/>
        <v>0</v>
      </c>
      <c r="AJ73" s="18">
        <f t="shared" si="26"/>
        <v>0</v>
      </c>
    </row>
    <row r="74" spans="1:36" ht="19.5" customHeight="1">
      <c r="A74" s="34">
        <v>70</v>
      </c>
      <c r="B74" s="18" t="s">
        <v>38</v>
      </c>
      <c r="C74" s="31">
        <v>42122</v>
      </c>
      <c r="D74" s="59">
        <v>14</v>
      </c>
      <c r="E74" s="18">
        <v>181.886</v>
      </c>
      <c r="F74" s="18">
        <v>181.531</v>
      </c>
      <c r="G74" s="18">
        <v>2</v>
      </c>
      <c r="H74" s="18">
        <f t="shared" si="17"/>
        <v>181.906</v>
      </c>
      <c r="I74" s="18">
        <f t="shared" si="18"/>
        <v>181.511</v>
      </c>
      <c r="J74" s="18">
        <f t="shared" si="19"/>
        <v>0.395</v>
      </c>
      <c r="K74" s="18">
        <f t="shared" si="20"/>
        <v>0.592</v>
      </c>
      <c r="L74" s="18">
        <f>ROUNDDOWN(H74+K74,3)</f>
        <v>182.498</v>
      </c>
      <c r="M74" s="18" t="s">
        <v>63</v>
      </c>
      <c r="N74" s="18">
        <f>ROUNDDOWN(K74*100,3)</f>
        <v>59.2</v>
      </c>
      <c r="P74" s="18">
        <f t="shared" si="22"/>
        <v>5</v>
      </c>
      <c r="Q74" s="37">
        <f t="shared" si="29"/>
        <v>29600</v>
      </c>
      <c r="R74" s="37"/>
      <c r="S74" s="39">
        <f t="shared" si="27"/>
        <v>29600</v>
      </c>
      <c r="T74" s="41">
        <f t="shared" si="28"/>
        <v>970733</v>
      </c>
      <c r="U74" s="18">
        <f t="shared" si="21"/>
        <v>50000</v>
      </c>
      <c r="V74" s="18">
        <f t="shared" si="23"/>
        <v>1</v>
      </c>
      <c r="AF74" s="18">
        <f>IF(B74="B",1,0)</f>
        <v>1</v>
      </c>
      <c r="AG74" s="18">
        <f>IF(B74="S",1,0)</f>
        <v>0</v>
      </c>
      <c r="AH74" s="18">
        <f t="shared" si="24"/>
        <v>1</v>
      </c>
      <c r="AI74" s="18">
        <f t="shared" si="25"/>
        <v>0</v>
      </c>
      <c r="AJ74" s="18">
        <f t="shared" si="26"/>
        <v>0</v>
      </c>
    </row>
    <row r="75" spans="1:36" ht="19.5" customHeight="1">
      <c r="A75" s="34">
        <v>71</v>
      </c>
      <c r="B75" s="18" t="s">
        <v>38</v>
      </c>
      <c r="C75" s="31">
        <v>42122</v>
      </c>
      <c r="D75" s="59">
        <v>4</v>
      </c>
      <c r="E75" s="18">
        <v>181.504</v>
      </c>
      <c r="F75" s="18">
        <v>181.242</v>
      </c>
      <c r="G75" s="18">
        <v>2</v>
      </c>
      <c r="H75" s="18">
        <f t="shared" si="17"/>
        <v>181.524</v>
      </c>
      <c r="I75" s="18">
        <f t="shared" si="18"/>
        <v>181.222</v>
      </c>
      <c r="J75" s="18">
        <f t="shared" si="19"/>
        <v>0.301</v>
      </c>
      <c r="K75" s="18">
        <f t="shared" si="20"/>
        <v>0.451</v>
      </c>
      <c r="L75" s="18">
        <f>ROUNDDOWN(H75+K75,3)</f>
        <v>181.975</v>
      </c>
      <c r="M75" s="18" t="s">
        <v>87</v>
      </c>
      <c r="O75" s="18">
        <f>ROUNDDOWN(J75*100,3)</f>
        <v>30.1</v>
      </c>
      <c r="P75" s="18">
        <f t="shared" si="22"/>
        <v>6.6</v>
      </c>
      <c r="Q75" s="37"/>
      <c r="R75" s="37">
        <f>ROUNDDOWN(J75*U75,0)</f>
        <v>19866</v>
      </c>
      <c r="S75" s="39">
        <f t="shared" si="27"/>
        <v>-19866</v>
      </c>
      <c r="T75" s="41">
        <f t="shared" si="28"/>
        <v>950867</v>
      </c>
      <c r="U75" s="18">
        <f t="shared" si="21"/>
        <v>66000</v>
      </c>
      <c r="V75" s="18">
        <f t="shared" si="23"/>
        <v>0</v>
      </c>
      <c r="AF75" s="18">
        <f>IF(B75="B",1,0)</f>
        <v>1</v>
      </c>
      <c r="AG75" s="18">
        <f>IF(B75="S",1,0)</f>
        <v>0</v>
      </c>
      <c r="AH75" s="18">
        <f t="shared" si="24"/>
        <v>0</v>
      </c>
      <c r="AI75" s="18">
        <f t="shared" si="25"/>
        <v>1</v>
      </c>
      <c r="AJ75" s="18">
        <f t="shared" si="26"/>
        <v>0</v>
      </c>
    </row>
    <row r="76" spans="1:36" ht="19.5" customHeight="1">
      <c r="A76" s="34">
        <v>72</v>
      </c>
      <c r="B76" s="18" t="s">
        <v>38</v>
      </c>
      <c r="C76" s="31">
        <v>42121</v>
      </c>
      <c r="D76" s="59">
        <v>15</v>
      </c>
      <c r="E76" s="18">
        <v>180.663</v>
      </c>
      <c r="F76" s="18">
        <v>180.362</v>
      </c>
      <c r="G76" s="18">
        <v>2</v>
      </c>
      <c r="H76" s="18">
        <f t="shared" si="17"/>
        <v>180.683</v>
      </c>
      <c r="I76" s="18">
        <f t="shared" si="18"/>
        <v>180.342</v>
      </c>
      <c r="J76" s="18">
        <f t="shared" si="19"/>
        <v>0.34</v>
      </c>
      <c r="K76" s="18">
        <f t="shared" si="20"/>
        <v>0.51</v>
      </c>
      <c r="L76" s="18">
        <f>ROUNDDOWN(H76+K76,3)</f>
        <v>181.193</v>
      </c>
      <c r="M76" s="18" t="s">
        <v>63</v>
      </c>
      <c r="N76" s="18">
        <f>ROUNDDOWN(K76*100,3)</f>
        <v>51</v>
      </c>
      <c r="P76" s="18">
        <f t="shared" si="22"/>
        <v>5.8</v>
      </c>
      <c r="Q76" s="37">
        <f t="shared" si="29"/>
        <v>29580</v>
      </c>
      <c r="R76" s="37"/>
      <c r="S76" s="39">
        <f t="shared" si="27"/>
        <v>29580</v>
      </c>
      <c r="T76" s="41">
        <f t="shared" si="28"/>
        <v>980447</v>
      </c>
      <c r="U76" s="18">
        <f t="shared" si="21"/>
        <v>58000</v>
      </c>
      <c r="V76" s="18">
        <f t="shared" si="23"/>
        <v>1</v>
      </c>
      <c r="AF76" s="18">
        <f>IF(B76="B",1,0)</f>
        <v>1</v>
      </c>
      <c r="AG76" s="18">
        <f>IF(B76="S",1,0)</f>
        <v>0</v>
      </c>
      <c r="AH76" s="18">
        <f t="shared" si="24"/>
        <v>1</v>
      </c>
      <c r="AI76" s="18">
        <f t="shared" si="25"/>
        <v>0</v>
      </c>
      <c r="AJ76" s="18">
        <f t="shared" si="26"/>
        <v>0</v>
      </c>
    </row>
    <row r="77" spans="1:36" ht="19.5" customHeight="1">
      <c r="A77" s="34">
        <v>73</v>
      </c>
      <c r="B77" s="53" t="s">
        <v>38</v>
      </c>
      <c r="C77" s="31">
        <v>42121</v>
      </c>
      <c r="D77" s="59">
        <v>9</v>
      </c>
      <c r="E77" s="18">
        <v>180.672</v>
      </c>
      <c r="F77" s="18">
        <v>180.386</v>
      </c>
      <c r="G77" s="18">
        <v>2</v>
      </c>
      <c r="H77" s="18">
        <f t="shared" si="17"/>
        <v>180.692</v>
      </c>
      <c r="I77" s="18">
        <f t="shared" si="18"/>
        <v>180.366</v>
      </c>
      <c r="J77" s="18">
        <f t="shared" si="19"/>
        <v>0.325</v>
      </c>
      <c r="K77" s="18">
        <f t="shared" si="20"/>
        <v>0.487</v>
      </c>
      <c r="L77" s="18">
        <f>ROUNDDOWN(H77+K77,3)</f>
        <v>181.179</v>
      </c>
      <c r="M77" s="18" t="s">
        <v>63</v>
      </c>
      <c r="N77" s="18">
        <f>ROUNDDOWN(K77*100,3)</f>
        <v>48.7</v>
      </c>
      <c r="P77" s="18">
        <f t="shared" si="22"/>
        <v>6.1</v>
      </c>
      <c r="Q77" s="37">
        <f t="shared" si="29"/>
        <v>29707</v>
      </c>
      <c r="R77" s="37"/>
      <c r="S77" s="39">
        <f t="shared" si="27"/>
        <v>29707</v>
      </c>
      <c r="T77" s="41">
        <f t="shared" si="28"/>
        <v>1010154</v>
      </c>
      <c r="U77" s="18">
        <f t="shared" si="21"/>
        <v>61000</v>
      </c>
      <c r="V77" s="18">
        <f t="shared" si="23"/>
        <v>1</v>
      </c>
      <c r="AF77" s="18">
        <f>IF(B77="B",1,0)</f>
        <v>1</v>
      </c>
      <c r="AG77" s="18">
        <f>IF(B77="S",1,0)</f>
        <v>0</v>
      </c>
      <c r="AH77" s="18">
        <f t="shared" si="24"/>
        <v>1</v>
      </c>
      <c r="AI77" s="18">
        <f t="shared" si="25"/>
        <v>0</v>
      </c>
      <c r="AJ77" s="18">
        <f t="shared" si="26"/>
        <v>0</v>
      </c>
    </row>
    <row r="78" spans="1:36" ht="19.5" customHeight="1">
      <c r="A78" s="34">
        <v>74</v>
      </c>
      <c r="B78" s="53" t="s">
        <v>38</v>
      </c>
      <c r="C78" s="31">
        <v>42121</v>
      </c>
      <c r="D78" s="59">
        <v>3</v>
      </c>
      <c r="E78" s="18">
        <v>180.557</v>
      </c>
      <c r="F78" s="18">
        <v>180.32</v>
      </c>
      <c r="G78" s="18">
        <v>2</v>
      </c>
      <c r="H78" s="18">
        <f t="shared" si="17"/>
        <v>180.577</v>
      </c>
      <c r="I78" s="18">
        <f t="shared" si="18"/>
        <v>180.3</v>
      </c>
      <c r="J78" s="18">
        <f t="shared" si="19"/>
        <v>0.276</v>
      </c>
      <c r="K78" s="18">
        <f t="shared" si="20"/>
        <v>0.414</v>
      </c>
      <c r="L78" s="18">
        <f>ROUNDDOWN(H78+K78,3)</f>
        <v>180.991</v>
      </c>
      <c r="M78" s="18" t="s">
        <v>87</v>
      </c>
      <c r="O78" s="18">
        <f>ROUNDDOWN(J78*100,3)</f>
        <v>27.6</v>
      </c>
      <c r="P78" s="18">
        <f t="shared" si="22"/>
        <v>7.2</v>
      </c>
      <c r="Q78" s="37"/>
      <c r="R78" s="37">
        <f>ROUNDDOWN(J78*U78,0)</f>
        <v>19872</v>
      </c>
      <c r="S78" s="39">
        <f t="shared" si="27"/>
        <v>-19872</v>
      </c>
      <c r="T78" s="41">
        <f t="shared" si="28"/>
        <v>990282</v>
      </c>
      <c r="U78" s="18">
        <f t="shared" si="21"/>
        <v>72000</v>
      </c>
      <c r="V78" s="18">
        <f t="shared" si="23"/>
        <v>0</v>
      </c>
      <c r="AF78" s="18">
        <f>IF(B78="B",1,0)</f>
        <v>1</v>
      </c>
      <c r="AG78" s="18">
        <f>IF(B78="S",1,0)</f>
        <v>0</v>
      </c>
      <c r="AH78" s="18">
        <f t="shared" si="24"/>
        <v>0</v>
      </c>
      <c r="AI78" s="18">
        <f t="shared" si="25"/>
        <v>1</v>
      </c>
      <c r="AJ78" s="18">
        <f t="shared" si="26"/>
        <v>0</v>
      </c>
    </row>
    <row r="79" spans="1:36" ht="19.5" customHeight="1">
      <c r="A79" s="34">
        <v>75</v>
      </c>
      <c r="B79" s="53" t="s">
        <v>38</v>
      </c>
      <c r="C79" s="31">
        <v>42118</v>
      </c>
      <c r="D79" s="59">
        <v>22</v>
      </c>
      <c r="E79" s="18">
        <v>180.442</v>
      </c>
      <c r="F79" s="18">
        <v>180.294</v>
      </c>
      <c r="G79" s="18">
        <v>2</v>
      </c>
      <c r="H79" s="18">
        <f t="shared" si="17"/>
        <v>180.462</v>
      </c>
      <c r="I79" s="18">
        <f t="shared" si="18"/>
        <v>180.274</v>
      </c>
      <c r="J79" s="18">
        <f t="shared" si="19"/>
        <v>0.187</v>
      </c>
      <c r="K79" s="18">
        <f t="shared" si="20"/>
        <v>0.28</v>
      </c>
      <c r="L79" s="18">
        <f>ROUNDDOWN(H79+K79,3)</f>
        <v>180.742</v>
      </c>
      <c r="M79" s="18" t="s">
        <v>63</v>
      </c>
      <c r="N79" s="18">
        <f>ROUNDDOWN(K79*100,3)</f>
        <v>28</v>
      </c>
      <c r="P79" s="18">
        <f t="shared" si="22"/>
        <v>10.6</v>
      </c>
      <c r="Q79" s="37">
        <f t="shared" si="29"/>
        <v>29680</v>
      </c>
      <c r="R79" s="37"/>
      <c r="S79" s="39">
        <f t="shared" si="27"/>
        <v>29680</v>
      </c>
      <c r="T79" s="41">
        <f t="shared" si="28"/>
        <v>1019962</v>
      </c>
      <c r="U79" s="18">
        <f t="shared" si="21"/>
        <v>106000</v>
      </c>
      <c r="V79" s="18">
        <f t="shared" si="23"/>
        <v>1</v>
      </c>
      <c r="AF79" s="18">
        <f>IF(B79="B",1,0)</f>
        <v>1</v>
      </c>
      <c r="AG79" s="18">
        <f>IF(B79="S",1,0)</f>
        <v>0</v>
      </c>
      <c r="AH79" s="18">
        <f t="shared" si="24"/>
        <v>1</v>
      </c>
      <c r="AI79" s="18">
        <f t="shared" si="25"/>
        <v>0</v>
      </c>
      <c r="AJ79" s="18">
        <f t="shared" si="26"/>
        <v>0</v>
      </c>
    </row>
    <row r="80" spans="1:36" ht="19.5" customHeight="1">
      <c r="A80" s="34">
        <v>76</v>
      </c>
      <c r="B80" s="53" t="s">
        <v>38</v>
      </c>
      <c r="C80" s="31">
        <v>42118</v>
      </c>
      <c r="D80" s="58">
        <v>17</v>
      </c>
      <c r="E80" s="18">
        <v>180.464</v>
      </c>
      <c r="F80" s="18">
        <v>180.056</v>
      </c>
      <c r="G80" s="18">
        <v>2</v>
      </c>
      <c r="H80" s="18">
        <f t="shared" si="17"/>
        <v>180.484</v>
      </c>
      <c r="I80" s="18">
        <f t="shared" si="18"/>
        <v>180.036</v>
      </c>
      <c r="J80" s="18">
        <f t="shared" si="19"/>
        <v>0.448</v>
      </c>
      <c r="K80" s="18">
        <f t="shared" si="20"/>
        <v>0.672</v>
      </c>
      <c r="L80" s="18">
        <f>ROUNDDOWN(H80+K80,3)</f>
        <v>181.156</v>
      </c>
      <c r="M80" s="18" t="s">
        <v>63</v>
      </c>
      <c r="N80" s="18">
        <f>ROUNDDOWN(K80*100,3)</f>
        <v>67.2</v>
      </c>
      <c r="P80" s="18">
        <f t="shared" si="22"/>
        <v>4.4</v>
      </c>
      <c r="Q80" s="37">
        <f t="shared" si="29"/>
        <v>29568</v>
      </c>
      <c r="R80" s="37"/>
      <c r="S80" s="39">
        <f t="shared" si="27"/>
        <v>29568</v>
      </c>
      <c r="T80" s="41">
        <f t="shared" si="28"/>
        <v>1049530</v>
      </c>
      <c r="U80" s="18">
        <f t="shared" si="21"/>
        <v>44000</v>
      </c>
      <c r="V80" s="18">
        <f t="shared" si="23"/>
        <v>1</v>
      </c>
      <c r="AF80" s="18">
        <f>IF(B80="B",1,0)</f>
        <v>1</v>
      </c>
      <c r="AG80" s="18">
        <f>IF(B80="S",1,0)</f>
        <v>0</v>
      </c>
      <c r="AH80" s="18">
        <f t="shared" si="24"/>
        <v>1</v>
      </c>
      <c r="AI80" s="18">
        <f t="shared" si="25"/>
        <v>0</v>
      </c>
      <c r="AJ80" s="18">
        <f t="shared" si="26"/>
        <v>0</v>
      </c>
    </row>
    <row r="81" spans="1:36" ht="19.5" customHeight="1">
      <c r="A81" s="34">
        <v>77</v>
      </c>
      <c r="B81" s="53" t="s">
        <v>38</v>
      </c>
      <c r="C81" s="31">
        <v>42116</v>
      </c>
      <c r="D81" s="58">
        <v>9</v>
      </c>
      <c r="E81" s="18">
        <v>178.666</v>
      </c>
      <c r="F81" s="18">
        <v>178.452</v>
      </c>
      <c r="G81" s="18">
        <v>2</v>
      </c>
      <c r="H81" s="18">
        <f t="shared" si="17"/>
        <v>178.686</v>
      </c>
      <c r="I81" s="18">
        <f t="shared" si="18"/>
        <v>178.432</v>
      </c>
      <c r="J81" s="18">
        <f t="shared" si="19"/>
        <v>0.254</v>
      </c>
      <c r="K81" s="18">
        <f t="shared" si="20"/>
        <v>0.381</v>
      </c>
      <c r="L81" s="18">
        <f>ROUNDDOWN(H81+K81,3)</f>
        <v>179.067</v>
      </c>
      <c r="M81" s="18" t="s">
        <v>63</v>
      </c>
      <c r="N81" s="18">
        <f>ROUNDDOWN(K81*100,3)</f>
        <v>38.1</v>
      </c>
      <c r="P81" s="18">
        <f t="shared" si="22"/>
        <v>7.8</v>
      </c>
      <c r="Q81" s="37">
        <f t="shared" si="29"/>
        <v>29718</v>
      </c>
      <c r="R81" s="37"/>
      <c r="S81" s="39">
        <f t="shared" si="27"/>
        <v>29718</v>
      </c>
      <c r="T81" s="41">
        <f t="shared" si="28"/>
        <v>1079248</v>
      </c>
      <c r="U81" s="18">
        <f t="shared" si="21"/>
        <v>78000</v>
      </c>
      <c r="V81" s="18">
        <f t="shared" si="23"/>
        <v>1</v>
      </c>
      <c r="AF81" s="18">
        <f>IF(B81="B",1,0)</f>
        <v>1</v>
      </c>
      <c r="AG81" s="18">
        <f>IF(B81="S",1,0)</f>
        <v>0</v>
      </c>
      <c r="AH81" s="18">
        <f t="shared" si="24"/>
        <v>1</v>
      </c>
      <c r="AI81" s="18">
        <f t="shared" si="25"/>
        <v>0</v>
      </c>
      <c r="AJ81" s="18">
        <f t="shared" si="26"/>
        <v>0</v>
      </c>
    </row>
    <row r="82" spans="1:36" ht="19.5" customHeight="1">
      <c r="A82" s="34">
        <v>78</v>
      </c>
      <c r="B82" s="53" t="s">
        <v>38</v>
      </c>
      <c r="C82" s="31">
        <v>42116</v>
      </c>
      <c r="D82" s="58">
        <v>1</v>
      </c>
      <c r="E82" s="18">
        <v>178.659</v>
      </c>
      <c r="F82" s="18">
        <v>178.464</v>
      </c>
      <c r="G82" s="18">
        <v>2</v>
      </c>
      <c r="H82" s="18">
        <f t="shared" si="17"/>
        <v>178.679</v>
      </c>
      <c r="I82" s="18">
        <f t="shared" si="18"/>
        <v>178.444</v>
      </c>
      <c r="J82" s="18">
        <f t="shared" si="19"/>
        <v>0.235</v>
      </c>
      <c r="K82" s="18">
        <f t="shared" si="20"/>
        <v>0.352</v>
      </c>
      <c r="L82" s="18">
        <f>ROUNDDOWN(H82+K82,3)</f>
        <v>179.031</v>
      </c>
      <c r="M82" s="18" t="s">
        <v>63</v>
      </c>
      <c r="N82" s="18">
        <f>ROUNDDOWN(K82*100,3)</f>
        <v>35.2</v>
      </c>
      <c r="P82" s="18">
        <f t="shared" si="22"/>
        <v>8.5</v>
      </c>
      <c r="Q82" s="37">
        <f t="shared" si="29"/>
        <v>29920</v>
      </c>
      <c r="R82" s="37"/>
      <c r="S82" s="39">
        <f t="shared" si="27"/>
        <v>29920</v>
      </c>
      <c r="T82" s="41">
        <f t="shared" si="28"/>
        <v>1109168</v>
      </c>
      <c r="U82" s="18">
        <f t="shared" si="21"/>
        <v>85000</v>
      </c>
      <c r="V82" s="18">
        <f t="shared" si="23"/>
        <v>1</v>
      </c>
      <c r="AF82" s="18">
        <f>IF(B82="B",1,0)</f>
        <v>1</v>
      </c>
      <c r="AG82" s="18">
        <f>IF(B82="S",1,0)</f>
        <v>0</v>
      </c>
      <c r="AH82" s="18">
        <f t="shared" si="24"/>
        <v>1</v>
      </c>
      <c r="AI82" s="18">
        <f t="shared" si="25"/>
        <v>0</v>
      </c>
      <c r="AJ82" s="18">
        <f t="shared" si="26"/>
        <v>0</v>
      </c>
    </row>
    <row r="83" spans="1:36" ht="19.5" customHeight="1">
      <c r="A83" s="34">
        <v>79</v>
      </c>
      <c r="B83" s="53" t="s">
        <v>64</v>
      </c>
      <c r="C83" s="31">
        <v>42114</v>
      </c>
      <c r="D83" s="58">
        <v>14</v>
      </c>
      <c r="E83" s="18">
        <v>177.55</v>
      </c>
      <c r="F83" s="18">
        <v>177.791</v>
      </c>
      <c r="G83" s="18">
        <v>2</v>
      </c>
      <c r="H83" s="18">
        <f>ROUNDDOWN(E83-(G83/100),3)</f>
        <v>177.53</v>
      </c>
      <c r="I83" s="18">
        <f>ROUNDDOWN(F83+(G83/100),3)</f>
        <v>177.811</v>
      </c>
      <c r="J83" s="18">
        <f t="shared" si="19"/>
        <v>0.281</v>
      </c>
      <c r="K83" s="18">
        <f t="shared" si="20"/>
        <v>0.421</v>
      </c>
      <c r="L83" s="18">
        <f>ROUNDDOWN(H83-K83,3)</f>
        <v>177.109</v>
      </c>
      <c r="M83" s="18" t="s">
        <v>87</v>
      </c>
      <c r="O83" s="18">
        <f>ROUNDDOWN(J83*100,3)</f>
        <v>28.1</v>
      </c>
      <c r="P83" s="18">
        <f t="shared" si="22"/>
        <v>7.1</v>
      </c>
      <c r="Q83" s="37"/>
      <c r="R83" s="37">
        <f>ROUNDDOWN(J83*U83,0)</f>
        <v>19951</v>
      </c>
      <c r="S83" s="39">
        <f t="shared" si="27"/>
        <v>-19951</v>
      </c>
      <c r="T83" s="41">
        <f t="shared" si="28"/>
        <v>1089217</v>
      </c>
      <c r="U83" s="18">
        <f t="shared" si="21"/>
        <v>71000</v>
      </c>
      <c r="V83" s="18">
        <f t="shared" si="23"/>
        <v>0</v>
      </c>
      <c r="AF83" s="18">
        <f>IF(B83="B",1,0)</f>
        <v>0</v>
      </c>
      <c r="AG83" s="18">
        <f>IF(B83="S",1,0)</f>
        <v>1</v>
      </c>
      <c r="AH83" s="18">
        <f t="shared" si="24"/>
        <v>0</v>
      </c>
      <c r="AI83" s="18">
        <f t="shared" si="25"/>
        <v>1</v>
      </c>
      <c r="AJ83" s="18">
        <f t="shared" si="26"/>
        <v>0</v>
      </c>
    </row>
    <row r="84" spans="1:36" ht="19.5" customHeight="1">
      <c r="A84" s="34">
        <v>80</v>
      </c>
      <c r="B84" s="53" t="s">
        <v>64</v>
      </c>
      <c r="C84" s="31">
        <v>42114</v>
      </c>
      <c r="D84" s="58">
        <v>13</v>
      </c>
      <c r="E84" s="18">
        <v>177.43</v>
      </c>
      <c r="F84" s="18">
        <v>177.871</v>
      </c>
      <c r="G84" s="18">
        <v>2</v>
      </c>
      <c r="H84" s="18">
        <f>ROUNDDOWN(E84-(G84/100),3)</f>
        <v>177.41</v>
      </c>
      <c r="I84" s="18">
        <f>ROUNDDOWN(F84+(G84/100),3)</f>
        <v>177.891</v>
      </c>
      <c r="J84" s="18">
        <f t="shared" si="19"/>
        <v>0.48</v>
      </c>
      <c r="K84" s="18">
        <f t="shared" si="20"/>
        <v>0.72</v>
      </c>
      <c r="L84" s="18">
        <f>ROUNDDOWN(H84-K84,3)</f>
        <v>176.69</v>
      </c>
      <c r="M84" s="18" t="s">
        <v>87</v>
      </c>
      <c r="O84" s="18">
        <f>ROUNDDOWN(J84*100,3)</f>
        <v>48</v>
      </c>
      <c r="P84" s="18">
        <f t="shared" si="22"/>
        <v>4.1</v>
      </c>
      <c r="Q84" s="37"/>
      <c r="R84" s="37">
        <f>ROUNDDOWN(J84*U84,0)</f>
        <v>19680</v>
      </c>
      <c r="S84" s="39">
        <f t="shared" si="27"/>
        <v>-19680</v>
      </c>
      <c r="T84" s="41">
        <f t="shared" si="28"/>
        <v>1069537</v>
      </c>
      <c r="U84" s="18">
        <f t="shared" si="21"/>
        <v>41000</v>
      </c>
      <c r="V84" s="18">
        <f t="shared" si="23"/>
        <v>0</v>
      </c>
      <c r="AF84" s="18">
        <f>IF(B84="B",1,0)</f>
        <v>0</v>
      </c>
      <c r="AG84" s="18">
        <f>IF(B84="S",1,0)</f>
        <v>1</v>
      </c>
      <c r="AH84" s="18">
        <f t="shared" si="24"/>
        <v>0</v>
      </c>
      <c r="AI84" s="18">
        <f t="shared" si="25"/>
        <v>1</v>
      </c>
      <c r="AJ84" s="18">
        <f t="shared" si="26"/>
        <v>0</v>
      </c>
    </row>
    <row r="85" spans="1:36" ht="19.5" customHeight="1">
      <c r="A85" s="34">
        <v>81</v>
      </c>
      <c r="B85" s="18" t="s">
        <v>64</v>
      </c>
      <c r="C85" s="19">
        <v>42111</v>
      </c>
      <c r="D85" s="58">
        <v>23</v>
      </c>
      <c r="E85" s="18">
        <v>177.713</v>
      </c>
      <c r="F85" s="18">
        <v>177.99</v>
      </c>
      <c r="G85" s="18">
        <v>2</v>
      </c>
      <c r="H85" s="18">
        <f>ROUNDDOWN(E85-(G85/100),3)</f>
        <v>177.693</v>
      </c>
      <c r="I85" s="18">
        <f>ROUNDDOWN(F85+(G85/100),3)</f>
        <v>178.01</v>
      </c>
      <c r="J85" s="18">
        <f t="shared" si="19"/>
        <v>0.316</v>
      </c>
      <c r="K85" s="18">
        <f t="shared" si="20"/>
        <v>0.474</v>
      </c>
      <c r="L85" s="18">
        <f>ROUNDDOWN(H85-K85,3)</f>
        <v>177.219</v>
      </c>
      <c r="M85" s="18" t="s">
        <v>67</v>
      </c>
      <c r="P85" s="18">
        <f t="shared" si="22"/>
        <v>6.3</v>
      </c>
      <c r="Q85" s="37"/>
      <c r="R85" s="37"/>
      <c r="S85" s="39">
        <f t="shared" si="27"/>
        <v>0</v>
      </c>
      <c r="T85" s="41">
        <f t="shared" si="28"/>
        <v>1069537</v>
      </c>
      <c r="U85" s="18">
        <f t="shared" si="21"/>
        <v>63000</v>
      </c>
      <c r="V85" s="18">
        <f t="shared" si="23"/>
        <v>0</v>
      </c>
      <c r="AF85" s="18">
        <f>IF(B85="B",1,0)</f>
        <v>0</v>
      </c>
      <c r="AG85" s="18">
        <f>IF(B85="S",1,0)</f>
        <v>1</v>
      </c>
      <c r="AH85" s="18">
        <f t="shared" si="24"/>
        <v>0</v>
      </c>
      <c r="AI85" s="18">
        <f t="shared" si="25"/>
        <v>0</v>
      </c>
      <c r="AJ85" s="18">
        <f t="shared" si="26"/>
        <v>1</v>
      </c>
    </row>
    <row r="86" spans="1:36" ht="19.5" customHeight="1">
      <c r="A86" s="34">
        <v>82</v>
      </c>
      <c r="B86" s="18" t="s">
        <v>64</v>
      </c>
      <c r="C86" s="19">
        <v>42111</v>
      </c>
      <c r="D86" s="58">
        <v>22</v>
      </c>
      <c r="E86" s="18">
        <v>177.669</v>
      </c>
      <c r="F86" s="18">
        <v>177.977</v>
      </c>
      <c r="G86" s="18">
        <v>2</v>
      </c>
      <c r="H86" s="18">
        <f>ROUNDDOWN(E86-(G86/100),3)</f>
        <v>177.649</v>
      </c>
      <c r="I86" s="18">
        <f>ROUNDDOWN(F86+(G86/100),3)</f>
        <v>177.997</v>
      </c>
      <c r="J86" s="18">
        <f t="shared" si="19"/>
        <v>0.348</v>
      </c>
      <c r="K86" s="18">
        <f t="shared" si="20"/>
        <v>0.522</v>
      </c>
      <c r="L86" s="18">
        <f>ROUNDDOWN(H86-K86,3)</f>
        <v>177.127</v>
      </c>
      <c r="M86" s="18" t="s">
        <v>67</v>
      </c>
      <c r="P86" s="18">
        <f t="shared" si="22"/>
        <v>5.7</v>
      </c>
      <c r="Q86" s="37"/>
      <c r="R86" s="37"/>
      <c r="S86" s="39">
        <f t="shared" si="27"/>
        <v>0</v>
      </c>
      <c r="T86" s="41">
        <f t="shared" si="28"/>
        <v>1069537</v>
      </c>
      <c r="U86" s="18">
        <f t="shared" si="21"/>
        <v>57000</v>
      </c>
      <c r="V86" s="18">
        <f t="shared" si="23"/>
        <v>0</v>
      </c>
      <c r="AF86" s="18">
        <f>IF(B86="B",1,0)</f>
        <v>0</v>
      </c>
      <c r="AG86" s="18">
        <f>IF(B86="S",1,0)</f>
        <v>1</v>
      </c>
      <c r="AH86" s="18">
        <f t="shared" si="24"/>
        <v>0</v>
      </c>
      <c r="AI86" s="18">
        <f t="shared" si="25"/>
        <v>0</v>
      </c>
      <c r="AJ86" s="18">
        <f t="shared" si="26"/>
        <v>1</v>
      </c>
    </row>
    <row r="87" spans="1:36" ht="19.5" customHeight="1">
      <c r="A87" s="34">
        <v>83</v>
      </c>
      <c r="B87" s="18" t="s">
        <v>38</v>
      </c>
      <c r="C87" s="19">
        <v>42111</v>
      </c>
      <c r="D87" s="58">
        <v>9</v>
      </c>
      <c r="E87" s="18">
        <v>177.76</v>
      </c>
      <c r="F87" s="18">
        <v>177.426</v>
      </c>
      <c r="G87" s="18">
        <v>2</v>
      </c>
      <c r="H87" s="18">
        <f>ROUNDDOWN(E87+(G87/100),3)</f>
        <v>177.78</v>
      </c>
      <c r="I87" s="18">
        <f>ROUNDDOWN(F87-(G87/100),3)</f>
        <v>177.406</v>
      </c>
      <c r="J87" s="18">
        <f t="shared" si="19"/>
        <v>0.373</v>
      </c>
      <c r="K87" s="18">
        <f t="shared" si="20"/>
        <v>0.559</v>
      </c>
      <c r="L87" s="18">
        <f>ROUNDDOWN(H87+K87,3)</f>
        <v>178.339</v>
      </c>
      <c r="M87" s="18" t="s">
        <v>63</v>
      </c>
      <c r="N87" s="18">
        <f>ROUNDDOWN(K87*100,3)</f>
        <v>55.9</v>
      </c>
      <c r="P87" s="18">
        <f t="shared" si="22"/>
        <v>5.3</v>
      </c>
      <c r="Q87" s="37">
        <f t="shared" si="29"/>
        <v>29627</v>
      </c>
      <c r="R87" s="37"/>
      <c r="S87" s="39">
        <f t="shared" si="27"/>
        <v>29627</v>
      </c>
      <c r="T87" s="41">
        <f t="shared" si="28"/>
        <v>1099164</v>
      </c>
      <c r="U87" s="18">
        <f t="shared" si="21"/>
        <v>53000</v>
      </c>
      <c r="V87" s="18">
        <f t="shared" si="23"/>
        <v>1</v>
      </c>
      <c r="AF87" s="18">
        <f>IF(B87="B",1,0)</f>
        <v>1</v>
      </c>
      <c r="AG87" s="18">
        <f>IF(B87="S",1,0)</f>
        <v>0</v>
      </c>
      <c r="AH87" s="18">
        <f t="shared" si="24"/>
        <v>1</v>
      </c>
      <c r="AI87" s="18">
        <f t="shared" si="25"/>
        <v>0</v>
      </c>
      <c r="AJ87" s="18">
        <f t="shared" si="26"/>
        <v>0</v>
      </c>
    </row>
    <row r="88" spans="1:36" ht="19.5" customHeight="1">
      <c r="A88" s="34">
        <v>84</v>
      </c>
      <c r="B88" s="18" t="s">
        <v>38</v>
      </c>
      <c r="C88" s="19">
        <v>42110</v>
      </c>
      <c r="D88" s="58">
        <v>11</v>
      </c>
      <c r="E88" s="18">
        <v>177.008</v>
      </c>
      <c r="F88" s="18">
        <v>176.692</v>
      </c>
      <c r="G88" s="18">
        <v>2</v>
      </c>
      <c r="H88" s="18">
        <f>ROUNDDOWN(E88+(G88/100),3)</f>
        <v>177.028</v>
      </c>
      <c r="I88" s="18">
        <f>ROUNDDOWN(F88-(G88/100),3)</f>
        <v>176.672</v>
      </c>
      <c r="J88" s="18">
        <f t="shared" si="19"/>
        <v>0.355</v>
      </c>
      <c r="K88" s="18">
        <f t="shared" si="20"/>
        <v>0.532</v>
      </c>
      <c r="L88" s="18">
        <f>ROUNDDOWN(H88+K88,3)</f>
        <v>177.56</v>
      </c>
      <c r="M88" s="18" t="s">
        <v>63</v>
      </c>
      <c r="N88" s="18">
        <f>ROUNDDOWN(K88*100,3)</f>
        <v>53.2</v>
      </c>
      <c r="P88" s="18">
        <f t="shared" si="22"/>
        <v>5.6</v>
      </c>
      <c r="Q88" s="37">
        <f t="shared" si="29"/>
        <v>29792</v>
      </c>
      <c r="R88" s="37"/>
      <c r="S88" s="39">
        <f t="shared" si="27"/>
        <v>29792</v>
      </c>
      <c r="T88" s="41">
        <f t="shared" si="28"/>
        <v>1128956</v>
      </c>
      <c r="U88" s="18">
        <f t="shared" si="21"/>
        <v>56000</v>
      </c>
      <c r="V88" s="18">
        <f t="shared" si="23"/>
        <v>1</v>
      </c>
      <c r="AF88" s="18">
        <f>IF(B88="B",1,0)</f>
        <v>1</v>
      </c>
      <c r="AG88" s="18">
        <f>IF(B88="S",1,0)</f>
        <v>0</v>
      </c>
      <c r="AH88" s="18">
        <f t="shared" si="24"/>
        <v>1</v>
      </c>
      <c r="AI88" s="18">
        <f t="shared" si="25"/>
        <v>0</v>
      </c>
      <c r="AJ88" s="18">
        <f t="shared" si="26"/>
        <v>0</v>
      </c>
    </row>
    <row r="89" spans="1:36" ht="19.5" customHeight="1">
      <c r="A89" s="34">
        <v>85</v>
      </c>
      <c r="B89" s="18" t="s">
        <v>38</v>
      </c>
      <c r="C89" s="19">
        <v>42110</v>
      </c>
      <c r="D89" s="58">
        <v>1</v>
      </c>
      <c r="E89" s="18">
        <v>176.699</v>
      </c>
      <c r="F89" s="18">
        <v>176.541</v>
      </c>
      <c r="G89" s="18">
        <v>2</v>
      </c>
      <c r="H89" s="18">
        <f>ROUNDDOWN(E89+(G89/100),3)</f>
        <v>176.719</v>
      </c>
      <c r="I89" s="18">
        <f>ROUNDDOWN(F89-(G89/100),3)</f>
        <v>176.521</v>
      </c>
      <c r="J89" s="18">
        <f t="shared" si="19"/>
        <v>0.198</v>
      </c>
      <c r="K89" s="18">
        <f t="shared" si="20"/>
        <v>0.297</v>
      </c>
      <c r="L89" s="18">
        <f>ROUNDDOWN(H89+K89,3)</f>
        <v>177.016</v>
      </c>
      <c r="M89" s="18" t="s">
        <v>63</v>
      </c>
      <c r="N89" s="18">
        <f>ROUNDDOWN(K89*100,3)</f>
        <v>29.7</v>
      </c>
      <c r="P89" s="18">
        <f t="shared" si="22"/>
        <v>10.1</v>
      </c>
      <c r="Q89" s="37">
        <f t="shared" si="29"/>
        <v>29997</v>
      </c>
      <c r="R89" s="37"/>
      <c r="S89" s="39">
        <f t="shared" si="27"/>
        <v>29997</v>
      </c>
      <c r="T89" s="41">
        <f t="shared" si="28"/>
        <v>1158953</v>
      </c>
      <c r="U89" s="18">
        <f t="shared" si="21"/>
        <v>101000</v>
      </c>
      <c r="V89" s="18">
        <f t="shared" si="23"/>
        <v>1</v>
      </c>
      <c r="AF89" s="18">
        <f>IF(B89="B",1,0)</f>
        <v>1</v>
      </c>
      <c r="AG89" s="18">
        <f>IF(B89="S",1,0)</f>
        <v>0</v>
      </c>
      <c r="AH89" s="18">
        <f t="shared" si="24"/>
        <v>1</v>
      </c>
      <c r="AI89" s="18">
        <f t="shared" si="25"/>
        <v>0</v>
      </c>
      <c r="AJ89" s="18">
        <f t="shared" si="26"/>
        <v>0</v>
      </c>
    </row>
    <row r="90" spans="1:36" ht="19.5" customHeight="1">
      <c r="A90" s="34">
        <v>86</v>
      </c>
      <c r="B90" s="18" t="s">
        <v>38</v>
      </c>
      <c r="C90" s="19">
        <v>42109</v>
      </c>
      <c r="D90" s="58">
        <v>5</v>
      </c>
      <c r="E90" s="18">
        <v>176.593</v>
      </c>
      <c r="F90" s="18">
        <v>176.435</v>
      </c>
      <c r="G90" s="18">
        <v>2</v>
      </c>
      <c r="H90" s="18">
        <f>ROUNDDOWN(E90+(G90/100),3)</f>
        <v>176.613</v>
      </c>
      <c r="I90" s="18">
        <f>ROUNDDOWN(F90-(G90/100),3)</f>
        <v>176.415</v>
      </c>
      <c r="J90" s="18">
        <f t="shared" si="19"/>
        <v>0.198</v>
      </c>
      <c r="K90" s="18">
        <f t="shared" si="20"/>
        <v>0.297</v>
      </c>
      <c r="L90" s="18">
        <f>ROUNDDOWN(H90+K90,3)</f>
        <v>176.91</v>
      </c>
      <c r="M90" s="18" t="s">
        <v>87</v>
      </c>
      <c r="O90" s="18">
        <f>ROUNDDOWN(J90*100,3)</f>
        <v>19.8</v>
      </c>
      <c r="P90" s="18">
        <f t="shared" si="22"/>
        <v>10.1</v>
      </c>
      <c r="Q90" s="37"/>
      <c r="R90" s="37">
        <f>ROUNDDOWN(J90*U90,0)</f>
        <v>19998</v>
      </c>
      <c r="S90" s="39">
        <f t="shared" si="27"/>
        <v>-19998</v>
      </c>
      <c r="T90" s="41">
        <f t="shared" si="28"/>
        <v>1138955</v>
      </c>
      <c r="U90" s="18">
        <f t="shared" si="21"/>
        <v>101000</v>
      </c>
      <c r="V90" s="18">
        <f t="shared" si="23"/>
        <v>0</v>
      </c>
      <c r="AF90" s="18">
        <f>IF(B90="B",1,0)</f>
        <v>1</v>
      </c>
      <c r="AG90" s="18">
        <f>IF(B90="S",1,0)</f>
        <v>0</v>
      </c>
      <c r="AH90" s="18">
        <f t="shared" si="24"/>
        <v>0</v>
      </c>
      <c r="AI90" s="18">
        <f t="shared" si="25"/>
        <v>1</v>
      </c>
      <c r="AJ90" s="18">
        <f t="shared" si="26"/>
        <v>0</v>
      </c>
    </row>
    <row r="91" spans="1:36" ht="19.5" customHeight="1">
      <c r="A91" s="34">
        <v>87</v>
      </c>
      <c r="B91" s="18" t="s">
        <v>64</v>
      </c>
      <c r="C91" s="19">
        <v>42108</v>
      </c>
      <c r="D91" s="58">
        <v>4</v>
      </c>
      <c r="E91" s="18">
        <v>175.893</v>
      </c>
      <c r="F91" s="18">
        <v>176.144</v>
      </c>
      <c r="G91" s="18">
        <v>2</v>
      </c>
      <c r="H91" s="18">
        <f>ROUNDDOWN(E91-(G91/100),3)</f>
        <v>175.873</v>
      </c>
      <c r="I91" s="18">
        <f>ROUNDDOWN(F91+(G91/100),3)</f>
        <v>176.164</v>
      </c>
      <c r="J91" s="18">
        <f t="shared" si="19"/>
        <v>0.29</v>
      </c>
      <c r="K91" s="18">
        <f t="shared" si="20"/>
        <v>0.435</v>
      </c>
      <c r="L91" s="18">
        <f>ROUNDDOWN(H91-K91,3)</f>
        <v>175.438</v>
      </c>
      <c r="M91" s="18" t="s">
        <v>63</v>
      </c>
      <c r="N91" s="18">
        <f>ROUNDDOWN(K91*100,3)</f>
        <v>43.5</v>
      </c>
      <c r="P91" s="18">
        <f t="shared" si="22"/>
        <v>6.8</v>
      </c>
      <c r="Q91" s="37">
        <f t="shared" si="29"/>
        <v>29580</v>
      </c>
      <c r="R91" s="37"/>
      <c r="S91" s="39">
        <f t="shared" si="27"/>
        <v>29580</v>
      </c>
      <c r="T91" s="41">
        <f t="shared" si="28"/>
        <v>1168535</v>
      </c>
      <c r="U91" s="18">
        <f t="shared" si="21"/>
        <v>68000</v>
      </c>
      <c r="V91" s="18">
        <f t="shared" si="23"/>
        <v>1</v>
      </c>
      <c r="AF91" s="18">
        <f>IF(B91="B",1,0)</f>
        <v>0</v>
      </c>
      <c r="AG91" s="18">
        <f>IF(B91="S",1,0)</f>
        <v>1</v>
      </c>
      <c r="AH91" s="18">
        <f t="shared" si="24"/>
        <v>1</v>
      </c>
      <c r="AI91" s="18">
        <f t="shared" si="25"/>
        <v>0</v>
      </c>
      <c r="AJ91" s="18">
        <f t="shared" si="26"/>
        <v>0</v>
      </c>
    </row>
    <row r="92" spans="1:36" ht="19.5" customHeight="1">
      <c r="A92" s="34">
        <v>88</v>
      </c>
      <c r="B92" s="18" t="s">
        <v>64</v>
      </c>
      <c r="C92" s="19">
        <v>42108</v>
      </c>
      <c r="D92" s="58">
        <v>3</v>
      </c>
      <c r="E92" s="18">
        <v>175.923</v>
      </c>
      <c r="F92" s="18">
        <v>176.195</v>
      </c>
      <c r="G92" s="18">
        <v>2</v>
      </c>
      <c r="H92" s="18">
        <f>ROUNDDOWN(E92-(G92/100),3)</f>
        <v>175.903</v>
      </c>
      <c r="I92" s="18">
        <f>ROUNDDOWN(F92+(G92/100),3)</f>
        <v>176.215</v>
      </c>
      <c r="J92" s="18">
        <f t="shared" si="19"/>
        <v>0.312</v>
      </c>
      <c r="K92" s="18">
        <f t="shared" si="20"/>
        <v>0.468</v>
      </c>
      <c r="L92" s="18">
        <f>ROUNDDOWN(H92-K92,3)</f>
        <v>175.435</v>
      </c>
      <c r="M92" s="18" t="s">
        <v>63</v>
      </c>
      <c r="N92" s="18">
        <f>ROUNDDOWN(K92*100,3)</f>
        <v>46.8</v>
      </c>
      <c r="P92" s="18">
        <f t="shared" si="22"/>
        <v>6.4</v>
      </c>
      <c r="Q92" s="37">
        <f t="shared" si="29"/>
        <v>29952</v>
      </c>
      <c r="R92" s="37"/>
      <c r="S92" s="39">
        <f t="shared" si="27"/>
        <v>29952</v>
      </c>
      <c r="T92" s="41">
        <f t="shared" si="28"/>
        <v>1198487</v>
      </c>
      <c r="U92" s="18">
        <f t="shared" si="21"/>
        <v>64000</v>
      </c>
      <c r="V92" s="18">
        <f t="shared" si="23"/>
        <v>1</v>
      </c>
      <c r="AF92" s="18">
        <f>IF(B92="B",1,0)</f>
        <v>0</v>
      </c>
      <c r="AG92" s="18">
        <f>IF(B92="S",1,0)</f>
        <v>1</v>
      </c>
      <c r="AH92" s="18">
        <f t="shared" si="24"/>
        <v>1</v>
      </c>
      <c r="AI92" s="18">
        <f t="shared" si="25"/>
        <v>0</v>
      </c>
      <c r="AJ92" s="18">
        <f t="shared" si="26"/>
        <v>0</v>
      </c>
    </row>
    <row r="93" spans="1:36" ht="19.5" customHeight="1">
      <c r="A93" s="34">
        <v>89</v>
      </c>
      <c r="B93" s="18" t="s">
        <v>38</v>
      </c>
      <c r="C93" s="19">
        <v>42107</v>
      </c>
      <c r="D93" s="58">
        <v>21</v>
      </c>
      <c r="E93" s="18">
        <v>176.225</v>
      </c>
      <c r="F93" s="18">
        <v>176.1</v>
      </c>
      <c r="G93" s="18">
        <v>2</v>
      </c>
      <c r="H93" s="18">
        <f>ROUNDDOWN(E93+(G93/100),3)</f>
        <v>176.245</v>
      </c>
      <c r="I93" s="18">
        <f>ROUNDDOWN(F93-(G93/100),3)</f>
        <v>176.08</v>
      </c>
      <c r="J93" s="18">
        <f t="shared" si="19"/>
        <v>0.164</v>
      </c>
      <c r="K93" s="18">
        <f t="shared" si="20"/>
        <v>0.246</v>
      </c>
      <c r="L93" s="18">
        <f>ROUNDDOWN(H93+K93,3)</f>
        <v>176.491</v>
      </c>
      <c r="M93" s="18" t="s">
        <v>87</v>
      </c>
      <c r="O93" s="18">
        <f>ROUNDDOWN(J93*100,3)</f>
        <v>16.4</v>
      </c>
      <c r="P93" s="18">
        <f t="shared" si="22"/>
        <v>12.1</v>
      </c>
      <c r="Q93" s="37"/>
      <c r="R93" s="37">
        <f>ROUNDDOWN(J93*U93,0)</f>
        <v>19844</v>
      </c>
      <c r="S93" s="39">
        <f t="shared" si="27"/>
        <v>-19844</v>
      </c>
      <c r="T93" s="41">
        <f t="shared" si="28"/>
        <v>1178643</v>
      </c>
      <c r="U93" s="18">
        <f t="shared" si="21"/>
        <v>121000</v>
      </c>
      <c r="V93" s="18">
        <f t="shared" si="23"/>
        <v>0</v>
      </c>
      <c r="AF93" s="18">
        <f>IF(B93="B",1,0)</f>
        <v>1</v>
      </c>
      <c r="AG93" s="18">
        <f>IF(B93="S",1,0)</f>
        <v>0</v>
      </c>
      <c r="AH93" s="18">
        <f t="shared" si="24"/>
        <v>0</v>
      </c>
      <c r="AI93" s="18">
        <f t="shared" si="25"/>
        <v>1</v>
      </c>
      <c r="AJ93" s="18">
        <f t="shared" si="26"/>
        <v>0</v>
      </c>
    </row>
    <row r="94" spans="1:36" ht="19.5" customHeight="1">
      <c r="A94" s="34">
        <v>90</v>
      </c>
      <c r="B94" s="18" t="s">
        <v>64</v>
      </c>
      <c r="C94" s="19">
        <v>42104</v>
      </c>
      <c r="D94" s="58">
        <v>18</v>
      </c>
      <c r="E94" s="18">
        <v>176.067</v>
      </c>
      <c r="F94" s="18">
        <v>176.303</v>
      </c>
      <c r="G94" s="18">
        <v>2</v>
      </c>
      <c r="H94" s="18">
        <f>ROUNDDOWN(E94-(G94/100),3)</f>
        <v>176.047</v>
      </c>
      <c r="I94" s="18">
        <f>ROUNDDOWN(F94+(G94/100),3)</f>
        <v>176.323</v>
      </c>
      <c r="J94" s="18">
        <f t="shared" si="19"/>
        <v>0.276</v>
      </c>
      <c r="K94" s="18">
        <f t="shared" si="20"/>
        <v>0.414</v>
      </c>
      <c r="L94" s="18">
        <f>ROUNDDOWN(H94-K94,3)</f>
        <v>175.633</v>
      </c>
      <c r="M94" s="18" t="s">
        <v>63</v>
      </c>
      <c r="N94" s="18">
        <f>ROUNDDOWN(K94*100,3)</f>
        <v>41.4</v>
      </c>
      <c r="P94" s="18">
        <f t="shared" si="22"/>
        <v>7.2</v>
      </c>
      <c r="Q94" s="37">
        <f t="shared" si="29"/>
        <v>29808</v>
      </c>
      <c r="R94" s="37"/>
      <c r="S94" s="39">
        <f t="shared" si="27"/>
        <v>29808</v>
      </c>
      <c r="T94" s="41">
        <f t="shared" si="28"/>
        <v>1208451</v>
      </c>
      <c r="U94" s="18">
        <f t="shared" si="21"/>
        <v>72000</v>
      </c>
      <c r="V94" s="18">
        <f t="shared" si="23"/>
        <v>1</v>
      </c>
      <c r="AF94" s="18">
        <f>IF(B94="B",1,0)</f>
        <v>0</v>
      </c>
      <c r="AG94" s="18">
        <f>IF(B94="S",1,0)</f>
        <v>1</v>
      </c>
      <c r="AH94" s="18">
        <f t="shared" si="24"/>
        <v>1</v>
      </c>
      <c r="AI94" s="18">
        <f t="shared" si="25"/>
        <v>0</v>
      </c>
      <c r="AJ94" s="18">
        <f t="shared" si="26"/>
        <v>0</v>
      </c>
    </row>
    <row r="95" spans="1:36" ht="19.5" customHeight="1">
      <c r="A95" s="34">
        <v>91</v>
      </c>
      <c r="B95" s="18" t="s">
        <v>64</v>
      </c>
      <c r="C95" s="19">
        <v>42102</v>
      </c>
      <c r="D95" s="58">
        <v>23</v>
      </c>
      <c r="E95" s="18">
        <v>178.481</v>
      </c>
      <c r="F95" s="18">
        <v>178.654</v>
      </c>
      <c r="G95" s="18">
        <v>2</v>
      </c>
      <c r="H95" s="18">
        <f>ROUNDDOWN(E95-(G95/100),3)</f>
        <v>178.461</v>
      </c>
      <c r="I95" s="18">
        <f>ROUNDDOWN(F95+(G95/100),3)</f>
        <v>178.674</v>
      </c>
      <c r="J95" s="18">
        <f t="shared" si="19"/>
        <v>0.212</v>
      </c>
      <c r="K95" s="18">
        <f t="shared" si="20"/>
        <v>0.318</v>
      </c>
      <c r="L95" s="18">
        <f>ROUNDDOWN(H95-K95,3)</f>
        <v>178.143</v>
      </c>
      <c r="M95" s="18" t="s">
        <v>67</v>
      </c>
      <c r="P95" s="18">
        <f t="shared" si="22"/>
        <v>9.4</v>
      </c>
      <c r="Q95" s="37"/>
      <c r="R95" s="37"/>
      <c r="S95" s="39">
        <f t="shared" si="27"/>
        <v>0</v>
      </c>
      <c r="T95" s="41">
        <f t="shared" si="28"/>
        <v>1208451</v>
      </c>
      <c r="U95" s="18">
        <f t="shared" si="21"/>
        <v>94000</v>
      </c>
      <c r="V95" s="18">
        <f t="shared" si="23"/>
        <v>0</v>
      </c>
      <c r="AF95" s="18">
        <f>IF(B95="B",1,0)</f>
        <v>0</v>
      </c>
      <c r="AG95" s="18">
        <f>IF(B95="S",1,0)</f>
        <v>1</v>
      </c>
      <c r="AH95" s="18">
        <f t="shared" si="24"/>
        <v>0</v>
      </c>
      <c r="AI95" s="18">
        <f t="shared" si="25"/>
        <v>0</v>
      </c>
      <c r="AJ95" s="18">
        <f t="shared" si="26"/>
        <v>1</v>
      </c>
    </row>
    <row r="96" spans="1:36" ht="19.5" customHeight="1">
      <c r="A96" s="34">
        <v>92</v>
      </c>
      <c r="B96" s="19" t="s">
        <v>64</v>
      </c>
      <c r="C96" s="19">
        <v>42102</v>
      </c>
      <c r="D96" s="58">
        <v>3</v>
      </c>
      <c r="E96" s="18">
        <v>178.169</v>
      </c>
      <c r="F96" s="18">
        <v>178.338</v>
      </c>
      <c r="G96" s="18">
        <v>2</v>
      </c>
      <c r="H96" s="18">
        <f>ROUNDDOWN(E96-(G96/100),3)</f>
        <v>178.149</v>
      </c>
      <c r="I96" s="18">
        <f>ROUNDDOWN(F96+(G96/100),3)</f>
        <v>178.358</v>
      </c>
      <c r="J96" s="18">
        <f t="shared" si="19"/>
        <v>0.209</v>
      </c>
      <c r="K96" s="18">
        <f t="shared" si="20"/>
        <v>0.313</v>
      </c>
      <c r="L96" s="18">
        <f>ROUNDDOWN(H96-K96,3)</f>
        <v>177.836</v>
      </c>
      <c r="M96" s="18" t="s">
        <v>63</v>
      </c>
      <c r="N96" s="18">
        <f>ROUNDDOWN(K96*100,3)</f>
        <v>31.3</v>
      </c>
      <c r="P96" s="18">
        <f t="shared" si="22"/>
        <v>9.5</v>
      </c>
      <c r="Q96" s="37">
        <f t="shared" si="29"/>
        <v>29735</v>
      </c>
      <c r="R96" s="37"/>
      <c r="S96" s="39">
        <f t="shared" si="27"/>
        <v>29735</v>
      </c>
      <c r="T96" s="41">
        <f t="shared" si="28"/>
        <v>1238186</v>
      </c>
      <c r="U96" s="18">
        <f t="shared" si="21"/>
        <v>95000</v>
      </c>
      <c r="V96" s="18">
        <f t="shared" si="23"/>
        <v>1</v>
      </c>
      <c r="AF96" s="18">
        <f>IF(B96="B",1,0)</f>
        <v>0</v>
      </c>
      <c r="AG96" s="18">
        <f>IF(B96="S",1,0)</f>
        <v>1</v>
      </c>
      <c r="AH96" s="18">
        <f t="shared" si="24"/>
        <v>1</v>
      </c>
      <c r="AI96" s="18">
        <f t="shared" si="25"/>
        <v>0</v>
      </c>
      <c r="AJ96" s="18">
        <f t="shared" si="26"/>
        <v>0</v>
      </c>
    </row>
    <row r="97" spans="1:36" ht="19.5" customHeight="1">
      <c r="A97" s="34">
        <v>93</v>
      </c>
      <c r="B97" s="18" t="s">
        <v>38</v>
      </c>
      <c r="C97" s="19">
        <v>42101</v>
      </c>
      <c r="D97" s="58">
        <v>3</v>
      </c>
      <c r="E97" s="18">
        <v>178.023</v>
      </c>
      <c r="F97" s="18">
        <v>177.794</v>
      </c>
      <c r="G97" s="18">
        <v>2</v>
      </c>
      <c r="H97" s="18">
        <f>ROUNDDOWN(E97+(G97/100),3)</f>
        <v>178.043</v>
      </c>
      <c r="I97" s="18">
        <f>ROUNDDOWN(F97-(G97/100),3)</f>
        <v>177.774</v>
      </c>
      <c r="J97" s="18">
        <f t="shared" si="19"/>
        <v>0.269</v>
      </c>
      <c r="K97" s="18">
        <f t="shared" si="20"/>
        <v>0.403</v>
      </c>
      <c r="L97" s="18">
        <f>ROUNDDOWN(H97+K97,3)</f>
        <v>178.446</v>
      </c>
      <c r="M97" s="18" t="s">
        <v>63</v>
      </c>
      <c r="N97" s="18">
        <f>ROUNDDOWN(K97*100,3)</f>
        <v>40.3</v>
      </c>
      <c r="P97" s="18">
        <f t="shared" si="22"/>
        <v>7.4</v>
      </c>
      <c r="Q97" s="37">
        <f t="shared" si="29"/>
        <v>29822</v>
      </c>
      <c r="R97" s="37"/>
      <c r="S97" s="39">
        <f t="shared" si="27"/>
        <v>29822</v>
      </c>
      <c r="T97" s="41">
        <f t="shared" si="28"/>
        <v>1268008</v>
      </c>
      <c r="U97" s="18">
        <f t="shared" si="21"/>
        <v>74000</v>
      </c>
      <c r="V97" s="18">
        <f t="shared" si="23"/>
        <v>1</v>
      </c>
      <c r="AF97" s="18">
        <f>IF(B97="B",1,0)</f>
        <v>1</v>
      </c>
      <c r="AG97" s="18">
        <f>IF(B97="S",1,0)</f>
        <v>0</v>
      </c>
      <c r="AH97" s="18">
        <f t="shared" si="24"/>
        <v>1</v>
      </c>
      <c r="AI97" s="18">
        <f t="shared" si="25"/>
        <v>0</v>
      </c>
      <c r="AJ97" s="18">
        <f t="shared" si="26"/>
        <v>0</v>
      </c>
    </row>
    <row r="98" spans="1:36" ht="19.5" customHeight="1">
      <c r="A98" s="34">
        <v>94</v>
      </c>
      <c r="B98" s="18" t="s">
        <v>38</v>
      </c>
      <c r="C98" s="19">
        <v>42100</v>
      </c>
      <c r="D98" s="58">
        <v>15</v>
      </c>
      <c r="E98" s="18">
        <v>177.951</v>
      </c>
      <c r="F98" s="18">
        <v>177.66</v>
      </c>
      <c r="G98" s="18">
        <v>2</v>
      </c>
      <c r="H98" s="18">
        <f>ROUNDDOWN(E98+(G98/100),3)</f>
        <v>177.971</v>
      </c>
      <c r="I98" s="18">
        <f>ROUNDDOWN(F98-(G98/100),3)</f>
        <v>177.64</v>
      </c>
      <c r="J98" s="18">
        <f t="shared" si="19"/>
        <v>0.331</v>
      </c>
      <c r="K98" s="18">
        <f t="shared" si="20"/>
        <v>0.496</v>
      </c>
      <c r="L98" s="18">
        <f>ROUNDDOWN(H98+K98,3)</f>
        <v>178.467</v>
      </c>
      <c r="M98" s="18" t="s">
        <v>87</v>
      </c>
      <c r="O98" s="18">
        <f>ROUNDDOWN(J98*100,3)</f>
        <v>33.1</v>
      </c>
      <c r="P98" s="18">
        <f t="shared" si="22"/>
        <v>6</v>
      </c>
      <c r="Q98" s="37"/>
      <c r="R98" s="37">
        <f>ROUNDDOWN(J98*U98,0)</f>
        <v>19860</v>
      </c>
      <c r="S98" s="39">
        <f t="shared" si="27"/>
        <v>-19860</v>
      </c>
      <c r="T98" s="41">
        <f t="shared" si="28"/>
        <v>1248148</v>
      </c>
      <c r="U98" s="18">
        <f t="shared" si="21"/>
        <v>60000</v>
      </c>
      <c r="V98" s="18">
        <f t="shared" si="23"/>
        <v>0</v>
      </c>
      <c r="AF98" s="18">
        <f>IF(B98="B",1,0)</f>
        <v>1</v>
      </c>
      <c r="AG98" s="18">
        <f>IF(B98="S",1,0)</f>
        <v>0</v>
      </c>
      <c r="AH98" s="18">
        <f t="shared" si="24"/>
        <v>0</v>
      </c>
      <c r="AI98" s="18">
        <f t="shared" si="25"/>
        <v>1</v>
      </c>
      <c r="AJ98" s="18">
        <f t="shared" si="26"/>
        <v>0</v>
      </c>
    </row>
    <row r="99" spans="1:36" ht="19.5" customHeight="1">
      <c r="A99" s="34">
        <v>95</v>
      </c>
      <c r="B99" s="18" t="s">
        <v>38</v>
      </c>
      <c r="C99" s="19">
        <v>42100</v>
      </c>
      <c r="D99" s="58">
        <v>8</v>
      </c>
      <c r="E99" s="18">
        <v>177.605</v>
      </c>
      <c r="F99" s="18">
        <v>177.474</v>
      </c>
      <c r="G99" s="18">
        <v>2</v>
      </c>
      <c r="H99" s="18">
        <f>ROUNDDOWN(E99+(G99/100),3)</f>
        <v>177.625</v>
      </c>
      <c r="I99" s="18">
        <f>ROUNDDOWN(F99-(G99/100),3)</f>
        <v>177.454</v>
      </c>
      <c r="J99" s="18">
        <f t="shared" si="19"/>
        <v>0.17</v>
      </c>
      <c r="K99" s="18">
        <f t="shared" si="20"/>
        <v>0.255</v>
      </c>
      <c r="L99" s="18">
        <f>ROUNDDOWN(H99+K99,3)</f>
        <v>177.88</v>
      </c>
      <c r="M99" s="18" t="s">
        <v>63</v>
      </c>
      <c r="N99" s="18">
        <f>ROUNDDOWN(K99*100,3)</f>
        <v>25.5</v>
      </c>
      <c r="P99" s="18">
        <f t="shared" si="22"/>
        <v>11.7</v>
      </c>
      <c r="Q99" s="37">
        <f t="shared" si="29"/>
        <v>29835</v>
      </c>
      <c r="R99" s="37"/>
      <c r="S99" s="39">
        <f t="shared" si="27"/>
        <v>29835</v>
      </c>
      <c r="T99" s="41">
        <f t="shared" si="28"/>
        <v>1277983</v>
      </c>
      <c r="U99" s="18">
        <f t="shared" si="21"/>
        <v>117000</v>
      </c>
      <c r="V99" s="18">
        <f t="shared" si="23"/>
        <v>1</v>
      </c>
      <c r="AF99" s="18">
        <f>IF(B99="B",1,0)</f>
        <v>1</v>
      </c>
      <c r="AG99" s="18">
        <f>IF(B99="S",1,0)</f>
        <v>0</v>
      </c>
      <c r="AH99" s="18">
        <f t="shared" si="24"/>
        <v>1</v>
      </c>
      <c r="AI99" s="18">
        <f t="shared" si="25"/>
        <v>0</v>
      </c>
      <c r="AJ99" s="18">
        <f t="shared" si="26"/>
        <v>0</v>
      </c>
    </row>
    <row r="100" spans="1:36" ht="19.5" customHeight="1">
      <c r="A100" s="34">
        <v>96</v>
      </c>
      <c r="B100" s="18" t="s">
        <v>38</v>
      </c>
      <c r="C100" s="19">
        <v>42096</v>
      </c>
      <c r="D100" s="58">
        <v>17</v>
      </c>
      <c r="E100" s="18">
        <v>177.607</v>
      </c>
      <c r="F100" s="18">
        <v>177.354</v>
      </c>
      <c r="G100" s="18">
        <v>2</v>
      </c>
      <c r="H100" s="18">
        <f>ROUNDDOWN(E100+(G100/100),3)</f>
        <v>177.627</v>
      </c>
      <c r="I100" s="18">
        <f>ROUNDDOWN(F100-(G100/100),3)</f>
        <v>177.334</v>
      </c>
      <c r="J100" s="18">
        <f t="shared" si="19"/>
        <v>0.293</v>
      </c>
      <c r="K100" s="18">
        <f t="shared" si="20"/>
        <v>0.439</v>
      </c>
      <c r="L100" s="18">
        <f>ROUNDDOWN(H100+K100,3)</f>
        <v>178.066</v>
      </c>
      <c r="M100" s="18" t="s">
        <v>87</v>
      </c>
      <c r="O100" s="18">
        <f>ROUNDDOWN(J100*100,3)</f>
        <v>29.3</v>
      </c>
      <c r="P100" s="18">
        <f t="shared" si="22"/>
        <v>6.8</v>
      </c>
      <c r="Q100" s="37"/>
      <c r="R100" s="37">
        <f>ROUNDDOWN(J100*U100,0)</f>
        <v>19924</v>
      </c>
      <c r="S100" s="39">
        <f t="shared" si="27"/>
        <v>-19924</v>
      </c>
      <c r="T100" s="41">
        <f t="shared" si="28"/>
        <v>1258059</v>
      </c>
      <c r="U100" s="18">
        <f t="shared" si="21"/>
        <v>68000</v>
      </c>
      <c r="V100" s="18">
        <f t="shared" si="23"/>
        <v>0</v>
      </c>
      <c r="AF100" s="18">
        <f>IF(B100="B",1,0)</f>
        <v>1</v>
      </c>
      <c r="AG100" s="18">
        <f>IF(B100="S",1,0)</f>
        <v>0</v>
      </c>
      <c r="AH100" s="18">
        <f t="shared" si="24"/>
        <v>0</v>
      </c>
      <c r="AI100" s="18">
        <f t="shared" si="25"/>
        <v>1</v>
      </c>
      <c r="AJ100" s="18">
        <f t="shared" si="26"/>
        <v>0</v>
      </c>
    </row>
    <row r="101" spans="1:36" ht="19.5" customHeight="1">
      <c r="A101" s="34">
        <v>97</v>
      </c>
      <c r="B101" s="18" t="s">
        <v>38</v>
      </c>
      <c r="C101" s="19">
        <v>42096</v>
      </c>
      <c r="D101" s="58">
        <v>16</v>
      </c>
      <c r="E101" s="18">
        <v>177.613</v>
      </c>
      <c r="F101" s="18">
        <v>177.2</v>
      </c>
      <c r="G101" s="18">
        <v>2</v>
      </c>
      <c r="H101" s="18">
        <f>ROUNDDOWN(E101+(G101/100),3)</f>
        <v>177.633</v>
      </c>
      <c r="I101" s="18">
        <f>ROUNDDOWN(F101-(G101/100),3)</f>
        <v>177.18</v>
      </c>
      <c r="J101" s="18">
        <f t="shared" si="19"/>
        <v>0.453</v>
      </c>
      <c r="K101" s="18">
        <f t="shared" si="20"/>
        <v>0.679</v>
      </c>
      <c r="L101" s="18">
        <f>ROUNDDOWN(H101+K101,3)</f>
        <v>178.312</v>
      </c>
      <c r="M101" s="18" t="s">
        <v>87</v>
      </c>
      <c r="O101" s="18">
        <f>ROUNDDOWN(J101*100,3)</f>
        <v>45.3</v>
      </c>
      <c r="P101" s="18">
        <f t="shared" si="22"/>
        <v>4.4</v>
      </c>
      <c r="Q101" s="37"/>
      <c r="R101" s="37">
        <f>ROUNDDOWN(J101*U101,0)</f>
        <v>19932</v>
      </c>
      <c r="S101" s="39">
        <f t="shared" si="27"/>
        <v>-19932</v>
      </c>
      <c r="T101" s="41">
        <f t="shared" si="28"/>
        <v>1238127</v>
      </c>
      <c r="U101" s="18">
        <f t="shared" si="21"/>
        <v>44000</v>
      </c>
      <c r="V101" s="18">
        <f t="shared" si="23"/>
        <v>0</v>
      </c>
      <c r="AF101" s="18">
        <f>IF(B101="B",1,0)</f>
        <v>1</v>
      </c>
      <c r="AG101" s="18">
        <f>IF(B101="S",1,0)</f>
        <v>0</v>
      </c>
      <c r="AH101" s="18">
        <f t="shared" si="24"/>
        <v>0</v>
      </c>
      <c r="AI101" s="18">
        <f t="shared" si="25"/>
        <v>1</v>
      </c>
      <c r="AJ101" s="18">
        <f t="shared" si="26"/>
        <v>0</v>
      </c>
    </row>
    <row r="102" spans="1:36" ht="19.5" customHeight="1">
      <c r="A102" s="34">
        <v>98</v>
      </c>
      <c r="B102" s="18" t="s">
        <v>64</v>
      </c>
      <c r="C102" s="19">
        <v>42095</v>
      </c>
      <c r="D102" s="58">
        <v>18</v>
      </c>
      <c r="E102" s="18">
        <v>177.186</v>
      </c>
      <c r="F102" s="18">
        <v>177.555</v>
      </c>
      <c r="G102" s="18">
        <v>2</v>
      </c>
      <c r="H102" s="18">
        <f>ROUNDDOWN(E102-(G102/100),3)</f>
        <v>177.166</v>
      </c>
      <c r="I102" s="18">
        <f>ROUNDDOWN(F102+(G102/100),3)</f>
        <v>177.575</v>
      </c>
      <c r="J102" s="18">
        <f t="shared" si="19"/>
        <v>0.408</v>
      </c>
      <c r="K102" s="18">
        <f t="shared" si="20"/>
        <v>0.612</v>
      </c>
      <c r="L102" s="18">
        <f>ROUNDDOWN(H102-K102,3)</f>
        <v>176.554</v>
      </c>
      <c r="M102" s="18" t="s">
        <v>87</v>
      </c>
      <c r="O102" s="18">
        <f>ROUNDDOWN(J102*100,3)</f>
        <v>40.8</v>
      </c>
      <c r="P102" s="18">
        <f t="shared" si="22"/>
        <v>4.9</v>
      </c>
      <c r="Q102" s="37"/>
      <c r="R102" s="37">
        <f>ROUNDDOWN(J102*U102,0)</f>
        <v>19992</v>
      </c>
      <c r="S102" s="39">
        <f t="shared" si="27"/>
        <v>-19992</v>
      </c>
      <c r="T102" s="41">
        <f t="shared" si="28"/>
        <v>1218135</v>
      </c>
      <c r="U102" s="18">
        <f t="shared" si="21"/>
        <v>49000</v>
      </c>
      <c r="V102" s="18">
        <f t="shared" si="23"/>
        <v>0</v>
      </c>
      <c r="AF102" s="18">
        <f>IF(B102="B",1,0)</f>
        <v>0</v>
      </c>
      <c r="AG102" s="18">
        <f>IF(B102="S",1,0)</f>
        <v>1</v>
      </c>
      <c r="AH102" s="18">
        <f t="shared" si="24"/>
        <v>0</v>
      </c>
      <c r="AI102" s="18">
        <f t="shared" si="25"/>
        <v>1</v>
      </c>
      <c r="AJ102" s="18">
        <f t="shared" si="26"/>
        <v>0</v>
      </c>
    </row>
    <row r="103" spans="1:36" ht="19.5" customHeight="1">
      <c r="A103" s="34">
        <v>99</v>
      </c>
      <c r="B103" s="18" t="s">
        <v>64</v>
      </c>
      <c r="C103" s="19">
        <v>42095</v>
      </c>
      <c r="D103" s="58">
        <v>14</v>
      </c>
      <c r="E103" s="18">
        <v>177.323</v>
      </c>
      <c r="F103" s="18">
        <v>177.701</v>
      </c>
      <c r="G103" s="18">
        <v>2</v>
      </c>
      <c r="H103" s="18">
        <f>ROUNDDOWN(E103-(G103/100),3)</f>
        <v>177.303</v>
      </c>
      <c r="I103" s="18">
        <f>ROUNDDOWN(F103+(G103/100),3)</f>
        <v>177.721</v>
      </c>
      <c r="J103" s="18">
        <f t="shared" si="19"/>
        <v>0.418</v>
      </c>
      <c r="K103" s="18">
        <f t="shared" si="20"/>
        <v>0.627</v>
      </c>
      <c r="L103" s="18">
        <f>ROUNDDOWN(H103-K103,3)</f>
        <v>176.676</v>
      </c>
      <c r="M103" s="18" t="s">
        <v>87</v>
      </c>
      <c r="O103" s="18">
        <f>ROUNDDOWN(J103*100,3)</f>
        <v>41.8</v>
      </c>
      <c r="P103" s="18">
        <f t="shared" si="22"/>
        <v>4.7</v>
      </c>
      <c r="Q103" s="37"/>
      <c r="R103" s="37">
        <f>ROUNDDOWN(J103*U103,0)</f>
        <v>19646</v>
      </c>
      <c r="S103" s="39">
        <f t="shared" si="27"/>
        <v>-19646</v>
      </c>
      <c r="T103" s="41">
        <f t="shared" si="28"/>
        <v>1198489</v>
      </c>
      <c r="U103" s="18">
        <f t="shared" si="21"/>
        <v>47000</v>
      </c>
      <c r="V103" s="18">
        <f t="shared" si="23"/>
        <v>0</v>
      </c>
      <c r="AF103" s="18">
        <f>IF(B103="B",1,0)</f>
        <v>0</v>
      </c>
      <c r="AG103" s="18">
        <f>IF(B103="S",1,0)</f>
        <v>1</v>
      </c>
      <c r="AH103" s="18">
        <f t="shared" si="24"/>
        <v>0</v>
      </c>
      <c r="AI103" s="18">
        <f t="shared" si="25"/>
        <v>1</v>
      </c>
      <c r="AJ103" s="18">
        <f t="shared" si="26"/>
        <v>0</v>
      </c>
    </row>
    <row r="104" spans="1:36" ht="19.5" customHeight="1">
      <c r="A104" s="33">
        <v>100</v>
      </c>
      <c r="B104" s="24" t="s">
        <v>64</v>
      </c>
      <c r="C104" s="23">
        <v>42094</v>
      </c>
      <c r="D104" s="60">
        <v>14</v>
      </c>
      <c r="E104" s="24">
        <v>177.241</v>
      </c>
      <c r="F104" s="24">
        <v>177.571</v>
      </c>
      <c r="G104" s="18">
        <v>2</v>
      </c>
      <c r="H104" s="18">
        <f>ROUNDDOWN(E104-(G104/100),3)</f>
        <v>177.221</v>
      </c>
      <c r="I104" s="18">
        <f>ROUNDDOWN(F104+(G104/100),3)</f>
        <v>177.591</v>
      </c>
      <c r="J104" s="18">
        <f t="shared" si="19"/>
        <v>0.37</v>
      </c>
      <c r="K104" s="18">
        <f t="shared" si="20"/>
        <v>0.555</v>
      </c>
      <c r="L104" s="18">
        <f>ROUNDDOWN(H104-K104,3)</f>
        <v>176.666</v>
      </c>
      <c r="M104" s="18" t="s">
        <v>87</v>
      </c>
      <c r="O104" s="18">
        <f>ROUNDDOWN(J104*100,3)</f>
        <v>37</v>
      </c>
      <c r="P104" s="18">
        <f t="shared" si="22"/>
        <v>5.4</v>
      </c>
      <c r="Q104" s="37"/>
      <c r="R104" s="37">
        <f>ROUNDDOWN(J104*U104,0)</f>
        <v>19980</v>
      </c>
      <c r="S104" s="39">
        <f t="shared" si="27"/>
        <v>-19980</v>
      </c>
      <c r="T104" s="41">
        <f t="shared" si="28"/>
        <v>1178509</v>
      </c>
      <c r="U104" s="18">
        <f t="shared" si="21"/>
        <v>54000</v>
      </c>
      <c r="V104" s="18">
        <f t="shared" si="23"/>
        <v>0</v>
      </c>
      <c r="AF104" s="18">
        <f>IF(B104="B",1,0)</f>
        <v>0</v>
      </c>
      <c r="AG104" s="18">
        <f>IF(B104="S",1,0)</f>
        <v>1</v>
      </c>
      <c r="AH104" s="18">
        <f t="shared" si="24"/>
        <v>0</v>
      </c>
      <c r="AI104" s="18">
        <f t="shared" si="25"/>
        <v>1</v>
      </c>
      <c r="AJ104" s="18">
        <f t="shared" si="26"/>
        <v>0</v>
      </c>
    </row>
    <row r="105" spans="1:36" ht="19.5" customHeight="1">
      <c r="A105" s="18">
        <v>101</v>
      </c>
      <c r="B105" s="18" t="s">
        <v>64</v>
      </c>
      <c r="C105" s="53">
        <v>42094</v>
      </c>
      <c r="D105" s="58">
        <v>10</v>
      </c>
      <c r="E105" s="18">
        <v>177.399</v>
      </c>
      <c r="F105" s="18">
        <v>177.693</v>
      </c>
      <c r="G105" s="18">
        <v>2</v>
      </c>
      <c r="H105" s="18">
        <f>ROUNDDOWN(E105-(G105/100),3)</f>
        <v>177.379</v>
      </c>
      <c r="I105" s="18">
        <f>ROUNDDOWN(F105+(G105/100),3)</f>
        <v>177.713</v>
      </c>
      <c r="J105" s="18">
        <f t="shared" si="19"/>
        <v>0.334</v>
      </c>
      <c r="K105" s="18">
        <f t="shared" si="20"/>
        <v>0.501</v>
      </c>
      <c r="L105" s="18">
        <f>ROUNDDOWN(H105-K105,3)</f>
        <v>176.878</v>
      </c>
      <c r="M105" s="18" t="s">
        <v>87</v>
      </c>
      <c r="O105" s="18">
        <f>ROUNDDOWN(J105*100,3)</f>
        <v>33.4</v>
      </c>
      <c r="P105" s="18">
        <f>ROUNDDOWN(U105/10000,1)</f>
        <v>5.9</v>
      </c>
      <c r="Q105" s="37"/>
      <c r="R105" s="37">
        <f>ROUNDDOWN(J105*U105,0)</f>
        <v>19706</v>
      </c>
      <c r="S105" s="39">
        <f>IF(V105=1,Q105,R105*-1)</f>
        <v>-19706</v>
      </c>
      <c r="T105" s="41">
        <f>T104+S105</f>
        <v>1158803</v>
      </c>
      <c r="U105" s="18">
        <f>ROUNDDOWN((($R$2*$U$4)/(J105*100))*100,-3)</f>
        <v>59000</v>
      </c>
      <c r="V105" s="18">
        <f t="shared" si="23"/>
        <v>0</v>
      </c>
      <c r="AF105" s="18">
        <f>IF(B105="B",1,0)</f>
        <v>0</v>
      </c>
      <c r="AG105" s="18">
        <f>IF(B105="S",1,0)</f>
        <v>1</v>
      </c>
      <c r="AH105" s="18">
        <f t="shared" si="24"/>
        <v>0</v>
      </c>
      <c r="AI105" s="18">
        <f t="shared" si="25"/>
        <v>1</v>
      </c>
      <c r="AJ105" s="18">
        <f t="shared" si="26"/>
        <v>0</v>
      </c>
    </row>
    <row r="106" spans="1:36" ht="19.5" customHeight="1">
      <c r="A106" s="28">
        <v>102</v>
      </c>
      <c r="D106" s="58"/>
      <c r="N106" s="35"/>
      <c r="O106" s="35"/>
      <c r="P106" s="35"/>
      <c r="Q106" s="37"/>
      <c r="R106" s="37"/>
      <c r="S106" s="37">
        <f>SUM(S5:S105)</f>
        <v>158803</v>
      </c>
      <c r="T106" s="35"/>
      <c r="U106" s="35"/>
      <c r="V106" s="35"/>
      <c r="W106" s="35"/>
      <c r="X106" s="35"/>
      <c r="Y106" s="35"/>
      <c r="Z106" s="18">
        <f>N106-O106</f>
        <v>0</v>
      </c>
      <c r="AF106" s="18">
        <f>SUM(AF5:AF105)</f>
        <v>69</v>
      </c>
      <c r="AG106" s="18">
        <f>SUM(AG5:AG105)</f>
        <v>32</v>
      </c>
      <c r="AH106" s="18">
        <f>SUM(AH5:AH105)</f>
        <v>40</v>
      </c>
      <c r="AI106" s="18">
        <f>SUM(AI5:AI105)</f>
        <v>52</v>
      </c>
      <c r="AJ106" s="18">
        <f>SUM(AJ5:AJ105)</f>
        <v>9</v>
      </c>
    </row>
    <row r="107" spans="1:18" ht="19.5" customHeight="1">
      <c r="A107" s="18">
        <v>103</v>
      </c>
      <c r="D107" s="58"/>
      <c r="O107" s="18">
        <f>MAX(O5:O105)</f>
        <v>95.9</v>
      </c>
      <c r="Q107" s="41">
        <f>SUM(Q5:Q106)</f>
        <v>1187847</v>
      </c>
      <c r="R107" s="41">
        <f>SUM(R5:R106)</f>
        <v>1029044</v>
      </c>
    </row>
    <row r="108" spans="1:18" ht="19.5" customHeight="1">
      <c r="A108" s="28">
        <v>104</v>
      </c>
      <c r="D108" s="58"/>
      <c r="R108" s="41">
        <f>Q107-R107</f>
        <v>158803</v>
      </c>
    </row>
    <row r="109" ht="19.5" customHeight="1">
      <c r="D109" s="58"/>
    </row>
    <row r="110" ht="19.5" customHeight="1">
      <c r="D110" s="58"/>
    </row>
    <row r="111" ht="19.5" customHeight="1">
      <c r="D111" s="58"/>
    </row>
    <row r="112" ht="19.5" customHeight="1">
      <c r="D112" s="58"/>
    </row>
    <row r="113" ht="19.5" customHeight="1">
      <c r="D113" s="58"/>
    </row>
    <row r="114" ht="19.5" customHeight="1">
      <c r="D114" s="58"/>
    </row>
    <row r="115" ht="19.5" customHeight="1">
      <c r="D115" s="58"/>
    </row>
    <row r="116" ht="19.5" customHeight="1">
      <c r="D116" s="58"/>
    </row>
    <row r="117" ht="19.5" customHeight="1">
      <c r="D117" s="58"/>
    </row>
    <row r="118" ht="19.5" customHeight="1">
      <c r="D118" s="58"/>
    </row>
    <row r="119" ht="19.5" customHeight="1">
      <c r="D119" s="58"/>
    </row>
    <row r="120" ht="19.5" customHeight="1">
      <c r="D120" s="58"/>
    </row>
    <row r="121" ht="19.5" customHeight="1">
      <c r="D121" s="58"/>
    </row>
    <row r="122" ht="19.5" customHeight="1">
      <c r="D122" s="58"/>
    </row>
    <row r="123" ht="19.5" customHeight="1">
      <c r="D123" s="58"/>
    </row>
    <row r="124" ht="19.5" customHeight="1">
      <c r="D124" s="58"/>
    </row>
    <row r="125" ht="19.5" customHeight="1">
      <c r="D125" s="58"/>
    </row>
    <row r="126" ht="19.5" customHeight="1">
      <c r="D126" s="58"/>
    </row>
    <row r="127" ht="19.5" customHeight="1">
      <c r="D127" s="58"/>
    </row>
    <row r="128" ht="19.5" customHeight="1">
      <c r="D128" s="58"/>
    </row>
    <row r="129" ht="19.5" customHeight="1">
      <c r="D129" s="58"/>
    </row>
    <row r="130" ht="19.5" customHeight="1">
      <c r="D130" s="58"/>
    </row>
  </sheetData>
  <mergeCells count="1">
    <mergeCell ref="AA15:AB15"/>
  </mergeCells>
  <printOptions horizontalCentered="1"/>
  <pageMargins left="0" right="0" top="0.22" bottom="0.7480314960629921" header="0.41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30"/>
  <sheetViews>
    <sheetView zoomScale="85" zoomScaleNormal="85" zoomScaleSheetLayoutView="100" workbookViewId="0" topLeftCell="Q1">
      <selection activeCell="AA35" sqref="AA35:AD36"/>
    </sheetView>
  </sheetViews>
  <sheetFormatPr defaultColWidth="10.00390625" defaultRowHeight="19.5" customHeight="1"/>
  <cols>
    <col min="1" max="1" width="5.125" style="18" bestFit="1" customWidth="1"/>
    <col min="2" max="2" width="6.375" style="18" bestFit="1" customWidth="1"/>
    <col min="3" max="3" width="15.875" style="18" customWidth="1"/>
    <col min="4" max="4" width="5.875" style="18" customWidth="1"/>
    <col min="5" max="5" width="13.25390625" style="18" bestFit="1" customWidth="1"/>
    <col min="6" max="6" width="11.375" style="18" bestFit="1" customWidth="1"/>
    <col min="7" max="7" width="6.875" style="18" customWidth="1"/>
    <col min="8" max="9" width="13.25390625" style="18" bestFit="1" customWidth="1"/>
    <col min="10" max="12" width="10.125" style="18" bestFit="1" customWidth="1"/>
    <col min="13" max="13" width="6.25390625" style="18" customWidth="1"/>
    <col min="14" max="14" width="10.25390625" style="18" customWidth="1"/>
    <col min="15" max="15" width="9.875" style="18" customWidth="1"/>
    <col min="16" max="16" width="8.625" style="18" customWidth="1"/>
    <col min="17" max="17" width="14.50390625" style="18" customWidth="1"/>
    <col min="18" max="18" width="14.25390625" style="18" customWidth="1"/>
    <col min="19" max="19" width="16.875" style="39" customWidth="1"/>
    <col min="20" max="20" width="13.625" style="18" customWidth="1"/>
    <col min="21" max="21" width="10.25390625" style="18" customWidth="1"/>
    <col min="22" max="24" width="10.125" style="18" customWidth="1"/>
    <col min="25" max="25" width="14.25390625" style="18" customWidth="1"/>
    <col min="26" max="26" width="10.00390625" style="18" customWidth="1"/>
    <col min="27" max="27" width="18.50390625" style="18" customWidth="1"/>
    <col min="28" max="28" width="21.75390625" style="18" customWidth="1"/>
    <col min="29" max="30" width="21.625" style="18" customWidth="1"/>
    <col min="31" max="31" width="11.875" style="18" customWidth="1"/>
    <col min="32" max="33" width="4.125" style="18" customWidth="1"/>
    <col min="34" max="16384" width="10.00390625" style="18" customWidth="1"/>
  </cols>
  <sheetData>
    <row r="1" spans="3:4" ht="19.5" customHeight="1">
      <c r="C1" s="26" t="s">
        <v>3</v>
      </c>
      <c r="D1" s="26"/>
    </row>
    <row r="2" spans="3:21" ht="19.5" customHeight="1">
      <c r="C2" s="18" t="s">
        <v>90</v>
      </c>
      <c r="E2" s="18" t="s">
        <v>91</v>
      </c>
      <c r="Q2" s="18" t="s">
        <v>69</v>
      </c>
      <c r="R2" s="37">
        <v>1000000</v>
      </c>
      <c r="U2" s="18" t="s">
        <v>70</v>
      </c>
    </row>
    <row r="3" spans="1:22" ht="19.5" customHeight="1">
      <c r="A3" s="32"/>
      <c r="B3" s="20"/>
      <c r="C3" s="20"/>
      <c r="D3" s="20" t="s">
        <v>92</v>
      </c>
      <c r="E3" s="20" t="s">
        <v>39</v>
      </c>
      <c r="F3" s="20" t="s">
        <v>40</v>
      </c>
      <c r="G3" s="20" t="s">
        <v>48</v>
      </c>
      <c r="H3" s="27" t="s">
        <v>49</v>
      </c>
      <c r="I3" s="27" t="s">
        <v>49</v>
      </c>
      <c r="J3" s="20" t="s">
        <v>43</v>
      </c>
      <c r="K3" s="20" t="s">
        <v>42</v>
      </c>
      <c r="L3" s="20"/>
      <c r="M3" s="21"/>
      <c r="Q3" s="18" t="s">
        <v>71</v>
      </c>
      <c r="R3" s="38">
        <v>0.01</v>
      </c>
      <c r="T3" s="38"/>
      <c r="U3" s="18" t="s">
        <v>71</v>
      </c>
      <c r="V3" s="21" t="s">
        <v>78</v>
      </c>
    </row>
    <row r="4" spans="1:36" ht="19.5" customHeight="1">
      <c r="A4" s="33" t="s">
        <v>46</v>
      </c>
      <c r="B4" s="29" t="s">
        <v>4</v>
      </c>
      <c r="C4" s="29" t="s">
        <v>5</v>
      </c>
      <c r="D4" s="29" t="s">
        <v>82</v>
      </c>
      <c r="E4" s="24" t="s">
        <v>35</v>
      </c>
      <c r="F4" s="24" t="s">
        <v>36</v>
      </c>
      <c r="G4" s="24" t="s">
        <v>37</v>
      </c>
      <c r="H4" s="24" t="s">
        <v>35</v>
      </c>
      <c r="I4" s="24" t="s">
        <v>36</v>
      </c>
      <c r="J4" s="24" t="s">
        <v>42</v>
      </c>
      <c r="K4" s="24" t="s">
        <v>58</v>
      </c>
      <c r="L4" s="24" t="s">
        <v>41</v>
      </c>
      <c r="M4" s="25" t="s">
        <v>50</v>
      </c>
      <c r="N4" s="36" t="s">
        <v>6</v>
      </c>
      <c r="O4" s="36" t="s">
        <v>7</v>
      </c>
      <c r="P4" s="36" t="s">
        <v>72</v>
      </c>
      <c r="Q4" s="36" t="s">
        <v>74</v>
      </c>
      <c r="R4" s="36" t="s">
        <v>75</v>
      </c>
      <c r="S4" s="40" t="s">
        <v>73</v>
      </c>
      <c r="T4" s="36" t="s">
        <v>76</v>
      </c>
      <c r="U4" s="42">
        <v>0.03</v>
      </c>
      <c r="V4" s="38" t="s">
        <v>77</v>
      </c>
      <c r="W4" s="38"/>
      <c r="X4" s="38"/>
      <c r="Y4" s="38"/>
      <c r="AF4" s="18" t="s">
        <v>38</v>
      </c>
      <c r="AG4" s="18" t="s">
        <v>64</v>
      </c>
      <c r="AH4" s="18" t="s">
        <v>95</v>
      </c>
      <c r="AI4" s="18" t="s">
        <v>96</v>
      </c>
      <c r="AJ4" s="18" t="s">
        <v>97</v>
      </c>
    </row>
    <row r="5" spans="1:36" ht="19.5" customHeight="1">
      <c r="A5" s="34">
        <v>1</v>
      </c>
      <c r="B5" s="18" t="s">
        <v>38</v>
      </c>
      <c r="C5" s="19">
        <v>42195</v>
      </c>
      <c r="D5" s="58">
        <v>3</v>
      </c>
      <c r="E5" s="18">
        <v>187.124</v>
      </c>
      <c r="F5" s="18">
        <v>186.73</v>
      </c>
      <c r="G5" s="18">
        <v>2</v>
      </c>
      <c r="H5" s="18">
        <f>ROUNDDOWN(E5+(G5/100),3)</f>
        <v>187.144</v>
      </c>
      <c r="I5" s="18">
        <f>ROUNDDOWN(F5-(G5/100),3)</f>
        <v>186.71</v>
      </c>
      <c r="J5" s="18">
        <f aca="true" t="shared" si="0" ref="J5:J68">ABS(ROUNDDOWN(H5-I5,3))</f>
        <v>0.433</v>
      </c>
      <c r="K5" s="18">
        <f aca="true" t="shared" si="1" ref="K5:K68">ROUNDDOWN(J5*2,3)</f>
        <v>0.866</v>
      </c>
      <c r="L5" s="18">
        <f>ROUNDDOWN(H5+K5,3)</f>
        <v>188.01</v>
      </c>
      <c r="M5" s="18" t="s">
        <v>63</v>
      </c>
      <c r="N5" s="18">
        <f>ROUNDDOWN(K5*100,3)</f>
        <v>86.6</v>
      </c>
      <c r="P5" s="18">
        <f>ROUNDDOWN(U5/10000,1)</f>
        <v>6.9</v>
      </c>
      <c r="Q5" s="37">
        <f>ROUNDDOWN(K5*U5,0)</f>
        <v>59754</v>
      </c>
      <c r="R5" s="37"/>
      <c r="S5" s="39">
        <f>IF(V5=1,Q5,R5*-1)</f>
        <v>59754</v>
      </c>
      <c r="T5" s="41">
        <f>R2+S5</f>
        <v>1059754</v>
      </c>
      <c r="U5" s="18">
        <f aca="true" t="shared" si="2" ref="U5:U36">ROUNDDOWN((($R$2*$U$4)/(J5*100))*100,-3)</f>
        <v>69000</v>
      </c>
      <c r="V5" s="18">
        <f>IF(N5&gt;1,1,0)</f>
        <v>1</v>
      </c>
      <c r="AF5" s="18">
        <f>IF(B5="B",1,0)</f>
        <v>1</v>
      </c>
      <c r="AG5" s="18">
        <f>IF(B5="S",1,0)</f>
        <v>0</v>
      </c>
      <c r="AH5" s="18">
        <f>IF(M5="○",1,0)</f>
        <v>1</v>
      </c>
      <c r="AI5" s="18">
        <f>IF(M5="X",1,0)</f>
        <v>0</v>
      </c>
      <c r="AJ5" s="18">
        <f>IF(M5="C",1,0)</f>
        <v>0</v>
      </c>
    </row>
    <row r="6" spans="1:36" ht="19.5" customHeight="1">
      <c r="A6" s="34">
        <v>2</v>
      </c>
      <c r="B6" s="18" t="s">
        <v>38</v>
      </c>
      <c r="C6" s="19">
        <v>42194</v>
      </c>
      <c r="D6" s="58">
        <v>13</v>
      </c>
      <c r="E6" s="18">
        <v>186.971</v>
      </c>
      <c r="F6" s="18">
        <v>186.54</v>
      </c>
      <c r="G6" s="18">
        <v>2</v>
      </c>
      <c r="H6" s="18">
        <f>ROUNDDOWN(E6+(G6/100),3)</f>
        <v>186.991</v>
      </c>
      <c r="I6" s="18">
        <f>ROUNDDOWN(F6-(G6/100),3)</f>
        <v>186.52</v>
      </c>
      <c r="J6" s="18">
        <f t="shared" si="0"/>
        <v>0.471</v>
      </c>
      <c r="K6" s="18">
        <f t="shared" si="1"/>
        <v>0.942</v>
      </c>
      <c r="L6" s="18">
        <f>ROUNDDOWN(H6+K6,3)</f>
        <v>187.933</v>
      </c>
      <c r="M6" s="18" t="s">
        <v>87</v>
      </c>
      <c r="O6" s="18">
        <f aca="true" t="shared" si="3" ref="O6:O69">ROUNDDOWN(J6*100,3)</f>
        <v>47.1</v>
      </c>
      <c r="P6" s="18">
        <f aca="true" t="shared" si="4" ref="P6:P69">ROUNDDOWN(U6/10000,1)</f>
        <v>6.3</v>
      </c>
      <c r="Q6" s="37"/>
      <c r="R6" s="37">
        <f aca="true" t="shared" si="5" ref="R6:R69">ROUNDDOWN(J6*U6,0)</f>
        <v>29673</v>
      </c>
      <c r="S6" s="39">
        <f>IF(V6=1,Q6,R6*-1)</f>
        <v>-29673</v>
      </c>
      <c r="T6" s="41">
        <f>T5+S6</f>
        <v>1030081</v>
      </c>
      <c r="U6" s="18">
        <f t="shared" si="2"/>
        <v>63000</v>
      </c>
      <c r="V6" s="18">
        <f aca="true" t="shared" si="6" ref="V6:V69">IF(N6&gt;1,1,0)</f>
        <v>0</v>
      </c>
      <c r="AF6" s="18">
        <f>IF(B6="B",1,0)</f>
        <v>1</v>
      </c>
      <c r="AG6" s="18">
        <f>IF(B6="S",1,0)</f>
        <v>0</v>
      </c>
      <c r="AH6" s="18">
        <f aca="true" t="shared" si="7" ref="AH6:AH69">IF(M6="○",1,0)</f>
        <v>0</v>
      </c>
      <c r="AI6" s="18">
        <f aca="true" t="shared" si="8" ref="AI6:AI69">IF(M6="X",1,0)</f>
        <v>1</v>
      </c>
      <c r="AJ6" s="18">
        <f aca="true" t="shared" si="9" ref="AJ6:AJ69">IF(M6="C",1,0)</f>
        <v>0</v>
      </c>
    </row>
    <row r="7" spans="1:36" ht="19.5" customHeight="1">
      <c r="A7" s="34">
        <v>3</v>
      </c>
      <c r="B7" s="18" t="s">
        <v>38</v>
      </c>
      <c r="C7" s="19">
        <v>42194</v>
      </c>
      <c r="D7" s="58">
        <v>12</v>
      </c>
      <c r="E7" s="18">
        <v>186.964</v>
      </c>
      <c r="F7" s="18">
        <v>186.547</v>
      </c>
      <c r="G7" s="18">
        <v>2</v>
      </c>
      <c r="H7" s="18">
        <f>ROUNDDOWN(E7+(G7/100),3)</f>
        <v>186.984</v>
      </c>
      <c r="I7" s="18">
        <f>ROUNDDOWN(F7-(G7/100),3)</f>
        <v>186.527</v>
      </c>
      <c r="J7" s="18">
        <f t="shared" si="0"/>
        <v>0.457</v>
      </c>
      <c r="K7" s="18">
        <f t="shared" si="1"/>
        <v>0.914</v>
      </c>
      <c r="L7" s="18">
        <f>ROUNDDOWN(H7+K7,3)</f>
        <v>187.898</v>
      </c>
      <c r="M7" s="18" t="s">
        <v>87</v>
      </c>
      <c r="O7" s="18">
        <f t="shared" si="3"/>
        <v>45.7</v>
      </c>
      <c r="P7" s="18">
        <f t="shared" si="4"/>
        <v>6.5</v>
      </c>
      <c r="Q7" s="37"/>
      <c r="R7" s="37">
        <f t="shared" si="5"/>
        <v>29705</v>
      </c>
      <c r="S7" s="39">
        <f>IF(V7=1,Q7,R7*-1)</f>
        <v>-29705</v>
      </c>
      <c r="T7" s="41">
        <f>T6+S7</f>
        <v>1000376</v>
      </c>
      <c r="U7" s="18">
        <f t="shared" si="2"/>
        <v>65000</v>
      </c>
      <c r="V7" s="18">
        <f t="shared" si="6"/>
        <v>0</v>
      </c>
      <c r="AF7" s="18">
        <f>IF(B7="B",1,0)</f>
        <v>1</v>
      </c>
      <c r="AG7" s="18">
        <f>IF(B7="S",1,0)</f>
        <v>0</v>
      </c>
      <c r="AH7" s="18">
        <f t="shared" si="7"/>
        <v>0</v>
      </c>
      <c r="AI7" s="18">
        <f t="shared" si="8"/>
        <v>1</v>
      </c>
      <c r="AJ7" s="18">
        <f t="shared" si="9"/>
        <v>0</v>
      </c>
    </row>
    <row r="8" spans="1:36" ht="19.5" customHeight="1">
      <c r="A8" s="34">
        <v>4</v>
      </c>
      <c r="B8" s="18" t="s">
        <v>64</v>
      </c>
      <c r="C8" s="19">
        <v>42188</v>
      </c>
      <c r="D8" s="58">
        <v>23</v>
      </c>
      <c r="E8" s="18">
        <v>190.899</v>
      </c>
      <c r="F8" s="18">
        <v>191.63</v>
      </c>
      <c r="G8" s="18">
        <v>2</v>
      </c>
      <c r="H8" s="18">
        <f>ROUNDDOWN(E8-(G8/100),3)</f>
        <v>190.879</v>
      </c>
      <c r="I8" s="18">
        <f>ROUNDDOWN(F8+(G8/100),3)</f>
        <v>191.65</v>
      </c>
      <c r="J8" s="18">
        <f t="shared" si="0"/>
        <v>0.771</v>
      </c>
      <c r="K8" s="18">
        <f t="shared" si="1"/>
        <v>1.542</v>
      </c>
      <c r="L8" s="18">
        <f>ROUNDDOWN(H8-K8,3)</f>
        <v>189.337</v>
      </c>
      <c r="M8" s="18" t="s">
        <v>63</v>
      </c>
      <c r="N8" s="18">
        <f>ROUNDDOWN(K8*100,3)</f>
        <v>154.2</v>
      </c>
      <c r="P8" s="18">
        <f t="shared" si="4"/>
        <v>3.8</v>
      </c>
      <c r="Q8" s="37">
        <f>ROUNDDOWN(K8*U8,0)</f>
        <v>58596</v>
      </c>
      <c r="R8" s="37"/>
      <c r="S8" s="39">
        <f aca="true" t="shared" si="10" ref="S8:S71">IF(V8=1,Q8,R8*-1)</f>
        <v>58596</v>
      </c>
      <c r="T8" s="41">
        <f aca="true" t="shared" si="11" ref="T8:T71">T7+S8</f>
        <v>1058972</v>
      </c>
      <c r="U8" s="18">
        <f t="shared" si="2"/>
        <v>38000</v>
      </c>
      <c r="V8" s="18">
        <f t="shared" si="6"/>
        <v>1</v>
      </c>
      <c r="AF8" s="18">
        <f>IF(B8="B",1,0)</f>
        <v>0</v>
      </c>
      <c r="AG8" s="18">
        <f>IF(B8="S",1,0)</f>
        <v>1</v>
      </c>
      <c r="AH8" s="18">
        <f t="shared" si="7"/>
        <v>1</v>
      </c>
      <c r="AI8" s="18">
        <f t="shared" si="8"/>
        <v>0</v>
      </c>
      <c r="AJ8" s="18">
        <f t="shared" si="9"/>
        <v>0</v>
      </c>
    </row>
    <row r="9" spans="1:36" ht="19.5" customHeight="1">
      <c r="A9" s="34">
        <v>5</v>
      </c>
      <c r="B9" s="18" t="s">
        <v>64</v>
      </c>
      <c r="C9" s="19">
        <v>42186</v>
      </c>
      <c r="D9" s="58">
        <v>12</v>
      </c>
      <c r="E9" s="18">
        <v>192.229</v>
      </c>
      <c r="F9" s="18">
        <v>192.764</v>
      </c>
      <c r="G9" s="18">
        <v>2</v>
      </c>
      <c r="H9" s="18">
        <f>ROUNDDOWN(E9-(G9/100),3)</f>
        <v>192.209</v>
      </c>
      <c r="I9" s="18">
        <f>ROUNDDOWN(F9+(G9/100),3)</f>
        <v>192.784</v>
      </c>
      <c r="J9" s="18">
        <f t="shared" si="0"/>
        <v>0.574</v>
      </c>
      <c r="K9" s="18">
        <f t="shared" si="1"/>
        <v>1.148</v>
      </c>
      <c r="L9" s="18">
        <f>ROUNDDOWN(H9-K9,3)</f>
        <v>191.061</v>
      </c>
      <c r="M9" s="18" t="s">
        <v>87</v>
      </c>
      <c r="O9" s="18">
        <f t="shared" si="3"/>
        <v>57.4</v>
      </c>
      <c r="P9" s="18">
        <f t="shared" si="4"/>
        <v>5.2</v>
      </c>
      <c r="Q9" s="37"/>
      <c r="R9" s="37">
        <f t="shared" si="5"/>
        <v>29848</v>
      </c>
      <c r="S9" s="39">
        <f t="shared" si="10"/>
        <v>-29848</v>
      </c>
      <c r="T9" s="41">
        <f t="shared" si="11"/>
        <v>1029124</v>
      </c>
      <c r="U9" s="18">
        <f t="shared" si="2"/>
        <v>52000</v>
      </c>
      <c r="V9" s="18">
        <f t="shared" si="6"/>
        <v>0</v>
      </c>
      <c r="AF9" s="18">
        <f>IF(B9="B",1,0)</f>
        <v>0</v>
      </c>
      <c r="AG9" s="18">
        <f>IF(B9="S",1,0)</f>
        <v>1</v>
      </c>
      <c r="AH9" s="18">
        <f t="shared" si="7"/>
        <v>0</v>
      </c>
      <c r="AI9" s="18">
        <f t="shared" si="8"/>
        <v>1</v>
      </c>
      <c r="AJ9" s="18">
        <f t="shared" si="9"/>
        <v>0</v>
      </c>
    </row>
    <row r="10" spans="1:36" ht="19.5" customHeight="1">
      <c r="A10" s="34">
        <v>6</v>
      </c>
      <c r="B10" s="18" t="s">
        <v>64</v>
      </c>
      <c r="C10" s="19">
        <v>42185</v>
      </c>
      <c r="D10" s="58">
        <v>9</v>
      </c>
      <c r="E10" s="18">
        <v>192.075</v>
      </c>
      <c r="F10" s="18">
        <v>192.493</v>
      </c>
      <c r="G10" s="18">
        <v>2</v>
      </c>
      <c r="H10" s="18">
        <f>ROUNDDOWN(E10-(G10/100),3)</f>
        <v>192.055</v>
      </c>
      <c r="I10" s="18">
        <f>ROUNDDOWN(F10+(G10/100),3)</f>
        <v>192.513</v>
      </c>
      <c r="J10" s="18">
        <f t="shared" si="0"/>
        <v>0.457</v>
      </c>
      <c r="K10" s="18">
        <f t="shared" si="1"/>
        <v>0.914</v>
      </c>
      <c r="L10" s="18">
        <f>ROUNDDOWN(H10-K10,3)</f>
        <v>191.141</v>
      </c>
      <c r="M10" s="18" t="s">
        <v>87</v>
      </c>
      <c r="O10" s="18">
        <f t="shared" si="3"/>
        <v>45.7</v>
      </c>
      <c r="P10" s="18">
        <f t="shared" si="4"/>
        <v>6.5</v>
      </c>
      <c r="Q10" s="37"/>
      <c r="R10" s="37">
        <f t="shared" si="5"/>
        <v>29705</v>
      </c>
      <c r="S10" s="39">
        <f t="shared" si="10"/>
        <v>-29705</v>
      </c>
      <c r="T10" s="41">
        <f t="shared" si="11"/>
        <v>999419</v>
      </c>
      <c r="U10" s="18">
        <f t="shared" si="2"/>
        <v>65000</v>
      </c>
      <c r="V10" s="18">
        <f t="shared" si="6"/>
        <v>0</v>
      </c>
      <c r="AF10" s="18">
        <f>IF(B10="B",1,0)</f>
        <v>0</v>
      </c>
      <c r="AG10" s="18">
        <f>IF(B10="S",1,0)</f>
        <v>1</v>
      </c>
      <c r="AH10" s="18">
        <f t="shared" si="7"/>
        <v>0</v>
      </c>
      <c r="AI10" s="18">
        <f t="shared" si="8"/>
        <v>1</v>
      </c>
      <c r="AJ10" s="18">
        <f t="shared" si="9"/>
        <v>0</v>
      </c>
    </row>
    <row r="11" spans="1:36" ht="19.5" customHeight="1">
      <c r="A11" s="34">
        <v>7</v>
      </c>
      <c r="B11" s="18" t="s">
        <v>38</v>
      </c>
      <c r="C11" s="19">
        <v>42181</v>
      </c>
      <c r="D11" s="58">
        <v>14</v>
      </c>
      <c r="E11" s="18">
        <v>194.452</v>
      </c>
      <c r="F11" s="18">
        <v>194.071</v>
      </c>
      <c r="G11" s="18">
        <v>2</v>
      </c>
      <c r="H11" s="18">
        <f>ROUNDDOWN(E11+(G11/100),3)</f>
        <v>194.472</v>
      </c>
      <c r="I11" s="18">
        <f>ROUNDDOWN(F11-(G11/100),3)</f>
        <v>194.051</v>
      </c>
      <c r="J11" s="18">
        <f t="shared" si="0"/>
        <v>0.421</v>
      </c>
      <c r="K11" s="18">
        <f t="shared" si="1"/>
        <v>0.842</v>
      </c>
      <c r="L11" s="18">
        <f>ROUNDDOWN(H11+K11,3)</f>
        <v>195.314</v>
      </c>
      <c r="M11" s="18" t="s">
        <v>87</v>
      </c>
      <c r="O11" s="18">
        <f t="shared" si="3"/>
        <v>42.1</v>
      </c>
      <c r="P11" s="18">
        <f t="shared" si="4"/>
        <v>7.1</v>
      </c>
      <c r="Q11" s="37"/>
      <c r="R11" s="37">
        <f t="shared" si="5"/>
        <v>29891</v>
      </c>
      <c r="S11" s="39">
        <f t="shared" si="10"/>
        <v>-29891</v>
      </c>
      <c r="T11" s="41">
        <f t="shared" si="11"/>
        <v>969528</v>
      </c>
      <c r="U11" s="18">
        <f t="shared" si="2"/>
        <v>71000</v>
      </c>
      <c r="V11" s="18">
        <f t="shared" si="6"/>
        <v>0</v>
      </c>
      <c r="AF11" s="18">
        <f>IF(B11="B",1,0)</f>
        <v>1</v>
      </c>
      <c r="AG11" s="18">
        <f>IF(B11="S",1,0)</f>
        <v>0</v>
      </c>
      <c r="AH11" s="18">
        <f t="shared" si="7"/>
        <v>0</v>
      </c>
      <c r="AI11" s="18">
        <f t="shared" si="8"/>
        <v>1</v>
      </c>
      <c r="AJ11" s="18">
        <f t="shared" si="9"/>
        <v>0</v>
      </c>
    </row>
    <row r="12" spans="1:36" ht="19.5" customHeight="1">
      <c r="A12" s="34">
        <v>8</v>
      </c>
      <c r="B12" s="18" t="s">
        <v>38</v>
      </c>
      <c r="C12" s="19">
        <v>42181</v>
      </c>
      <c r="D12" s="58">
        <v>13</v>
      </c>
      <c r="E12" s="18">
        <v>194.389</v>
      </c>
      <c r="F12" s="18">
        <v>193.975</v>
      </c>
      <c r="G12" s="18">
        <v>2</v>
      </c>
      <c r="H12" s="18">
        <f>ROUNDDOWN(E12+(G12/100),3)</f>
        <v>194.409</v>
      </c>
      <c r="I12" s="18">
        <f>ROUNDDOWN(F12-(G12/100),3)</f>
        <v>193.955</v>
      </c>
      <c r="J12" s="18">
        <f t="shared" si="0"/>
        <v>0.453</v>
      </c>
      <c r="K12" s="18">
        <f t="shared" si="1"/>
        <v>0.906</v>
      </c>
      <c r="L12" s="18">
        <f>ROUNDDOWN(H12+K12,3)</f>
        <v>195.315</v>
      </c>
      <c r="M12" s="18" t="s">
        <v>87</v>
      </c>
      <c r="O12" s="18">
        <f t="shared" si="3"/>
        <v>45.3</v>
      </c>
      <c r="P12" s="18">
        <f t="shared" si="4"/>
        <v>6.6</v>
      </c>
      <c r="Q12" s="37"/>
      <c r="R12" s="37">
        <f t="shared" si="5"/>
        <v>29898</v>
      </c>
      <c r="S12" s="39">
        <f t="shared" si="10"/>
        <v>-29898</v>
      </c>
      <c r="T12" s="41">
        <f t="shared" si="11"/>
        <v>939630</v>
      </c>
      <c r="U12" s="18">
        <f t="shared" si="2"/>
        <v>66000</v>
      </c>
      <c r="V12" s="18">
        <f t="shared" si="6"/>
        <v>0</v>
      </c>
      <c r="AF12" s="18">
        <f>IF(B12="B",1,0)</f>
        <v>1</v>
      </c>
      <c r="AG12" s="18">
        <f>IF(B12="S",1,0)</f>
        <v>0</v>
      </c>
      <c r="AH12" s="18">
        <f t="shared" si="7"/>
        <v>0</v>
      </c>
      <c r="AI12" s="18">
        <f t="shared" si="8"/>
        <v>1</v>
      </c>
      <c r="AJ12" s="18">
        <f t="shared" si="9"/>
        <v>0</v>
      </c>
    </row>
    <row r="13" spans="1:36" ht="19.5" customHeight="1">
      <c r="A13" s="34">
        <v>9</v>
      </c>
      <c r="B13" s="18" t="s">
        <v>38</v>
      </c>
      <c r="C13" s="19">
        <v>42180</v>
      </c>
      <c r="D13" s="58">
        <v>20</v>
      </c>
      <c r="E13" s="18">
        <v>194.582</v>
      </c>
      <c r="F13" s="18">
        <v>194.397</v>
      </c>
      <c r="G13" s="18">
        <v>2</v>
      </c>
      <c r="H13" s="18">
        <f>ROUNDDOWN(E13+(G13/100),3)</f>
        <v>194.602</v>
      </c>
      <c r="I13" s="18">
        <f>ROUNDDOWN(F13-(G13/100),3)</f>
        <v>194.377</v>
      </c>
      <c r="J13" s="18">
        <f t="shared" si="0"/>
        <v>0.224</v>
      </c>
      <c r="K13" s="18">
        <f t="shared" si="1"/>
        <v>0.448</v>
      </c>
      <c r="L13" s="18">
        <f>ROUNDDOWN(H13+K13,3)</f>
        <v>195.05</v>
      </c>
      <c r="M13" s="18" t="s">
        <v>87</v>
      </c>
      <c r="O13" s="18">
        <f t="shared" si="3"/>
        <v>22.4</v>
      </c>
      <c r="P13" s="18">
        <f t="shared" si="4"/>
        <v>13.3</v>
      </c>
      <c r="Q13" s="37"/>
      <c r="R13" s="37">
        <f t="shared" si="5"/>
        <v>29792</v>
      </c>
      <c r="S13" s="39">
        <f t="shared" si="10"/>
        <v>-29792</v>
      </c>
      <c r="T13" s="41">
        <f t="shared" si="11"/>
        <v>909838</v>
      </c>
      <c r="U13" s="18">
        <f t="shared" si="2"/>
        <v>133000</v>
      </c>
      <c r="V13" s="18">
        <f t="shared" si="6"/>
        <v>0</v>
      </c>
      <c r="AF13" s="18">
        <f>IF(B13="B",1,0)</f>
        <v>1</v>
      </c>
      <c r="AG13" s="18">
        <f>IF(B13="S",1,0)</f>
        <v>0</v>
      </c>
      <c r="AH13" s="18">
        <f t="shared" si="7"/>
        <v>0</v>
      </c>
      <c r="AI13" s="18">
        <f t="shared" si="8"/>
        <v>1</v>
      </c>
      <c r="AJ13" s="18">
        <f t="shared" si="9"/>
        <v>0</v>
      </c>
    </row>
    <row r="14" spans="1:36" ht="19.5" customHeight="1" thickBot="1">
      <c r="A14" s="34">
        <v>10</v>
      </c>
      <c r="B14" s="18" t="s">
        <v>64</v>
      </c>
      <c r="C14" s="19">
        <v>42180</v>
      </c>
      <c r="D14" s="58">
        <v>10</v>
      </c>
      <c r="E14" s="18">
        <v>194.184</v>
      </c>
      <c r="F14" s="18">
        <v>194.56</v>
      </c>
      <c r="G14" s="18">
        <v>2</v>
      </c>
      <c r="H14" s="18">
        <f>ROUNDDOWN(E14-(G14/100),3)</f>
        <v>194.164</v>
      </c>
      <c r="I14" s="18">
        <f>ROUNDDOWN(F14+(G14/100),3)</f>
        <v>194.58</v>
      </c>
      <c r="J14" s="18">
        <f t="shared" si="0"/>
        <v>0.416</v>
      </c>
      <c r="K14" s="18">
        <f t="shared" si="1"/>
        <v>0.832</v>
      </c>
      <c r="L14" s="18">
        <f>ROUNDDOWN(H14-K14,3)</f>
        <v>193.332</v>
      </c>
      <c r="M14" s="18" t="s">
        <v>87</v>
      </c>
      <c r="O14" s="18">
        <f t="shared" si="3"/>
        <v>41.6</v>
      </c>
      <c r="P14" s="18">
        <f t="shared" si="4"/>
        <v>7.2</v>
      </c>
      <c r="Q14" s="37"/>
      <c r="R14" s="37">
        <f t="shared" si="5"/>
        <v>29952</v>
      </c>
      <c r="S14" s="39">
        <f t="shared" si="10"/>
        <v>-29952</v>
      </c>
      <c r="T14" s="41">
        <f t="shared" si="11"/>
        <v>879886</v>
      </c>
      <c r="U14" s="18">
        <f t="shared" si="2"/>
        <v>72000</v>
      </c>
      <c r="V14" s="18">
        <f t="shared" si="6"/>
        <v>0</v>
      </c>
      <c r="AA14" s="17" t="s">
        <v>54</v>
      </c>
      <c r="AB14" s="17"/>
      <c r="AF14" s="18">
        <f>IF(B14="B",1,0)</f>
        <v>0</v>
      </c>
      <c r="AG14" s="18">
        <f>IF(B14="S",1,0)</f>
        <v>1</v>
      </c>
      <c r="AH14" s="18">
        <f t="shared" si="7"/>
        <v>0</v>
      </c>
      <c r="AI14" s="18">
        <f t="shared" si="8"/>
        <v>1</v>
      </c>
      <c r="AJ14" s="18">
        <f t="shared" si="9"/>
        <v>0</v>
      </c>
    </row>
    <row r="15" spans="1:36" ht="19.5" customHeight="1" thickBot="1">
      <c r="A15" s="34">
        <v>11</v>
      </c>
      <c r="B15" s="18" t="s">
        <v>38</v>
      </c>
      <c r="C15" s="19">
        <v>42179</v>
      </c>
      <c r="D15" s="58">
        <v>17</v>
      </c>
      <c r="E15" s="18">
        <v>195.513</v>
      </c>
      <c r="F15" s="18">
        <v>195.164</v>
      </c>
      <c r="G15" s="18">
        <v>2</v>
      </c>
      <c r="H15" s="18">
        <f>ROUNDDOWN(E15+(G15/100),3)</f>
        <v>195.533</v>
      </c>
      <c r="I15" s="18">
        <f>ROUNDDOWN(F15-(G15/100),3)</f>
        <v>195.144</v>
      </c>
      <c r="J15" s="18">
        <f t="shared" si="0"/>
        <v>0.388</v>
      </c>
      <c r="K15" s="18">
        <f t="shared" si="1"/>
        <v>0.776</v>
      </c>
      <c r="L15" s="18">
        <f>ROUNDDOWN(H15+K15,3)</f>
        <v>196.309</v>
      </c>
      <c r="M15" s="22" t="s">
        <v>67</v>
      </c>
      <c r="P15" s="18">
        <f t="shared" si="4"/>
        <v>7.7</v>
      </c>
      <c r="Q15" s="37"/>
      <c r="R15" s="37"/>
      <c r="S15" s="39">
        <f t="shared" si="10"/>
        <v>0</v>
      </c>
      <c r="T15" s="41">
        <f t="shared" si="11"/>
        <v>879886</v>
      </c>
      <c r="U15" s="18">
        <f t="shared" si="2"/>
        <v>77000</v>
      </c>
      <c r="V15" s="18">
        <f t="shared" si="6"/>
        <v>0</v>
      </c>
      <c r="AA15" s="61" t="s">
        <v>8</v>
      </c>
      <c r="AB15" s="62"/>
      <c r="AF15" s="18">
        <f>IF(B15="B",1,0)</f>
        <v>1</v>
      </c>
      <c r="AG15" s="18">
        <f>IF(B15="S",1,0)</f>
        <v>0</v>
      </c>
      <c r="AH15" s="18">
        <f t="shared" si="7"/>
        <v>0</v>
      </c>
      <c r="AI15" s="18">
        <f t="shared" si="8"/>
        <v>0</v>
      </c>
      <c r="AJ15" s="18">
        <f t="shared" si="9"/>
        <v>1</v>
      </c>
    </row>
    <row r="16" spans="1:36" ht="19.5" customHeight="1">
      <c r="A16" s="34">
        <v>12</v>
      </c>
      <c r="B16" s="18" t="s">
        <v>38</v>
      </c>
      <c r="C16" s="19">
        <v>42179</v>
      </c>
      <c r="D16" s="58">
        <v>15</v>
      </c>
      <c r="E16" s="18">
        <v>195.346</v>
      </c>
      <c r="F16" s="18">
        <v>194.965</v>
      </c>
      <c r="G16" s="18">
        <v>2</v>
      </c>
      <c r="H16" s="18">
        <f>ROUNDDOWN(E16+(G16/100),3)</f>
        <v>195.366</v>
      </c>
      <c r="I16" s="18">
        <f>ROUNDDOWN(F16-(G16/100),3)</f>
        <v>194.945</v>
      </c>
      <c r="J16" s="18">
        <f t="shared" si="0"/>
        <v>0.421</v>
      </c>
      <c r="K16" s="18">
        <f t="shared" si="1"/>
        <v>0.842</v>
      </c>
      <c r="L16" s="18">
        <f>ROUNDDOWN(H16+K16,3)</f>
        <v>196.208</v>
      </c>
      <c r="M16" s="18" t="s">
        <v>87</v>
      </c>
      <c r="O16" s="18">
        <f t="shared" si="3"/>
        <v>42.1</v>
      </c>
      <c r="P16" s="18">
        <f t="shared" si="4"/>
        <v>7.1</v>
      </c>
      <c r="Q16" s="37"/>
      <c r="R16" s="37">
        <f t="shared" si="5"/>
        <v>29891</v>
      </c>
      <c r="S16" s="39">
        <f t="shared" si="10"/>
        <v>-29891</v>
      </c>
      <c r="T16" s="41">
        <f t="shared" si="11"/>
        <v>849995</v>
      </c>
      <c r="U16" s="18">
        <f t="shared" si="2"/>
        <v>71000</v>
      </c>
      <c r="V16" s="18">
        <f t="shared" si="6"/>
        <v>0</v>
      </c>
      <c r="AA16" s="7" t="s">
        <v>9</v>
      </c>
      <c r="AB16" s="10" t="s">
        <v>94</v>
      </c>
      <c r="AF16" s="18">
        <f>IF(B16="B",1,0)</f>
        <v>1</v>
      </c>
      <c r="AG16" s="18">
        <f>IF(B16="S",1,0)</f>
        <v>0</v>
      </c>
      <c r="AH16" s="18">
        <f t="shared" si="7"/>
        <v>0</v>
      </c>
      <c r="AI16" s="18">
        <f t="shared" si="8"/>
        <v>1</v>
      </c>
      <c r="AJ16" s="18">
        <f t="shared" si="9"/>
        <v>0</v>
      </c>
    </row>
    <row r="17" spans="1:36" ht="19.5" customHeight="1">
      <c r="A17" s="34">
        <v>13</v>
      </c>
      <c r="B17" s="18" t="s">
        <v>38</v>
      </c>
      <c r="C17" s="19">
        <v>42179</v>
      </c>
      <c r="D17" s="58">
        <v>3</v>
      </c>
      <c r="E17" s="18">
        <v>195.031</v>
      </c>
      <c r="F17" s="18">
        <v>194.825</v>
      </c>
      <c r="G17" s="18">
        <v>2</v>
      </c>
      <c r="H17" s="18">
        <f>ROUNDDOWN(E17+(G17/100),3)</f>
        <v>195.051</v>
      </c>
      <c r="I17" s="18">
        <f>ROUNDDOWN(F17-(G17/100),3)</f>
        <v>194.805</v>
      </c>
      <c r="J17" s="18">
        <f t="shared" si="0"/>
        <v>0.245</v>
      </c>
      <c r="K17" s="18">
        <f t="shared" si="1"/>
        <v>0.49</v>
      </c>
      <c r="L17" s="18">
        <f>ROUNDDOWN(H17+K17,3)</f>
        <v>195.541</v>
      </c>
      <c r="M17" s="18" t="s">
        <v>63</v>
      </c>
      <c r="N17" s="18">
        <f>ROUNDDOWN(K17*100,3)</f>
        <v>49</v>
      </c>
      <c r="P17" s="18">
        <f t="shared" si="4"/>
        <v>12.2</v>
      </c>
      <c r="Q17" s="37">
        <f>ROUNDDOWN(K17*U17,0)</f>
        <v>59780</v>
      </c>
      <c r="R17" s="37"/>
      <c r="S17" s="39">
        <f t="shared" si="10"/>
        <v>59780</v>
      </c>
      <c r="T17" s="41">
        <f t="shared" si="11"/>
        <v>909775</v>
      </c>
      <c r="U17" s="18">
        <f t="shared" si="2"/>
        <v>122000</v>
      </c>
      <c r="V17" s="18">
        <f t="shared" si="6"/>
        <v>1</v>
      </c>
      <c r="AA17" s="8" t="s">
        <v>10</v>
      </c>
      <c r="AB17" s="11">
        <f>AF106</f>
        <v>69</v>
      </c>
      <c r="AF17" s="18">
        <f>IF(B17="B",1,0)</f>
        <v>1</v>
      </c>
      <c r="AG17" s="18">
        <f>IF(B17="S",1,0)</f>
        <v>0</v>
      </c>
      <c r="AH17" s="18">
        <f t="shared" si="7"/>
        <v>1</v>
      </c>
      <c r="AI17" s="18">
        <f t="shared" si="8"/>
        <v>0</v>
      </c>
      <c r="AJ17" s="18">
        <f t="shared" si="9"/>
        <v>0</v>
      </c>
    </row>
    <row r="18" spans="1:36" ht="19.5" customHeight="1">
      <c r="A18" s="34">
        <v>14</v>
      </c>
      <c r="B18" s="18" t="s">
        <v>38</v>
      </c>
      <c r="C18" s="19">
        <v>42178</v>
      </c>
      <c r="D18" s="58">
        <v>15</v>
      </c>
      <c r="E18" s="18">
        <v>195.374</v>
      </c>
      <c r="F18" s="18">
        <v>195.151</v>
      </c>
      <c r="G18" s="18">
        <v>2</v>
      </c>
      <c r="H18" s="18">
        <f>ROUNDDOWN(E18+(G18/100),3)</f>
        <v>195.394</v>
      </c>
      <c r="I18" s="18">
        <f>ROUNDDOWN(F18-(G18/100),3)</f>
        <v>195.131</v>
      </c>
      <c r="J18" s="18">
        <f t="shared" si="0"/>
        <v>0.263</v>
      </c>
      <c r="K18" s="18">
        <f t="shared" si="1"/>
        <v>0.526</v>
      </c>
      <c r="L18" s="18">
        <f>ROUNDDOWN(H18+K18,3)</f>
        <v>195.92</v>
      </c>
      <c r="M18" s="22" t="s">
        <v>67</v>
      </c>
      <c r="P18" s="18">
        <f t="shared" si="4"/>
        <v>11.4</v>
      </c>
      <c r="Q18" s="37"/>
      <c r="R18" s="37"/>
      <c r="S18" s="39">
        <f t="shared" si="10"/>
        <v>0</v>
      </c>
      <c r="T18" s="41">
        <f t="shared" si="11"/>
        <v>909775</v>
      </c>
      <c r="U18" s="18">
        <f t="shared" si="2"/>
        <v>114000</v>
      </c>
      <c r="V18" s="18">
        <f t="shared" si="6"/>
        <v>0</v>
      </c>
      <c r="AA18" s="8" t="s">
        <v>11</v>
      </c>
      <c r="AB18" s="11">
        <f>AG106</f>
        <v>32</v>
      </c>
      <c r="AF18" s="18">
        <f>IF(B18="B",1,0)</f>
        <v>1</v>
      </c>
      <c r="AG18" s="18">
        <f>IF(B18="S",1,0)</f>
        <v>0</v>
      </c>
      <c r="AH18" s="18">
        <f t="shared" si="7"/>
        <v>0</v>
      </c>
      <c r="AI18" s="18">
        <f t="shared" si="8"/>
        <v>0</v>
      </c>
      <c r="AJ18" s="18">
        <f t="shared" si="9"/>
        <v>1</v>
      </c>
    </row>
    <row r="19" spans="1:36" ht="19.5" customHeight="1">
      <c r="A19" s="34">
        <v>15</v>
      </c>
      <c r="B19" s="18" t="s">
        <v>64</v>
      </c>
      <c r="C19" s="19">
        <v>42177</v>
      </c>
      <c r="D19" s="58">
        <v>17</v>
      </c>
      <c r="E19" s="18">
        <v>194.852</v>
      </c>
      <c r="F19" s="18">
        <v>195.207</v>
      </c>
      <c r="G19" s="18">
        <v>2</v>
      </c>
      <c r="H19" s="18">
        <f>ROUNDDOWN(E19-(G19/100),3)</f>
        <v>194.832</v>
      </c>
      <c r="I19" s="18">
        <f>ROUNDDOWN(F19+(G19/100),3)</f>
        <v>195.227</v>
      </c>
      <c r="J19" s="18">
        <f t="shared" si="0"/>
        <v>0.395</v>
      </c>
      <c r="K19" s="18">
        <f t="shared" si="1"/>
        <v>0.79</v>
      </c>
      <c r="L19" s="18">
        <f>ROUNDDOWN(H19-K19,3)</f>
        <v>194.042</v>
      </c>
      <c r="M19" s="18" t="s">
        <v>67</v>
      </c>
      <c r="P19" s="18">
        <f t="shared" si="4"/>
        <v>7.5</v>
      </c>
      <c r="Q19" s="37"/>
      <c r="R19" s="37"/>
      <c r="S19" s="39">
        <f t="shared" si="10"/>
        <v>0</v>
      </c>
      <c r="T19" s="41">
        <f t="shared" si="11"/>
        <v>909775</v>
      </c>
      <c r="U19" s="18">
        <f t="shared" si="2"/>
        <v>75000</v>
      </c>
      <c r="V19" s="18">
        <f t="shared" si="6"/>
        <v>0</v>
      </c>
      <c r="AA19" s="8" t="s">
        <v>12</v>
      </c>
      <c r="AB19" s="11">
        <f>SUM(AB17:AB18)</f>
        <v>101</v>
      </c>
      <c r="AF19" s="18">
        <f>IF(B19="B",1,0)</f>
        <v>0</v>
      </c>
      <c r="AG19" s="18">
        <f>IF(B19="S",1,0)</f>
        <v>1</v>
      </c>
      <c r="AH19" s="18">
        <f t="shared" si="7"/>
        <v>0</v>
      </c>
      <c r="AI19" s="18">
        <f t="shared" si="8"/>
        <v>0</v>
      </c>
      <c r="AJ19" s="18">
        <f t="shared" si="9"/>
        <v>1</v>
      </c>
    </row>
    <row r="20" spans="1:36" ht="19.5" customHeight="1">
      <c r="A20" s="34">
        <v>16</v>
      </c>
      <c r="B20" s="18" t="s">
        <v>38</v>
      </c>
      <c r="C20" s="19">
        <v>42177</v>
      </c>
      <c r="D20" s="58">
        <v>11</v>
      </c>
      <c r="E20" s="18">
        <v>195.3</v>
      </c>
      <c r="F20" s="18">
        <v>195.053</v>
      </c>
      <c r="G20" s="18">
        <v>2</v>
      </c>
      <c r="H20" s="18">
        <f>ROUNDDOWN(E20+(G20/100),3)</f>
        <v>195.32</v>
      </c>
      <c r="I20" s="18">
        <f>ROUNDDOWN(F20-(G20/100),3)</f>
        <v>195.033</v>
      </c>
      <c r="J20" s="18">
        <f t="shared" si="0"/>
        <v>0.287</v>
      </c>
      <c r="K20" s="18">
        <f t="shared" si="1"/>
        <v>0.574</v>
      </c>
      <c r="L20" s="18">
        <f>ROUNDDOWN(H20+K20,3)</f>
        <v>195.894</v>
      </c>
      <c r="M20" s="18" t="s">
        <v>87</v>
      </c>
      <c r="O20" s="18">
        <f t="shared" si="3"/>
        <v>28.7</v>
      </c>
      <c r="P20" s="18">
        <f t="shared" si="4"/>
        <v>10.4</v>
      </c>
      <c r="Q20" s="37"/>
      <c r="R20" s="37">
        <f t="shared" si="5"/>
        <v>29848</v>
      </c>
      <c r="S20" s="39">
        <f t="shared" si="10"/>
        <v>-29848</v>
      </c>
      <c r="T20" s="41">
        <f t="shared" si="11"/>
        <v>879927</v>
      </c>
      <c r="U20" s="18">
        <f t="shared" si="2"/>
        <v>104000</v>
      </c>
      <c r="V20" s="18">
        <f t="shared" si="6"/>
        <v>0</v>
      </c>
      <c r="AA20" s="8" t="s">
        <v>13</v>
      </c>
      <c r="AB20" s="11">
        <f>AH106</f>
        <v>35</v>
      </c>
      <c r="AF20" s="18">
        <f>IF(B20="B",1,0)</f>
        <v>1</v>
      </c>
      <c r="AG20" s="18">
        <f>IF(B20="S",1,0)</f>
        <v>0</v>
      </c>
      <c r="AH20" s="18">
        <f t="shared" si="7"/>
        <v>0</v>
      </c>
      <c r="AI20" s="18">
        <f t="shared" si="8"/>
        <v>1</v>
      </c>
      <c r="AJ20" s="18">
        <f t="shared" si="9"/>
        <v>0</v>
      </c>
    </row>
    <row r="21" spans="1:36" ht="19.5" customHeight="1">
      <c r="A21" s="34">
        <v>17</v>
      </c>
      <c r="B21" s="18" t="s">
        <v>64</v>
      </c>
      <c r="C21" s="19">
        <v>42174</v>
      </c>
      <c r="D21" s="58">
        <v>15</v>
      </c>
      <c r="E21" s="18">
        <v>195.022</v>
      </c>
      <c r="F21" s="18">
        <v>195.325</v>
      </c>
      <c r="G21" s="18">
        <v>2</v>
      </c>
      <c r="H21" s="18">
        <f>ROUNDDOWN(E21-(G21/100),3)</f>
        <v>195.002</v>
      </c>
      <c r="I21" s="18">
        <f>ROUNDDOWN(F21+(G21/100),3)</f>
        <v>195.345</v>
      </c>
      <c r="J21" s="18">
        <f t="shared" si="0"/>
        <v>0.342</v>
      </c>
      <c r="K21" s="18">
        <f t="shared" si="1"/>
        <v>0.684</v>
      </c>
      <c r="L21" s="18">
        <f>ROUNDDOWN(H21-K21,3)</f>
        <v>194.318</v>
      </c>
      <c r="M21" s="18" t="s">
        <v>87</v>
      </c>
      <c r="O21" s="18">
        <f t="shared" si="3"/>
        <v>34.2</v>
      </c>
      <c r="P21" s="18">
        <f t="shared" si="4"/>
        <v>8.7</v>
      </c>
      <c r="Q21" s="37"/>
      <c r="R21" s="37">
        <f t="shared" si="5"/>
        <v>29754</v>
      </c>
      <c r="S21" s="39">
        <f t="shared" si="10"/>
        <v>-29754</v>
      </c>
      <c r="T21" s="41">
        <f t="shared" si="11"/>
        <v>850173</v>
      </c>
      <c r="U21" s="18">
        <f t="shared" si="2"/>
        <v>87000</v>
      </c>
      <c r="V21" s="18">
        <f t="shared" si="6"/>
        <v>0</v>
      </c>
      <c r="AA21" s="8" t="s">
        <v>14</v>
      </c>
      <c r="AB21" s="12">
        <f>AI106</f>
        <v>57</v>
      </c>
      <c r="AF21" s="18">
        <f>IF(B21="B",1,0)</f>
        <v>0</v>
      </c>
      <c r="AG21" s="18">
        <f>IF(B21="S",1,0)</f>
        <v>1</v>
      </c>
      <c r="AH21" s="18">
        <f t="shared" si="7"/>
        <v>0</v>
      </c>
      <c r="AI21" s="18">
        <f t="shared" si="8"/>
        <v>1</v>
      </c>
      <c r="AJ21" s="18">
        <f t="shared" si="9"/>
        <v>0</v>
      </c>
    </row>
    <row r="22" spans="1:36" ht="19.5" customHeight="1">
      <c r="A22" s="34">
        <v>18</v>
      </c>
      <c r="B22" s="18" t="s">
        <v>64</v>
      </c>
      <c r="C22" s="19">
        <v>42174</v>
      </c>
      <c r="D22" s="58">
        <v>13</v>
      </c>
      <c r="E22" s="18">
        <v>195.069</v>
      </c>
      <c r="F22" s="18">
        <v>195.313</v>
      </c>
      <c r="G22" s="18">
        <v>2</v>
      </c>
      <c r="H22" s="18">
        <f>ROUNDDOWN(E22-(G22/100),3)</f>
        <v>195.049</v>
      </c>
      <c r="I22" s="18">
        <f>ROUNDDOWN(F22+(G22/100),3)</f>
        <v>195.333</v>
      </c>
      <c r="J22" s="18">
        <f t="shared" si="0"/>
        <v>0.283</v>
      </c>
      <c r="K22" s="18">
        <f t="shared" si="1"/>
        <v>0.566</v>
      </c>
      <c r="L22" s="18">
        <f>ROUNDDOWN(H22-K22,3)</f>
        <v>194.483</v>
      </c>
      <c r="M22" s="18" t="s">
        <v>87</v>
      </c>
      <c r="O22" s="18">
        <f t="shared" si="3"/>
        <v>28.3</v>
      </c>
      <c r="P22" s="18">
        <f t="shared" si="4"/>
        <v>10.6</v>
      </c>
      <c r="Q22" s="37"/>
      <c r="R22" s="37">
        <f t="shared" si="5"/>
        <v>29998</v>
      </c>
      <c r="S22" s="39">
        <f t="shared" si="10"/>
        <v>-29998</v>
      </c>
      <c r="T22" s="41">
        <f t="shared" si="11"/>
        <v>820175</v>
      </c>
      <c r="U22" s="18">
        <f t="shared" si="2"/>
        <v>106000</v>
      </c>
      <c r="V22" s="18">
        <f t="shared" si="6"/>
        <v>0</v>
      </c>
      <c r="AA22" s="8" t="s">
        <v>15</v>
      </c>
      <c r="AB22" s="11" t="s">
        <v>51</v>
      </c>
      <c r="AF22" s="18">
        <f>IF(B22="B",1,0)</f>
        <v>0</v>
      </c>
      <c r="AG22" s="18">
        <f>IF(B22="S",1,0)</f>
        <v>1</v>
      </c>
      <c r="AH22" s="18">
        <f t="shared" si="7"/>
        <v>0</v>
      </c>
      <c r="AI22" s="18">
        <f t="shared" si="8"/>
        <v>1</v>
      </c>
      <c r="AJ22" s="18">
        <f t="shared" si="9"/>
        <v>0</v>
      </c>
    </row>
    <row r="23" spans="1:36" ht="19.5" customHeight="1">
      <c r="A23" s="34">
        <v>19</v>
      </c>
      <c r="B23" s="18" t="s">
        <v>38</v>
      </c>
      <c r="C23" s="19">
        <v>42174</v>
      </c>
      <c r="D23" s="58">
        <v>5</v>
      </c>
      <c r="E23" s="18">
        <v>195.353</v>
      </c>
      <c r="F23" s="18">
        <v>195.203</v>
      </c>
      <c r="G23" s="18">
        <v>2</v>
      </c>
      <c r="H23" s="18">
        <f aca="true" t="shared" si="12" ref="H23:H35">ROUNDDOWN(E23+(G23/100),3)</f>
        <v>195.373</v>
      </c>
      <c r="I23" s="18">
        <f aca="true" t="shared" si="13" ref="I23:I35">ROUNDDOWN(F23-(G23/100),3)</f>
        <v>195.183</v>
      </c>
      <c r="J23" s="18">
        <f t="shared" si="0"/>
        <v>0.189</v>
      </c>
      <c r="K23" s="18">
        <f t="shared" si="1"/>
        <v>0.378</v>
      </c>
      <c r="L23" s="18">
        <f>ROUNDDOWN(H23+K23,3)</f>
        <v>195.751</v>
      </c>
      <c r="M23" s="18" t="s">
        <v>87</v>
      </c>
      <c r="O23" s="18">
        <f t="shared" si="3"/>
        <v>18.9</v>
      </c>
      <c r="P23" s="18">
        <f t="shared" si="4"/>
        <v>15.8</v>
      </c>
      <c r="Q23" s="37"/>
      <c r="R23" s="37">
        <f t="shared" si="5"/>
        <v>29862</v>
      </c>
      <c r="S23" s="39">
        <f t="shared" si="10"/>
        <v>-29862</v>
      </c>
      <c r="T23" s="41">
        <f t="shared" si="11"/>
        <v>790313</v>
      </c>
      <c r="U23" s="18">
        <f t="shared" si="2"/>
        <v>158000</v>
      </c>
      <c r="V23" s="18">
        <f t="shared" si="6"/>
        <v>0</v>
      </c>
      <c r="AA23" s="13" t="s">
        <v>65</v>
      </c>
      <c r="AB23" s="14">
        <f>AJ106</f>
        <v>9</v>
      </c>
      <c r="AF23" s="18">
        <f>IF(B23="B",1,0)</f>
        <v>1</v>
      </c>
      <c r="AG23" s="18">
        <f>IF(B23="S",1,0)</f>
        <v>0</v>
      </c>
      <c r="AH23" s="18">
        <f t="shared" si="7"/>
        <v>0</v>
      </c>
      <c r="AI23" s="18">
        <f t="shared" si="8"/>
        <v>1</v>
      </c>
      <c r="AJ23" s="18">
        <f t="shared" si="9"/>
        <v>0</v>
      </c>
    </row>
    <row r="24" spans="1:36" ht="19.5" customHeight="1">
      <c r="A24" s="34">
        <v>20</v>
      </c>
      <c r="B24" s="18" t="s">
        <v>38</v>
      </c>
      <c r="C24" s="19">
        <v>42173</v>
      </c>
      <c r="D24" s="58">
        <v>20</v>
      </c>
      <c r="E24" s="18">
        <v>195.261</v>
      </c>
      <c r="F24" s="18">
        <v>195.02</v>
      </c>
      <c r="G24" s="18">
        <v>2</v>
      </c>
      <c r="H24" s="18">
        <f t="shared" si="12"/>
        <v>195.281</v>
      </c>
      <c r="I24" s="18">
        <f t="shared" si="13"/>
        <v>195</v>
      </c>
      <c r="J24" s="18">
        <f t="shared" si="0"/>
        <v>0.281</v>
      </c>
      <c r="K24" s="18">
        <f t="shared" si="1"/>
        <v>0.562</v>
      </c>
      <c r="L24" s="18">
        <f>ROUNDDOWN(H24+K24,3)</f>
        <v>195.843</v>
      </c>
      <c r="M24" s="18" t="s">
        <v>87</v>
      </c>
      <c r="O24" s="18">
        <f t="shared" si="3"/>
        <v>28.1</v>
      </c>
      <c r="P24" s="18">
        <f t="shared" si="4"/>
        <v>10.6</v>
      </c>
      <c r="Q24" s="37"/>
      <c r="R24" s="37">
        <f t="shared" si="5"/>
        <v>29786</v>
      </c>
      <c r="S24" s="39">
        <f t="shared" si="10"/>
        <v>-29786</v>
      </c>
      <c r="T24" s="41">
        <f t="shared" si="11"/>
        <v>760527</v>
      </c>
      <c r="U24" s="18">
        <f t="shared" si="2"/>
        <v>106000</v>
      </c>
      <c r="V24" s="18">
        <f t="shared" si="6"/>
        <v>0</v>
      </c>
      <c r="AA24" s="8" t="s">
        <v>16</v>
      </c>
      <c r="AB24" s="54">
        <f>Q106</f>
        <v>2088162</v>
      </c>
      <c r="AF24" s="18">
        <f>IF(B24="B",1,0)</f>
        <v>1</v>
      </c>
      <c r="AG24" s="18">
        <f>IF(B24="S",1,0)</f>
        <v>0</v>
      </c>
      <c r="AH24" s="18">
        <f t="shared" si="7"/>
        <v>0</v>
      </c>
      <c r="AI24" s="18">
        <f t="shared" si="8"/>
        <v>1</v>
      </c>
      <c r="AJ24" s="18">
        <f t="shared" si="9"/>
        <v>0</v>
      </c>
    </row>
    <row r="25" spans="1:36" ht="19.5" customHeight="1">
      <c r="A25" s="34">
        <v>21</v>
      </c>
      <c r="B25" s="18" t="s">
        <v>38</v>
      </c>
      <c r="C25" s="19">
        <v>42173</v>
      </c>
      <c r="D25" s="58">
        <v>16</v>
      </c>
      <c r="E25" s="18">
        <v>195.194</v>
      </c>
      <c r="F25" s="18">
        <v>194.995</v>
      </c>
      <c r="G25" s="18">
        <v>2</v>
      </c>
      <c r="H25" s="18">
        <f t="shared" si="12"/>
        <v>195.214</v>
      </c>
      <c r="I25" s="18">
        <f t="shared" si="13"/>
        <v>194.975</v>
      </c>
      <c r="J25" s="18">
        <f t="shared" si="0"/>
        <v>0.239</v>
      </c>
      <c r="K25" s="18">
        <f t="shared" si="1"/>
        <v>0.478</v>
      </c>
      <c r="L25" s="18">
        <f>ROUNDDOWN(H25+K25,3)</f>
        <v>195.692</v>
      </c>
      <c r="M25" s="18" t="s">
        <v>87</v>
      </c>
      <c r="O25" s="18">
        <f t="shared" si="3"/>
        <v>23.9</v>
      </c>
      <c r="P25" s="18">
        <f t="shared" si="4"/>
        <v>12.5</v>
      </c>
      <c r="Q25" s="37"/>
      <c r="R25" s="37">
        <f t="shared" si="5"/>
        <v>29875</v>
      </c>
      <c r="S25" s="39">
        <f t="shared" si="10"/>
        <v>-29875</v>
      </c>
      <c r="T25" s="41">
        <f t="shared" si="11"/>
        <v>730652</v>
      </c>
      <c r="U25" s="18">
        <f t="shared" si="2"/>
        <v>125000</v>
      </c>
      <c r="V25" s="18">
        <f t="shared" si="6"/>
        <v>0</v>
      </c>
      <c r="AA25" s="8" t="s">
        <v>17</v>
      </c>
      <c r="AB25" s="55">
        <f>R106</f>
        <v>1697961</v>
      </c>
      <c r="AF25" s="18">
        <f>IF(B25="B",1,0)</f>
        <v>1</v>
      </c>
      <c r="AG25" s="18">
        <f>IF(B25="S",1,0)</f>
        <v>0</v>
      </c>
      <c r="AH25" s="18">
        <f t="shared" si="7"/>
        <v>0</v>
      </c>
      <c r="AI25" s="18">
        <f t="shared" si="8"/>
        <v>1</v>
      </c>
      <c r="AJ25" s="18">
        <f t="shared" si="9"/>
        <v>0</v>
      </c>
    </row>
    <row r="26" spans="1:36" ht="19.5" customHeight="1">
      <c r="A26" s="34">
        <v>22</v>
      </c>
      <c r="B26" s="18" t="s">
        <v>38</v>
      </c>
      <c r="C26" s="19">
        <v>42173</v>
      </c>
      <c r="D26" s="58">
        <v>12</v>
      </c>
      <c r="E26" s="18">
        <v>195.285</v>
      </c>
      <c r="F26" s="18">
        <v>194.868</v>
      </c>
      <c r="G26" s="18">
        <v>2</v>
      </c>
      <c r="H26" s="18">
        <f t="shared" si="12"/>
        <v>195.305</v>
      </c>
      <c r="I26" s="18">
        <f t="shared" si="13"/>
        <v>194.848</v>
      </c>
      <c r="J26" s="18">
        <f t="shared" si="0"/>
        <v>0.456</v>
      </c>
      <c r="K26" s="18">
        <f t="shared" si="1"/>
        <v>0.912</v>
      </c>
      <c r="L26" s="18">
        <f>ROUNDDOWN(H26+K26,3)</f>
        <v>196.217</v>
      </c>
      <c r="M26" s="18" t="s">
        <v>87</v>
      </c>
      <c r="O26" s="18">
        <f t="shared" si="3"/>
        <v>45.6</v>
      </c>
      <c r="P26" s="18">
        <f t="shared" si="4"/>
        <v>6.5</v>
      </c>
      <c r="Q26" s="37"/>
      <c r="R26" s="37">
        <f t="shared" si="5"/>
        <v>29640</v>
      </c>
      <c r="S26" s="39">
        <f t="shared" si="10"/>
        <v>-29640</v>
      </c>
      <c r="T26" s="41">
        <f t="shared" si="11"/>
        <v>701012</v>
      </c>
      <c r="U26" s="18">
        <f t="shared" si="2"/>
        <v>65000</v>
      </c>
      <c r="V26" s="18">
        <f t="shared" si="6"/>
        <v>0</v>
      </c>
      <c r="AA26" s="8" t="s">
        <v>18</v>
      </c>
      <c r="AB26" s="54">
        <f>AB24-AB25</f>
        <v>390201</v>
      </c>
      <c r="AF26" s="18">
        <f>IF(B26="B",1,0)</f>
        <v>1</v>
      </c>
      <c r="AG26" s="18">
        <f>IF(B26="S",1,0)</f>
        <v>0</v>
      </c>
      <c r="AH26" s="18">
        <f t="shared" si="7"/>
        <v>0</v>
      </c>
      <c r="AI26" s="18">
        <f t="shared" si="8"/>
        <v>1</v>
      </c>
      <c r="AJ26" s="18">
        <f t="shared" si="9"/>
        <v>0</v>
      </c>
    </row>
    <row r="27" spans="1:36" ht="19.5" customHeight="1">
      <c r="A27" s="34">
        <v>23</v>
      </c>
      <c r="B27" s="18" t="s">
        <v>38</v>
      </c>
      <c r="C27" s="19">
        <v>42172</v>
      </c>
      <c r="D27" s="58">
        <v>6</v>
      </c>
      <c r="E27" s="18">
        <v>193.123</v>
      </c>
      <c r="F27" s="18">
        <v>192.971</v>
      </c>
      <c r="G27" s="18">
        <v>2</v>
      </c>
      <c r="H27" s="18">
        <f t="shared" si="12"/>
        <v>193.143</v>
      </c>
      <c r="I27" s="18">
        <f t="shared" si="13"/>
        <v>192.951</v>
      </c>
      <c r="J27" s="18">
        <f t="shared" si="0"/>
        <v>0.192</v>
      </c>
      <c r="K27" s="18">
        <f t="shared" si="1"/>
        <v>0.384</v>
      </c>
      <c r="L27" s="18">
        <f>ROUNDDOWN(H27+K27,3)</f>
        <v>193.527</v>
      </c>
      <c r="M27" s="18" t="s">
        <v>63</v>
      </c>
      <c r="N27" s="18">
        <f>ROUNDDOWN(K27*100,3)</f>
        <v>38.4</v>
      </c>
      <c r="P27" s="18">
        <f t="shared" si="4"/>
        <v>15.6</v>
      </c>
      <c r="Q27" s="37">
        <f>ROUNDDOWN(K27*U27,0)</f>
        <v>59904</v>
      </c>
      <c r="R27" s="37"/>
      <c r="S27" s="39">
        <f t="shared" si="10"/>
        <v>59904</v>
      </c>
      <c r="T27" s="41">
        <f t="shared" si="11"/>
        <v>760916</v>
      </c>
      <c r="U27" s="18">
        <f t="shared" si="2"/>
        <v>156000</v>
      </c>
      <c r="V27" s="18">
        <f t="shared" si="6"/>
        <v>1</v>
      </c>
      <c r="AA27" s="8" t="s">
        <v>1</v>
      </c>
      <c r="AB27" s="15">
        <f>ROUNDDOWN(AB24/AB17,3)</f>
        <v>30263.217</v>
      </c>
      <c r="AF27" s="18">
        <f>IF(B27="B",1,0)</f>
        <v>1</v>
      </c>
      <c r="AG27" s="18">
        <f>IF(B27="S",1,0)</f>
        <v>0</v>
      </c>
      <c r="AH27" s="18">
        <f t="shared" si="7"/>
        <v>1</v>
      </c>
      <c r="AI27" s="18">
        <f t="shared" si="8"/>
        <v>0</v>
      </c>
      <c r="AJ27" s="18">
        <f t="shared" si="9"/>
        <v>0</v>
      </c>
    </row>
    <row r="28" spans="1:36" ht="19.5" customHeight="1">
      <c r="A28" s="34">
        <v>24</v>
      </c>
      <c r="B28" s="18" t="s">
        <v>38</v>
      </c>
      <c r="C28" s="19">
        <v>42171</v>
      </c>
      <c r="D28" s="58">
        <v>18</v>
      </c>
      <c r="E28" s="18">
        <v>192.92</v>
      </c>
      <c r="F28" s="18">
        <v>192.653</v>
      </c>
      <c r="G28" s="18">
        <v>2</v>
      </c>
      <c r="H28" s="18">
        <f t="shared" si="12"/>
        <v>192.94</v>
      </c>
      <c r="I28" s="18">
        <f t="shared" si="13"/>
        <v>192.633</v>
      </c>
      <c r="J28" s="18">
        <f t="shared" si="0"/>
        <v>0.306</v>
      </c>
      <c r="K28" s="18">
        <f t="shared" si="1"/>
        <v>0.612</v>
      </c>
      <c r="L28" s="18">
        <f>ROUNDDOWN(H28+K28,3)</f>
        <v>193.552</v>
      </c>
      <c r="M28" s="18" t="s">
        <v>63</v>
      </c>
      <c r="N28" s="18">
        <f>ROUNDDOWN(K28*100,3)</f>
        <v>61.2</v>
      </c>
      <c r="P28" s="18">
        <f t="shared" si="4"/>
        <v>9.8</v>
      </c>
      <c r="Q28" s="37">
        <f>ROUNDDOWN(K28*U28,0)</f>
        <v>59976</v>
      </c>
      <c r="R28" s="37"/>
      <c r="S28" s="39">
        <f t="shared" si="10"/>
        <v>59976</v>
      </c>
      <c r="T28" s="41">
        <f t="shared" si="11"/>
        <v>820892</v>
      </c>
      <c r="U28" s="18">
        <f t="shared" si="2"/>
        <v>98000</v>
      </c>
      <c r="V28" s="18">
        <f t="shared" si="6"/>
        <v>1</v>
      </c>
      <c r="AA28" s="8" t="s">
        <v>2</v>
      </c>
      <c r="AB28" s="15">
        <f>ROUNDDOWN(AB25/AB21,3)</f>
        <v>29788.789</v>
      </c>
      <c r="AF28" s="18">
        <f>IF(B28="B",1,0)</f>
        <v>1</v>
      </c>
      <c r="AG28" s="18">
        <f>IF(B28="S",1,0)</f>
        <v>0</v>
      </c>
      <c r="AH28" s="18">
        <f t="shared" si="7"/>
        <v>1</v>
      </c>
      <c r="AI28" s="18">
        <f t="shared" si="8"/>
        <v>0</v>
      </c>
      <c r="AJ28" s="18">
        <f t="shared" si="9"/>
        <v>0</v>
      </c>
    </row>
    <row r="29" spans="1:36" ht="19.5" customHeight="1">
      <c r="A29" s="34">
        <v>25</v>
      </c>
      <c r="B29" s="18" t="s">
        <v>38</v>
      </c>
      <c r="C29" s="19">
        <v>42167</v>
      </c>
      <c r="D29" s="58">
        <v>19</v>
      </c>
      <c r="E29" s="18">
        <v>192.135</v>
      </c>
      <c r="F29" s="18">
        <v>191.486</v>
      </c>
      <c r="G29" s="18">
        <v>2</v>
      </c>
      <c r="H29" s="18">
        <f t="shared" si="12"/>
        <v>192.155</v>
      </c>
      <c r="I29" s="18">
        <f t="shared" si="13"/>
        <v>191.466</v>
      </c>
      <c r="J29" s="18">
        <f t="shared" si="0"/>
        <v>0.688</v>
      </c>
      <c r="K29" s="18">
        <f t="shared" si="1"/>
        <v>1.376</v>
      </c>
      <c r="L29" s="18">
        <f>ROUNDDOWN(H29+K29,3)</f>
        <v>193.531</v>
      </c>
      <c r="M29" s="18" t="s">
        <v>87</v>
      </c>
      <c r="O29" s="18">
        <f t="shared" si="3"/>
        <v>68.8</v>
      </c>
      <c r="P29" s="18">
        <f t="shared" si="4"/>
        <v>4.3</v>
      </c>
      <c r="Q29" s="37"/>
      <c r="R29" s="37">
        <f t="shared" si="5"/>
        <v>29584</v>
      </c>
      <c r="S29" s="39">
        <f t="shared" si="10"/>
        <v>-29584</v>
      </c>
      <c r="T29" s="41">
        <f t="shared" si="11"/>
        <v>791308</v>
      </c>
      <c r="U29" s="18">
        <f t="shared" si="2"/>
        <v>43000</v>
      </c>
      <c r="V29" s="18">
        <f t="shared" si="6"/>
        <v>0</v>
      </c>
      <c r="AA29" s="8" t="s">
        <v>19</v>
      </c>
      <c r="AB29" s="11">
        <v>4</v>
      </c>
      <c r="AF29" s="18">
        <f>IF(B29="B",1,0)</f>
        <v>1</v>
      </c>
      <c r="AG29" s="18">
        <f>IF(B29="S",1,0)</f>
        <v>0</v>
      </c>
      <c r="AH29" s="18">
        <f t="shared" si="7"/>
        <v>0</v>
      </c>
      <c r="AI29" s="18">
        <f t="shared" si="8"/>
        <v>1</v>
      </c>
      <c r="AJ29" s="18">
        <f t="shared" si="9"/>
        <v>0</v>
      </c>
    </row>
    <row r="30" spans="1:36" ht="19.5" customHeight="1">
      <c r="A30" s="34">
        <v>26</v>
      </c>
      <c r="B30" s="18" t="s">
        <v>38</v>
      </c>
      <c r="C30" s="19">
        <v>42167</v>
      </c>
      <c r="D30" s="58">
        <v>7</v>
      </c>
      <c r="E30" s="18">
        <v>191.632</v>
      </c>
      <c r="F30" s="18">
        <v>191.221</v>
      </c>
      <c r="G30" s="18">
        <v>2</v>
      </c>
      <c r="H30" s="18">
        <f t="shared" si="12"/>
        <v>191.652</v>
      </c>
      <c r="I30" s="18">
        <f t="shared" si="13"/>
        <v>191.201</v>
      </c>
      <c r="J30" s="18">
        <f t="shared" si="0"/>
        <v>0.45</v>
      </c>
      <c r="K30" s="18">
        <f t="shared" si="1"/>
        <v>0.9</v>
      </c>
      <c r="L30" s="18">
        <f>ROUNDDOWN(H30+K30,3)</f>
        <v>192.552</v>
      </c>
      <c r="M30" s="18" t="s">
        <v>63</v>
      </c>
      <c r="N30" s="18">
        <f>ROUNDDOWN(K30*100,3)</f>
        <v>90</v>
      </c>
      <c r="P30" s="18">
        <f t="shared" si="4"/>
        <v>6.6</v>
      </c>
      <c r="Q30" s="37">
        <f>ROUNDDOWN(K30*U30,0)</f>
        <v>59400</v>
      </c>
      <c r="R30" s="37"/>
      <c r="S30" s="39">
        <f t="shared" si="10"/>
        <v>59400</v>
      </c>
      <c r="T30" s="41">
        <f t="shared" si="11"/>
        <v>850708</v>
      </c>
      <c r="U30" s="18">
        <f t="shared" si="2"/>
        <v>66000</v>
      </c>
      <c r="V30" s="18">
        <f t="shared" si="6"/>
        <v>1</v>
      </c>
      <c r="AA30" s="8" t="s">
        <v>20</v>
      </c>
      <c r="AB30" s="11">
        <v>7</v>
      </c>
      <c r="AF30" s="18">
        <f>IF(B30="B",1,0)</f>
        <v>1</v>
      </c>
      <c r="AG30" s="18">
        <f>IF(B30="S",1,0)</f>
        <v>0</v>
      </c>
      <c r="AH30" s="18">
        <f t="shared" si="7"/>
        <v>1</v>
      </c>
      <c r="AI30" s="18">
        <f t="shared" si="8"/>
        <v>0</v>
      </c>
      <c r="AJ30" s="18">
        <f t="shared" si="9"/>
        <v>0</v>
      </c>
    </row>
    <row r="31" spans="1:36" ht="19.5" customHeight="1">
      <c r="A31" s="34">
        <v>27</v>
      </c>
      <c r="B31" s="18" t="s">
        <v>38</v>
      </c>
      <c r="C31" s="19">
        <v>42166</v>
      </c>
      <c r="D31" s="58">
        <v>15</v>
      </c>
      <c r="E31" s="18">
        <v>191.563</v>
      </c>
      <c r="F31" s="18">
        <v>190.978</v>
      </c>
      <c r="G31" s="18">
        <v>2</v>
      </c>
      <c r="H31" s="18">
        <f t="shared" si="12"/>
        <v>191.583</v>
      </c>
      <c r="I31" s="18">
        <f t="shared" si="13"/>
        <v>190.958</v>
      </c>
      <c r="J31" s="18">
        <f t="shared" si="0"/>
        <v>0.625</v>
      </c>
      <c r="K31" s="18">
        <f t="shared" si="1"/>
        <v>1.25</v>
      </c>
      <c r="L31" s="18">
        <f>ROUNDDOWN(H31+K31,3)</f>
        <v>192.833</v>
      </c>
      <c r="M31" s="18" t="s">
        <v>63</v>
      </c>
      <c r="N31" s="18">
        <f>ROUNDDOWN(K31*100,3)</f>
        <v>125</v>
      </c>
      <c r="P31" s="18">
        <f t="shared" si="4"/>
        <v>4.8</v>
      </c>
      <c r="Q31" s="37">
        <f>ROUNDDOWN(K31*U31,0)</f>
        <v>60000</v>
      </c>
      <c r="R31" s="37"/>
      <c r="S31" s="39">
        <f t="shared" si="10"/>
        <v>60000</v>
      </c>
      <c r="T31" s="41">
        <f t="shared" si="11"/>
        <v>910708</v>
      </c>
      <c r="U31" s="18">
        <f t="shared" si="2"/>
        <v>48000</v>
      </c>
      <c r="V31" s="18">
        <f t="shared" si="6"/>
        <v>1</v>
      </c>
      <c r="AA31" s="8" t="s">
        <v>21</v>
      </c>
      <c r="AB31" s="16">
        <v>154.2</v>
      </c>
      <c r="AF31" s="18">
        <f>IF(B31="B",1,0)</f>
        <v>1</v>
      </c>
      <c r="AG31" s="18">
        <f>IF(B31="S",1,0)</f>
        <v>0</v>
      </c>
      <c r="AH31" s="18">
        <f t="shared" si="7"/>
        <v>1</v>
      </c>
      <c r="AI31" s="18">
        <f t="shared" si="8"/>
        <v>0</v>
      </c>
      <c r="AJ31" s="18">
        <f t="shared" si="9"/>
        <v>0</v>
      </c>
    </row>
    <row r="32" spans="1:36" ht="19.5" customHeight="1" thickBot="1">
      <c r="A32" s="34">
        <v>28</v>
      </c>
      <c r="B32" s="18" t="s">
        <v>38</v>
      </c>
      <c r="C32" s="19">
        <v>42166</v>
      </c>
      <c r="D32" s="58">
        <v>7</v>
      </c>
      <c r="E32" s="18">
        <v>190.945</v>
      </c>
      <c r="F32" s="18">
        <v>190.568</v>
      </c>
      <c r="G32" s="18">
        <v>2</v>
      </c>
      <c r="H32" s="18">
        <f t="shared" si="12"/>
        <v>190.965</v>
      </c>
      <c r="I32" s="18">
        <f t="shared" si="13"/>
        <v>190.548</v>
      </c>
      <c r="J32" s="18">
        <f t="shared" si="0"/>
        <v>0.417</v>
      </c>
      <c r="K32" s="18">
        <f t="shared" si="1"/>
        <v>0.834</v>
      </c>
      <c r="L32" s="18">
        <f>ROUNDDOWN(H32+K32,3)</f>
        <v>191.799</v>
      </c>
      <c r="M32" s="18" t="s">
        <v>87</v>
      </c>
      <c r="O32" s="18">
        <f t="shared" si="3"/>
        <v>41.7</v>
      </c>
      <c r="P32" s="18">
        <f t="shared" si="4"/>
        <v>7.1</v>
      </c>
      <c r="Q32" s="37"/>
      <c r="R32" s="37">
        <f t="shared" si="5"/>
        <v>29607</v>
      </c>
      <c r="S32" s="39">
        <f t="shared" si="10"/>
        <v>-29607</v>
      </c>
      <c r="T32" s="41">
        <f t="shared" si="11"/>
        <v>881101</v>
      </c>
      <c r="U32" s="18">
        <f t="shared" si="2"/>
        <v>71000</v>
      </c>
      <c r="V32" s="18">
        <f t="shared" si="6"/>
        <v>0</v>
      </c>
      <c r="AA32" s="9" t="s">
        <v>0</v>
      </c>
      <c r="AB32" s="30">
        <f>ROUNDDOWN((AB20/AB19)*1,2)</f>
        <v>0.34</v>
      </c>
      <c r="AF32" s="18">
        <f>IF(B32="B",1,0)</f>
        <v>1</v>
      </c>
      <c r="AG32" s="18">
        <f>IF(B32="S",1,0)</f>
        <v>0</v>
      </c>
      <c r="AH32" s="18">
        <f t="shared" si="7"/>
        <v>0</v>
      </c>
      <c r="AI32" s="18">
        <f t="shared" si="8"/>
        <v>1</v>
      </c>
      <c r="AJ32" s="18">
        <f t="shared" si="9"/>
        <v>0</v>
      </c>
    </row>
    <row r="33" spans="1:36" ht="19.5" customHeight="1">
      <c r="A33" s="34">
        <v>29</v>
      </c>
      <c r="B33" s="18" t="s">
        <v>38</v>
      </c>
      <c r="C33" s="19">
        <v>42166</v>
      </c>
      <c r="D33" s="58">
        <v>5</v>
      </c>
      <c r="E33" s="18">
        <v>190.825</v>
      </c>
      <c r="F33" s="18">
        <v>190.508</v>
      </c>
      <c r="G33" s="18">
        <v>2</v>
      </c>
      <c r="H33" s="18">
        <f t="shared" si="12"/>
        <v>190.845</v>
      </c>
      <c r="I33" s="18">
        <f t="shared" si="13"/>
        <v>190.488</v>
      </c>
      <c r="J33" s="18">
        <f t="shared" si="0"/>
        <v>0.356</v>
      </c>
      <c r="K33" s="18">
        <f t="shared" si="1"/>
        <v>0.712</v>
      </c>
      <c r="L33" s="18">
        <f>ROUNDDOWN(H33+K33,3)</f>
        <v>191.557</v>
      </c>
      <c r="M33" s="18" t="s">
        <v>87</v>
      </c>
      <c r="O33" s="18">
        <f t="shared" si="3"/>
        <v>35.6</v>
      </c>
      <c r="P33" s="18">
        <f t="shared" si="4"/>
        <v>8.4</v>
      </c>
      <c r="Q33" s="37"/>
      <c r="R33" s="37">
        <f t="shared" si="5"/>
        <v>29904</v>
      </c>
      <c r="S33" s="39">
        <f t="shared" si="10"/>
        <v>-29904</v>
      </c>
      <c r="T33" s="41">
        <f t="shared" si="11"/>
        <v>851197</v>
      </c>
      <c r="U33" s="18">
        <f t="shared" si="2"/>
        <v>84000</v>
      </c>
      <c r="V33" s="18">
        <f t="shared" si="6"/>
        <v>0</v>
      </c>
      <c r="AF33" s="18">
        <f>IF(B33="B",1,0)</f>
        <v>1</v>
      </c>
      <c r="AG33" s="18">
        <f>IF(B33="S",1,0)</f>
        <v>0</v>
      </c>
      <c r="AH33" s="18">
        <f t="shared" si="7"/>
        <v>0</v>
      </c>
      <c r="AI33" s="18">
        <f t="shared" si="8"/>
        <v>1</v>
      </c>
      <c r="AJ33" s="18">
        <f t="shared" si="9"/>
        <v>0</v>
      </c>
    </row>
    <row r="34" spans="1:36" ht="19.5" customHeight="1">
      <c r="A34" s="34">
        <v>30</v>
      </c>
      <c r="B34" s="18" t="s">
        <v>38</v>
      </c>
      <c r="C34" s="19">
        <v>42166</v>
      </c>
      <c r="D34" s="58">
        <v>4</v>
      </c>
      <c r="E34" s="18">
        <v>190.786</v>
      </c>
      <c r="F34" s="18">
        <v>190.397</v>
      </c>
      <c r="G34" s="18">
        <v>2</v>
      </c>
      <c r="H34" s="18">
        <f t="shared" si="12"/>
        <v>190.806</v>
      </c>
      <c r="I34" s="18">
        <f t="shared" si="13"/>
        <v>190.377</v>
      </c>
      <c r="J34" s="18">
        <f t="shared" si="0"/>
        <v>0.429</v>
      </c>
      <c r="K34" s="18">
        <f t="shared" si="1"/>
        <v>0.858</v>
      </c>
      <c r="L34" s="18">
        <f>ROUNDDOWN(H34+K34,3)</f>
        <v>191.664</v>
      </c>
      <c r="M34" s="18" t="s">
        <v>87</v>
      </c>
      <c r="O34" s="18">
        <f t="shared" si="3"/>
        <v>42.9</v>
      </c>
      <c r="P34" s="18">
        <f t="shared" si="4"/>
        <v>6.9</v>
      </c>
      <c r="Q34" s="37"/>
      <c r="R34" s="37">
        <f t="shared" si="5"/>
        <v>29601</v>
      </c>
      <c r="S34" s="39">
        <f t="shared" si="10"/>
        <v>-29601</v>
      </c>
      <c r="T34" s="41">
        <f t="shared" si="11"/>
        <v>821596</v>
      </c>
      <c r="U34" s="18">
        <f t="shared" si="2"/>
        <v>69000</v>
      </c>
      <c r="V34" s="18">
        <f t="shared" si="6"/>
        <v>0</v>
      </c>
      <c r="AA34" s="50" t="s">
        <v>79</v>
      </c>
      <c r="AB34" s="51">
        <v>1000000</v>
      </c>
      <c r="AC34" s="50"/>
      <c r="AD34" s="50"/>
      <c r="AF34" s="18">
        <f>IF(B34="B",1,0)</f>
        <v>1</v>
      </c>
      <c r="AG34" s="18">
        <f>IF(B34="S",1,0)</f>
        <v>0</v>
      </c>
      <c r="AH34" s="18">
        <f t="shared" si="7"/>
        <v>0</v>
      </c>
      <c r="AI34" s="18">
        <f t="shared" si="8"/>
        <v>1</v>
      </c>
      <c r="AJ34" s="18">
        <f t="shared" si="9"/>
        <v>0</v>
      </c>
    </row>
    <row r="35" spans="1:36" ht="19.5" customHeight="1">
      <c r="A35" s="34">
        <v>31</v>
      </c>
      <c r="B35" s="18" t="s">
        <v>38</v>
      </c>
      <c r="C35" s="19">
        <v>42165</v>
      </c>
      <c r="D35" s="58">
        <v>19</v>
      </c>
      <c r="E35" s="18">
        <v>190.569</v>
      </c>
      <c r="F35" s="18">
        <v>190.151</v>
      </c>
      <c r="G35" s="18">
        <v>2</v>
      </c>
      <c r="H35" s="18">
        <f t="shared" si="12"/>
        <v>190.589</v>
      </c>
      <c r="I35" s="18">
        <f t="shared" si="13"/>
        <v>190.131</v>
      </c>
      <c r="J35" s="18">
        <f t="shared" si="0"/>
        <v>0.457</v>
      </c>
      <c r="K35" s="18">
        <f t="shared" si="1"/>
        <v>0.914</v>
      </c>
      <c r="L35" s="18">
        <f>ROUNDDOWN(H35+K35,3)</f>
        <v>191.503</v>
      </c>
      <c r="M35" s="18" t="s">
        <v>63</v>
      </c>
      <c r="N35" s="18">
        <f>ROUNDDOWN(K35*100,3)</f>
        <v>91.4</v>
      </c>
      <c r="P35" s="18">
        <f t="shared" si="4"/>
        <v>6.5</v>
      </c>
      <c r="Q35" s="37">
        <f>ROUNDDOWN(K35*U35,0)</f>
        <v>59410</v>
      </c>
      <c r="R35" s="37"/>
      <c r="S35" s="39">
        <f t="shared" si="10"/>
        <v>59410</v>
      </c>
      <c r="T35" s="41">
        <f t="shared" si="11"/>
        <v>881006</v>
      </c>
      <c r="U35" s="18">
        <f t="shared" si="2"/>
        <v>65000</v>
      </c>
      <c r="V35" s="18">
        <f t="shared" si="6"/>
        <v>1</v>
      </c>
      <c r="AA35" s="46" t="s">
        <v>80</v>
      </c>
      <c r="AB35" s="48">
        <v>0.01</v>
      </c>
      <c r="AC35" s="48">
        <v>0.02</v>
      </c>
      <c r="AD35" s="48">
        <v>0.03</v>
      </c>
      <c r="AF35" s="18">
        <f>IF(B35="B",1,0)</f>
        <v>1</v>
      </c>
      <c r="AG35" s="18">
        <f>IF(B35="S",1,0)</f>
        <v>0</v>
      </c>
      <c r="AH35" s="18">
        <f t="shared" si="7"/>
        <v>1</v>
      </c>
      <c r="AI35" s="18">
        <f t="shared" si="8"/>
        <v>0</v>
      </c>
      <c r="AJ35" s="18">
        <f t="shared" si="9"/>
        <v>0</v>
      </c>
    </row>
    <row r="36" spans="1:36" ht="19.5" customHeight="1">
      <c r="A36" s="34">
        <v>32</v>
      </c>
      <c r="B36" s="18" t="s">
        <v>64</v>
      </c>
      <c r="C36" s="19">
        <v>42163</v>
      </c>
      <c r="D36" s="58">
        <v>10</v>
      </c>
      <c r="E36" s="18">
        <v>191.197</v>
      </c>
      <c r="F36" s="18">
        <v>191.586</v>
      </c>
      <c r="G36" s="18">
        <v>2</v>
      </c>
      <c r="H36" s="18">
        <f>ROUNDDOWN(E36-(G36/100),3)</f>
        <v>191.177</v>
      </c>
      <c r="I36" s="18">
        <f>ROUNDDOWN(F36+(G36/100),3)</f>
        <v>191.606</v>
      </c>
      <c r="J36" s="18">
        <f t="shared" si="0"/>
        <v>0.429</v>
      </c>
      <c r="K36" s="18">
        <f t="shared" si="1"/>
        <v>0.858</v>
      </c>
      <c r="L36" s="18">
        <f>ROUNDDOWN(H36-K36,3)</f>
        <v>190.319</v>
      </c>
      <c r="M36" s="18" t="s">
        <v>63</v>
      </c>
      <c r="N36" s="18">
        <f>ROUNDDOWN(K36*100,3)</f>
        <v>85.8</v>
      </c>
      <c r="P36" s="18">
        <f t="shared" si="4"/>
        <v>6.9</v>
      </c>
      <c r="Q36" s="37">
        <f>ROUNDDOWN(K36*U36,0)</f>
        <v>59202</v>
      </c>
      <c r="R36" s="37"/>
      <c r="S36" s="39">
        <f t="shared" si="10"/>
        <v>59202</v>
      </c>
      <c r="T36" s="41">
        <f t="shared" si="11"/>
        <v>940208</v>
      </c>
      <c r="U36" s="18">
        <f t="shared" si="2"/>
        <v>69000</v>
      </c>
      <c r="V36" s="18">
        <f t="shared" si="6"/>
        <v>1</v>
      </c>
      <c r="AA36" s="46" t="s">
        <v>81</v>
      </c>
      <c r="AB36" s="47">
        <v>130396</v>
      </c>
      <c r="AC36" s="47">
        <v>258672</v>
      </c>
      <c r="AD36" s="49">
        <v>390201</v>
      </c>
      <c r="AF36" s="18">
        <f>IF(B36="B",1,0)</f>
        <v>0</v>
      </c>
      <c r="AG36" s="18">
        <f>IF(B36="S",1,0)</f>
        <v>1</v>
      </c>
      <c r="AH36" s="18">
        <f t="shared" si="7"/>
        <v>1</v>
      </c>
      <c r="AI36" s="18">
        <f t="shared" si="8"/>
        <v>0</v>
      </c>
      <c r="AJ36" s="18">
        <f t="shared" si="9"/>
        <v>0</v>
      </c>
    </row>
    <row r="37" spans="1:36" ht="19.5" customHeight="1">
      <c r="A37" s="34">
        <v>33</v>
      </c>
      <c r="B37" s="18" t="s">
        <v>38</v>
      </c>
      <c r="C37" s="19">
        <v>42160</v>
      </c>
      <c r="D37" s="58">
        <v>15</v>
      </c>
      <c r="E37" s="18">
        <v>191.633</v>
      </c>
      <c r="F37" s="18">
        <v>190.714</v>
      </c>
      <c r="G37" s="18">
        <v>2</v>
      </c>
      <c r="H37" s="18">
        <f>ROUNDDOWN(E37+(G37/100),3)</f>
        <v>191.653</v>
      </c>
      <c r="I37" s="18">
        <f>ROUNDDOWN(F37-(G37/100),3)</f>
        <v>190.694</v>
      </c>
      <c r="J37" s="18">
        <f t="shared" si="0"/>
        <v>0.959</v>
      </c>
      <c r="K37" s="18">
        <f t="shared" si="1"/>
        <v>1.918</v>
      </c>
      <c r="L37" s="18">
        <f>ROUNDDOWN(H37+K37,3)</f>
        <v>193.571</v>
      </c>
      <c r="M37" s="18" t="s">
        <v>87</v>
      </c>
      <c r="O37" s="18">
        <f t="shared" si="3"/>
        <v>95.9</v>
      </c>
      <c r="P37" s="18">
        <f t="shared" si="4"/>
        <v>3.1</v>
      </c>
      <c r="Q37" s="37"/>
      <c r="R37" s="37">
        <f t="shared" si="5"/>
        <v>29729</v>
      </c>
      <c r="S37" s="39">
        <f t="shared" si="10"/>
        <v>-29729</v>
      </c>
      <c r="T37" s="41">
        <f t="shared" si="11"/>
        <v>910479</v>
      </c>
      <c r="U37" s="18">
        <f aca="true" t="shared" si="14" ref="U37:U68">ROUNDDOWN((($R$2*$U$4)/(J37*100))*100,-3)</f>
        <v>31000</v>
      </c>
      <c r="V37" s="18">
        <f t="shared" si="6"/>
        <v>0</v>
      </c>
      <c r="Y37" s="41">
        <f>S106</f>
        <v>390201</v>
      </c>
      <c r="AF37" s="18">
        <f>IF(B37="B",1,0)</f>
        <v>1</v>
      </c>
      <c r="AG37" s="18">
        <f>IF(B37="S",1,0)</f>
        <v>0</v>
      </c>
      <c r="AH37" s="18">
        <f t="shared" si="7"/>
        <v>0</v>
      </c>
      <c r="AI37" s="18">
        <f t="shared" si="8"/>
        <v>1</v>
      </c>
      <c r="AJ37" s="18">
        <f t="shared" si="9"/>
        <v>0</v>
      </c>
    </row>
    <row r="38" spans="1:36" ht="19.5" customHeight="1">
      <c r="A38" s="34">
        <v>34</v>
      </c>
      <c r="B38" s="18" t="s">
        <v>38</v>
      </c>
      <c r="C38" s="19">
        <v>42159</v>
      </c>
      <c r="D38" s="58">
        <v>0</v>
      </c>
      <c r="E38" s="18">
        <v>190.539</v>
      </c>
      <c r="F38" s="18">
        <v>190.334</v>
      </c>
      <c r="G38" s="18">
        <v>2</v>
      </c>
      <c r="H38" s="18">
        <f>ROUNDDOWN(E38+(G38/100),3)</f>
        <v>190.559</v>
      </c>
      <c r="I38" s="18">
        <f>ROUNDDOWN(F38-(G38/100),3)</f>
        <v>190.314</v>
      </c>
      <c r="J38" s="18">
        <f t="shared" si="0"/>
        <v>0.245</v>
      </c>
      <c r="K38" s="18">
        <f t="shared" si="1"/>
        <v>0.49</v>
      </c>
      <c r="L38" s="18">
        <f>ROUNDDOWN(H38+K38,3)</f>
        <v>191.049</v>
      </c>
      <c r="M38" s="18" t="s">
        <v>87</v>
      </c>
      <c r="O38" s="18">
        <f t="shared" si="3"/>
        <v>24.5</v>
      </c>
      <c r="P38" s="18">
        <f t="shared" si="4"/>
        <v>12.2</v>
      </c>
      <c r="Q38" s="37"/>
      <c r="R38" s="37">
        <f t="shared" si="5"/>
        <v>29890</v>
      </c>
      <c r="S38" s="39">
        <f t="shared" si="10"/>
        <v>-29890</v>
      </c>
      <c r="T38" s="41">
        <f t="shared" si="11"/>
        <v>880589</v>
      </c>
      <c r="U38" s="18">
        <f t="shared" si="14"/>
        <v>122000</v>
      </c>
      <c r="V38" s="18">
        <f t="shared" si="6"/>
        <v>0</v>
      </c>
      <c r="AF38" s="18">
        <f>IF(B38="B",1,0)</f>
        <v>1</v>
      </c>
      <c r="AG38" s="18">
        <f>IF(B38="S",1,0)</f>
        <v>0</v>
      </c>
      <c r="AH38" s="18">
        <f t="shared" si="7"/>
        <v>0</v>
      </c>
      <c r="AI38" s="18">
        <f t="shared" si="8"/>
        <v>1</v>
      </c>
      <c r="AJ38" s="18">
        <f t="shared" si="9"/>
        <v>0</v>
      </c>
    </row>
    <row r="39" spans="1:36" ht="19.5" customHeight="1">
      <c r="A39" s="34">
        <v>35</v>
      </c>
      <c r="B39" s="18" t="s">
        <v>38</v>
      </c>
      <c r="C39" s="19">
        <v>42157</v>
      </c>
      <c r="D39" s="58">
        <v>17</v>
      </c>
      <c r="E39" s="18">
        <v>190.268</v>
      </c>
      <c r="F39" s="18">
        <v>189.837</v>
      </c>
      <c r="G39" s="18">
        <v>2</v>
      </c>
      <c r="H39" s="18">
        <f>ROUNDDOWN(E39+(G39/100),3)</f>
        <v>190.288</v>
      </c>
      <c r="I39" s="18">
        <f>ROUNDDOWN(F39-(G39/100),3)</f>
        <v>189.817</v>
      </c>
      <c r="J39" s="18">
        <f t="shared" si="0"/>
        <v>0.471</v>
      </c>
      <c r="K39" s="18">
        <f t="shared" si="1"/>
        <v>0.942</v>
      </c>
      <c r="L39" s="18">
        <f>ROUNDDOWN(H39+K39,3)</f>
        <v>191.23</v>
      </c>
      <c r="M39" s="18" t="s">
        <v>87</v>
      </c>
      <c r="O39" s="18">
        <f t="shared" si="3"/>
        <v>47.1</v>
      </c>
      <c r="P39" s="18">
        <f t="shared" si="4"/>
        <v>6.3</v>
      </c>
      <c r="Q39" s="37"/>
      <c r="R39" s="37">
        <f t="shared" si="5"/>
        <v>29673</v>
      </c>
      <c r="S39" s="39">
        <f t="shared" si="10"/>
        <v>-29673</v>
      </c>
      <c r="T39" s="41">
        <f t="shared" si="11"/>
        <v>850916</v>
      </c>
      <c r="U39" s="18">
        <f t="shared" si="14"/>
        <v>63000</v>
      </c>
      <c r="V39" s="18">
        <f t="shared" si="6"/>
        <v>0</v>
      </c>
      <c r="AF39" s="18">
        <f>IF(B39="B",1,0)</f>
        <v>1</v>
      </c>
      <c r="AG39" s="18">
        <f>IF(B39="S",1,0)</f>
        <v>0</v>
      </c>
      <c r="AH39" s="18">
        <f t="shared" si="7"/>
        <v>0</v>
      </c>
      <c r="AI39" s="18">
        <f t="shared" si="8"/>
        <v>1</v>
      </c>
      <c r="AJ39" s="18">
        <f t="shared" si="9"/>
        <v>0</v>
      </c>
    </row>
    <row r="40" spans="1:36" ht="19.5" customHeight="1">
      <c r="A40" s="34">
        <v>36</v>
      </c>
      <c r="B40" s="18" t="s">
        <v>38</v>
      </c>
      <c r="C40" s="19">
        <v>42157</v>
      </c>
      <c r="D40" s="58">
        <v>15</v>
      </c>
      <c r="E40" s="18">
        <v>190.009</v>
      </c>
      <c r="F40" s="18">
        <v>189.637</v>
      </c>
      <c r="G40" s="18">
        <v>2</v>
      </c>
      <c r="H40" s="18">
        <f>ROUNDDOWN(E40+(G40/100),3)</f>
        <v>190.029</v>
      </c>
      <c r="I40" s="18">
        <f>ROUNDDOWN(F40-(G40/100),3)</f>
        <v>189.617</v>
      </c>
      <c r="J40" s="18">
        <f t="shared" si="0"/>
        <v>0.412</v>
      </c>
      <c r="K40" s="18">
        <f t="shared" si="1"/>
        <v>0.824</v>
      </c>
      <c r="L40" s="18">
        <f>ROUNDDOWN(H40+K40,3)</f>
        <v>190.853</v>
      </c>
      <c r="M40" s="18" t="s">
        <v>102</v>
      </c>
      <c r="O40" s="18">
        <f t="shared" si="3"/>
        <v>41.2</v>
      </c>
      <c r="P40" s="18">
        <f t="shared" si="4"/>
        <v>7.2</v>
      </c>
      <c r="Q40" s="37"/>
      <c r="R40" s="37">
        <f t="shared" si="5"/>
        <v>29664</v>
      </c>
      <c r="S40" s="39">
        <f t="shared" si="10"/>
        <v>-29664</v>
      </c>
      <c r="T40" s="41">
        <f t="shared" si="11"/>
        <v>821252</v>
      </c>
      <c r="U40" s="18">
        <f t="shared" si="14"/>
        <v>72000</v>
      </c>
      <c r="V40" s="18">
        <f t="shared" si="6"/>
        <v>0</v>
      </c>
      <c r="AF40" s="18">
        <f>IF(B40="B",1,0)</f>
        <v>1</v>
      </c>
      <c r="AG40" s="18">
        <f>IF(B40="S",1,0)</f>
        <v>0</v>
      </c>
      <c r="AH40" s="18">
        <f t="shared" si="7"/>
        <v>0</v>
      </c>
      <c r="AI40" s="18">
        <f t="shared" si="8"/>
        <v>1</v>
      </c>
      <c r="AJ40" s="18">
        <f t="shared" si="9"/>
        <v>0</v>
      </c>
    </row>
    <row r="41" spans="1:36" ht="19.5" customHeight="1">
      <c r="A41" s="34">
        <v>37</v>
      </c>
      <c r="B41" s="18" t="s">
        <v>64</v>
      </c>
      <c r="C41" s="19">
        <v>42157</v>
      </c>
      <c r="D41" s="58">
        <v>9</v>
      </c>
      <c r="E41" s="18">
        <v>189.427</v>
      </c>
      <c r="F41" s="18">
        <v>189.773</v>
      </c>
      <c r="G41" s="18">
        <v>2</v>
      </c>
      <c r="H41" s="18">
        <f>ROUNDDOWN(E41-(G41/100),3)</f>
        <v>189.407</v>
      </c>
      <c r="I41" s="18">
        <f>ROUNDDOWN(F41+(G41/100),3)</f>
        <v>189.793</v>
      </c>
      <c r="J41" s="18">
        <f t="shared" si="0"/>
        <v>0.385</v>
      </c>
      <c r="K41" s="18">
        <f t="shared" si="1"/>
        <v>0.77</v>
      </c>
      <c r="L41" s="18">
        <f>ROUNDDOWN(H41-K41,3)</f>
        <v>188.637</v>
      </c>
      <c r="M41" s="18" t="s">
        <v>87</v>
      </c>
      <c r="O41" s="18">
        <f t="shared" si="3"/>
        <v>38.5</v>
      </c>
      <c r="P41" s="18">
        <f t="shared" si="4"/>
        <v>7.7</v>
      </c>
      <c r="Q41" s="37"/>
      <c r="R41" s="37">
        <f t="shared" si="5"/>
        <v>29645</v>
      </c>
      <c r="S41" s="39">
        <f t="shared" si="10"/>
        <v>-29645</v>
      </c>
      <c r="T41" s="41">
        <f t="shared" si="11"/>
        <v>791607</v>
      </c>
      <c r="U41" s="18">
        <f t="shared" si="14"/>
        <v>77000</v>
      </c>
      <c r="V41" s="18">
        <f t="shared" si="6"/>
        <v>0</v>
      </c>
      <c r="AF41" s="18">
        <f>IF(B41="B",1,0)</f>
        <v>0</v>
      </c>
      <c r="AG41" s="18">
        <f>IF(B41="S",1,0)</f>
        <v>1</v>
      </c>
      <c r="AH41" s="18">
        <f t="shared" si="7"/>
        <v>0</v>
      </c>
      <c r="AI41" s="18">
        <f t="shared" si="8"/>
        <v>1</v>
      </c>
      <c r="AJ41" s="18">
        <f t="shared" si="9"/>
        <v>0</v>
      </c>
    </row>
    <row r="42" spans="1:36" ht="19.5" customHeight="1">
      <c r="A42" s="34">
        <v>38</v>
      </c>
      <c r="B42" s="26" t="s">
        <v>38</v>
      </c>
      <c r="C42" s="31">
        <v>42156</v>
      </c>
      <c r="D42" s="59">
        <v>18</v>
      </c>
      <c r="E42" s="18">
        <v>189.454</v>
      </c>
      <c r="F42" s="18">
        <v>189.093</v>
      </c>
      <c r="G42" s="18">
        <v>2</v>
      </c>
      <c r="H42" s="18">
        <f>ROUNDDOWN(E42+(G42/100),3)</f>
        <v>189.474</v>
      </c>
      <c r="I42" s="18">
        <f>ROUNDDOWN(F42-(G42/100),3)</f>
        <v>189.073</v>
      </c>
      <c r="J42" s="18">
        <f t="shared" si="0"/>
        <v>0.4</v>
      </c>
      <c r="K42" s="18">
        <f t="shared" si="1"/>
        <v>0.8</v>
      </c>
      <c r="L42" s="18">
        <f>ROUNDDOWN(H42+K42,3)</f>
        <v>190.274</v>
      </c>
      <c r="M42" s="18" t="s">
        <v>63</v>
      </c>
      <c r="N42" s="18">
        <f>ROUNDDOWN(K42*100,3)</f>
        <v>80</v>
      </c>
      <c r="P42" s="18">
        <f t="shared" si="4"/>
        <v>7.5</v>
      </c>
      <c r="Q42" s="37">
        <f>ROUNDDOWN(K42*U42,0)</f>
        <v>60000</v>
      </c>
      <c r="R42" s="37"/>
      <c r="S42" s="39">
        <f t="shared" si="10"/>
        <v>60000</v>
      </c>
      <c r="T42" s="41">
        <f t="shared" si="11"/>
        <v>851607</v>
      </c>
      <c r="U42" s="18">
        <f t="shared" si="14"/>
        <v>75000</v>
      </c>
      <c r="V42" s="18">
        <f t="shared" si="6"/>
        <v>1</v>
      </c>
      <c r="AF42" s="18">
        <f>IF(B42="B",1,0)</f>
        <v>1</v>
      </c>
      <c r="AG42" s="18">
        <f>IF(B42="S",1,0)</f>
        <v>0</v>
      </c>
      <c r="AH42" s="18">
        <f t="shared" si="7"/>
        <v>1</v>
      </c>
      <c r="AI42" s="18">
        <f t="shared" si="8"/>
        <v>0</v>
      </c>
      <c r="AJ42" s="18">
        <f t="shared" si="9"/>
        <v>0</v>
      </c>
    </row>
    <row r="43" spans="1:36" ht="19.5" customHeight="1">
      <c r="A43" s="34">
        <v>39</v>
      </c>
      <c r="B43" s="18" t="s">
        <v>64</v>
      </c>
      <c r="C43" s="19">
        <v>42156</v>
      </c>
      <c r="D43" s="58">
        <v>10</v>
      </c>
      <c r="E43" s="18">
        <v>189.313</v>
      </c>
      <c r="F43" s="18">
        <v>189.75</v>
      </c>
      <c r="G43" s="18">
        <v>2</v>
      </c>
      <c r="H43" s="18">
        <f>ROUNDDOWN(E43-(G43/100),3)</f>
        <v>189.293</v>
      </c>
      <c r="I43" s="18">
        <f>ROUNDDOWN(F43+(G43/100),3)</f>
        <v>189.77</v>
      </c>
      <c r="J43" s="18">
        <f t="shared" si="0"/>
        <v>0.477</v>
      </c>
      <c r="K43" s="18">
        <f t="shared" si="1"/>
        <v>0.954</v>
      </c>
      <c r="L43" s="18">
        <f>ROUNDDOWN(H43-K43,3)</f>
        <v>188.339</v>
      </c>
      <c r="M43" s="18" t="s">
        <v>87</v>
      </c>
      <c r="O43" s="18">
        <f t="shared" si="3"/>
        <v>47.7</v>
      </c>
      <c r="P43" s="18">
        <f t="shared" si="4"/>
        <v>6.2</v>
      </c>
      <c r="Q43" s="37"/>
      <c r="R43" s="37">
        <f t="shared" si="5"/>
        <v>29574</v>
      </c>
      <c r="S43" s="39">
        <f t="shared" si="10"/>
        <v>-29574</v>
      </c>
      <c r="T43" s="41">
        <f t="shared" si="11"/>
        <v>822033</v>
      </c>
      <c r="U43" s="18">
        <f t="shared" si="14"/>
        <v>62000</v>
      </c>
      <c r="V43" s="18">
        <f t="shared" si="6"/>
        <v>0</v>
      </c>
      <c r="AF43" s="18">
        <f>IF(B43="B",1,0)</f>
        <v>0</v>
      </c>
      <c r="AG43" s="18">
        <f>IF(B43="S",1,0)</f>
        <v>1</v>
      </c>
      <c r="AH43" s="18">
        <f t="shared" si="7"/>
        <v>0</v>
      </c>
      <c r="AI43" s="18">
        <f t="shared" si="8"/>
        <v>1</v>
      </c>
      <c r="AJ43" s="18">
        <f t="shared" si="9"/>
        <v>0</v>
      </c>
    </row>
    <row r="44" spans="1:36" ht="19.5" customHeight="1">
      <c r="A44" s="34">
        <v>40</v>
      </c>
      <c r="B44" s="18" t="s">
        <v>38</v>
      </c>
      <c r="C44" s="19">
        <v>42156</v>
      </c>
      <c r="D44" s="58">
        <v>5</v>
      </c>
      <c r="E44" s="18">
        <v>189.854</v>
      </c>
      <c r="F44" s="18">
        <v>189.635</v>
      </c>
      <c r="G44" s="18">
        <v>2</v>
      </c>
      <c r="H44" s="18">
        <f>ROUNDDOWN(E44+(G44/100),3)</f>
        <v>189.874</v>
      </c>
      <c r="I44" s="18">
        <f>ROUNDDOWN(F44-(G44/100),3)</f>
        <v>189.615</v>
      </c>
      <c r="J44" s="18">
        <f t="shared" si="0"/>
        <v>0.258</v>
      </c>
      <c r="K44" s="18">
        <f t="shared" si="1"/>
        <v>0.516</v>
      </c>
      <c r="L44" s="18">
        <f>ROUNDDOWN(H44+K44,3)</f>
        <v>190.39</v>
      </c>
      <c r="M44" s="18" t="s">
        <v>87</v>
      </c>
      <c r="O44" s="18">
        <f t="shared" si="3"/>
        <v>25.8</v>
      </c>
      <c r="P44" s="18">
        <f t="shared" si="4"/>
        <v>11.6</v>
      </c>
      <c r="Q44" s="37"/>
      <c r="R44" s="37">
        <f t="shared" si="5"/>
        <v>29928</v>
      </c>
      <c r="S44" s="39">
        <f t="shared" si="10"/>
        <v>-29928</v>
      </c>
      <c r="T44" s="41">
        <f t="shared" si="11"/>
        <v>792105</v>
      </c>
      <c r="U44" s="18">
        <f t="shared" si="14"/>
        <v>116000</v>
      </c>
      <c r="V44" s="18">
        <f t="shared" si="6"/>
        <v>0</v>
      </c>
      <c r="AF44" s="18">
        <f>IF(B44="B",1,0)</f>
        <v>1</v>
      </c>
      <c r="AG44" s="18">
        <f>IF(B44="S",1,0)</f>
        <v>0</v>
      </c>
      <c r="AH44" s="18">
        <f t="shared" si="7"/>
        <v>0</v>
      </c>
      <c r="AI44" s="18">
        <f t="shared" si="8"/>
        <v>1</v>
      </c>
      <c r="AJ44" s="18">
        <f t="shared" si="9"/>
        <v>0</v>
      </c>
    </row>
    <row r="45" spans="1:36" ht="19.5" customHeight="1">
      <c r="A45" s="34">
        <v>41</v>
      </c>
      <c r="B45" s="18" t="s">
        <v>38</v>
      </c>
      <c r="C45" s="19">
        <v>42156</v>
      </c>
      <c r="D45" s="58">
        <v>4</v>
      </c>
      <c r="E45" s="18">
        <v>189.807</v>
      </c>
      <c r="F45" s="18">
        <v>189.631</v>
      </c>
      <c r="G45" s="18">
        <v>2</v>
      </c>
      <c r="H45" s="18">
        <f>ROUNDDOWN(E45+(G45/100),3)</f>
        <v>189.827</v>
      </c>
      <c r="I45" s="18">
        <f>ROUNDDOWN(F45-(G45/100),3)</f>
        <v>189.611</v>
      </c>
      <c r="J45" s="18">
        <f t="shared" si="0"/>
        <v>0.216</v>
      </c>
      <c r="K45" s="18">
        <f t="shared" si="1"/>
        <v>0.432</v>
      </c>
      <c r="L45" s="18">
        <f>ROUNDDOWN(H45+K45,3)</f>
        <v>190.259</v>
      </c>
      <c r="M45" s="18" t="s">
        <v>87</v>
      </c>
      <c r="O45" s="18">
        <f t="shared" si="3"/>
        <v>21.6</v>
      </c>
      <c r="P45" s="18">
        <f t="shared" si="4"/>
        <v>13.8</v>
      </c>
      <c r="Q45" s="37"/>
      <c r="R45" s="37">
        <f t="shared" si="5"/>
        <v>29808</v>
      </c>
      <c r="S45" s="39">
        <f t="shared" si="10"/>
        <v>-29808</v>
      </c>
      <c r="T45" s="41">
        <f t="shared" si="11"/>
        <v>762297</v>
      </c>
      <c r="U45" s="18">
        <f t="shared" si="14"/>
        <v>138000</v>
      </c>
      <c r="V45" s="18">
        <f t="shared" si="6"/>
        <v>0</v>
      </c>
      <c r="AF45" s="18">
        <f>IF(B45="B",1,0)</f>
        <v>1</v>
      </c>
      <c r="AG45" s="18">
        <f>IF(B45="S",1,0)</f>
        <v>0</v>
      </c>
      <c r="AH45" s="18">
        <f t="shared" si="7"/>
        <v>0</v>
      </c>
      <c r="AI45" s="18">
        <f t="shared" si="8"/>
        <v>1</v>
      </c>
      <c r="AJ45" s="18">
        <f t="shared" si="9"/>
        <v>0</v>
      </c>
    </row>
    <row r="46" spans="1:36" ht="19.5" customHeight="1">
      <c r="A46" s="34">
        <v>42</v>
      </c>
      <c r="B46" s="18" t="s">
        <v>64</v>
      </c>
      <c r="C46" s="19">
        <v>42153</v>
      </c>
      <c r="D46" s="58">
        <v>16</v>
      </c>
      <c r="E46" s="18">
        <v>189.296</v>
      </c>
      <c r="F46" s="18">
        <v>189.566</v>
      </c>
      <c r="G46" s="18">
        <v>2</v>
      </c>
      <c r="H46" s="18">
        <f>ROUNDDOWN(E46-(G46/100),3)</f>
        <v>189.276</v>
      </c>
      <c r="I46" s="18">
        <f>ROUNDDOWN(F46+(G46/100),3)</f>
        <v>189.586</v>
      </c>
      <c r="J46" s="18">
        <f t="shared" si="0"/>
        <v>0.31</v>
      </c>
      <c r="K46" s="18">
        <f t="shared" si="1"/>
        <v>0.62</v>
      </c>
      <c r="L46" s="18">
        <f>ROUNDDOWN(H46-K46,3)</f>
        <v>188.656</v>
      </c>
      <c r="M46" s="18" t="s">
        <v>87</v>
      </c>
      <c r="O46" s="18">
        <f t="shared" si="3"/>
        <v>31</v>
      </c>
      <c r="P46" s="18">
        <f t="shared" si="4"/>
        <v>9.6</v>
      </c>
      <c r="Q46" s="37"/>
      <c r="R46" s="37">
        <f t="shared" si="5"/>
        <v>29760</v>
      </c>
      <c r="S46" s="39">
        <f t="shared" si="10"/>
        <v>-29760</v>
      </c>
      <c r="T46" s="41">
        <f t="shared" si="11"/>
        <v>732537</v>
      </c>
      <c r="U46" s="18">
        <f t="shared" si="14"/>
        <v>96000</v>
      </c>
      <c r="V46" s="18">
        <f t="shared" si="6"/>
        <v>0</v>
      </c>
      <c r="AF46" s="18">
        <f>IF(B46="B",1,0)</f>
        <v>0</v>
      </c>
      <c r="AG46" s="18">
        <f>IF(B46="S",1,0)</f>
        <v>1</v>
      </c>
      <c r="AH46" s="18">
        <f t="shared" si="7"/>
        <v>0</v>
      </c>
      <c r="AI46" s="18">
        <f t="shared" si="8"/>
        <v>1</v>
      </c>
      <c r="AJ46" s="18">
        <f t="shared" si="9"/>
        <v>0</v>
      </c>
    </row>
    <row r="47" spans="1:36" ht="19.5" customHeight="1">
      <c r="A47" s="34">
        <v>43</v>
      </c>
      <c r="B47" s="18" t="s">
        <v>64</v>
      </c>
      <c r="C47" s="19">
        <v>42153</v>
      </c>
      <c r="D47" s="58">
        <v>2</v>
      </c>
      <c r="E47" s="18">
        <v>189.59</v>
      </c>
      <c r="F47" s="18">
        <v>189.835</v>
      </c>
      <c r="G47" s="18">
        <v>2</v>
      </c>
      <c r="H47" s="18">
        <f>ROUNDDOWN(E47-(G47/100),3)</f>
        <v>189.57</v>
      </c>
      <c r="I47" s="18">
        <f>ROUNDDOWN(F47+(G47/100),3)</f>
        <v>189.855</v>
      </c>
      <c r="J47" s="18">
        <f t="shared" si="0"/>
        <v>0.284</v>
      </c>
      <c r="K47" s="18">
        <f t="shared" si="1"/>
        <v>0.568</v>
      </c>
      <c r="L47" s="18">
        <f>ROUNDDOWN(H47-K47,3)</f>
        <v>189.002</v>
      </c>
      <c r="M47" s="18" t="s">
        <v>87</v>
      </c>
      <c r="O47" s="18">
        <f t="shared" si="3"/>
        <v>28.4</v>
      </c>
      <c r="P47" s="18">
        <f t="shared" si="4"/>
        <v>10.5</v>
      </c>
      <c r="Q47" s="37"/>
      <c r="R47" s="37">
        <f t="shared" si="5"/>
        <v>29820</v>
      </c>
      <c r="S47" s="39">
        <f t="shared" si="10"/>
        <v>-29820</v>
      </c>
      <c r="T47" s="41">
        <f t="shared" si="11"/>
        <v>702717</v>
      </c>
      <c r="U47" s="18">
        <f t="shared" si="14"/>
        <v>105000</v>
      </c>
      <c r="V47" s="18">
        <f t="shared" si="6"/>
        <v>0</v>
      </c>
      <c r="AF47" s="18">
        <f>IF(B47="B",1,0)</f>
        <v>0</v>
      </c>
      <c r="AG47" s="18">
        <f>IF(B47="S",1,0)</f>
        <v>1</v>
      </c>
      <c r="AH47" s="18">
        <f t="shared" si="7"/>
        <v>0</v>
      </c>
      <c r="AI47" s="18">
        <f t="shared" si="8"/>
        <v>1</v>
      </c>
      <c r="AJ47" s="18">
        <f t="shared" si="9"/>
        <v>0</v>
      </c>
    </row>
    <row r="48" spans="1:36" ht="19.5" customHeight="1">
      <c r="A48" s="34">
        <v>44</v>
      </c>
      <c r="B48" s="18" t="s">
        <v>38</v>
      </c>
      <c r="C48" s="19">
        <v>42152</v>
      </c>
      <c r="D48" s="58">
        <v>3</v>
      </c>
      <c r="E48" s="18">
        <v>189.894</v>
      </c>
      <c r="F48" s="18">
        <v>189.708</v>
      </c>
      <c r="G48" s="18">
        <v>2</v>
      </c>
      <c r="H48" s="18">
        <f>ROUNDDOWN(E48+(G48/100),3)</f>
        <v>189.914</v>
      </c>
      <c r="I48" s="18">
        <f>ROUNDDOWN(F48-(G48/100),3)</f>
        <v>189.688</v>
      </c>
      <c r="J48" s="18">
        <f t="shared" si="0"/>
        <v>0.225</v>
      </c>
      <c r="K48" s="18">
        <f t="shared" si="1"/>
        <v>0.45</v>
      </c>
      <c r="L48" s="18">
        <f>ROUNDDOWN(H48+K48,3)</f>
        <v>190.364</v>
      </c>
      <c r="M48" s="18" t="s">
        <v>63</v>
      </c>
      <c r="N48" s="18">
        <f>ROUNDDOWN(K48*100,3)</f>
        <v>45</v>
      </c>
      <c r="P48" s="18">
        <f t="shared" si="4"/>
        <v>13.3</v>
      </c>
      <c r="Q48" s="37">
        <f>ROUNDDOWN(K48*U48,0)</f>
        <v>59850</v>
      </c>
      <c r="R48" s="37"/>
      <c r="S48" s="39">
        <f t="shared" si="10"/>
        <v>59850</v>
      </c>
      <c r="T48" s="41">
        <f t="shared" si="11"/>
        <v>762567</v>
      </c>
      <c r="U48" s="18">
        <f t="shared" si="14"/>
        <v>133000</v>
      </c>
      <c r="V48" s="18">
        <f t="shared" si="6"/>
        <v>1</v>
      </c>
      <c r="AF48" s="18">
        <f>IF(B48="B",1,0)</f>
        <v>1</v>
      </c>
      <c r="AG48" s="18">
        <f>IF(B48="S",1,0)</f>
        <v>0</v>
      </c>
      <c r="AH48" s="18">
        <f t="shared" si="7"/>
        <v>1</v>
      </c>
      <c r="AI48" s="18">
        <f t="shared" si="8"/>
        <v>0</v>
      </c>
      <c r="AJ48" s="18">
        <f t="shared" si="9"/>
        <v>0</v>
      </c>
    </row>
    <row r="49" spans="1:36" ht="19.5" customHeight="1">
      <c r="A49" s="34">
        <v>45</v>
      </c>
      <c r="B49" s="18" t="s">
        <v>38</v>
      </c>
      <c r="C49" s="19">
        <v>42151</v>
      </c>
      <c r="D49" s="58">
        <v>8</v>
      </c>
      <c r="E49" s="18">
        <v>189.661</v>
      </c>
      <c r="F49" s="18">
        <v>189.381</v>
      </c>
      <c r="G49" s="18">
        <v>2</v>
      </c>
      <c r="H49" s="18">
        <f>ROUNDDOWN(E49+(G49/100),3)</f>
        <v>189.681</v>
      </c>
      <c r="I49" s="18">
        <f>ROUNDDOWN(F49-(G49/100),3)</f>
        <v>189.361</v>
      </c>
      <c r="J49" s="18">
        <f t="shared" si="0"/>
        <v>0.32</v>
      </c>
      <c r="K49" s="18">
        <f t="shared" si="1"/>
        <v>0.64</v>
      </c>
      <c r="L49" s="18">
        <f>ROUNDDOWN(H49+K49,3)</f>
        <v>190.321</v>
      </c>
      <c r="M49" s="18" t="s">
        <v>63</v>
      </c>
      <c r="N49" s="18">
        <f>ROUNDDOWN(K49*100,3)</f>
        <v>64</v>
      </c>
      <c r="P49" s="18">
        <f t="shared" si="4"/>
        <v>9.3</v>
      </c>
      <c r="Q49" s="37">
        <f>ROUNDDOWN(K49*U49,0)</f>
        <v>59520</v>
      </c>
      <c r="R49" s="37"/>
      <c r="S49" s="39">
        <f t="shared" si="10"/>
        <v>59520</v>
      </c>
      <c r="T49" s="41">
        <f t="shared" si="11"/>
        <v>822087</v>
      </c>
      <c r="U49" s="18">
        <f t="shared" si="14"/>
        <v>93000</v>
      </c>
      <c r="V49" s="18">
        <f t="shared" si="6"/>
        <v>1</v>
      </c>
      <c r="AF49" s="18">
        <f>IF(B49="B",1,0)</f>
        <v>1</v>
      </c>
      <c r="AG49" s="18">
        <f>IF(B49="S",1,0)</f>
        <v>0</v>
      </c>
      <c r="AH49" s="18">
        <f t="shared" si="7"/>
        <v>1</v>
      </c>
      <c r="AI49" s="18">
        <f t="shared" si="8"/>
        <v>0</v>
      </c>
      <c r="AJ49" s="18">
        <f t="shared" si="9"/>
        <v>0</v>
      </c>
    </row>
    <row r="50" spans="1:36" ht="19.5" customHeight="1">
      <c r="A50" s="34">
        <v>46</v>
      </c>
      <c r="B50" s="18" t="s">
        <v>38</v>
      </c>
      <c r="C50" s="19">
        <v>42151</v>
      </c>
      <c r="D50" s="58">
        <v>2</v>
      </c>
      <c r="E50" s="18">
        <v>189.379</v>
      </c>
      <c r="F50" s="18">
        <v>189.231</v>
      </c>
      <c r="G50" s="18">
        <v>2</v>
      </c>
      <c r="H50" s="18">
        <f>ROUNDDOWN(E50+(G50/100),3)</f>
        <v>189.399</v>
      </c>
      <c r="I50" s="18">
        <f>ROUNDDOWN(F50-(G50/100),3)</f>
        <v>189.211</v>
      </c>
      <c r="J50" s="18">
        <f t="shared" si="0"/>
        <v>0.187</v>
      </c>
      <c r="K50" s="18">
        <f t="shared" si="1"/>
        <v>0.374</v>
      </c>
      <c r="L50" s="18">
        <f>ROUNDDOWN(H50+K50,3)</f>
        <v>189.773</v>
      </c>
      <c r="M50" s="18" t="s">
        <v>63</v>
      </c>
      <c r="N50" s="18">
        <f>ROUNDDOWN(K50*100,3)</f>
        <v>37.4</v>
      </c>
      <c r="P50" s="18">
        <f t="shared" si="4"/>
        <v>16</v>
      </c>
      <c r="Q50" s="37">
        <f>ROUNDDOWN(K50*U50,0)</f>
        <v>59840</v>
      </c>
      <c r="R50" s="37"/>
      <c r="S50" s="39">
        <f t="shared" si="10"/>
        <v>59840</v>
      </c>
      <c r="T50" s="41">
        <f t="shared" si="11"/>
        <v>881927</v>
      </c>
      <c r="U50" s="18">
        <f t="shared" si="14"/>
        <v>160000</v>
      </c>
      <c r="V50" s="18">
        <f t="shared" si="6"/>
        <v>1</v>
      </c>
      <c r="AF50" s="18">
        <f>IF(B50="B",1,0)</f>
        <v>1</v>
      </c>
      <c r="AG50" s="18">
        <f>IF(B50="S",1,0)</f>
        <v>0</v>
      </c>
      <c r="AH50" s="18">
        <f t="shared" si="7"/>
        <v>1</v>
      </c>
      <c r="AI50" s="18">
        <f t="shared" si="8"/>
        <v>0</v>
      </c>
      <c r="AJ50" s="18">
        <f t="shared" si="9"/>
        <v>0</v>
      </c>
    </row>
    <row r="51" spans="1:36" ht="19.5" customHeight="1">
      <c r="A51" s="34">
        <v>47</v>
      </c>
      <c r="B51" s="18" t="s">
        <v>38</v>
      </c>
      <c r="C51" s="31">
        <v>42150</v>
      </c>
      <c r="D51" s="59">
        <v>8</v>
      </c>
      <c r="E51" s="18">
        <v>188.329</v>
      </c>
      <c r="F51" s="18">
        <v>188.15</v>
      </c>
      <c r="G51" s="18">
        <v>2</v>
      </c>
      <c r="H51" s="18">
        <f>ROUNDDOWN(E51+(G51/100),3)</f>
        <v>188.349</v>
      </c>
      <c r="I51" s="18">
        <f>ROUNDDOWN(F51-(G51/100),3)</f>
        <v>188.13</v>
      </c>
      <c r="J51" s="18">
        <f t="shared" si="0"/>
        <v>0.218</v>
      </c>
      <c r="K51" s="18">
        <f t="shared" si="1"/>
        <v>0.436</v>
      </c>
      <c r="L51" s="18">
        <f>ROUNDDOWN(H51+K51,3)</f>
        <v>188.785</v>
      </c>
      <c r="M51" s="18" t="s">
        <v>63</v>
      </c>
      <c r="N51" s="18">
        <f>ROUNDDOWN(K51*100,3)</f>
        <v>43.6</v>
      </c>
      <c r="P51" s="18">
        <f t="shared" si="4"/>
        <v>13.7</v>
      </c>
      <c r="Q51" s="37">
        <f>ROUNDDOWN(K51*U51,0)</f>
        <v>59732</v>
      </c>
      <c r="R51" s="37"/>
      <c r="S51" s="39">
        <f t="shared" si="10"/>
        <v>59732</v>
      </c>
      <c r="T51" s="41">
        <f t="shared" si="11"/>
        <v>941659</v>
      </c>
      <c r="U51" s="18">
        <f t="shared" si="14"/>
        <v>137000</v>
      </c>
      <c r="V51" s="18">
        <f t="shared" si="6"/>
        <v>1</v>
      </c>
      <c r="AF51" s="18">
        <f>IF(B51="B",1,0)</f>
        <v>1</v>
      </c>
      <c r="AG51" s="18">
        <f>IF(B51="S",1,0)</f>
        <v>0</v>
      </c>
      <c r="AH51" s="18">
        <f t="shared" si="7"/>
        <v>1</v>
      </c>
      <c r="AI51" s="18">
        <f t="shared" si="8"/>
        <v>0</v>
      </c>
      <c r="AJ51" s="18">
        <f t="shared" si="9"/>
        <v>0</v>
      </c>
    </row>
    <row r="52" spans="1:36" ht="19.5" customHeight="1">
      <c r="A52" s="34">
        <v>48</v>
      </c>
      <c r="B52" s="18" t="s">
        <v>64</v>
      </c>
      <c r="C52" s="31">
        <v>42149</v>
      </c>
      <c r="D52" s="59">
        <v>12</v>
      </c>
      <c r="E52" s="18">
        <v>188.172</v>
      </c>
      <c r="F52" s="18">
        <v>188.437</v>
      </c>
      <c r="G52" s="18">
        <v>2</v>
      </c>
      <c r="H52" s="18">
        <f>ROUNDDOWN(E52-(G52/100),3)</f>
        <v>188.152</v>
      </c>
      <c r="I52" s="18">
        <f>ROUNDDOWN(F52+(G52/100),3)</f>
        <v>188.457</v>
      </c>
      <c r="J52" s="18">
        <f t="shared" si="0"/>
        <v>0.305</v>
      </c>
      <c r="K52" s="18">
        <f t="shared" si="1"/>
        <v>0.61</v>
      </c>
      <c r="L52" s="18">
        <f>ROUNDDOWN(H52-K52,3)</f>
        <v>187.542</v>
      </c>
      <c r="M52" s="18" t="s">
        <v>87</v>
      </c>
      <c r="O52" s="18">
        <f t="shared" si="3"/>
        <v>30.5</v>
      </c>
      <c r="P52" s="18">
        <f t="shared" si="4"/>
        <v>9.8</v>
      </c>
      <c r="Q52" s="37"/>
      <c r="R52" s="37">
        <f t="shared" si="5"/>
        <v>29890</v>
      </c>
      <c r="S52" s="39">
        <f t="shared" si="10"/>
        <v>-29890</v>
      </c>
      <c r="T52" s="41">
        <f t="shared" si="11"/>
        <v>911769</v>
      </c>
      <c r="U52" s="18">
        <f t="shared" si="14"/>
        <v>98000</v>
      </c>
      <c r="V52" s="18">
        <f t="shared" si="6"/>
        <v>0</v>
      </c>
      <c r="AF52" s="18">
        <f>IF(B52="B",1,0)</f>
        <v>0</v>
      </c>
      <c r="AG52" s="18">
        <f>IF(B52="S",1,0)</f>
        <v>1</v>
      </c>
      <c r="AH52" s="18">
        <f t="shared" si="7"/>
        <v>0</v>
      </c>
      <c r="AI52" s="18">
        <f t="shared" si="8"/>
        <v>1</v>
      </c>
      <c r="AJ52" s="18">
        <f t="shared" si="9"/>
        <v>0</v>
      </c>
    </row>
    <row r="53" spans="1:36" ht="19.5" customHeight="1">
      <c r="A53" s="34">
        <v>49</v>
      </c>
      <c r="B53" s="18" t="s">
        <v>64</v>
      </c>
      <c r="C53" s="31">
        <v>42146</v>
      </c>
      <c r="D53" s="59">
        <v>12</v>
      </c>
      <c r="E53" s="18">
        <v>189.031</v>
      </c>
      <c r="F53" s="18">
        <v>189.35</v>
      </c>
      <c r="G53" s="18">
        <v>2</v>
      </c>
      <c r="H53" s="18">
        <f>ROUNDDOWN(E53-(G53/100),3)</f>
        <v>189.011</v>
      </c>
      <c r="I53" s="18">
        <f>ROUNDDOWN(F53+(G53/100),3)</f>
        <v>189.37</v>
      </c>
      <c r="J53" s="18">
        <f t="shared" si="0"/>
        <v>0.359</v>
      </c>
      <c r="K53" s="18">
        <f t="shared" si="1"/>
        <v>0.718</v>
      </c>
      <c r="L53" s="18">
        <f>ROUNDDOWN(H53-K53,3)</f>
        <v>188.293</v>
      </c>
      <c r="M53" s="18" t="s">
        <v>63</v>
      </c>
      <c r="N53" s="18">
        <f>ROUNDDOWN(K53*100,3)</f>
        <v>71.8</v>
      </c>
      <c r="P53" s="18">
        <f t="shared" si="4"/>
        <v>8.3</v>
      </c>
      <c r="Q53" s="37">
        <f>ROUNDDOWN(K53*U53,0)</f>
        <v>59594</v>
      </c>
      <c r="R53" s="37"/>
      <c r="S53" s="39">
        <f t="shared" si="10"/>
        <v>59594</v>
      </c>
      <c r="T53" s="41">
        <f t="shared" si="11"/>
        <v>971363</v>
      </c>
      <c r="U53" s="18">
        <f t="shared" si="14"/>
        <v>83000</v>
      </c>
      <c r="V53" s="18">
        <f t="shared" si="6"/>
        <v>1</v>
      </c>
      <c r="AF53" s="18">
        <f>IF(B53="B",1,0)</f>
        <v>0</v>
      </c>
      <c r="AG53" s="18">
        <f>IF(B53="S",1,0)</f>
        <v>1</v>
      </c>
      <c r="AH53" s="18">
        <f t="shared" si="7"/>
        <v>1</v>
      </c>
      <c r="AI53" s="18">
        <f t="shared" si="8"/>
        <v>0</v>
      </c>
      <c r="AJ53" s="18">
        <f t="shared" si="9"/>
        <v>0</v>
      </c>
    </row>
    <row r="54" spans="1:36" ht="19.5" customHeight="1">
      <c r="A54" s="34">
        <v>50</v>
      </c>
      <c r="B54" s="18" t="s">
        <v>38</v>
      </c>
      <c r="C54" s="31">
        <v>42145</v>
      </c>
      <c r="D54" s="59">
        <v>5</v>
      </c>
      <c r="E54" s="18">
        <v>188.47</v>
      </c>
      <c r="F54" s="18">
        <v>188.278</v>
      </c>
      <c r="G54" s="18">
        <v>2</v>
      </c>
      <c r="H54" s="18">
        <f aca="true" t="shared" si="15" ref="H54:H59">ROUNDDOWN(E54+(G54/100),3)</f>
        <v>188.49</v>
      </c>
      <c r="I54" s="18">
        <f aca="true" t="shared" si="16" ref="I54:I59">ROUNDDOWN(F54-(G54/100),3)</f>
        <v>188.258</v>
      </c>
      <c r="J54" s="18">
        <f t="shared" si="0"/>
        <v>0.231</v>
      </c>
      <c r="K54" s="18">
        <f t="shared" si="1"/>
        <v>0.462</v>
      </c>
      <c r="L54" s="18">
        <f>ROUNDDOWN(H54+K54,3)</f>
        <v>188.952</v>
      </c>
      <c r="M54" s="18" t="s">
        <v>87</v>
      </c>
      <c r="O54" s="18">
        <f t="shared" si="3"/>
        <v>23.1</v>
      </c>
      <c r="P54" s="18">
        <f t="shared" si="4"/>
        <v>12.9</v>
      </c>
      <c r="Q54" s="37"/>
      <c r="R54" s="37">
        <f t="shared" si="5"/>
        <v>29799</v>
      </c>
      <c r="S54" s="39">
        <f t="shared" si="10"/>
        <v>-29799</v>
      </c>
      <c r="T54" s="41">
        <f t="shared" si="11"/>
        <v>941564</v>
      </c>
      <c r="U54" s="18">
        <f t="shared" si="14"/>
        <v>129000</v>
      </c>
      <c r="V54" s="18">
        <f t="shared" si="6"/>
        <v>0</v>
      </c>
      <c r="AF54" s="18">
        <f>IF(B54="B",1,0)</f>
        <v>1</v>
      </c>
      <c r="AG54" s="18">
        <f>IF(B54="S",1,0)</f>
        <v>0</v>
      </c>
      <c r="AH54" s="18">
        <f t="shared" si="7"/>
        <v>0</v>
      </c>
      <c r="AI54" s="18">
        <f t="shared" si="8"/>
        <v>1</v>
      </c>
      <c r="AJ54" s="18">
        <f t="shared" si="9"/>
        <v>0</v>
      </c>
    </row>
    <row r="55" spans="1:36" ht="19.5" customHeight="1">
      <c r="A55" s="34">
        <v>51</v>
      </c>
      <c r="B55" s="18" t="s">
        <v>38</v>
      </c>
      <c r="C55" s="31">
        <v>42144</v>
      </c>
      <c r="D55" s="59">
        <v>9</v>
      </c>
      <c r="E55" s="18">
        <v>187.521</v>
      </c>
      <c r="F55" s="18">
        <v>187.126</v>
      </c>
      <c r="G55" s="18">
        <v>2</v>
      </c>
      <c r="H55" s="18">
        <f t="shared" si="15"/>
        <v>187.541</v>
      </c>
      <c r="I55" s="18">
        <f t="shared" si="16"/>
        <v>187.106</v>
      </c>
      <c r="J55" s="18">
        <f t="shared" si="0"/>
        <v>0.435</v>
      </c>
      <c r="K55" s="18">
        <f t="shared" si="1"/>
        <v>0.87</v>
      </c>
      <c r="L55" s="18">
        <f>ROUNDDOWN(H55+K55,3)</f>
        <v>188.411</v>
      </c>
      <c r="M55" s="18" t="s">
        <v>63</v>
      </c>
      <c r="N55" s="18">
        <f>ROUNDDOWN(K55*100,3)</f>
        <v>87</v>
      </c>
      <c r="P55" s="18">
        <f t="shared" si="4"/>
        <v>6.8</v>
      </c>
      <c r="Q55" s="37">
        <f>ROUNDDOWN(K55*U55,0)</f>
        <v>59160</v>
      </c>
      <c r="R55" s="37"/>
      <c r="S55" s="39">
        <f t="shared" si="10"/>
        <v>59160</v>
      </c>
      <c r="T55" s="41">
        <f t="shared" si="11"/>
        <v>1000724</v>
      </c>
      <c r="U55" s="18">
        <f t="shared" si="14"/>
        <v>68000</v>
      </c>
      <c r="V55" s="18">
        <f t="shared" si="6"/>
        <v>1</v>
      </c>
      <c r="AF55" s="18">
        <f>IF(B55="B",1,0)</f>
        <v>1</v>
      </c>
      <c r="AG55" s="18">
        <f>IF(B55="S",1,0)</f>
        <v>0</v>
      </c>
      <c r="AH55" s="18">
        <f t="shared" si="7"/>
        <v>1</v>
      </c>
      <c r="AI55" s="18">
        <f t="shared" si="8"/>
        <v>0</v>
      </c>
      <c r="AJ55" s="18">
        <f t="shared" si="9"/>
        <v>0</v>
      </c>
    </row>
    <row r="56" spans="1:36" ht="19.5" customHeight="1">
      <c r="A56" s="34">
        <v>52</v>
      </c>
      <c r="B56" s="18" t="s">
        <v>38</v>
      </c>
      <c r="C56" s="31">
        <v>42143</v>
      </c>
      <c r="D56" s="59">
        <v>9</v>
      </c>
      <c r="E56" s="18">
        <v>187.956</v>
      </c>
      <c r="F56" s="18">
        <v>187.64</v>
      </c>
      <c r="G56" s="18">
        <v>2</v>
      </c>
      <c r="H56" s="18">
        <f t="shared" si="15"/>
        <v>187.976</v>
      </c>
      <c r="I56" s="18">
        <f t="shared" si="16"/>
        <v>187.62</v>
      </c>
      <c r="J56" s="18">
        <f t="shared" si="0"/>
        <v>0.355</v>
      </c>
      <c r="K56" s="18">
        <f t="shared" si="1"/>
        <v>0.71</v>
      </c>
      <c r="L56" s="18">
        <f>ROUNDDOWN(H56+K56,3)</f>
        <v>188.686</v>
      </c>
      <c r="M56" s="18" t="s">
        <v>67</v>
      </c>
      <c r="P56" s="18">
        <f t="shared" si="4"/>
        <v>8.4</v>
      </c>
      <c r="Q56" s="37"/>
      <c r="R56" s="37"/>
      <c r="S56" s="39">
        <f t="shared" si="10"/>
        <v>0</v>
      </c>
      <c r="T56" s="41">
        <f t="shared" si="11"/>
        <v>1000724</v>
      </c>
      <c r="U56" s="18">
        <f t="shared" si="14"/>
        <v>84000</v>
      </c>
      <c r="V56" s="18">
        <f t="shared" si="6"/>
        <v>0</v>
      </c>
      <c r="AF56" s="18">
        <f>IF(B56="B",1,0)</f>
        <v>1</v>
      </c>
      <c r="AG56" s="18">
        <f>IF(B56="S",1,0)</f>
        <v>0</v>
      </c>
      <c r="AH56" s="18">
        <f t="shared" si="7"/>
        <v>0</v>
      </c>
      <c r="AI56" s="18">
        <f t="shared" si="8"/>
        <v>0</v>
      </c>
      <c r="AJ56" s="18">
        <f t="shared" si="9"/>
        <v>1</v>
      </c>
    </row>
    <row r="57" spans="1:36" ht="19.5" customHeight="1">
      <c r="A57" s="34">
        <v>53</v>
      </c>
      <c r="B57" s="18" t="s">
        <v>38</v>
      </c>
      <c r="C57" s="31">
        <v>42142</v>
      </c>
      <c r="D57" s="59">
        <v>22</v>
      </c>
      <c r="E57" s="18">
        <v>187.92</v>
      </c>
      <c r="F57" s="18">
        <v>187.654</v>
      </c>
      <c r="G57" s="18">
        <v>2</v>
      </c>
      <c r="H57" s="18">
        <f t="shared" si="15"/>
        <v>187.94</v>
      </c>
      <c r="I57" s="18">
        <f t="shared" si="16"/>
        <v>187.634</v>
      </c>
      <c r="J57" s="18">
        <f t="shared" si="0"/>
        <v>0.306</v>
      </c>
      <c r="K57" s="18">
        <f t="shared" si="1"/>
        <v>0.612</v>
      </c>
      <c r="L57" s="18">
        <f>ROUNDDOWN(H57+K57,3)</f>
        <v>188.552</v>
      </c>
      <c r="M57" s="18" t="s">
        <v>67</v>
      </c>
      <c r="P57" s="18">
        <f t="shared" si="4"/>
        <v>9.8</v>
      </c>
      <c r="Q57" s="37"/>
      <c r="R57" s="37"/>
      <c r="S57" s="39">
        <f t="shared" si="10"/>
        <v>0</v>
      </c>
      <c r="T57" s="41">
        <f t="shared" si="11"/>
        <v>1000724</v>
      </c>
      <c r="U57" s="18">
        <f t="shared" si="14"/>
        <v>98000</v>
      </c>
      <c r="V57" s="18">
        <f t="shared" si="6"/>
        <v>0</v>
      </c>
      <c r="AF57" s="18">
        <f>IF(B57="B",1,0)</f>
        <v>1</v>
      </c>
      <c r="AG57" s="18">
        <f>IF(B57="S",1,0)</f>
        <v>0</v>
      </c>
      <c r="AH57" s="18">
        <f t="shared" si="7"/>
        <v>0</v>
      </c>
      <c r="AI57" s="18">
        <f t="shared" si="8"/>
        <v>0</v>
      </c>
      <c r="AJ57" s="18">
        <f t="shared" si="9"/>
        <v>1</v>
      </c>
    </row>
    <row r="58" spans="1:36" ht="19.5" customHeight="1">
      <c r="A58" s="34">
        <v>54</v>
      </c>
      <c r="B58" s="18" t="s">
        <v>38</v>
      </c>
      <c r="C58" s="31">
        <v>42142</v>
      </c>
      <c r="D58" s="59">
        <v>21</v>
      </c>
      <c r="E58" s="18">
        <v>187.658</v>
      </c>
      <c r="F58" s="18">
        <v>187.658</v>
      </c>
      <c r="G58" s="18">
        <v>2</v>
      </c>
      <c r="H58" s="18">
        <f t="shared" si="15"/>
        <v>187.678</v>
      </c>
      <c r="I58" s="18">
        <f t="shared" si="16"/>
        <v>187.638</v>
      </c>
      <c r="J58" s="18">
        <f t="shared" si="0"/>
        <v>0.039</v>
      </c>
      <c r="K58" s="18">
        <f t="shared" si="1"/>
        <v>0.078</v>
      </c>
      <c r="L58" s="18">
        <f>ROUNDDOWN(H58+K58,3)</f>
        <v>187.756</v>
      </c>
      <c r="M58" s="18" t="s">
        <v>87</v>
      </c>
      <c r="O58" s="18">
        <f t="shared" si="3"/>
        <v>3.9</v>
      </c>
      <c r="P58" s="18">
        <f t="shared" si="4"/>
        <v>76.9</v>
      </c>
      <c r="Q58" s="37"/>
      <c r="R58" s="37">
        <f t="shared" si="5"/>
        <v>29991</v>
      </c>
      <c r="S58" s="39">
        <f t="shared" si="10"/>
        <v>-29991</v>
      </c>
      <c r="T58" s="41">
        <f t="shared" si="11"/>
        <v>970733</v>
      </c>
      <c r="U58" s="18">
        <f t="shared" si="14"/>
        <v>769000</v>
      </c>
      <c r="V58" s="18">
        <f t="shared" si="6"/>
        <v>0</v>
      </c>
      <c r="AF58" s="18">
        <f>IF(B58="B",1,0)</f>
        <v>1</v>
      </c>
      <c r="AG58" s="18">
        <f>IF(B58="S",1,0)</f>
        <v>0</v>
      </c>
      <c r="AH58" s="18">
        <f t="shared" si="7"/>
        <v>0</v>
      </c>
      <c r="AI58" s="18">
        <f t="shared" si="8"/>
        <v>1</v>
      </c>
      <c r="AJ58" s="18">
        <f t="shared" si="9"/>
        <v>0</v>
      </c>
    </row>
    <row r="59" spans="1:36" ht="19.5" customHeight="1">
      <c r="A59" s="34">
        <v>55</v>
      </c>
      <c r="B59" s="18" t="s">
        <v>38</v>
      </c>
      <c r="C59" s="31">
        <v>42139</v>
      </c>
      <c r="D59" s="59">
        <v>15</v>
      </c>
      <c r="E59" s="18">
        <v>188.453</v>
      </c>
      <c r="F59" s="18">
        <v>188.037</v>
      </c>
      <c r="G59" s="18">
        <v>2</v>
      </c>
      <c r="H59" s="18">
        <f t="shared" si="15"/>
        <v>188.473</v>
      </c>
      <c r="I59" s="18">
        <f t="shared" si="16"/>
        <v>188.017</v>
      </c>
      <c r="J59" s="18">
        <f t="shared" si="0"/>
        <v>0.456</v>
      </c>
      <c r="K59" s="18">
        <f t="shared" si="1"/>
        <v>0.912</v>
      </c>
      <c r="L59" s="18">
        <f>ROUNDDOWN(H59+K59,3)</f>
        <v>189.385</v>
      </c>
      <c r="M59" s="18" t="s">
        <v>103</v>
      </c>
      <c r="O59" s="18">
        <f t="shared" si="3"/>
        <v>45.6</v>
      </c>
      <c r="P59" s="18">
        <f t="shared" si="4"/>
        <v>6.5</v>
      </c>
      <c r="Q59" s="37"/>
      <c r="R59" s="37">
        <f t="shared" si="5"/>
        <v>29640</v>
      </c>
      <c r="S59" s="39">
        <f t="shared" si="10"/>
        <v>-29640</v>
      </c>
      <c r="T59" s="41">
        <f t="shared" si="11"/>
        <v>941093</v>
      </c>
      <c r="U59" s="18">
        <f t="shared" si="14"/>
        <v>65000</v>
      </c>
      <c r="V59" s="18">
        <f t="shared" si="6"/>
        <v>0</v>
      </c>
      <c r="AF59" s="18">
        <f>IF(B59="B",1,0)</f>
        <v>1</v>
      </c>
      <c r="AG59" s="18">
        <f>IF(B59="S",1,0)</f>
        <v>0</v>
      </c>
      <c r="AH59" s="18">
        <f t="shared" si="7"/>
        <v>0</v>
      </c>
      <c r="AI59" s="18">
        <f t="shared" si="8"/>
        <v>1</v>
      </c>
      <c r="AJ59" s="18">
        <f t="shared" si="9"/>
        <v>0</v>
      </c>
    </row>
    <row r="60" spans="1:36" ht="19.5" customHeight="1">
      <c r="A60" s="34">
        <v>56</v>
      </c>
      <c r="B60" s="18" t="s">
        <v>64</v>
      </c>
      <c r="C60" s="31">
        <v>42137</v>
      </c>
      <c r="D60" s="59">
        <v>19</v>
      </c>
      <c r="E60" s="18">
        <v>187.453</v>
      </c>
      <c r="F60" s="18">
        <v>187.664</v>
      </c>
      <c r="G60" s="18">
        <v>2</v>
      </c>
      <c r="H60" s="18">
        <f>ROUNDDOWN(E60-(G60/100),3)</f>
        <v>187.433</v>
      </c>
      <c r="I60" s="18">
        <f>ROUNDDOWN(F60+(G60/100),3)</f>
        <v>187.684</v>
      </c>
      <c r="J60" s="18">
        <f t="shared" si="0"/>
        <v>0.251</v>
      </c>
      <c r="K60" s="18">
        <f t="shared" si="1"/>
        <v>0.502</v>
      </c>
      <c r="L60" s="18">
        <f>ROUNDDOWN(H60-K60,3)</f>
        <v>186.931</v>
      </c>
      <c r="M60" s="18" t="s">
        <v>87</v>
      </c>
      <c r="O60" s="18">
        <f t="shared" si="3"/>
        <v>25.1</v>
      </c>
      <c r="P60" s="18">
        <f t="shared" si="4"/>
        <v>11.9</v>
      </c>
      <c r="Q60" s="37"/>
      <c r="R60" s="37">
        <f t="shared" si="5"/>
        <v>29869</v>
      </c>
      <c r="S60" s="39">
        <f t="shared" si="10"/>
        <v>-29869</v>
      </c>
      <c r="T60" s="41">
        <f t="shared" si="11"/>
        <v>911224</v>
      </c>
      <c r="U60" s="18">
        <f t="shared" si="14"/>
        <v>119000</v>
      </c>
      <c r="V60" s="18">
        <f t="shared" si="6"/>
        <v>0</v>
      </c>
      <c r="AF60" s="18">
        <f>IF(B60="B",1,0)</f>
        <v>0</v>
      </c>
      <c r="AG60" s="18">
        <f>IF(B60="S",1,0)</f>
        <v>1</v>
      </c>
      <c r="AH60" s="18">
        <f t="shared" si="7"/>
        <v>0</v>
      </c>
      <c r="AI60" s="18">
        <f t="shared" si="8"/>
        <v>1</v>
      </c>
      <c r="AJ60" s="18">
        <f t="shared" si="9"/>
        <v>0</v>
      </c>
    </row>
    <row r="61" spans="1:36" ht="19.5" customHeight="1">
      <c r="A61" s="34">
        <v>57</v>
      </c>
      <c r="B61" s="18" t="s">
        <v>38</v>
      </c>
      <c r="C61" s="31">
        <v>42136</v>
      </c>
      <c r="D61" s="59">
        <v>18</v>
      </c>
      <c r="E61" s="18">
        <v>187.939</v>
      </c>
      <c r="F61" s="18">
        <v>187.641</v>
      </c>
      <c r="G61" s="18">
        <v>2</v>
      </c>
      <c r="H61" s="18">
        <f>ROUNDDOWN(E61+(G61/100),3)</f>
        <v>187.959</v>
      </c>
      <c r="I61" s="18">
        <f>ROUNDDOWN(F61-(G61/100),3)</f>
        <v>187.621</v>
      </c>
      <c r="J61" s="18">
        <f t="shared" si="0"/>
        <v>0.337</v>
      </c>
      <c r="K61" s="18">
        <f t="shared" si="1"/>
        <v>0.674</v>
      </c>
      <c r="L61" s="18">
        <f>ROUNDDOWN(H61+K61,3)</f>
        <v>188.633</v>
      </c>
      <c r="M61" s="18" t="s">
        <v>87</v>
      </c>
      <c r="O61" s="18">
        <f t="shared" si="3"/>
        <v>33.7</v>
      </c>
      <c r="P61" s="18">
        <f t="shared" si="4"/>
        <v>8.9</v>
      </c>
      <c r="Q61" s="37"/>
      <c r="R61" s="37">
        <f t="shared" si="5"/>
        <v>29993</v>
      </c>
      <c r="S61" s="39">
        <f t="shared" si="10"/>
        <v>-29993</v>
      </c>
      <c r="T61" s="41">
        <f t="shared" si="11"/>
        <v>881231</v>
      </c>
      <c r="U61" s="18">
        <f t="shared" si="14"/>
        <v>89000</v>
      </c>
      <c r="V61" s="18">
        <f t="shared" si="6"/>
        <v>0</v>
      </c>
      <c r="AF61" s="18">
        <f>IF(B61="B",1,0)</f>
        <v>1</v>
      </c>
      <c r="AG61" s="18">
        <f>IF(B61="S",1,0)</f>
        <v>0</v>
      </c>
      <c r="AH61" s="18">
        <f t="shared" si="7"/>
        <v>0</v>
      </c>
      <c r="AI61" s="18">
        <f t="shared" si="8"/>
        <v>1</v>
      </c>
      <c r="AJ61" s="18">
        <f t="shared" si="9"/>
        <v>0</v>
      </c>
    </row>
    <row r="62" spans="1:36" ht="19.5" customHeight="1">
      <c r="A62" s="34">
        <v>58</v>
      </c>
      <c r="B62" s="18" t="s">
        <v>38</v>
      </c>
      <c r="C62" s="31">
        <v>42135</v>
      </c>
      <c r="D62" s="59">
        <v>10</v>
      </c>
      <c r="E62" s="18">
        <v>185.082</v>
      </c>
      <c r="F62" s="18">
        <v>184.62</v>
      </c>
      <c r="G62" s="18">
        <v>2</v>
      </c>
      <c r="H62" s="18">
        <f>ROUNDDOWN(E62+(G62/100),3)</f>
        <v>185.102</v>
      </c>
      <c r="I62" s="18">
        <f>ROUNDDOWN(F62-(G62/100),3)</f>
        <v>184.6</v>
      </c>
      <c r="J62" s="18">
        <f t="shared" si="0"/>
        <v>0.502</v>
      </c>
      <c r="K62" s="18">
        <f t="shared" si="1"/>
        <v>1.004</v>
      </c>
      <c r="L62" s="18">
        <f>ROUNDDOWN(H62+K62,3)</f>
        <v>186.106</v>
      </c>
      <c r="M62" s="18" t="s">
        <v>87</v>
      </c>
      <c r="O62" s="18">
        <f t="shared" si="3"/>
        <v>50.2</v>
      </c>
      <c r="P62" s="18">
        <f t="shared" si="4"/>
        <v>5.9</v>
      </c>
      <c r="Q62" s="37"/>
      <c r="R62" s="37">
        <f t="shared" si="5"/>
        <v>29618</v>
      </c>
      <c r="S62" s="39">
        <f t="shared" si="10"/>
        <v>-29618</v>
      </c>
      <c r="T62" s="41">
        <f t="shared" si="11"/>
        <v>851613</v>
      </c>
      <c r="U62" s="18">
        <f t="shared" si="14"/>
        <v>59000</v>
      </c>
      <c r="V62" s="18">
        <f t="shared" si="6"/>
        <v>0</v>
      </c>
      <c r="AF62" s="18">
        <f>IF(B62="B",1,0)</f>
        <v>1</v>
      </c>
      <c r="AG62" s="18">
        <f>IF(B62="S",1,0)</f>
        <v>0</v>
      </c>
      <c r="AH62" s="18">
        <f t="shared" si="7"/>
        <v>0</v>
      </c>
      <c r="AI62" s="18">
        <f t="shared" si="8"/>
        <v>1</v>
      </c>
      <c r="AJ62" s="18">
        <f t="shared" si="9"/>
        <v>0</v>
      </c>
    </row>
    <row r="63" spans="1:36" ht="19.5" customHeight="1">
      <c r="A63" s="34">
        <v>59</v>
      </c>
      <c r="B63" s="18" t="s">
        <v>38</v>
      </c>
      <c r="C63" s="31">
        <v>42132</v>
      </c>
      <c r="D63" s="59">
        <v>17</v>
      </c>
      <c r="E63" s="18">
        <v>184.701</v>
      </c>
      <c r="F63" s="18">
        <v>184.132</v>
      </c>
      <c r="G63" s="18">
        <v>2</v>
      </c>
      <c r="H63" s="18">
        <f>ROUNDDOWN(E63+(G63/100),3)</f>
        <v>184.721</v>
      </c>
      <c r="I63" s="18">
        <f>ROUNDDOWN(F63-(G63/100),3)</f>
        <v>184.112</v>
      </c>
      <c r="J63" s="18">
        <f t="shared" si="0"/>
        <v>0.609</v>
      </c>
      <c r="K63" s="18">
        <f t="shared" si="1"/>
        <v>1.218</v>
      </c>
      <c r="L63" s="18">
        <f>ROUNDDOWN(H63+K63,3)</f>
        <v>185.939</v>
      </c>
      <c r="M63" s="18" t="s">
        <v>63</v>
      </c>
      <c r="N63" s="18">
        <f>ROUNDDOWN(K63*100,3)</f>
        <v>121.8</v>
      </c>
      <c r="P63" s="18">
        <f t="shared" si="4"/>
        <v>4.9</v>
      </c>
      <c r="Q63" s="37">
        <f>ROUNDDOWN(K63*U63,0)</f>
        <v>59682</v>
      </c>
      <c r="R63" s="37"/>
      <c r="S63" s="39">
        <f t="shared" si="10"/>
        <v>59682</v>
      </c>
      <c r="T63" s="41">
        <f t="shared" si="11"/>
        <v>911295</v>
      </c>
      <c r="U63" s="18">
        <f t="shared" si="14"/>
        <v>49000</v>
      </c>
      <c r="V63" s="18">
        <f t="shared" si="6"/>
        <v>1</v>
      </c>
      <c r="AF63" s="18">
        <f>IF(B63="B",1,0)</f>
        <v>1</v>
      </c>
      <c r="AG63" s="18">
        <f>IF(B63="S",1,0)</f>
        <v>0</v>
      </c>
      <c r="AH63" s="18">
        <f t="shared" si="7"/>
        <v>1</v>
      </c>
      <c r="AI63" s="18">
        <f t="shared" si="8"/>
        <v>0</v>
      </c>
      <c r="AJ63" s="18">
        <f t="shared" si="9"/>
        <v>0</v>
      </c>
    </row>
    <row r="64" spans="1:36" ht="19.5" customHeight="1">
      <c r="A64" s="34">
        <v>60</v>
      </c>
      <c r="B64" s="18" t="s">
        <v>38</v>
      </c>
      <c r="C64" s="31">
        <v>42129</v>
      </c>
      <c r="D64" s="59">
        <v>11</v>
      </c>
      <c r="E64" s="18">
        <v>182.037</v>
      </c>
      <c r="F64" s="18">
        <v>181.485</v>
      </c>
      <c r="G64" s="18">
        <v>2</v>
      </c>
      <c r="H64" s="18">
        <f>ROUNDDOWN(E64+(G64/100),3)</f>
        <v>182.057</v>
      </c>
      <c r="I64" s="18">
        <f>ROUNDDOWN(F64-(G64/100),3)</f>
        <v>181.465</v>
      </c>
      <c r="J64" s="18">
        <f t="shared" si="0"/>
        <v>0.591</v>
      </c>
      <c r="K64" s="18">
        <f t="shared" si="1"/>
        <v>1.182</v>
      </c>
      <c r="L64" s="18">
        <f>ROUNDDOWN(H64+K64,3)</f>
        <v>183.239</v>
      </c>
      <c r="M64" s="18" t="s">
        <v>87</v>
      </c>
      <c r="O64" s="18">
        <f t="shared" si="3"/>
        <v>59.1</v>
      </c>
      <c r="P64" s="18">
        <f t="shared" si="4"/>
        <v>5</v>
      </c>
      <c r="Q64" s="37"/>
      <c r="R64" s="37">
        <f t="shared" si="5"/>
        <v>29550</v>
      </c>
      <c r="S64" s="39">
        <f t="shared" si="10"/>
        <v>-29550</v>
      </c>
      <c r="T64" s="41">
        <f t="shared" si="11"/>
        <v>881745</v>
      </c>
      <c r="U64" s="18">
        <f t="shared" si="14"/>
        <v>50000</v>
      </c>
      <c r="V64" s="18">
        <f t="shared" si="6"/>
        <v>0</v>
      </c>
      <c r="AF64" s="18">
        <f>IF(B64="B",1,0)</f>
        <v>1</v>
      </c>
      <c r="AG64" s="18">
        <f>IF(B64="S",1,0)</f>
        <v>0</v>
      </c>
      <c r="AH64" s="18">
        <f t="shared" si="7"/>
        <v>0</v>
      </c>
      <c r="AI64" s="18">
        <f t="shared" si="8"/>
        <v>1</v>
      </c>
      <c r="AJ64" s="18">
        <f t="shared" si="9"/>
        <v>0</v>
      </c>
    </row>
    <row r="65" spans="1:36" ht="19.5" customHeight="1">
      <c r="A65" s="34">
        <v>61</v>
      </c>
      <c r="B65" s="18" t="s">
        <v>64</v>
      </c>
      <c r="C65" s="31">
        <v>42129</v>
      </c>
      <c r="D65" s="59">
        <v>9</v>
      </c>
      <c r="E65" s="18">
        <v>181.444</v>
      </c>
      <c r="F65" s="18">
        <v>181.808</v>
      </c>
      <c r="G65" s="18">
        <v>2</v>
      </c>
      <c r="H65" s="18">
        <f>ROUNDDOWN(E65-(G65/100),3)</f>
        <v>181.424</v>
      </c>
      <c r="I65" s="18">
        <f>ROUNDDOWN(F65+(G65/100),3)</f>
        <v>181.828</v>
      </c>
      <c r="J65" s="18">
        <f t="shared" si="0"/>
        <v>0.403</v>
      </c>
      <c r="K65" s="18">
        <f t="shared" si="1"/>
        <v>0.806</v>
      </c>
      <c r="L65" s="18">
        <f>ROUNDDOWN(H65-K65,3)</f>
        <v>180.618</v>
      </c>
      <c r="M65" s="18" t="s">
        <v>67</v>
      </c>
      <c r="P65" s="18">
        <f t="shared" si="4"/>
        <v>7.4</v>
      </c>
      <c r="Q65" s="37"/>
      <c r="R65" s="37"/>
      <c r="S65" s="39">
        <f t="shared" si="10"/>
        <v>0</v>
      </c>
      <c r="T65" s="41">
        <f t="shared" si="11"/>
        <v>881745</v>
      </c>
      <c r="U65" s="18">
        <f t="shared" si="14"/>
        <v>74000</v>
      </c>
      <c r="V65" s="18">
        <f t="shared" si="6"/>
        <v>0</v>
      </c>
      <c r="AF65" s="18">
        <f>IF(B65="B",1,0)</f>
        <v>0</v>
      </c>
      <c r="AG65" s="18">
        <f>IF(B65="S",1,0)</f>
        <v>1</v>
      </c>
      <c r="AH65" s="18">
        <f t="shared" si="7"/>
        <v>0</v>
      </c>
      <c r="AI65" s="18">
        <f t="shared" si="8"/>
        <v>0</v>
      </c>
      <c r="AJ65" s="18">
        <f t="shared" si="9"/>
        <v>1</v>
      </c>
    </row>
    <row r="66" spans="1:36" ht="19.5" customHeight="1">
      <c r="A66" s="34">
        <v>62</v>
      </c>
      <c r="B66" s="18" t="s">
        <v>64</v>
      </c>
      <c r="C66" s="31">
        <v>42128</v>
      </c>
      <c r="D66" s="59">
        <v>9</v>
      </c>
      <c r="E66" s="18">
        <v>181.631</v>
      </c>
      <c r="F66" s="18">
        <v>182.115</v>
      </c>
      <c r="G66" s="18">
        <v>2</v>
      </c>
      <c r="H66" s="18">
        <f>ROUNDDOWN(E66-(G66/100),3)</f>
        <v>181.611</v>
      </c>
      <c r="I66" s="18">
        <f>ROUNDDOWN(F66+(G66/100),3)</f>
        <v>182.135</v>
      </c>
      <c r="J66" s="18">
        <f t="shared" si="0"/>
        <v>0.524</v>
      </c>
      <c r="K66" s="18">
        <f t="shared" si="1"/>
        <v>1.048</v>
      </c>
      <c r="L66" s="18">
        <f>ROUNDDOWN(H66-K66,3)</f>
        <v>180.563</v>
      </c>
      <c r="M66" s="18" t="s">
        <v>87</v>
      </c>
      <c r="O66" s="18">
        <f t="shared" si="3"/>
        <v>52.4</v>
      </c>
      <c r="P66" s="18">
        <f t="shared" si="4"/>
        <v>5.7</v>
      </c>
      <c r="Q66" s="37"/>
      <c r="R66" s="37">
        <f t="shared" si="5"/>
        <v>29868</v>
      </c>
      <c r="S66" s="39">
        <f t="shared" si="10"/>
        <v>-29868</v>
      </c>
      <c r="T66" s="41">
        <f t="shared" si="11"/>
        <v>851877</v>
      </c>
      <c r="U66" s="18">
        <f t="shared" si="14"/>
        <v>57000</v>
      </c>
      <c r="V66" s="18">
        <f t="shared" si="6"/>
        <v>0</v>
      </c>
      <c r="AF66" s="18">
        <f>IF(B66="B",1,0)</f>
        <v>0</v>
      </c>
      <c r="AG66" s="18">
        <f>IF(B66="S",1,0)</f>
        <v>1</v>
      </c>
      <c r="AH66" s="18">
        <f t="shared" si="7"/>
        <v>0</v>
      </c>
      <c r="AI66" s="18">
        <f t="shared" si="8"/>
        <v>1</v>
      </c>
      <c r="AJ66" s="18">
        <f t="shared" si="9"/>
        <v>0</v>
      </c>
    </row>
    <row r="67" spans="1:36" ht="19.5" customHeight="1">
      <c r="A67" s="34">
        <v>63</v>
      </c>
      <c r="B67" s="18" t="s">
        <v>64</v>
      </c>
      <c r="C67" s="31">
        <v>42128</v>
      </c>
      <c r="D67" s="59">
        <v>1</v>
      </c>
      <c r="E67" s="18">
        <v>181.928</v>
      </c>
      <c r="F67" s="18">
        <v>182.272</v>
      </c>
      <c r="G67" s="18">
        <v>2</v>
      </c>
      <c r="H67" s="18">
        <f>ROUNDDOWN(E67-(G67/100),3)</f>
        <v>181.908</v>
      </c>
      <c r="I67" s="18">
        <f>ROUNDDOWN(F67+(G67/100),3)</f>
        <v>182.292</v>
      </c>
      <c r="J67" s="18">
        <f t="shared" si="0"/>
        <v>0.384</v>
      </c>
      <c r="K67" s="18">
        <f t="shared" si="1"/>
        <v>0.768</v>
      </c>
      <c r="L67" s="18">
        <f>ROUNDDOWN(H67-K67,3)</f>
        <v>181.14</v>
      </c>
      <c r="M67" s="18" t="s">
        <v>87</v>
      </c>
      <c r="O67" s="18">
        <f t="shared" si="3"/>
        <v>38.4</v>
      </c>
      <c r="P67" s="18">
        <f t="shared" si="4"/>
        <v>7.8</v>
      </c>
      <c r="Q67" s="37"/>
      <c r="R67" s="37">
        <f t="shared" si="5"/>
        <v>29952</v>
      </c>
      <c r="S67" s="39">
        <f t="shared" si="10"/>
        <v>-29952</v>
      </c>
      <c r="T67" s="41">
        <f t="shared" si="11"/>
        <v>821925</v>
      </c>
      <c r="U67" s="18">
        <f t="shared" si="14"/>
        <v>78000</v>
      </c>
      <c r="V67" s="18">
        <f t="shared" si="6"/>
        <v>0</v>
      </c>
      <c r="AF67" s="18">
        <f>IF(B67="B",1,0)</f>
        <v>0</v>
      </c>
      <c r="AG67" s="18">
        <f>IF(B67="S",1,0)</f>
        <v>1</v>
      </c>
      <c r="AH67" s="18">
        <f t="shared" si="7"/>
        <v>0</v>
      </c>
      <c r="AI67" s="18">
        <f t="shared" si="8"/>
        <v>1</v>
      </c>
      <c r="AJ67" s="18">
        <f t="shared" si="9"/>
        <v>0</v>
      </c>
    </row>
    <row r="68" spans="1:36" ht="19.5" customHeight="1">
      <c r="A68" s="34">
        <v>64</v>
      </c>
      <c r="B68" s="18" t="s">
        <v>64</v>
      </c>
      <c r="C68" s="31">
        <v>42125</v>
      </c>
      <c r="D68" s="59">
        <v>12</v>
      </c>
      <c r="E68" s="18">
        <v>183.075</v>
      </c>
      <c r="F68" s="18">
        <v>183.475</v>
      </c>
      <c r="G68" s="18">
        <v>2</v>
      </c>
      <c r="H68" s="18">
        <f>ROUNDDOWN(E68-(G68/100),3)</f>
        <v>183.055</v>
      </c>
      <c r="I68" s="18">
        <f>ROUNDDOWN(F68+(G68/100),3)</f>
        <v>183.495</v>
      </c>
      <c r="J68" s="18">
        <f t="shared" si="0"/>
        <v>0.439</v>
      </c>
      <c r="K68" s="18">
        <f t="shared" si="1"/>
        <v>0.878</v>
      </c>
      <c r="L68" s="18">
        <f>ROUNDDOWN(H68-K68,3)</f>
        <v>182.177</v>
      </c>
      <c r="M68" s="18" t="s">
        <v>63</v>
      </c>
      <c r="N68" s="18">
        <f>ROUNDDOWN(K68*100,3)</f>
        <v>87.8</v>
      </c>
      <c r="P68" s="18">
        <f t="shared" si="4"/>
        <v>6.8</v>
      </c>
      <c r="Q68" s="37">
        <f>ROUNDDOWN(K68*U68,0)</f>
        <v>59704</v>
      </c>
      <c r="R68" s="37"/>
      <c r="S68" s="39">
        <f t="shared" si="10"/>
        <v>59704</v>
      </c>
      <c r="T68" s="41">
        <f t="shared" si="11"/>
        <v>881629</v>
      </c>
      <c r="U68" s="18">
        <f t="shared" si="14"/>
        <v>68000</v>
      </c>
      <c r="V68" s="18">
        <f t="shared" si="6"/>
        <v>1</v>
      </c>
      <c r="AF68" s="18">
        <f>IF(B68="B",1,0)</f>
        <v>0</v>
      </c>
      <c r="AG68" s="18">
        <f>IF(B68="S",1,0)</f>
        <v>1</v>
      </c>
      <c r="AH68" s="18">
        <f t="shared" si="7"/>
        <v>1</v>
      </c>
      <c r="AI68" s="18">
        <f t="shared" si="8"/>
        <v>0</v>
      </c>
      <c r="AJ68" s="18">
        <f t="shared" si="9"/>
        <v>0</v>
      </c>
    </row>
    <row r="69" spans="1:36" ht="19.5" customHeight="1">
      <c r="A69" s="34">
        <v>65</v>
      </c>
      <c r="B69" s="18" t="s">
        <v>38</v>
      </c>
      <c r="C69" s="31">
        <v>42125</v>
      </c>
      <c r="D69" s="59">
        <v>9</v>
      </c>
      <c r="E69" s="18">
        <v>183.923</v>
      </c>
      <c r="F69" s="18">
        <v>183.451</v>
      </c>
      <c r="G69" s="18">
        <v>2</v>
      </c>
      <c r="H69" s="18">
        <f aca="true" t="shared" si="17" ref="H69:H82">ROUNDDOWN(E69+(G69/100),3)</f>
        <v>183.943</v>
      </c>
      <c r="I69" s="18">
        <f aca="true" t="shared" si="18" ref="I69:I82">ROUNDDOWN(F69-(G69/100),3)</f>
        <v>183.431</v>
      </c>
      <c r="J69" s="18">
        <f aca="true" t="shared" si="19" ref="J69:J105">ABS(ROUNDDOWN(H69-I69,3))</f>
        <v>0.512</v>
      </c>
      <c r="K69" s="18">
        <f aca="true" t="shared" si="20" ref="K69:K105">ROUNDDOWN(J69*2,3)</f>
        <v>1.024</v>
      </c>
      <c r="L69" s="18">
        <f>ROUNDDOWN(H69+K69,3)</f>
        <v>184.967</v>
      </c>
      <c r="M69" s="18" t="s">
        <v>87</v>
      </c>
      <c r="O69" s="18">
        <f t="shared" si="3"/>
        <v>51.2</v>
      </c>
      <c r="P69" s="18">
        <f t="shared" si="4"/>
        <v>5.8</v>
      </c>
      <c r="Q69" s="37"/>
      <c r="R69" s="37">
        <f t="shared" si="5"/>
        <v>29696</v>
      </c>
      <c r="S69" s="39">
        <f t="shared" si="10"/>
        <v>-29696</v>
      </c>
      <c r="T69" s="41">
        <f t="shared" si="11"/>
        <v>851933</v>
      </c>
      <c r="U69" s="18">
        <f aca="true" t="shared" si="21" ref="U69:U104">ROUNDDOWN((($R$2*$U$4)/(J69*100))*100,-3)</f>
        <v>58000</v>
      </c>
      <c r="V69" s="18">
        <f t="shared" si="6"/>
        <v>0</v>
      </c>
      <c r="AF69" s="18">
        <f>IF(B69="B",1,0)</f>
        <v>1</v>
      </c>
      <c r="AG69" s="18">
        <f>IF(B69="S",1,0)</f>
        <v>0</v>
      </c>
      <c r="AH69" s="18">
        <f t="shared" si="7"/>
        <v>0</v>
      </c>
      <c r="AI69" s="18">
        <f t="shared" si="8"/>
        <v>1</v>
      </c>
      <c r="AJ69" s="18">
        <f t="shared" si="9"/>
        <v>0</v>
      </c>
    </row>
    <row r="70" spans="1:36" ht="19.5" customHeight="1">
      <c r="A70" s="34">
        <v>66</v>
      </c>
      <c r="B70" s="18" t="s">
        <v>38</v>
      </c>
      <c r="C70" s="31">
        <v>42124</v>
      </c>
      <c r="D70" s="59">
        <v>17</v>
      </c>
      <c r="E70" s="18">
        <v>183.904</v>
      </c>
      <c r="F70" s="18">
        <v>183.141</v>
      </c>
      <c r="G70" s="18">
        <v>2</v>
      </c>
      <c r="H70" s="18">
        <f t="shared" si="17"/>
        <v>183.924</v>
      </c>
      <c r="I70" s="18">
        <f t="shared" si="18"/>
        <v>183.121</v>
      </c>
      <c r="J70" s="18">
        <f t="shared" si="19"/>
        <v>0.802</v>
      </c>
      <c r="K70" s="18">
        <f t="shared" si="20"/>
        <v>1.604</v>
      </c>
      <c r="L70" s="18">
        <f>ROUNDDOWN(H70+K70,3)</f>
        <v>185.528</v>
      </c>
      <c r="M70" s="18" t="s">
        <v>87</v>
      </c>
      <c r="O70" s="18">
        <f>ROUNDDOWN(J70*100,3)</f>
        <v>80.2</v>
      </c>
      <c r="P70" s="18">
        <f aca="true" t="shared" si="22" ref="P70:P104">ROUNDDOWN(U70/10000,1)</f>
        <v>3.7</v>
      </c>
      <c r="Q70" s="37"/>
      <c r="R70" s="37">
        <f>ROUNDDOWN(J70*U70,0)</f>
        <v>29674</v>
      </c>
      <c r="S70" s="39">
        <f t="shared" si="10"/>
        <v>-29674</v>
      </c>
      <c r="T70" s="41">
        <f t="shared" si="11"/>
        <v>822259</v>
      </c>
      <c r="U70" s="18">
        <f t="shared" si="21"/>
        <v>37000</v>
      </c>
      <c r="V70" s="18">
        <f aca="true" t="shared" si="23" ref="V70:V105">IF(N70&gt;1,1,0)</f>
        <v>0</v>
      </c>
      <c r="AF70" s="18">
        <f>IF(B70="B",1,0)</f>
        <v>1</v>
      </c>
      <c r="AG70" s="18">
        <f>IF(B70="S",1,0)</f>
        <v>0</v>
      </c>
      <c r="AH70" s="18">
        <f aca="true" t="shared" si="24" ref="AH70:AH105">IF(M70="○",1,0)</f>
        <v>0</v>
      </c>
      <c r="AI70" s="18">
        <f aca="true" t="shared" si="25" ref="AI70:AI105">IF(M70="X",1,0)</f>
        <v>1</v>
      </c>
      <c r="AJ70" s="18">
        <f aca="true" t="shared" si="26" ref="AJ70:AJ105">IF(M70="C",1,0)</f>
        <v>0</v>
      </c>
    </row>
    <row r="71" spans="1:36" ht="19.5" customHeight="1">
      <c r="A71" s="34">
        <v>67</v>
      </c>
      <c r="B71" s="18" t="s">
        <v>38</v>
      </c>
      <c r="C71" s="19">
        <v>42124</v>
      </c>
      <c r="D71" s="58">
        <v>13</v>
      </c>
      <c r="E71" s="18">
        <v>183.513</v>
      </c>
      <c r="F71" s="18">
        <v>183.091</v>
      </c>
      <c r="G71" s="18">
        <v>2</v>
      </c>
      <c r="H71" s="18">
        <f t="shared" si="17"/>
        <v>183.533</v>
      </c>
      <c r="I71" s="18">
        <f t="shared" si="18"/>
        <v>183.071</v>
      </c>
      <c r="J71" s="18">
        <f t="shared" si="19"/>
        <v>0.461</v>
      </c>
      <c r="K71" s="18">
        <f t="shared" si="20"/>
        <v>0.922</v>
      </c>
      <c r="L71" s="18">
        <f>ROUNDDOWN(H71+K71,3)</f>
        <v>184.455</v>
      </c>
      <c r="M71" s="18" t="s">
        <v>87</v>
      </c>
      <c r="O71" s="18">
        <f>ROUNDDOWN(J71*100,3)</f>
        <v>46.1</v>
      </c>
      <c r="P71" s="18">
        <f t="shared" si="22"/>
        <v>6.5</v>
      </c>
      <c r="Q71" s="37"/>
      <c r="R71" s="37">
        <f>ROUNDDOWN(J71*U71,0)</f>
        <v>29965</v>
      </c>
      <c r="S71" s="39">
        <f t="shared" si="10"/>
        <v>-29965</v>
      </c>
      <c r="T71" s="41">
        <f t="shared" si="11"/>
        <v>792294</v>
      </c>
      <c r="U71" s="18">
        <f t="shared" si="21"/>
        <v>65000</v>
      </c>
      <c r="V71" s="18">
        <f t="shared" si="23"/>
        <v>0</v>
      </c>
      <c r="AF71" s="18">
        <f>IF(B71="B",1,0)</f>
        <v>1</v>
      </c>
      <c r="AG71" s="18">
        <f>IF(B71="S",1,0)</f>
        <v>0</v>
      </c>
      <c r="AH71" s="18">
        <f t="shared" si="24"/>
        <v>0</v>
      </c>
      <c r="AI71" s="18">
        <f t="shared" si="25"/>
        <v>1</v>
      </c>
      <c r="AJ71" s="18">
        <f t="shared" si="26"/>
        <v>0</v>
      </c>
    </row>
    <row r="72" spans="1:36" ht="19.5" customHeight="1">
      <c r="A72" s="34">
        <v>68</v>
      </c>
      <c r="B72" s="18" t="s">
        <v>38</v>
      </c>
      <c r="C72" s="19">
        <v>42123</v>
      </c>
      <c r="D72" s="58">
        <v>21</v>
      </c>
      <c r="E72" s="18">
        <v>183.69</v>
      </c>
      <c r="F72" s="18">
        <v>183.074</v>
      </c>
      <c r="G72" s="18">
        <v>2</v>
      </c>
      <c r="H72" s="18">
        <f t="shared" si="17"/>
        <v>183.71</v>
      </c>
      <c r="I72" s="18">
        <f t="shared" si="18"/>
        <v>183.054</v>
      </c>
      <c r="J72" s="18">
        <f t="shared" si="19"/>
        <v>0.656</v>
      </c>
      <c r="K72" s="18">
        <f t="shared" si="20"/>
        <v>1.312</v>
      </c>
      <c r="L72" s="18">
        <f>ROUNDDOWN(H72+K72,3)</f>
        <v>185.022</v>
      </c>
      <c r="M72" s="18" t="s">
        <v>87</v>
      </c>
      <c r="O72" s="18">
        <f>ROUNDDOWN(J72*100,3)</f>
        <v>65.6</v>
      </c>
      <c r="P72" s="18">
        <f t="shared" si="22"/>
        <v>4.5</v>
      </c>
      <c r="Q72" s="37"/>
      <c r="R72" s="37">
        <f>ROUNDDOWN(J72*U72,0)</f>
        <v>29520</v>
      </c>
      <c r="S72" s="39">
        <f aca="true" t="shared" si="27" ref="S72:S104">IF(V72=1,Q72,R72*-1)</f>
        <v>-29520</v>
      </c>
      <c r="T72" s="41">
        <f aca="true" t="shared" si="28" ref="T72:T104">T71+S72</f>
        <v>762774</v>
      </c>
      <c r="U72" s="18">
        <f t="shared" si="21"/>
        <v>45000</v>
      </c>
      <c r="V72" s="18">
        <f t="shared" si="23"/>
        <v>0</v>
      </c>
      <c r="AF72" s="18">
        <f>IF(B72="B",1,0)</f>
        <v>1</v>
      </c>
      <c r="AG72" s="18">
        <f>IF(B72="S",1,0)</f>
        <v>0</v>
      </c>
      <c r="AH72" s="18">
        <f t="shared" si="24"/>
        <v>0</v>
      </c>
      <c r="AI72" s="18">
        <f t="shared" si="25"/>
        <v>1</v>
      </c>
      <c r="AJ72" s="18">
        <f t="shared" si="26"/>
        <v>0</v>
      </c>
    </row>
    <row r="73" spans="1:36" ht="19.5" customHeight="1">
      <c r="A73" s="34">
        <v>69</v>
      </c>
      <c r="B73" s="18" t="s">
        <v>38</v>
      </c>
      <c r="C73" s="19">
        <v>42123</v>
      </c>
      <c r="D73" s="58">
        <v>7</v>
      </c>
      <c r="E73" s="18">
        <v>182.327</v>
      </c>
      <c r="F73" s="18">
        <v>182.192</v>
      </c>
      <c r="G73" s="18">
        <v>2</v>
      </c>
      <c r="H73" s="18">
        <f t="shared" si="17"/>
        <v>182.347</v>
      </c>
      <c r="I73" s="18">
        <f t="shared" si="18"/>
        <v>182.172</v>
      </c>
      <c r="J73" s="18">
        <f t="shared" si="19"/>
        <v>0.175</v>
      </c>
      <c r="K73" s="18">
        <f t="shared" si="20"/>
        <v>0.35</v>
      </c>
      <c r="L73" s="18">
        <f>ROUNDDOWN(H73+K73,3)</f>
        <v>182.697</v>
      </c>
      <c r="M73" s="18" t="s">
        <v>63</v>
      </c>
      <c r="N73" s="18">
        <f>ROUNDDOWN(K73*100,3)</f>
        <v>35</v>
      </c>
      <c r="P73" s="18">
        <f t="shared" si="22"/>
        <v>17.1</v>
      </c>
      <c r="Q73" s="37">
        <f>ROUNDDOWN(K73*U73,0)</f>
        <v>59850</v>
      </c>
      <c r="R73" s="37"/>
      <c r="S73" s="39">
        <f t="shared" si="27"/>
        <v>59850</v>
      </c>
      <c r="T73" s="41">
        <f t="shared" si="28"/>
        <v>822624</v>
      </c>
      <c r="U73" s="18">
        <f t="shared" si="21"/>
        <v>171000</v>
      </c>
      <c r="V73" s="18">
        <f t="shared" si="23"/>
        <v>1</v>
      </c>
      <c r="AF73" s="18">
        <f>IF(B73="B",1,0)</f>
        <v>1</v>
      </c>
      <c r="AG73" s="18">
        <f>IF(B73="S",1,0)</f>
        <v>0</v>
      </c>
      <c r="AH73" s="18">
        <f t="shared" si="24"/>
        <v>1</v>
      </c>
      <c r="AI73" s="18">
        <f t="shared" si="25"/>
        <v>0</v>
      </c>
      <c r="AJ73" s="18">
        <f t="shared" si="26"/>
        <v>0</v>
      </c>
    </row>
    <row r="74" spans="1:36" ht="19.5" customHeight="1">
      <c r="A74" s="34">
        <v>70</v>
      </c>
      <c r="B74" s="18" t="s">
        <v>38</v>
      </c>
      <c r="C74" s="31">
        <v>42122</v>
      </c>
      <c r="D74" s="59">
        <v>14</v>
      </c>
      <c r="E74" s="18">
        <v>181.886</v>
      </c>
      <c r="F74" s="18">
        <v>181.531</v>
      </c>
      <c r="G74" s="18">
        <v>2</v>
      </c>
      <c r="H74" s="18">
        <f t="shared" si="17"/>
        <v>181.906</v>
      </c>
      <c r="I74" s="18">
        <f t="shared" si="18"/>
        <v>181.511</v>
      </c>
      <c r="J74" s="18">
        <f t="shared" si="19"/>
        <v>0.395</v>
      </c>
      <c r="K74" s="18">
        <f t="shared" si="20"/>
        <v>0.79</v>
      </c>
      <c r="L74" s="18">
        <f>ROUNDDOWN(H74+K74,3)</f>
        <v>182.696</v>
      </c>
      <c r="M74" s="18" t="s">
        <v>63</v>
      </c>
      <c r="N74" s="18">
        <f>ROUNDDOWN(K74*100,3)</f>
        <v>79</v>
      </c>
      <c r="P74" s="18">
        <f t="shared" si="22"/>
        <v>7.5</v>
      </c>
      <c r="Q74" s="37">
        <f>ROUNDDOWN(K74*U74,0)</f>
        <v>59250</v>
      </c>
      <c r="R74" s="37"/>
      <c r="S74" s="39">
        <f t="shared" si="27"/>
        <v>59250</v>
      </c>
      <c r="T74" s="41">
        <f t="shared" si="28"/>
        <v>881874</v>
      </c>
      <c r="U74" s="18">
        <f t="shared" si="21"/>
        <v>75000</v>
      </c>
      <c r="V74" s="18">
        <f t="shared" si="23"/>
        <v>1</v>
      </c>
      <c r="AF74" s="18">
        <f>IF(B74="B",1,0)</f>
        <v>1</v>
      </c>
      <c r="AG74" s="18">
        <f>IF(B74="S",1,0)</f>
        <v>0</v>
      </c>
      <c r="AH74" s="18">
        <f t="shared" si="24"/>
        <v>1</v>
      </c>
      <c r="AI74" s="18">
        <f t="shared" si="25"/>
        <v>0</v>
      </c>
      <c r="AJ74" s="18">
        <f t="shared" si="26"/>
        <v>0</v>
      </c>
    </row>
    <row r="75" spans="1:36" ht="19.5" customHeight="1">
      <c r="A75" s="34">
        <v>71</v>
      </c>
      <c r="B75" s="18" t="s">
        <v>38</v>
      </c>
      <c r="C75" s="31">
        <v>42122</v>
      </c>
      <c r="D75" s="59">
        <v>4</v>
      </c>
      <c r="E75" s="18">
        <v>181.504</v>
      </c>
      <c r="F75" s="18">
        <v>181.242</v>
      </c>
      <c r="G75" s="18">
        <v>2</v>
      </c>
      <c r="H75" s="18">
        <f t="shared" si="17"/>
        <v>181.524</v>
      </c>
      <c r="I75" s="18">
        <f t="shared" si="18"/>
        <v>181.222</v>
      </c>
      <c r="J75" s="18">
        <f t="shared" si="19"/>
        <v>0.301</v>
      </c>
      <c r="K75" s="18">
        <f t="shared" si="20"/>
        <v>0.602</v>
      </c>
      <c r="L75" s="18">
        <f>ROUNDDOWN(H75+K75,3)</f>
        <v>182.126</v>
      </c>
      <c r="M75" s="18" t="s">
        <v>87</v>
      </c>
      <c r="O75" s="18">
        <f>ROUNDDOWN(J75*100,3)</f>
        <v>30.1</v>
      </c>
      <c r="P75" s="18">
        <f t="shared" si="22"/>
        <v>9.9</v>
      </c>
      <c r="Q75" s="37"/>
      <c r="R75" s="37">
        <f>ROUNDDOWN(J75*U75,0)</f>
        <v>29799</v>
      </c>
      <c r="S75" s="39">
        <f t="shared" si="27"/>
        <v>-29799</v>
      </c>
      <c r="T75" s="41">
        <f t="shared" si="28"/>
        <v>852075</v>
      </c>
      <c r="U75" s="18">
        <f t="shared" si="21"/>
        <v>99000</v>
      </c>
      <c r="V75" s="18">
        <f t="shared" si="23"/>
        <v>0</v>
      </c>
      <c r="AF75" s="18">
        <f>IF(B75="B",1,0)</f>
        <v>1</v>
      </c>
      <c r="AG75" s="18">
        <f>IF(B75="S",1,0)</f>
        <v>0</v>
      </c>
      <c r="AH75" s="18">
        <f t="shared" si="24"/>
        <v>0</v>
      </c>
      <c r="AI75" s="18">
        <f t="shared" si="25"/>
        <v>1</v>
      </c>
      <c r="AJ75" s="18">
        <f t="shared" si="26"/>
        <v>0</v>
      </c>
    </row>
    <row r="76" spans="1:36" ht="19.5" customHeight="1">
      <c r="A76" s="34">
        <v>72</v>
      </c>
      <c r="B76" s="18" t="s">
        <v>38</v>
      </c>
      <c r="C76" s="31">
        <v>42121</v>
      </c>
      <c r="D76" s="59">
        <v>15</v>
      </c>
      <c r="E76" s="18">
        <v>180.663</v>
      </c>
      <c r="F76" s="18">
        <v>180.362</v>
      </c>
      <c r="G76" s="18">
        <v>2</v>
      </c>
      <c r="H76" s="18">
        <f t="shared" si="17"/>
        <v>180.683</v>
      </c>
      <c r="I76" s="18">
        <f t="shared" si="18"/>
        <v>180.342</v>
      </c>
      <c r="J76" s="18">
        <f t="shared" si="19"/>
        <v>0.34</v>
      </c>
      <c r="K76" s="18">
        <f t="shared" si="20"/>
        <v>0.68</v>
      </c>
      <c r="L76" s="18">
        <f>ROUNDDOWN(H76+K76,3)</f>
        <v>181.363</v>
      </c>
      <c r="M76" s="18" t="s">
        <v>63</v>
      </c>
      <c r="N76" s="18">
        <f>ROUNDDOWN(K76*100,3)</f>
        <v>68</v>
      </c>
      <c r="P76" s="18">
        <f t="shared" si="22"/>
        <v>8.8</v>
      </c>
      <c r="Q76" s="37">
        <f>ROUNDDOWN(K76*U76,0)</f>
        <v>59840</v>
      </c>
      <c r="R76" s="37"/>
      <c r="S76" s="39">
        <f t="shared" si="27"/>
        <v>59840</v>
      </c>
      <c r="T76" s="41">
        <f t="shared" si="28"/>
        <v>911915</v>
      </c>
      <c r="U76" s="18">
        <f t="shared" si="21"/>
        <v>88000</v>
      </c>
      <c r="V76" s="18">
        <f t="shared" si="23"/>
        <v>1</v>
      </c>
      <c r="AF76" s="18">
        <f>IF(B76="B",1,0)</f>
        <v>1</v>
      </c>
      <c r="AG76" s="18">
        <f>IF(B76="S",1,0)</f>
        <v>0</v>
      </c>
      <c r="AH76" s="18">
        <f t="shared" si="24"/>
        <v>1</v>
      </c>
      <c r="AI76" s="18">
        <f t="shared" si="25"/>
        <v>0</v>
      </c>
      <c r="AJ76" s="18">
        <f t="shared" si="26"/>
        <v>0</v>
      </c>
    </row>
    <row r="77" spans="1:36" ht="19.5" customHeight="1">
      <c r="A77" s="34">
        <v>73</v>
      </c>
      <c r="B77" s="53" t="s">
        <v>38</v>
      </c>
      <c r="C77" s="31">
        <v>42121</v>
      </c>
      <c r="D77" s="59">
        <v>9</v>
      </c>
      <c r="E77" s="18">
        <v>180.672</v>
      </c>
      <c r="F77" s="18">
        <v>180.386</v>
      </c>
      <c r="G77" s="18">
        <v>2</v>
      </c>
      <c r="H77" s="18">
        <f t="shared" si="17"/>
        <v>180.692</v>
      </c>
      <c r="I77" s="18">
        <f t="shared" si="18"/>
        <v>180.366</v>
      </c>
      <c r="J77" s="18">
        <f t="shared" si="19"/>
        <v>0.325</v>
      </c>
      <c r="K77" s="18">
        <f t="shared" si="20"/>
        <v>0.65</v>
      </c>
      <c r="L77" s="18">
        <f>ROUNDDOWN(H77+K77,3)</f>
        <v>181.342</v>
      </c>
      <c r="M77" s="18" t="s">
        <v>63</v>
      </c>
      <c r="N77" s="18">
        <f>ROUNDDOWN(K77*100,3)</f>
        <v>65</v>
      </c>
      <c r="P77" s="18">
        <f t="shared" si="22"/>
        <v>9.2</v>
      </c>
      <c r="Q77" s="37">
        <f>ROUNDDOWN(K77*U77,0)</f>
        <v>59800</v>
      </c>
      <c r="R77" s="37"/>
      <c r="S77" s="39">
        <f t="shared" si="27"/>
        <v>59800</v>
      </c>
      <c r="T77" s="41">
        <f t="shared" si="28"/>
        <v>971715</v>
      </c>
      <c r="U77" s="18">
        <f t="shared" si="21"/>
        <v>92000</v>
      </c>
      <c r="V77" s="18">
        <f t="shared" si="23"/>
        <v>1</v>
      </c>
      <c r="AF77" s="18">
        <f>IF(B77="B",1,0)</f>
        <v>1</v>
      </c>
      <c r="AG77" s="18">
        <f>IF(B77="S",1,0)</f>
        <v>0</v>
      </c>
      <c r="AH77" s="18">
        <f t="shared" si="24"/>
        <v>1</v>
      </c>
      <c r="AI77" s="18">
        <f t="shared" si="25"/>
        <v>0</v>
      </c>
      <c r="AJ77" s="18">
        <f t="shared" si="26"/>
        <v>0</v>
      </c>
    </row>
    <row r="78" spans="1:36" ht="19.5" customHeight="1">
      <c r="A78" s="34">
        <v>74</v>
      </c>
      <c r="B78" s="53" t="s">
        <v>38</v>
      </c>
      <c r="C78" s="31">
        <v>42121</v>
      </c>
      <c r="D78" s="59">
        <v>3</v>
      </c>
      <c r="E78" s="18">
        <v>180.557</v>
      </c>
      <c r="F78" s="18">
        <v>180.32</v>
      </c>
      <c r="G78" s="18">
        <v>2</v>
      </c>
      <c r="H78" s="18">
        <f t="shared" si="17"/>
        <v>180.577</v>
      </c>
      <c r="I78" s="18">
        <f t="shared" si="18"/>
        <v>180.3</v>
      </c>
      <c r="J78" s="18">
        <f t="shared" si="19"/>
        <v>0.276</v>
      </c>
      <c r="K78" s="18">
        <f t="shared" si="20"/>
        <v>0.552</v>
      </c>
      <c r="L78" s="18">
        <f>ROUNDDOWN(H78+K78,3)</f>
        <v>181.129</v>
      </c>
      <c r="M78" s="18" t="s">
        <v>87</v>
      </c>
      <c r="O78" s="18">
        <f>ROUNDDOWN(J78*100,3)</f>
        <v>27.6</v>
      </c>
      <c r="P78" s="18">
        <f t="shared" si="22"/>
        <v>10.8</v>
      </c>
      <c r="Q78" s="37"/>
      <c r="R78" s="37">
        <f>ROUNDDOWN(J78*U78,0)</f>
        <v>29808</v>
      </c>
      <c r="S78" s="39">
        <f t="shared" si="27"/>
        <v>-29808</v>
      </c>
      <c r="T78" s="41">
        <f t="shared" si="28"/>
        <v>941907</v>
      </c>
      <c r="U78" s="18">
        <f t="shared" si="21"/>
        <v>108000</v>
      </c>
      <c r="V78" s="18">
        <f t="shared" si="23"/>
        <v>0</v>
      </c>
      <c r="AF78" s="18">
        <f>IF(B78="B",1,0)</f>
        <v>1</v>
      </c>
      <c r="AG78" s="18">
        <f>IF(B78="S",1,0)</f>
        <v>0</v>
      </c>
      <c r="AH78" s="18">
        <f t="shared" si="24"/>
        <v>0</v>
      </c>
      <c r="AI78" s="18">
        <f t="shared" si="25"/>
        <v>1</v>
      </c>
      <c r="AJ78" s="18">
        <f t="shared" si="26"/>
        <v>0</v>
      </c>
    </row>
    <row r="79" spans="1:36" ht="19.5" customHeight="1">
      <c r="A79" s="34">
        <v>75</v>
      </c>
      <c r="B79" s="53" t="s">
        <v>38</v>
      </c>
      <c r="C79" s="31">
        <v>42118</v>
      </c>
      <c r="D79" s="59">
        <v>22</v>
      </c>
      <c r="E79" s="18">
        <v>180.442</v>
      </c>
      <c r="F79" s="18">
        <v>180.294</v>
      </c>
      <c r="G79" s="18">
        <v>2</v>
      </c>
      <c r="H79" s="18">
        <f t="shared" si="17"/>
        <v>180.462</v>
      </c>
      <c r="I79" s="18">
        <f t="shared" si="18"/>
        <v>180.274</v>
      </c>
      <c r="J79" s="18">
        <f t="shared" si="19"/>
        <v>0.187</v>
      </c>
      <c r="K79" s="18">
        <f t="shared" si="20"/>
        <v>0.374</v>
      </c>
      <c r="L79" s="18">
        <f>ROUNDDOWN(H79+K79,3)</f>
        <v>180.836</v>
      </c>
      <c r="M79" s="18" t="s">
        <v>63</v>
      </c>
      <c r="N79" s="18">
        <f>ROUNDDOWN(K79*100,3)</f>
        <v>37.4</v>
      </c>
      <c r="P79" s="18">
        <f t="shared" si="22"/>
        <v>16</v>
      </c>
      <c r="Q79" s="37">
        <f>ROUNDDOWN(K79*U79,0)</f>
        <v>59840</v>
      </c>
      <c r="R79" s="37"/>
      <c r="S79" s="39">
        <f t="shared" si="27"/>
        <v>59840</v>
      </c>
      <c r="T79" s="41">
        <f t="shared" si="28"/>
        <v>1001747</v>
      </c>
      <c r="U79" s="18">
        <f t="shared" si="21"/>
        <v>160000</v>
      </c>
      <c r="V79" s="18">
        <f t="shared" si="23"/>
        <v>1</v>
      </c>
      <c r="AF79" s="18">
        <f>IF(B79="B",1,0)</f>
        <v>1</v>
      </c>
      <c r="AG79" s="18">
        <f>IF(B79="S",1,0)</f>
        <v>0</v>
      </c>
      <c r="AH79" s="18">
        <f t="shared" si="24"/>
        <v>1</v>
      </c>
      <c r="AI79" s="18">
        <f t="shared" si="25"/>
        <v>0</v>
      </c>
      <c r="AJ79" s="18">
        <f t="shared" si="26"/>
        <v>0</v>
      </c>
    </row>
    <row r="80" spans="1:36" ht="19.5" customHeight="1">
      <c r="A80" s="34">
        <v>76</v>
      </c>
      <c r="B80" s="53" t="s">
        <v>38</v>
      </c>
      <c r="C80" s="31">
        <v>42118</v>
      </c>
      <c r="D80" s="58">
        <v>17</v>
      </c>
      <c r="E80" s="18">
        <v>180.464</v>
      </c>
      <c r="F80" s="18">
        <v>180.056</v>
      </c>
      <c r="G80" s="18">
        <v>2</v>
      </c>
      <c r="H80" s="18">
        <f t="shared" si="17"/>
        <v>180.484</v>
      </c>
      <c r="I80" s="18">
        <f t="shared" si="18"/>
        <v>180.036</v>
      </c>
      <c r="J80" s="18">
        <f t="shared" si="19"/>
        <v>0.448</v>
      </c>
      <c r="K80" s="18">
        <f t="shared" si="20"/>
        <v>0.896</v>
      </c>
      <c r="L80" s="18">
        <f>ROUNDDOWN(H80+K80,3)</f>
        <v>181.38</v>
      </c>
      <c r="M80" s="18" t="s">
        <v>63</v>
      </c>
      <c r="N80" s="18">
        <f>ROUNDDOWN(K80*100,3)</f>
        <v>89.6</v>
      </c>
      <c r="P80" s="18">
        <f t="shared" si="22"/>
        <v>6.6</v>
      </c>
      <c r="Q80" s="37">
        <f>ROUNDDOWN(K80*U80,0)</f>
        <v>59136</v>
      </c>
      <c r="R80" s="37"/>
      <c r="S80" s="39">
        <f t="shared" si="27"/>
        <v>59136</v>
      </c>
      <c r="T80" s="41">
        <f t="shared" si="28"/>
        <v>1060883</v>
      </c>
      <c r="U80" s="18">
        <f t="shared" si="21"/>
        <v>66000</v>
      </c>
      <c r="V80" s="18">
        <f t="shared" si="23"/>
        <v>1</v>
      </c>
      <c r="AF80" s="18">
        <f>IF(B80="B",1,0)</f>
        <v>1</v>
      </c>
      <c r="AG80" s="18">
        <f>IF(B80="S",1,0)</f>
        <v>0</v>
      </c>
      <c r="AH80" s="18">
        <f t="shared" si="24"/>
        <v>1</v>
      </c>
      <c r="AI80" s="18">
        <f t="shared" si="25"/>
        <v>0</v>
      </c>
      <c r="AJ80" s="18">
        <f t="shared" si="26"/>
        <v>0</v>
      </c>
    </row>
    <row r="81" spans="1:36" ht="19.5" customHeight="1">
      <c r="A81" s="34">
        <v>77</v>
      </c>
      <c r="B81" s="53" t="s">
        <v>38</v>
      </c>
      <c r="C81" s="31">
        <v>42116</v>
      </c>
      <c r="D81" s="58">
        <v>9</v>
      </c>
      <c r="E81" s="18">
        <v>178.666</v>
      </c>
      <c r="F81" s="18">
        <v>178.452</v>
      </c>
      <c r="G81" s="18">
        <v>2</v>
      </c>
      <c r="H81" s="18">
        <f t="shared" si="17"/>
        <v>178.686</v>
      </c>
      <c r="I81" s="18">
        <f t="shared" si="18"/>
        <v>178.432</v>
      </c>
      <c r="J81" s="18">
        <f t="shared" si="19"/>
        <v>0.254</v>
      </c>
      <c r="K81" s="18">
        <f t="shared" si="20"/>
        <v>0.508</v>
      </c>
      <c r="L81" s="18">
        <f>ROUNDDOWN(H81+K81,3)</f>
        <v>179.194</v>
      </c>
      <c r="M81" s="18" t="s">
        <v>63</v>
      </c>
      <c r="N81" s="18">
        <f>ROUNDDOWN(K81*100,3)</f>
        <v>50.8</v>
      </c>
      <c r="P81" s="18">
        <f t="shared" si="22"/>
        <v>11.8</v>
      </c>
      <c r="Q81" s="37">
        <f>ROUNDDOWN(K81*U81,0)</f>
        <v>59944</v>
      </c>
      <c r="R81" s="37"/>
      <c r="S81" s="39">
        <f t="shared" si="27"/>
        <v>59944</v>
      </c>
      <c r="T81" s="41">
        <f t="shared" si="28"/>
        <v>1120827</v>
      </c>
      <c r="U81" s="18">
        <f t="shared" si="21"/>
        <v>118000</v>
      </c>
      <c r="V81" s="18">
        <f t="shared" si="23"/>
        <v>1</v>
      </c>
      <c r="AF81" s="18">
        <f>IF(B81="B",1,0)</f>
        <v>1</v>
      </c>
      <c r="AG81" s="18">
        <f>IF(B81="S",1,0)</f>
        <v>0</v>
      </c>
      <c r="AH81" s="18">
        <f t="shared" si="24"/>
        <v>1</v>
      </c>
      <c r="AI81" s="18">
        <f t="shared" si="25"/>
        <v>0</v>
      </c>
      <c r="AJ81" s="18">
        <f t="shared" si="26"/>
        <v>0</v>
      </c>
    </row>
    <row r="82" spans="1:36" ht="19.5" customHeight="1">
      <c r="A82" s="34">
        <v>78</v>
      </c>
      <c r="B82" s="53" t="s">
        <v>38</v>
      </c>
      <c r="C82" s="31">
        <v>42116</v>
      </c>
      <c r="D82" s="58">
        <v>1</v>
      </c>
      <c r="E82" s="18">
        <v>178.659</v>
      </c>
      <c r="F82" s="18">
        <v>178.464</v>
      </c>
      <c r="G82" s="18">
        <v>2</v>
      </c>
      <c r="H82" s="18">
        <f t="shared" si="17"/>
        <v>178.679</v>
      </c>
      <c r="I82" s="18">
        <f t="shared" si="18"/>
        <v>178.444</v>
      </c>
      <c r="J82" s="18">
        <f t="shared" si="19"/>
        <v>0.235</v>
      </c>
      <c r="K82" s="18">
        <f t="shared" si="20"/>
        <v>0.47</v>
      </c>
      <c r="L82" s="18">
        <f>ROUNDDOWN(H82+K82,3)</f>
        <v>179.149</v>
      </c>
      <c r="M82" s="18" t="s">
        <v>63</v>
      </c>
      <c r="N82" s="18">
        <f>ROUNDDOWN(K82*100,3)</f>
        <v>47</v>
      </c>
      <c r="P82" s="18">
        <f t="shared" si="22"/>
        <v>12.7</v>
      </c>
      <c r="Q82" s="37">
        <f>ROUNDDOWN(K82*U82,0)</f>
        <v>59690</v>
      </c>
      <c r="R82" s="37"/>
      <c r="S82" s="39">
        <f t="shared" si="27"/>
        <v>59690</v>
      </c>
      <c r="T82" s="41">
        <f t="shared" si="28"/>
        <v>1180517</v>
      </c>
      <c r="U82" s="18">
        <f t="shared" si="21"/>
        <v>127000</v>
      </c>
      <c r="V82" s="18">
        <f t="shared" si="23"/>
        <v>1</v>
      </c>
      <c r="AF82" s="18">
        <f>IF(B82="B",1,0)</f>
        <v>1</v>
      </c>
      <c r="AG82" s="18">
        <f>IF(B82="S",1,0)</f>
        <v>0</v>
      </c>
      <c r="AH82" s="18">
        <f t="shared" si="24"/>
        <v>1</v>
      </c>
      <c r="AI82" s="18">
        <f t="shared" si="25"/>
        <v>0</v>
      </c>
      <c r="AJ82" s="18">
        <f t="shared" si="26"/>
        <v>0</v>
      </c>
    </row>
    <row r="83" spans="1:36" ht="19.5" customHeight="1">
      <c r="A83" s="34">
        <v>79</v>
      </c>
      <c r="B83" s="53" t="s">
        <v>64</v>
      </c>
      <c r="C83" s="31">
        <v>42114</v>
      </c>
      <c r="D83" s="58">
        <v>14</v>
      </c>
      <c r="E83" s="18">
        <v>177.55</v>
      </c>
      <c r="F83" s="18">
        <v>177.791</v>
      </c>
      <c r="G83" s="18">
        <v>2</v>
      </c>
      <c r="H83" s="18">
        <f>ROUNDDOWN(E83-(G83/100),3)</f>
        <v>177.53</v>
      </c>
      <c r="I83" s="18">
        <f>ROUNDDOWN(F83+(G83/100),3)</f>
        <v>177.811</v>
      </c>
      <c r="J83" s="18">
        <f t="shared" si="19"/>
        <v>0.281</v>
      </c>
      <c r="K83" s="18">
        <f t="shared" si="20"/>
        <v>0.562</v>
      </c>
      <c r="L83" s="18">
        <f>ROUNDDOWN(H83-K83,3)</f>
        <v>176.968</v>
      </c>
      <c r="M83" s="18" t="s">
        <v>87</v>
      </c>
      <c r="O83" s="18">
        <f>ROUNDDOWN(J83*100,3)</f>
        <v>28.1</v>
      </c>
      <c r="P83" s="18">
        <f t="shared" si="22"/>
        <v>10.6</v>
      </c>
      <c r="Q83" s="37"/>
      <c r="R83" s="37">
        <f>ROUNDDOWN(J83*U83,0)</f>
        <v>29786</v>
      </c>
      <c r="S83" s="39">
        <f t="shared" si="27"/>
        <v>-29786</v>
      </c>
      <c r="T83" s="41">
        <f t="shared" si="28"/>
        <v>1150731</v>
      </c>
      <c r="U83" s="18">
        <f t="shared" si="21"/>
        <v>106000</v>
      </c>
      <c r="V83" s="18">
        <f t="shared" si="23"/>
        <v>0</v>
      </c>
      <c r="AF83" s="18">
        <f>IF(B83="B",1,0)</f>
        <v>0</v>
      </c>
      <c r="AG83" s="18">
        <f>IF(B83="S",1,0)</f>
        <v>1</v>
      </c>
      <c r="AH83" s="18">
        <f t="shared" si="24"/>
        <v>0</v>
      </c>
      <c r="AI83" s="18">
        <f t="shared" si="25"/>
        <v>1</v>
      </c>
      <c r="AJ83" s="18">
        <f t="shared" si="26"/>
        <v>0</v>
      </c>
    </row>
    <row r="84" spans="1:36" ht="19.5" customHeight="1">
      <c r="A84" s="34">
        <v>80</v>
      </c>
      <c r="B84" s="53" t="s">
        <v>64</v>
      </c>
      <c r="C84" s="31">
        <v>42114</v>
      </c>
      <c r="D84" s="58">
        <v>13</v>
      </c>
      <c r="E84" s="18">
        <v>177.43</v>
      </c>
      <c r="F84" s="18">
        <v>177.871</v>
      </c>
      <c r="G84" s="18">
        <v>2</v>
      </c>
      <c r="H84" s="18">
        <f>ROUNDDOWN(E84-(G84/100),3)</f>
        <v>177.41</v>
      </c>
      <c r="I84" s="18">
        <f>ROUNDDOWN(F84+(G84/100),3)</f>
        <v>177.891</v>
      </c>
      <c r="J84" s="18">
        <f t="shared" si="19"/>
        <v>0.48</v>
      </c>
      <c r="K84" s="18">
        <f t="shared" si="20"/>
        <v>0.96</v>
      </c>
      <c r="L84" s="18">
        <f>ROUNDDOWN(H84-K84,3)</f>
        <v>176.45</v>
      </c>
      <c r="M84" s="18" t="s">
        <v>87</v>
      </c>
      <c r="O84" s="18">
        <f>ROUNDDOWN(J84*100,3)</f>
        <v>48</v>
      </c>
      <c r="P84" s="18">
        <f t="shared" si="22"/>
        <v>6.2</v>
      </c>
      <c r="Q84" s="37"/>
      <c r="R84" s="37">
        <f>ROUNDDOWN(J84*U84,0)</f>
        <v>29760</v>
      </c>
      <c r="S84" s="39">
        <f t="shared" si="27"/>
        <v>-29760</v>
      </c>
      <c r="T84" s="41">
        <f t="shared" si="28"/>
        <v>1120971</v>
      </c>
      <c r="U84" s="18">
        <f t="shared" si="21"/>
        <v>62000</v>
      </c>
      <c r="V84" s="18">
        <f t="shared" si="23"/>
        <v>0</v>
      </c>
      <c r="AF84" s="18">
        <f>IF(B84="B",1,0)</f>
        <v>0</v>
      </c>
      <c r="AG84" s="18">
        <f>IF(B84="S",1,0)</f>
        <v>1</v>
      </c>
      <c r="AH84" s="18">
        <f t="shared" si="24"/>
        <v>0</v>
      </c>
      <c r="AI84" s="18">
        <f t="shared" si="25"/>
        <v>1</v>
      </c>
      <c r="AJ84" s="18">
        <f t="shared" si="26"/>
        <v>0</v>
      </c>
    </row>
    <row r="85" spans="1:36" ht="19.5" customHeight="1">
      <c r="A85" s="34">
        <v>81</v>
      </c>
      <c r="B85" s="18" t="s">
        <v>64</v>
      </c>
      <c r="C85" s="19">
        <v>42111</v>
      </c>
      <c r="D85" s="58">
        <v>23</v>
      </c>
      <c r="E85" s="18">
        <v>177.713</v>
      </c>
      <c r="F85" s="18">
        <v>177.99</v>
      </c>
      <c r="G85" s="18">
        <v>2</v>
      </c>
      <c r="H85" s="18">
        <f>ROUNDDOWN(E85-(G85/100),3)</f>
        <v>177.693</v>
      </c>
      <c r="I85" s="18">
        <f>ROUNDDOWN(F85+(G85/100),3)</f>
        <v>178.01</v>
      </c>
      <c r="J85" s="18">
        <f t="shared" si="19"/>
        <v>0.316</v>
      </c>
      <c r="K85" s="18">
        <f t="shared" si="20"/>
        <v>0.632</v>
      </c>
      <c r="L85" s="18">
        <f>ROUNDDOWN(H85-K85,3)</f>
        <v>177.061</v>
      </c>
      <c r="M85" s="18" t="s">
        <v>67</v>
      </c>
      <c r="P85" s="18">
        <f t="shared" si="22"/>
        <v>9.4</v>
      </c>
      <c r="Q85" s="37"/>
      <c r="R85" s="37"/>
      <c r="S85" s="39">
        <f t="shared" si="27"/>
        <v>0</v>
      </c>
      <c r="T85" s="41">
        <f t="shared" si="28"/>
        <v>1120971</v>
      </c>
      <c r="U85" s="18">
        <f t="shared" si="21"/>
        <v>94000</v>
      </c>
      <c r="V85" s="18">
        <f t="shared" si="23"/>
        <v>0</v>
      </c>
      <c r="AF85" s="18">
        <f>IF(B85="B",1,0)</f>
        <v>0</v>
      </c>
      <c r="AG85" s="18">
        <f>IF(B85="S",1,0)</f>
        <v>1</v>
      </c>
      <c r="AH85" s="18">
        <f t="shared" si="24"/>
        <v>0</v>
      </c>
      <c r="AI85" s="18">
        <f t="shared" si="25"/>
        <v>0</v>
      </c>
      <c r="AJ85" s="18">
        <f t="shared" si="26"/>
        <v>1</v>
      </c>
    </row>
    <row r="86" spans="1:36" ht="19.5" customHeight="1">
      <c r="A86" s="34">
        <v>82</v>
      </c>
      <c r="B86" s="18" t="s">
        <v>64</v>
      </c>
      <c r="C86" s="19">
        <v>42111</v>
      </c>
      <c r="D86" s="58">
        <v>22</v>
      </c>
      <c r="E86" s="18">
        <v>177.669</v>
      </c>
      <c r="F86" s="18">
        <v>177.977</v>
      </c>
      <c r="G86" s="18">
        <v>2</v>
      </c>
      <c r="H86" s="18">
        <f>ROUNDDOWN(E86-(G86/100),3)</f>
        <v>177.649</v>
      </c>
      <c r="I86" s="18">
        <f>ROUNDDOWN(F86+(G86/100),3)</f>
        <v>177.997</v>
      </c>
      <c r="J86" s="18">
        <f t="shared" si="19"/>
        <v>0.348</v>
      </c>
      <c r="K86" s="18">
        <f t="shared" si="20"/>
        <v>0.696</v>
      </c>
      <c r="L86" s="18">
        <f>ROUNDDOWN(H86-K86,3)</f>
        <v>176.953</v>
      </c>
      <c r="M86" s="18" t="s">
        <v>67</v>
      </c>
      <c r="P86" s="18">
        <f t="shared" si="22"/>
        <v>8.6</v>
      </c>
      <c r="Q86" s="37"/>
      <c r="R86" s="37"/>
      <c r="S86" s="39">
        <f t="shared" si="27"/>
        <v>0</v>
      </c>
      <c r="T86" s="41">
        <f t="shared" si="28"/>
        <v>1120971</v>
      </c>
      <c r="U86" s="18">
        <f t="shared" si="21"/>
        <v>86000</v>
      </c>
      <c r="V86" s="18">
        <f t="shared" si="23"/>
        <v>0</v>
      </c>
      <c r="AF86" s="18">
        <f>IF(B86="B",1,0)</f>
        <v>0</v>
      </c>
      <c r="AG86" s="18">
        <f>IF(B86="S",1,0)</f>
        <v>1</v>
      </c>
      <c r="AH86" s="18">
        <f t="shared" si="24"/>
        <v>0</v>
      </c>
      <c r="AI86" s="18">
        <f t="shared" si="25"/>
        <v>0</v>
      </c>
      <c r="AJ86" s="18">
        <f t="shared" si="26"/>
        <v>1</v>
      </c>
    </row>
    <row r="87" spans="1:36" ht="19.5" customHeight="1">
      <c r="A87" s="34">
        <v>83</v>
      </c>
      <c r="B87" s="18" t="s">
        <v>38</v>
      </c>
      <c r="C87" s="19">
        <v>42111</v>
      </c>
      <c r="D87" s="58">
        <v>9</v>
      </c>
      <c r="E87" s="18">
        <v>177.76</v>
      </c>
      <c r="F87" s="18">
        <v>177.426</v>
      </c>
      <c r="G87" s="18">
        <v>2</v>
      </c>
      <c r="H87" s="18">
        <f>ROUNDDOWN(E87+(G87/100),3)</f>
        <v>177.78</v>
      </c>
      <c r="I87" s="18">
        <f>ROUNDDOWN(F87-(G87/100),3)</f>
        <v>177.406</v>
      </c>
      <c r="J87" s="18">
        <f t="shared" si="19"/>
        <v>0.373</v>
      </c>
      <c r="K87" s="18">
        <f t="shared" si="20"/>
        <v>0.746</v>
      </c>
      <c r="L87" s="18">
        <f>ROUNDDOWN(H87+K87,3)</f>
        <v>178.526</v>
      </c>
      <c r="M87" s="18" t="s">
        <v>63</v>
      </c>
      <c r="N87" s="18">
        <f>ROUNDDOWN(K87*100,3)</f>
        <v>74.6</v>
      </c>
      <c r="P87" s="18">
        <f t="shared" si="22"/>
        <v>8</v>
      </c>
      <c r="Q87" s="37">
        <f>ROUNDDOWN(K87*U87,0)</f>
        <v>59680</v>
      </c>
      <c r="R87" s="37"/>
      <c r="S87" s="39">
        <f t="shared" si="27"/>
        <v>59680</v>
      </c>
      <c r="T87" s="41">
        <f t="shared" si="28"/>
        <v>1180651</v>
      </c>
      <c r="U87" s="18">
        <f t="shared" si="21"/>
        <v>80000</v>
      </c>
      <c r="V87" s="18">
        <f t="shared" si="23"/>
        <v>1</v>
      </c>
      <c r="AF87" s="18">
        <f>IF(B87="B",1,0)</f>
        <v>1</v>
      </c>
      <c r="AG87" s="18">
        <f>IF(B87="S",1,0)</f>
        <v>0</v>
      </c>
      <c r="AH87" s="18">
        <f t="shared" si="24"/>
        <v>1</v>
      </c>
      <c r="AI87" s="18">
        <f t="shared" si="25"/>
        <v>0</v>
      </c>
      <c r="AJ87" s="18">
        <f t="shared" si="26"/>
        <v>0</v>
      </c>
    </row>
    <row r="88" spans="1:36" ht="19.5" customHeight="1">
      <c r="A88" s="34">
        <v>84</v>
      </c>
      <c r="B88" s="18" t="s">
        <v>38</v>
      </c>
      <c r="C88" s="19">
        <v>42110</v>
      </c>
      <c r="D88" s="58">
        <v>11</v>
      </c>
      <c r="E88" s="18">
        <v>177.008</v>
      </c>
      <c r="F88" s="18">
        <v>176.692</v>
      </c>
      <c r="G88" s="18">
        <v>2</v>
      </c>
      <c r="H88" s="18">
        <f>ROUNDDOWN(E88+(G88/100),3)</f>
        <v>177.028</v>
      </c>
      <c r="I88" s="18">
        <f>ROUNDDOWN(F88-(G88/100),3)</f>
        <v>176.672</v>
      </c>
      <c r="J88" s="18">
        <f t="shared" si="19"/>
        <v>0.355</v>
      </c>
      <c r="K88" s="18">
        <f t="shared" si="20"/>
        <v>0.71</v>
      </c>
      <c r="L88" s="18">
        <f>ROUNDDOWN(H88+K88,3)</f>
        <v>177.738</v>
      </c>
      <c r="M88" s="18" t="s">
        <v>63</v>
      </c>
      <c r="N88" s="18">
        <f>ROUNDDOWN(K88*100,3)</f>
        <v>71</v>
      </c>
      <c r="P88" s="18">
        <f t="shared" si="22"/>
        <v>8.4</v>
      </c>
      <c r="Q88" s="37">
        <f>ROUNDDOWN(K88*U88,0)</f>
        <v>59640</v>
      </c>
      <c r="R88" s="37"/>
      <c r="S88" s="39">
        <f t="shared" si="27"/>
        <v>59640</v>
      </c>
      <c r="T88" s="41">
        <f t="shared" si="28"/>
        <v>1240291</v>
      </c>
      <c r="U88" s="18">
        <f t="shared" si="21"/>
        <v>84000</v>
      </c>
      <c r="V88" s="18">
        <f t="shared" si="23"/>
        <v>1</v>
      </c>
      <c r="AF88" s="18">
        <f>IF(B88="B",1,0)</f>
        <v>1</v>
      </c>
      <c r="AG88" s="18">
        <f>IF(B88="S",1,0)</f>
        <v>0</v>
      </c>
      <c r="AH88" s="18">
        <f t="shared" si="24"/>
        <v>1</v>
      </c>
      <c r="AI88" s="18">
        <f t="shared" si="25"/>
        <v>0</v>
      </c>
      <c r="AJ88" s="18">
        <f t="shared" si="26"/>
        <v>0</v>
      </c>
    </row>
    <row r="89" spans="1:36" ht="19.5" customHeight="1">
      <c r="A89" s="34">
        <v>85</v>
      </c>
      <c r="B89" s="18" t="s">
        <v>38</v>
      </c>
      <c r="C89" s="19">
        <v>42110</v>
      </c>
      <c r="D89" s="58">
        <v>1</v>
      </c>
      <c r="E89" s="18">
        <v>176.699</v>
      </c>
      <c r="F89" s="18">
        <v>176.541</v>
      </c>
      <c r="G89" s="18">
        <v>2</v>
      </c>
      <c r="H89" s="18">
        <f>ROUNDDOWN(E89+(G89/100),3)</f>
        <v>176.719</v>
      </c>
      <c r="I89" s="18">
        <f>ROUNDDOWN(F89-(G89/100),3)</f>
        <v>176.521</v>
      </c>
      <c r="J89" s="18">
        <f t="shared" si="19"/>
        <v>0.198</v>
      </c>
      <c r="K89" s="18">
        <f t="shared" si="20"/>
        <v>0.396</v>
      </c>
      <c r="L89" s="18">
        <f>ROUNDDOWN(H89+K89,3)</f>
        <v>177.115</v>
      </c>
      <c r="M89" s="18" t="s">
        <v>63</v>
      </c>
      <c r="N89" s="18">
        <f>ROUNDDOWN(K89*100,3)</f>
        <v>39.6</v>
      </c>
      <c r="P89" s="18">
        <f t="shared" si="22"/>
        <v>15.1</v>
      </c>
      <c r="Q89" s="37">
        <f>ROUNDDOWN(K89*U89,0)</f>
        <v>59796</v>
      </c>
      <c r="R89" s="37"/>
      <c r="S89" s="39">
        <f t="shared" si="27"/>
        <v>59796</v>
      </c>
      <c r="T89" s="41">
        <f t="shared" si="28"/>
        <v>1300087</v>
      </c>
      <c r="U89" s="18">
        <f t="shared" si="21"/>
        <v>151000</v>
      </c>
      <c r="V89" s="18">
        <f t="shared" si="23"/>
        <v>1</v>
      </c>
      <c r="AF89" s="18">
        <f>IF(B89="B",1,0)</f>
        <v>1</v>
      </c>
      <c r="AG89" s="18">
        <f>IF(B89="S",1,0)</f>
        <v>0</v>
      </c>
      <c r="AH89" s="18">
        <f t="shared" si="24"/>
        <v>1</v>
      </c>
      <c r="AI89" s="18">
        <f t="shared" si="25"/>
        <v>0</v>
      </c>
      <c r="AJ89" s="18">
        <f t="shared" si="26"/>
        <v>0</v>
      </c>
    </row>
    <row r="90" spans="1:36" ht="19.5" customHeight="1">
      <c r="A90" s="34">
        <v>86</v>
      </c>
      <c r="B90" s="18" t="s">
        <v>38</v>
      </c>
      <c r="C90" s="19">
        <v>42109</v>
      </c>
      <c r="D90" s="58">
        <v>5</v>
      </c>
      <c r="E90" s="18">
        <v>176.593</v>
      </c>
      <c r="F90" s="18">
        <v>176.435</v>
      </c>
      <c r="G90" s="18">
        <v>2</v>
      </c>
      <c r="H90" s="18">
        <f>ROUNDDOWN(E90+(G90/100),3)</f>
        <v>176.613</v>
      </c>
      <c r="I90" s="18">
        <f>ROUNDDOWN(F90-(G90/100),3)</f>
        <v>176.415</v>
      </c>
      <c r="J90" s="18">
        <f t="shared" si="19"/>
        <v>0.198</v>
      </c>
      <c r="K90" s="18">
        <f t="shared" si="20"/>
        <v>0.396</v>
      </c>
      <c r="L90" s="18">
        <f>ROUNDDOWN(H90+K90,3)</f>
        <v>177.009</v>
      </c>
      <c r="M90" s="18" t="s">
        <v>87</v>
      </c>
      <c r="O90" s="18">
        <f>ROUNDDOWN(J90*100,3)</f>
        <v>19.8</v>
      </c>
      <c r="P90" s="18">
        <f t="shared" si="22"/>
        <v>15.1</v>
      </c>
      <c r="Q90" s="37"/>
      <c r="R90" s="37">
        <f>ROUNDDOWN(J90*U90,0)</f>
        <v>29898</v>
      </c>
      <c r="S90" s="39">
        <f t="shared" si="27"/>
        <v>-29898</v>
      </c>
      <c r="T90" s="41">
        <f t="shared" si="28"/>
        <v>1270189</v>
      </c>
      <c r="U90" s="18">
        <f t="shared" si="21"/>
        <v>151000</v>
      </c>
      <c r="V90" s="18">
        <f t="shared" si="23"/>
        <v>0</v>
      </c>
      <c r="AF90" s="18">
        <f>IF(B90="B",1,0)</f>
        <v>1</v>
      </c>
      <c r="AG90" s="18">
        <f>IF(B90="S",1,0)</f>
        <v>0</v>
      </c>
      <c r="AH90" s="18">
        <f t="shared" si="24"/>
        <v>0</v>
      </c>
      <c r="AI90" s="18">
        <f t="shared" si="25"/>
        <v>1</v>
      </c>
      <c r="AJ90" s="18">
        <f t="shared" si="26"/>
        <v>0</v>
      </c>
    </row>
    <row r="91" spans="1:36" ht="19.5" customHeight="1">
      <c r="A91" s="34">
        <v>87</v>
      </c>
      <c r="B91" s="18" t="s">
        <v>64</v>
      </c>
      <c r="C91" s="19">
        <v>42108</v>
      </c>
      <c r="D91" s="58">
        <v>4</v>
      </c>
      <c r="E91" s="18">
        <v>175.893</v>
      </c>
      <c r="F91" s="18">
        <v>176.144</v>
      </c>
      <c r="G91" s="18">
        <v>2</v>
      </c>
      <c r="H91" s="18">
        <f>ROUNDDOWN(E91-(G91/100),3)</f>
        <v>175.873</v>
      </c>
      <c r="I91" s="18">
        <f>ROUNDDOWN(F91+(G91/100),3)</f>
        <v>176.164</v>
      </c>
      <c r="J91" s="18">
        <f t="shared" si="19"/>
        <v>0.29</v>
      </c>
      <c r="K91" s="18">
        <f t="shared" si="20"/>
        <v>0.58</v>
      </c>
      <c r="L91" s="18">
        <f>ROUNDDOWN(H91-K91,3)</f>
        <v>175.293</v>
      </c>
      <c r="M91" s="18" t="s">
        <v>63</v>
      </c>
      <c r="N91" s="18">
        <f>ROUNDDOWN(K91*100,3)</f>
        <v>58</v>
      </c>
      <c r="P91" s="18">
        <f t="shared" si="22"/>
        <v>10.3</v>
      </c>
      <c r="Q91" s="37">
        <f>ROUNDDOWN(K91*U91,0)</f>
        <v>59740</v>
      </c>
      <c r="R91" s="37"/>
      <c r="S91" s="39">
        <f t="shared" si="27"/>
        <v>59740</v>
      </c>
      <c r="T91" s="41">
        <f t="shared" si="28"/>
        <v>1329929</v>
      </c>
      <c r="U91" s="18">
        <f t="shared" si="21"/>
        <v>103000</v>
      </c>
      <c r="V91" s="18">
        <f t="shared" si="23"/>
        <v>1</v>
      </c>
      <c r="AF91" s="18">
        <f>IF(B91="B",1,0)</f>
        <v>0</v>
      </c>
      <c r="AG91" s="18">
        <f>IF(B91="S",1,0)</f>
        <v>1</v>
      </c>
      <c r="AH91" s="18">
        <f t="shared" si="24"/>
        <v>1</v>
      </c>
      <c r="AI91" s="18">
        <f t="shared" si="25"/>
        <v>0</v>
      </c>
      <c r="AJ91" s="18">
        <f t="shared" si="26"/>
        <v>0</v>
      </c>
    </row>
    <row r="92" spans="1:36" ht="19.5" customHeight="1">
      <c r="A92" s="34">
        <v>88</v>
      </c>
      <c r="B92" s="18" t="s">
        <v>64</v>
      </c>
      <c r="C92" s="19">
        <v>42108</v>
      </c>
      <c r="D92" s="58">
        <v>3</v>
      </c>
      <c r="E92" s="18">
        <v>175.923</v>
      </c>
      <c r="F92" s="18">
        <v>176.195</v>
      </c>
      <c r="G92" s="18">
        <v>2</v>
      </c>
      <c r="H92" s="18">
        <f>ROUNDDOWN(E92-(G92/100),3)</f>
        <v>175.903</v>
      </c>
      <c r="I92" s="18">
        <f>ROUNDDOWN(F92+(G92/100),3)</f>
        <v>176.215</v>
      </c>
      <c r="J92" s="18">
        <f t="shared" si="19"/>
        <v>0.312</v>
      </c>
      <c r="K92" s="18">
        <f t="shared" si="20"/>
        <v>0.624</v>
      </c>
      <c r="L92" s="18">
        <f>ROUNDDOWN(H92-K92,3)</f>
        <v>175.279</v>
      </c>
      <c r="M92" s="18" t="s">
        <v>63</v>
      </c>
      <c r="N92" s="18">
        <f>ROUNDDOWN(K92*100,3)</f>
        <v>62.4</v>
      </c>
      <c r="P92" s="18">
        <f t="shared" si="22"/>
        <v>9.6</v>
      </c>
      <c r="Q92" s="37">
        <f>ROUNDDOWN(K92*U92,0)</f>
        <v>59904</v>
      </c>
      <c r="R92" s="37"/>
      <c r="S92" s="39">
        <f t="shared" si="27"/>
        <v>59904</v>
      </c>
      <c r="T92" s="41">
        <f t="shared" si="28"/>
        <v>1389833</v>
      </c>
      <c r="U92" s="18">
        <f t="shared" si="21"/>
        <v>96000</v>
      </c>
      <c r="V92" s="18">
        <f t="shared" si="23"/>
        <v>1</v>
      </c>
      <c r="AF92" s="18">
        <f>IF(B92="B",1,0)</f>
        <v>0</v>
      </c>
      <c r="AG92" s="18">
        <f>IF(B92="S",1,0)</f>
        <v>1</v>
      </c>
      <c r="AH92" s="18">
        <f t="shared" si="24"/>
        <v>1</v>
      </c>
      <c r="AI92" s="18">
        <f t="shared" si="25"/>
        <v>0</v>
      </c>
      <c r="AJ92" s="18">
        <f t="shared" si="26"/>
        <v>0</v>
      </c>
    </row>
    <row r="93" spans="1:36" ht="19.5" customHeight="1">
      <c r="A93" s="34">
        <v>89</v>
      </c>
      <c r="B93" s="18" t="s">
        <v>38</v>
      </c>
      <c r="C93" s="19">
        <v>42107</v>
      </c>
      <c r="D93" s="58">
        <v>21</v>
      </c>
      <c r="E93" s="18">
        <v>176.225</v>
      </c>
      <c r="F93" s="18">
        <v>176.1</v>
      </c>
      <c r="G93" s="18">
        <v>2</v>
      </c>
      <c r="H93" s="18">
        <f>ROUNDDOWN(E93+(G93/100),3)</f>
        <v>176.245</v>
      </c>
      <c r="I93" s="18">
        <f>ROUNDDOWN(F93-(G93/100),3)</f>
        <v>176.08</v>
      </c>
      <c r="J93" s="18">
        <f t="shared" si="19"/>
        <v>0.164</v>
      </c>
      <c r="K93" s="18">
        <f t="shared" si="20"/>
        <v>0.328</v>
      </c>
      <c r="L93" s="18">
        <f>ROUNDDOWN(H93+K93,3)</f>
        <v>176.573</v>
      </c>
      <c r="M93" s="18" t="s">
        <v>87</v>
      </c>
      <c r="O93" s="18">
        <f>ROUNDDOWN(J93*100,3)</f>
        <v>16.4</v>
      </c>
      <c r="P93" s="18">
        <f t="shared" si="22"/>
        <v>18.2</v>
      </c>
      <c r="Q93" s="37"/>
      <c r="R93" s="37">
        <f>ROUNDDOWN(J93*U93,0)</f>
        <v>29848</v>
      </c>
      <c r="S93" s="39">
        <f t="shared" si="27"/>
        <v>-29848</v>
      </c>
      <c r="T93" s="41">
        <f t="shared" si="28"/>
        <v>1359985</v>
      </c>
      <c r="U93" s="18">
        <f t="shared" si="21"/>
        <v>182000</v>
      </c>
      <c r="V93" s="18">
        <f t="shared" si="23"/>
        <v>0</v>
      </c>
      <c r="AF93" s="18">
        <f>IF(B93="B",1,0)</f>
        <v>1</v>
      </c>
      <c r="AG93" s="18">
        <f>IF(B93="S",1,0)</f>
        <v>0</v>
      </c>
      <c r="AH93" s="18">
        <f t="shared" si="24"/>
        <v>0</v>
      </c>
      <c r="AI93" s="18">
        <f t="shared" si="25"/>
        <v>1</v>
      </c>
      <c r="AJ93" s="18">
        <f t="shared" si="26"/>
        <v>0</v>
      </c>
    </row>
    <row r="94" spans="1:36" ht="19.5" customHeight="1">
      <c r="A94" s="34">
        <v>90</v>
      </c>
      <c r="B94" s="18" t="s">
        <v>64</v>
      </c>
      <c r="C94" s="19">
        <v>42104</v>
      </c>
      <c r="D94" s="58">
        <v>18</v>
      </c>
      <c r="E94" s="18">
        <v>176.067</v>
      </c>
      <c r="F94" s="18">
        <v>176.303</v>
      </c>
      <c r="G94" s="18">
        <v>2</v>
      </c>
      <c r="H94" s="18">
        <f>ROUNDDOWN(E94-(G94/100),3)</f>
        <v>176.047</v>
      </c>
      <c r="I94" s="18">
        <f>ROUNDDOWN(F94+(G94/100),3)</f>
        <v>176.323</v>
      </c>
      <c r="J94" s="18">
        <f t="shared" si="19"/>
        <v>0.276</v>
      </c>
      <c r="K94" s="18">
        <f t="shared" si="20"/>
        <v>0.552</v>
      </c>
      <c r="L94" s="18">
        <f>ROUNDDOWN(H94-K94,3)</f>
        <v>175.495</v>
      </c>
      <c r="M94" s="18" t="s">
        <v>63</v>
      </c>
      <c r="N94" s="18">
        <f>ROUNDDOWN(K94*100,3)</f>
        <v>55.2</v>
      </c>
      <c r="P94" s="18">
        <f t="shared" si="22"/>
        <v>10.8</v>
      </c>
      <c r="Q94" s="37">
        <f>ROUNDDOWN(K94*U94,0)</f>
        <v>59616</v>
      </c>
      <c r="R94" s="37"/>
      <c r="S94" s="39">
        <f t="shared" si="27"/>
        <v>59616</v>
      </c>
      <c r="T94" s="41">
        <f t="shared" si="28"/>
        <v>1419601</v>
      </c>
      <c r="U94" s="18">
        <f t="shared" si="21"/>
        <v>108000</v>
      </c>
      <c r="V94" s="18">
        <f t="shared" si="23"/>
        <v>1</v>
      </c>
      <c r="AF94" s="18">
        <f>IF(B94="B",1,0)</f>
        <v>0</v>
      </c>
      <c r="AG94" s="18">
        <f>IF(B94="S",1,0)</f>
        <v>1</v>
      </c>
      <c r="AH94" s="18">
        <f t="shared" si="24"/>
        <v>1</v>
      </c>
      <c r="AI94" s="18">
        <f t="shared" si="25"/>
        <v>0</v>
      </c>
      <c r="AJ94" s="18">
        <f t="shared" si="26"/>
        <v>0</v>
      </c>
    </row>
    <row r="95" spans="1:36" ht="19.5" customHeight="1">
      <c r="A95" s="34">
        <v>91</v>
      </c>
      <c r="B95" s="18" t="s">
        <v>64</v>
      </c>
      <c r="C95" s="19">
        <v>42102</v>
      </c>
      <c r="D95" s="58">
        <v>23</v>
      </c>
      <c r="E95" s="18">
        <v>178.481</v>
      </c>
      <c r="F95" s="18">
        <v>178.654</v>
      </c>
      <c r="G95" s="18">
        <v>2</v>
      </c>
      <c r="H95" s="18">
        <f>ROUNDDOWN(E95-(G95/100),3)</f>
        <v>178.461</v>
      </c>
      <c r="I95" s="18">
        <f>ROUNDDOWN(F95+(G95/100),3)</f>
        <v>178.674</v>
      </c>
      <c r="J95" s="18">
        <f t="shared" si="19"/>
        <v>0.212</v>
      </c>
      <c r="K95" s="18">
        <f t="shared" si="20"/>
        <v>0.424</v>
      </c>
      <c r="L95" s="18">
        <f>ROUNDDOWN(H95-K95,3)</f>
        <v>178.037</v>
      </c>
      <c r="M95" s="18" t="s">
        <v>67</v>
      </c>
      <c r="P95" s="18">
        <f t="shared" si="22"/>
        <v>14.1</v>
      </c>
      <c r="Q95" s="37"/>
      <c r="R95" s="37"/>
      <c r="S95" s="39">
        <f t="shared" si="27"/>
        <v>0</v>
      </c>
      <c r="T95" s="41">
        <f t="shared" si="28"/>
        <v>1419601</v>
      </c>
      <c r="U95" s="18">
        <f t="shared" si="21"/>
        <v>141000</v>
      </c>
      <c r="V95" s="18">
        <v>0</v>
      </c>
      <c r="AF95" s="18">
        <f>IF(B95="B",1,0)</f>
        <v>0</v>
      </c>
      <c r="AG95" s="18">
        <f>IF(B95="S",1,0)</f>
        <v>1</v>
      </c>
      <c r="AH95" s="18">
        <f t="shared" si="24"/>
        <v>0</v>
      </c>
      <c r="AI95" s="18">
        <f t="shared" si="25"/>
        <v>0</v>
      </c>
      <c r="AJ95" s="18">
        <f t="shared" si="26"/>
        <v>1</v>
      </c>
    </row>
    <row r="96" spans="1:36" ht="19.5" customHeight="1">
      <c r="A96" s="34">
        <v>92</v>
      </c>
      <c r="B96" s="19" t="s">
        <v>64</v>
      </c>
      <c r="C96" s="19">
        <v>42102</v>
      </c>
      <c r="D96" s="58">
        <v>3</v>
      </c>
      <c r="E96" s="18">
        <v>178.169</v>
      </c>
      <c r="F96" s="18">
        <v>178.338</v>
      </c>
      <c r="G96" s="18">
        <v>2</v>
      </c>
      <c r="H96" s="18">
        <f>ROUNDDOWN(E96-(G96/100),3)</f>
        <v>178.149</v>
      </c>
      <c r="I96" s="18">
        <f>ROUNDDOWN(F96+(G96/100),3)</f>
        <v>178.358</v>
      </c>
      <c r="J96" s="18">
        <f t="shared" si="19"/>
        <v>0.209</v>
      </c>
      <c r="K96" s="18">
        <f t="shared" si="20"/>
        <v>0.418</v>
      </c>
      <c r="L96" s="18">
        <f>ROUNDDOWN(H96-K96,3)</f>
        <v>177.731</v>
      </c>
      <c r="M96" s="18" t="s">
        <v>63</v>
      </c>
      <c r="N96" s="18">
        <f>ROUNDDOWN(K96*100,3)</f>
        <v>41.8</v>
      </c>
      <c r="P96" s="18">
        <f t="shared" si="22"/>
        <v>14.3</v>
      </c>
      <c r="Q96" s="37">
        <f>ROUNDDOWN(K96*U96,0)</f>
        <v>59774</v>
      </c>
      <c r="R96" s="37"/>
      <c r="S96" s="39">
        <f t="shared" si="27"/>
        <v>59774</v>
      </c>
      <c r="T96" s="41">
        <f t="shared" si="28"/>
        <v>1479375</v>
      </c>
      <c r="U96" s="18">
        <f t="shared" si="21"/>
        <v>143000</v>
      </c>
      <c r="V96" s="18">
        <f t="shared" si="23"/>
        <v>1</v>
      </c>
      <c r="AF96" s="18">
        <f>IF(B96="B",1,0)</f>
        <v>0</v>
      </c>
      <c r="AG96" s="18">
        <f>IF(B96="S",1,0)</f>
        <v>1</v>
      </c>
      <c r="AH96" s="18">
        <f t="shared" si="24"/>
        <v>1</v>
      </c>
      <c r="AI96" s="18">
        <f t="shared" si="25"/>
        <v>0</v>
      </c>
      <c r="AJ96" s="18">
        <f t="shared" si="26"/>
        <v>0</v>
      </c>
    </row>
    <row r="97" spans="1:36" ht="19.5" customHeight="1">
      <c r="A97" s="34">
        <v>93</v>
      </c>
      <c r="B97" s="18" t="s">
        <v>38</v>
      </c>
      <c r="C97" s="19">
        <v>42101</v>
      </c>
      <c r="D97" s="58">
        <v>3</v>
      </c>
      <c r="E97" s="18">
        <v>178.023</v>
      </c>
      <c r="F97" s="18">
        <v>177.794</v>
      </c>
      <c r="G97" s="18">
        <v>2</v>
      </c>
      <c r="H97" s="18">
        <f>ROUNDDOWN(E97+(G97/100),3)</f>
        <v>178.043</v>
      </c>
      <c r="I97" s="18">
        <f>ROUNDDOWN(F97-(G97/100),3)</f>
        <v>177.774</v>
      </c>
      <c r="J97" s="18">
        <f t="shared" si="19"/>
        <v>0.269</v>
      </c>
      <c r="K97" s="18">
        <f t="shared" si="20"/>
        <v>0.538</v>
      </c>
      <c r="L97" s="18">
        <f>ROUNDDOWN(H97+K97,3)</f>
        <v>178.581</v>
      </c>
      <c r="M97" s="18" t="s">
        <v>63</v>
      </c>
      <c r="N97" s="18">
        <f>ROUNDDOWN(K97*100,3)</f>
        <v>53.8</v>
      </c>
      <c r="P97" s="18">
        <f t="shared" si="22"/>
        <v>11.1</v>
      </c>
      <c r="Q97" s="37">
        <f>ROUNDDOWN(K97*U97,0)</f>
        <v>59718</v>
      </c>
      <c r="R97" s="37"/>
      <c r="S97" s="39">
        <f t="shared" si="27"/>
        <v>59718</v>
      </c>
      <c r="T97" s="41">
        <f t="shared" si="28"/>
        <v>1539093</v>
      </c>
      <c r="U97" s="18">
        <f t="shared" si="21"/>
        <v>111000</v>
      </c>
      <c r="V97" s="18">
        <f t="shared" si="23"/>
        <v>1</v>
      </c>
      <c r="AF97" s="18">
        <f>IF(B97="B",1,0)</f>
        <v>1</v>
      </c>
      <c r="AG97" s="18">
        <f>IF(B97="S",1,0)</f>
        <v>0</v>
      </c>
      <c r="AH97" s="18">
        <f t="shared" si="24"/>
        <v>1</v>
      </c>
      <c r="AI97" s="18">
        <f t="shared" si="25"/>
        <v>0</v>
      </c>
      <c r="AJ97" s="18">
        <f t="shared" si="26"/>
        <v>0</v>
      </c>
    </row>
    <row r="98" spans="1:36" ht="19.5" customHeight="1">
      <c r="A98" s="34">
        <v>94</v>
      </c>
      <c r="B98" s="18" t="s">
        <v>38</v>
      </c>
      <c r="C98" s="19">
        <v>42100</v>
      </c>
      <c r="D98" s="58">
        <v>15</v>
      </c>
      <c r="E98" s="18">
        <v>177.951</v>
      </c>
      <c r="F98" s="18">
        <v>177.66</v>
      </c>
      <c r="G98" s="18">
        <v>2</v>
      </c>
      <c r="H98" s="18">
        <f>ROUNDDOWN(E98+(G98/100),3)</f>
        <v>177.971</v>
      </c>
      <c r="I98" s="18">
        <f>ROUNDDOWN(F98-(G98/100),3)</f>
        <v>177.64</v>
      </c>
      <c r="J98" s="18">
        <f t="shared" si="19"/>
        <v>0.331</v>
      </c>
      <c r="K98" s="18">
        <f t="shared" si="20"/>
        <v>0.662</v>
      </c>
      <c r="L98" s="18">
        <f>ROUNDDOWN(H98+K98,3)</f>
        <v>178.633</v>
      </c>
      <c r="M98" s="18" t="s">
        <v>87</v>
      </c>
      <c r="O98" s="18">
        <f>ROUNDDOWN(J98*100,3)</f>
        <v>33.1</v>
      </c>
      <c r="P98" s="18">
        <f t="shared" si="22"/>
        <v>9</v>
      </c>
      <c r="Q98" s="37"/>
      <c r="R98" s="37">
        <f>ROUNDDOWN(J98*U98,0)</f>
        <v>29790</v>
      </c>
      <c r="S98" s="39">
        <f t="shared" si="27"/>
        <v>-29790</v>
      </c>
      <c r="T98" s="41">
        <f t="shared" si="28"/>
        <v>1509303</v>
      </c>
      <c r="U98" s="18">
        <f t="shared" si="21"/>
        <v>90000</v>
      </c>
      <c r="V98" s="18">
        <f t="shared" si="23"/>
        <v>0</v>
      </c>
      <c r="AF98" s="18">
        <f>IF(B98="B",1,0)</f>
        <v>1</v>
      </c>
      <c r="AG98" s="18">
        <f>IF(B98="S",1,0)</f>
        <v>0</v>
      </c>
      <c r="AH98" s="18">
        <f t="shared" si="24"/>
        <v>0</v>
      </c>
      <c r="AI98" s="18">
        <f t="shared" si="25"/>
        <v>1</v>
      </c>
      <c r="AJ98" s="18">
        <f t="shared" si="26"/>
        <v>0</v>
      </c>
    </row>
    <row r="99" spans="1:36" ht="19.5" customHeight="1">
      <c r="A99" s="34">
        <v>95</v>
      </c>
      <c r="B99" s="18" t="s">
        <v>38</v>
      </c>
      <c r="C99" s="19">
        <v>42100</v>
      </c>
      <c r="D99" s="58">
        <v>8</v>
      </c>
      <c r="E99" s="18">
        <v>177.605</v>
      </c>
      <c r="F99" s="18">
        <v>177.474</v>
      </c>
      <c r="G99" s="18">
        <v>2</v>
      </c>
      <c r="H99" s="18">
        <f>ROUNDDOWN(E99+(G99/100),3)</f>
        <v>177.625</v>
      </c>
      <c r="I99" s="18">
        <f>ROUNDDOWN(F99-(G99/100),3)</f>
        <v>177.454</v>
      </c>
      <c r="J99" s="18">
        <f t="shared" si="19"/>
        <v>0.17</v>
      </c>
      <c r="K99" s="18">
        <f t="shared" si="20"/>
        <v>0.34</v>
      </c>
      <c r="L99" s="18">
        <f>ROUNDDOWN(H99+K99,3)</f>
        <v>177.965</v>
      </c>
      <c r="M99" s="18" t="s">
        <v>63</v>
      </c>
      <c r="N99" s="18">
        <f>ROUNDDOWN(K99*100,3)</f>
        <v>34</v>
      </c>
      <c r="P99" s="18">
        <f t="shared" si="22"/>
        <v>17.6</v>
      </c>
      <c r="Q99" s="37">
        <f>ROUNDDOWN(K99*U99,0)</f>
        <v>59840</v>
      </c>
      <c r="R99" s="37"/>
      <c r="S99" s="39">
        <f t="shared" si="27"/>
        <v>59840</v>
      </c>
      <c r="T99" s="41">
        <f t="shared" si="28"/>
        <v>1569143</v>
      </c>
      <c r="U99" s="18">
        <f t="shared" si="21"/>
        <v>176000</v>
      </c>
      <c r="V99" s="18">
        <f t="shared" si="23"/>
        <v>1</v>
      </c>
      <c r="AF99" s="18">
        <f>IF(B99="B",1,0)</f>
        <v>1</v>
      </c>
      <c r="AG99" s="18">
        <f>IF(B99="S",1,0)</f>
        <v>0</v>
      </c>
      <c r="AH99" s="18">
        <f t="shared" si="24"/>
        <v>1</v>
      </c>
      <c r="AI99" s="18">
        <f t="shared" si="25"/>
        <v>0</v>
      </c>
      <c r="AJ99" s="18">
        <f t="shared" si="26"/>
        <v>0</v>
      </c>
    </row>
    <row r="100" spans="1:36" ht="19.5" customHeight="1">
      <c r="A100" s="34">
        <v>96</v>
      </c>
      <c r="B100" s="18" t="s">
        <v>38</v>
      </c>
      <c r="C100" s="19">
        <v>42096</v>
      </c>
      <c r="D100" s="58">
        <v>17</v>
      </c>
      <c r="E100" s="18">
        <v>177.607</v>
      </c>
      <c r="F100" s="18">
        <v>177.354</v>
      </c>
      <c r="G100" s="18">
        <v>2</v>
      </c>
      <c r="H100" s="18">
        <f>ROUNDDOWN(E100+(G100/100),3)</f>
        <v>177.627</v>
      </c>
      <c r="I100" s="18">
        <f>ROUNDDOWN(F100-(G100/100),3)</f>
        <v>177.334</v>
      </c>
      <c r="J100" s="18">
        <f t="shared" si="19"/>
        <v>0.293</v>
      </c>
      <c r="K100" s="18">
        <f t="shared" si="20"/>
        <v>0.586</v>
      </c>
      <c r="L100" s="18">
        <f>ROUNDDOWN(H100+K100,3)</f>
        <v>178.213</v>
      </c>
      <c r="M100" s="18" t="s">
        <v>87</v>
      </c>
      <c r="O100" s="18">
        <f>ROUNDDOWN(J100*100,3)</f>
        <v>29.3</v>
      </c>
      <c r="P100" s="18">
        <f t="shared" si="22"/>
        <v>10.2</v>
      </c>
      <c r="Q100" s="37"/>
      <c r="R100" s="37">
        <f>ROUNDDOWN(J100*U100,0)</f>
        <v>29886</v>
      </c>
      <c r="S100" s="39">
        <f t="shared" si="27"/>
        <v>-29886</v>
      </c>
      <c r="T100" s="41">
        <f t="shared" si="28"/>
        <v>1539257</v>
      </c>
      <c r="U100" s="18">
        <f t="shared" si="21"/>
        <v>102000</v>
      </c>
      <c r="V100" s="18">
        <f t="shared" si="23"/>
        <v>0</v>
      </c>
      <c r="AF100" s="18">
        <f>IF(B100="B",1,0)</f>
        <v>1</v>
      </c>
      <c r="AG100" s="18">
        <f>IF(B100="S",1,0)</f>
        <v>0</v>
      </c>
      <c r="AH100" s="18">
        <f t="shared" si="24"/>
        <v>0</v>
      </c>
      <c r="AI100" s="18">
        <f t="shared" si="25"/>
        <v>1</v>
      </c>
      <c r="AJ100" s="18">
        <f t="shared" si="26"/>
        <v>0</v>
      </c>
    </row>
    <row r="101" spans="1:36" ht="19.5" customHeight="1">
      <c r="A101" s="34">
        <v>97</v>
      </c>
      <c r="B101" s="18" t="s">
        <v>38</v>
      </c>
      <c r="C101" s="19">
        <v>42096</v>
      </c>
      <c r="D101" s="58">
        <v>16</v>
      </c>
      <c r="E101" s="18">
        <v>177.613</v>
      </c>
      <c r="F101" s="18">
        <v>177.2</v>
      </c>
      <c r="G101" s="18">
        <v>2</v>
      </c>
      <c r="H101" s="18">
        <f>ROUNDDOWN(E101+(G101/100),3)</f>
        <v>177.633</v>
      </c>
      <c r="I101" s="18">
        <f>ROUNDDOWN(F101-(G101/100),3)</f>
        <v>177.18</v>
      </c>
      <c r="J101" s="18">
        <f t="shared" si="19"/>
        <v>0.453</v>
      </c>
      <c r="K101" s="18">
        <f t="shared" si="20"/>
        <v>0.906</v>
      </c>
      <c r="L101" s="18">
        <f>ROUNDDOWN(H101+K101,3)</f>
        <v>178.539</v>
      </c>
      <c r="M101" s="18" t="s">
        <v>87</v>
      </c>
      <c r="O101" s="18">
        <f>ROUNDDOWN(J101*100,3)</f>
        <v>45.3</v>
      </c>
      <c r="P101" s="18">
        <f t="shared" si="22"/>
        <v>6.6</v>
      </c>
      <c r="Q101" s="37"/>
      <c r="R101" s="37">
        <f>ROUNDDOWN(J101*U101,0)</f>
        <v>29898</v>
      </c>
      <c r="S101" s="39">
        <f t="shared" si="27"/>
        <v>-29898</v>
      </c>
      <c r="T101" s="41">
        <f t="shared" si="28"/>
        <v>1509359</v>
      </c>
      <c r="U101" s="18">
        <f t="shared" si="21"/>
        <v>66000</v>
      </c>
      <c r="V101" s="18">
        <f t="shared" si="23"/>
        <v>0</v>
      </c>
      <c r="AF101" s="18">
        <f>IF(B101="B",1,0)</f>
        <v>1</v>
      </c>
      <c r="AG101" s="18">
        <f>IF(B101="S",1,0)</f>
        <v>0</v>
      </c>
      <c r="AH101" s="18">
        <f t="shared" si="24"/>
        <v>0</v>
      </c>
      <c r="AI101" s="18">
        <f t="shared" si="25"/>
        <v>1</v>
      </c>
      <c r="AJ101" s="18">
        <f t="shared" si="26"/>
        <v>0</v>
      </c>
    </row>
    <row r="102" spans="1:36" ht="19.5" customHeight="1">
      <c r="A102" s="34">
        <v>98</v>
      </c>
      <c r="B102" s="18" t="s">
        <v>64</v>
      </c>
      <c r="C102" s="19">
        <v>42095</v>
      </c>
      <c r="D102" s="58">
        <v>18</v>
      </c>
      <c r="E102" s="18">
        <v>177.186</v>
      </c>
      <c r="F102" s="18">
        <v>177.555</v>
      </c>
      <c r="G102" s="18">
        <v>2</v>
      </c>
      <c r="H102" s="18">
        <f>ROUNDDOWN(E102-(G102/100),3)</f>
        <v>177.166</v>
      </c>
      <c r="I102" s="18">
        <f>ROUNDDOWN(F102+(G102/100),3)</f>
        <v>177.575</v>
      </c>
      <c r="J102" s="18">
        <f t="shared" si="19"/>
        <v>0.408</v>
      </c>
      <c r="K102" s="18">
        <f t="shared" si="20"/>
        <v>0.816</v>
      </c>
      <c r="L102" s="18">
        <f>ROUNDDOWN(H102-K102,3)</f>
        <v>176.35</v>
      </c>
      <c r="M102" s="18" t="s">
        <v>87</v>
      </c>
      <c r="O102" s="18">
        <f>ROUNDDOWN(J102*100,3)</f>
        <v>40.8</v>
      </c>
      <c r="P102" s="18">
        <f t="shared" si="22"/>
        <v>7.3</v>
      </c>
      <c r="Q102" s="37"/>
      <c r="R102" s="37">
        <f>ROUNDDOWN(J102*U102,0)</f>
        <v>29784</v>
      </c>
      <c r="S102" s="39">
        <f t="shared" si="27"/>
        <v>-29784</v>
      </c>
      <c r="T102" s="41">
        <f t="shared" si="28"/>
        <v>1479575</v>
      </c>
      <c r="U102" s="18">
        <f t="shared" si="21"/>
        <v>73000</v>
      </c>
      <c r="V102" s="18">
        <f t="shared" si="23"/>
        <v>0</v>
      </c>
      <c r="AF102" s="18">
        <f>IF(B102="B",1,0)</f>
        <v>0</v>
      </c>
      <c r="AG102" s="18">
        <f>IF(B102="S",1,0)</f>
        <v>1</v>
      </c>
      <c r="AH102" s="18">
        <f t="shared" si="24"/>
        <v>0</v>
      </c>
      <c r="AI102" s="18">
        <f t="shared" si="25"/>
        <v>1</v>
      </c>
      <c r="AJ102" s="18">
        <f t="shared" si="26"/>
        <v>0</v>
      </c>
    </row>
    <row r="103" spans="1:36" ht="19.5" customHeight="1">
      <c r="A103" s="34">
        <v>99</v>
      </c>
      <c r="B103" s="18" t="s">
        <v>64</v>
      </c>
      <c r="C103" s="19">
        <v>42095</v>
      </c>
      <c r="D103" s="58">
        <v>14</v>
      </c>
      <c r="E103" s="18">
        <v>177.323</v>
      </c>
      <c r="F103" s="18">
        <v>177.701</v>
      </c>
      <c r="G103" s="18">
        <v>2</v>
      </c>
      <c r="H103" s="18">
        <f>ROUNDDOWN(E103-(G103/100),3)</f>
        <v>177.303</v>
      </c>
      <c r="I103" s="18">
        <f>ROUNDDOWN(F103+(G103/100),3)</f>
        <v>177.721</v>
      </c>
      <c r="J103" s="18">
        <f t="shared" si="19"/>
        <v>0.418</v>
      </c>
      <c r="K103" s="18">
        <f t="shared" si="20"/>
        <v>0.836</v>
      </c>
      <c r="L103" s="18">
        <f>ROUNDDOWN(H103-K103,3)</f>
        <v>176.467</v>
      </c>
      <c r="M103" s="18" t="s">
        <v>87</v>
      </c>
      <c r="O103" s="18">
        <f>ROUNDDOWN(J103*100,3)</f>
        <v>41.8</v>
      </c>
      <c r="P103" s="18">
        <f t="shared" si="22"/>
        <v>7.1</v>
      </c>
      <c r="Q103" s="37"/>
      <c r="R103" s="37">
        <f>ROUNDDOWN(J103*U103,0)</f>
        <v>29678</v>
      </c>
      <c r="S103" s="39">
        <f t="shared" si="27"/>
        <v>-29678</v>
      </c>
      <c r="T103" s="41">
        <f t="shared" si="28"/>
        <v>1449897</v>
      </c>
      <c r="U103" s="18">
        <f t="shared" si="21"/>
        <v>71000</v>
      </c>
      <c r="V103" s="18">
        <f t="shared" si="23"/>
        <v>0</v>
      </c>
      <c r="AF103" s="18">
        <f>IF(B103="B",1,0)</f>
        <v>0</v>
      </c>
      <c r="AG103" s="18">
        <f>IF(B103="S",1,0)</f>
        <v>1</v>
      </c>
      <c r="AH103" s="18">
        <f t="shared" si="24"/>
        <v>0</v>
      </c>
      <c r="AI103" s="18">
        <f t="shared" si="25"/>
        <v>1</v>
      </c>
      <c r="AJ103" s="18">
        <f t="shared" si="26"/>
        <v>0</v>
      </c>
    </row>
    <row r="104" spans="1:36" ht="19.5" customHeight="1">
      <c r="A104" s="33">
        <v>100</v>
      </c>
      <c r="B104" s="24" t="s">
        <v>64</v>
      </c>
      <c r="C104" s="23">
        <v>42094</v>
      </c>
      <c r="D104" s="60">
        <v>14</v>
      </c>
      <c r="E104" s="24">
        <v>177.241</v>
      </c>
      <c r="F104" s="24">
        <v>177.571</v>
      </c>
      <c r="G104" s="18">
        <v>2</v>
      </c>
      <c r="H104" s="18">
        <f>ROUNDDOWN(E104-(G104/100),3)</f>
        <v>177.221</v>
      </c>
      <c r="I104" s="18">
        <f>ROUNDDOWN(F104+(G104/100),3)</f>
        <v>177.591</v>
      </c>
      <c r="J104" s="18">
        <f t="shared" si="19"/>
        <v>0.37</v>
      </c>
      <c r="K104" s="18">
        <f t="shared" si="20"/>
        <v>0.74</v>
      </c>
      <c r="L104" s="18">
        <f>ROUNDDOWN(H104-K104,3)</f>
        <v>176.481</v>
      </c>
      <c r="M104" s="18" t="s">
        <v>87</v>
      </c>
      <c r="O104" s="18">
        <f>ROUNDDOWN(J104*100,3)</f>
        <v>37</v>
      </c>
      <c r="P104" s="18">
        <f t="shared" si="22"/>
        <v>8.1</v>
      </c>
      <c r="Q104" s="37"/>
      <c r="R104" s="37">
        <f>ROUNDDOWN(J104*U104,0)</f>
        <v>29970</v>
      </c>
      <c r="S104" s="39">
        <f t="shared" si="27"/>
        <v>-29970</v>
      </c>
      <c r="T104" s="41">
        <f t="shared" si="28"/>
        <v>1419927</v>
      </c>
      <c r="U104" s="18">
        <f t="shared" si="21"/>
        <v>81000</v>
      </c>
      <c r="V104" s="18">
        <f t="shared" si="23"/>
        <v>0</v>
      </c>
      <c r="AF104" s="18">
        <f>IF(B104="B",1,0)</f>
        <v>0</v>
      </c>
      <c r="AG104" s="18">
        <f>IF(B104="S",1,0)</f>
        <v>1</v>
      </c>
      <c r="AH104" s="18">
        <f t="shared" si="24"/>
        <v>0</v>
      </c>
      <c r="AI104" s="18">
        <f t="shared" si="25"/>
        <v>1</v>
      </c>
      <c r="AJ104" s="18">
        <f t="shared" si="26"/>
        <v>0</v>
      </c>
    </row>
    <row r="105" spans="1:36" ht="19.5" customHeight="1">
      <c r="A105" s="18">
        <v>101</v>
      </c>
      <c r="B105" s="18" t="s">
        <v>64</v>
      </c>
      <c r="C105" s="53">
        <v>42094</v>
      </c>
      <c r="D105" s="58">
        <v>10</v>
      </c>
      <c r="E105" s="18">
        <v>177.399</v>
      </c>
      <c r="F105" s="18">
        <v>177.693</v>
      </c>
      <c r="G105" s="18">
        <v>2</v>
      </c>
      <c r="H105" s="18">
        <f>ROUNDDOWN(E105-(G105/100),3)</f>
        <v>177.379</v>
      </c>
      <c r="I105" s="18">
        <f>ROUNDDOWN(F105+(G105/100),3)</f>
        <v>177.713</v>
      </c>
      <c r="J105" s="18">
        <f>ABS(ROUNDDOWN(H105-I105,3))</f>
        <v>0.334</v>
      </c>
      <c r="K105" s="18">
        <f>ROUNDDOWN(J105*2,3)</f>
        <v>0.668</v>
      </c>
      <c r="L105" s="18">
        <f>ROUNDDOWN(H105-K105,3)</f>
        <v>176.711</v>
      </c>
      <c r="M105" s="18" t="s">
        <v>87</v>
      </c>
      <c r="O105" s="18">
        <f>ROUNDDOWN(J105*100,3)</f>
        <v>33.4</v>
      </c>
      <c r="P105" s="18">
        <f>ROUNDDOWN(U105/10000,1)</f>
        <v>8.9</v>
      </c>
      <c r="Q105" s="37"/>
      <c r="R105" s="37">
        <f>ROUNDDOWN(J105*U105,0)</f>
        <v>29726</v>
      </c>
      <c r="S105" s="39">
        <f>IF(V105=1,Q105,R105*-1)</f>
        <v>-29726</v>
      </c>
      <c r="T105" s="41">
        <f>T104+S105</f>
        <v>1390201</v>
      </c>
      <c r="U105" s="18">
        <f>ROUNDDOWN((($R$2*$U$4)/(J105*100))*100,-3)</f>
        <v>89000</v>
      </c>
      <c r="V105" s="18">
        <f t="shared" si="23"/>
        <v>0</v>
      </c>
      <c r="AF105" s="18">
        <f>IF(B105="B",1,0)</f>
        <v>0</v>
      </c>
      <c r="AG105" s="18">
        <f>IF(B105="S",1,0)</f>
        <v>1</v>
      </c>
      <c r="AH105" s="18">
        <f t="shared" si="24"/>
        <v>0</v>
      </c>
      <c r="AI105" s="18">
        <f t="shared" si="25"/>
        <v>1</v>
      </c>
      <c r="AJ105" s="18">
        <f t="shared" si="26"/>
        <v>0</v>
      </c>
    </row>
    <row r="106" spans="1:36" ht="19.5" customHeight="1">
      <c r="A106" s="28">
        <v>102</v>
      </c>
      <c r="D106" s="58"/>
      <c r="N106" s="35"/>
      <c r="O106" s="35"/>
      <c r="P106" s="35"/>
      <c r="Q106" s="37">
        <f>SUM(Q5:Q105)</f>
        <v>2088162</v>
      </c>
      <c r="R106" s="37">
        <f>SUM(R5:R105)</f>
        <v>1697961</v>
      </c>
      <c r="S106" s="37">
        <f>SUM(S5:S105)</f>
        <v>390201</v>
      </c>
      <c r="T106" s="35"/>
      <c r="U106" s="35"/>
      <c r="V106" s="35"/>
      <c r="W106" s="35"/>
      <c r="X106" s="35"/>
      <c r="Y106" s="35"/>
      <c r="Z106" s="18">
        <f>N106-O106</f>
        <v>0</v>
      </c>
      <c r="AF106" s="18">
        <f>SUM(AF5:AF105)</f>
        <v>69</v>
      </c>
      <c r="AG106" s="18">
        <f>SUM(AG5:AG105)</f>
        <v>32</v>
      </c>
      <c r="AH106" s="18">
        <f>SUM(AH5:AH105)</f>
        <v>35</v>
      </c>
      <c r="AI106" s="18">
        <f>SUM(AI5:AI105)</f>
        <v>57</v>
      </c>
      <c r="AJ106" s="18">
        <f>SUM(AJ5:AJ105)</f>
        <v>9</v>
      </c>
    </row>
    <row r="107" spans="1:14" ht="19.5" customHeight="1">
      <c r="A107" s="18">
        <v>103</v>
      </c>
      <c r="D107" s="58"/>
      <c r="N107" s="18">
        <f>MAX(N5:N105)</f>
        <v>154.2</v>
      </c>
    </row>
    <row r="108" spans="1:18" ht="19.5" customHeight="1">
      <c r="A108" s="28">
        <v>104</v>
      </c>
      <c r="D108" s="58"/>
      <c r="R108" s="41">
        <f>Q106-R106</f>
        <v>390201</v>
      </c>
    </row>
    <row r="109" ht="19.5" customHeight="1">
      <c r="D109" s="58"/>
    </row>
    <row r="110" ht="19.5" customHeight="1">
      <c r="D110" s="58"/>
    </row>
    <row r="111" ht="19.5" customHeight="1">
      <c r="D111" s="58"/>
    </row>
    <row r="112" ht="19.5" customHeight="1">
      <c r="D112" s="58"/>
    </row>
    <row r="113" ht="19.5" customHeight="1">
      <c r="D113" s="58"/>
    </row>
    <row r="114" ht="19.5" customHeight="1">
      <c r="D114" s="58"/>
    </row>
    <row r="115" ht="19.5" customHeight="1">
      <c r="D115" s="58"/>
    </row>
    <row r="116" ht="19.5" customHeight="1">
      <c r="D116" s="58"/>
    </row>
    <row r="117" ht="19.5" customHeight="1">
      <c r="D117" s="58"/>
    </row>
    <row r="118" ht="19.5" customHeight="1">
      <c r="D118" s="58"/>
    </row>
    <row r="119" ht="19.5" customHeight="1">
      <c r="D119" s="58"/>
    </row>
    <row r="120" ht="19.5" customHeight="1">
      <c r="D120" s="58"/>
    </row>
    <row r="121" ht="19.5" customHeight="1">
      <c r="D121" s="58"/>
    </row>
    <row r="122" ht="19.5" customHeight="1">
      <c r="D122" s="58"/>
    </row>
    <row r="123" ht="19.5" customHeight="1">
      <c r="D123" s="58"/>
    </row>
    <row r="124" ht="19.5" customHeight="1">
      <c r="D124" s="58"/>
    </row>
    <row r="125" ht="19.5" customHeight="1">
      <c r="D125" s="58"/>
    </row>
    <row r="126" ht="19.5" customHeight="1">
      <c r="D126" s="58"/>
    </row>
    <row r="127" ht="19.5" customHeight="1">
      <c r="D127" s="58"/>
    </row>
    <row r="128" ht="19.5" customHeight="1">
      <c r="D128" s="58"/>
    </row>
    <row r="129" ht="19.5" customHeight="1">
      <c r="D129" s="58"/>
    </row>
    <row r="130" ht="19.5" customHeight="1">
      <c r="D130" s="58"/>
    </row>
  </sheetData>
  <mergeCells count="1">
    <mergeCell ref="AA15:AB15"/>
  </mergeCells>
  <printOptions horizontalCentered="1"/>
  <pageMargins left="0" right="0" top="0.22" bottom="0.7480314960629921" header="0.41" footer="0.31496062992125984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Q28"/>
  <sheetViews>
    <sheetView tabSelected="1" zoomScale="85" zoomScaleNormal="85" workbookViewId="0" topLeftCell="A1">
      <selection activeCell="A25" sqref="A25"/>
    </sheetView>
  </sheetViews>
  <sheetFormatPr defaultColWidth="9.00390625" defaultRowHeight="24.75" customHeight="1"/>
  <cols>
    <col min="1" max="1" width="10.625" style="0" customWidth="1"/>
    <col min="2" max="3" width="25.625" style="0" customWidth="1"/>
    <col min="4" max="4" width="10.625" style="0" customWidth="1"/>
    <col min="5" max="6" width="25.625" style="0" customWidth="1"/>
    <col min="7" max="7" width="10.625" style="0" customWidth="1"/>
    <col min="8" max="9" width="25.625" style="0" customWidth="1"/>
    <col min="10" max="10" width="10.625" style="0" customWidth="1"/>
    <col min="11" max="16384" width="25.625" style="0" customWidth="1"/>
  </cols>
  <sheetData>
    <row r="4" spans="2:12" ht="24.75" customHeight="1" thickBot="1">
      <c r="B4" s="17" t="s">
        <v>88</v>
      </c>
      <c r="C4" s="17"/>
      <c r="E4" s="17" t="s">
        <v>52</v>
      </c>
      <c r="F4" s="17"/>
      <c r="H4" s="17" t="s">
        <v>53</v>
      </c>
      <c r="I4" s="17"/>
      <c r="K4" s="17" t="s">
        <v>54</v>
      </c>
      <c r="L4" s="17"/>
    </row>
    <row r="5" spans="2:14" ht="24.75" customHeight="1" thickBot="1">
      <c r="B5" s="61" t="s">
        <v>8</v>
      </c>
      <c r="C5" s="62"/>
      <c r="E5" s="61" t="s">
        <v>8</v>
      </c>
      <c r="F5" s="62"/>
      <c r="H5" s="61" t="s">
        <v>8</v>
      </c>
      <c r="I5" s="62"/>
      <c r="K5" s="61" t="s">
        <v>8</v>
      </c>
      <c r="L5" s="62"/>
      <c r="N5" s="17" t="s">
        <v>88</v>
      </c>
    </row>
    <row r="6" spans="2:17" ht="24.75" customHeight="1">
      <c r="B6" s="7" t="s">
        <v>9</v>
      </c>
      <c r="C6" s="10" t="s">
        <v>93</v>
      </c>
      <c r="E6" s="7" t="s">
        <v>9</v>
      </c>
      <c r="F6" s="10" t="s">
        <v>93</v>
      </c>
      <c r="H6" s="7" t="s">
        <v>9</v>
      </c>
      <c r="I6" s="10" t="s">
        <v>93</v>
      </c>
      <c r="K6" s="7" t="s">
        <v>9</v>
      </c>
      <c r="L6" s="10" t="s">
        <v>93</v>
      </c>
      <c r="N6" s="50" t="s">
        <v>79</v>
      </c>
      <c r="O6" s="51">
        <v>1000000</v>
      </c>
      <c r="P6" s="50"/>
      <c r="Q6" s="50"/>
    </row>
    <row r="7" spans="2:17" ht="24.75" customHeight="1">
      <c r="B7" s="8" t="s">
        <v>10</v>
      </c>
      <c r="C7" s="11">
        <v>69</v>
      </c>
      <c r="E7" s="8" t="s">
        <v>10</v>
      </c>
      <c r="F7" s="11">
        <v>69</v>
      </c>
      <c r="H7" s="8" t="s">
        <v>10</v>
      </c>
      <c r="I7" s="11">
        <v>69</v>
      </c>
      <c r="K7" s="8" t="s">
        <v>10</v>
      </c>
      <c r="L7" s="11">
        <v>69</v>
      </c>
      <c r="N7" s="46" t="s">
        <v>80</v>
      </c>
      <c r="O7" s="48">
        <v>0.01</v>
      </c>
      <c r="P7" s="48">
        <v>0.02</v>
      </c>
      <c r="Q7" s="48">
        <v>0.03</v>
      </c>
    </row>
    <row r="8" spans="2:17" ht="24.75" customHeight="1">
      <c r="B8" s="8" t="s">
        <v>11</v>
      </c>
      <c r="C8" s="11">
        <v>32</v>
      </c>
      <c r="E8" s="8" t="s">
        <v>11</v>
      </c>
      <c r="F8" s="11">
        <v>32</v>
      </c>
      <c r="H8" s="8" t="s">
        <v>11</v>
      </c>
      <c r="I8" s="11">
        <v>32</v>
      </c>
      <c r="K8" s="8" t="s">
        <v>11</v>
      </c>
      <c r="L8" s="11">
        <v>32</v>
      </c>
      <c r="N8" s="46" t="s">
        <v>81</v>
      </c>
      <c r="O8" s="47">
        <v>83192</v>
      </c>
      <c r="P8" s="47">
        <v>168605</v>
      </c>
      <c r="Q8" s="49">
        <v>252223</v>
      </c>
    </row>
    <row r="9" spans="2:17" ht="24.75" customHeight="1">
      <c r="B9" s="8" t="s">
        <v>12</v>
      </c>
      <c r="C9" s="11">
        <v>101</v>
      </c>
      <c r="E9" s="8" t="s">
        <v>12</v>
      </c>
      <c r="F9" s="11">
        <v>101</v>
      </c>
      <c r="H9" s="8" t="s">
        <v>12</v>
      </c>
      <c r="I9" s="11">
        <v>101</v>
      </c>
      <c r="K9" s="8" t="s">
        <v>12</v>
      </c>
      <c r="L9" s="11">
        <v>101</v>
      </c>
      <c r="N9" s="46" t="s">
        <v>107</v>
      </c>
      <c r="O9" s="52">
        <f>ROUNDDOWN(((O8)/$O$6)*100,2)</f>
        <v>8.31</v>
      </c>
      <c r="P9" s="52">
        <f>ROUNDDOWN(((P8)/$O$6)*100,2)</f>
        <v>16.86</v>
      </c>
      <c r="Q9" s="52">
        <f>ROUNDDOWN(((Q8)/$O$6)*100,2)</f>
        <v>25.22</v>
      </c>
    </row>
    <row r="10" spans="2:12" ht="24.75" customHeight="1">
      <c r="B10" s="8" t="s">
        <v>13</v>
      </c>
      <c r="C10" s="11">
        <v>67</v>
      </c>
      <c r="E10" s="8" t="s">
        <v>13</v>
      </c>
      <c r="F10" s="11">
        <v>51</v>
      </c>
      <c r="H10" s="8" t="s">
        <v>13</v>
      </c>
      <c r="I10" s="11">
        <v>40</v>
      </c>
      <c r="K10" s="8" t="s">
        <v>13</v>
      </c>
      <c r="L10" s="11">
        <v>35</v>
      </c>
    </row>
    <row r="11" spans="2:14" ht="24.75" customHeight="1">
      <c r="B11" s="8" t="s">
        <v>14</v>
      </c>
      <c r="C11" s="12">
        <v>25</v>
      </c>
      <c r="E11" s="8" t="s">
        <v>14</v>
      </c>
      <c r="F11" s="12">
        <v>41</v>
      </c>
      <c r="H11" s="8" t="s">
        <v>14</v>
      </c>
      <c r="I11" s="12">
        <v>52</v>
      </c>
      <c r="K11" s="8" t="s">
        <v>14</v>
      </c>
      <c r="L11" s="12">
        <v>57</v>
      </c>
      <c r="N11" s="17" t="s">
        <v>52</v>
      </c>
    </row>
    <row r="12" spans="2:17" ht="24.75" customHeight="1">
      <c r="B12" s="8" t="s">
        <v>15</v>
      </c>
      <c r="C12" s="11" t="s">
        <v>66</v>
      </c>
      <c r="E12" s="8" t="s">
        <v>15</v>
      </c>
      <c r="F12" s="11" t="s">
        <v>66</v>
      </c>
      <c r="H12" s="8" t="s">
        <v>15</v>
      </c>
      <c r="I12" s="11" t="s">
        <v>66</v>
      </c>
      <c r="K12" s="8" t="s">
        <v>15</v>
      </c>
      <c r="L12" s="11" t="s">
        <v>66</v>
      </c>
      <c r="N12" s="50" t="s">
        <v>79</v>
      </c>
      <c r="O12" s="51">
        <v>1000000</v>
      </c>
      <c r="P12" s="50"/>
      <c r="Q12" s="50"/>
    </row>
    <row r="13" spans="2:17" ht="24.75" customHeight="1">
      <c r="B13" s="13" t="s">
        <v>65</v>
      </c>
      <c r="C13" s="14">
        <v>9</v>
      </c>
      <c r="E13" s="13" t="s">
        <v>68</v>
      </c>
      <c r="F13" s="14">
        <v>9</v>
      </c>
      <c r="H13" s="13" t="s">
        <v>68</v>
      </c>
      <c r="I13" s="14">
        <v>9</v>
      </c>
      <c r="K13" s="13" t="s">
        <v>68</v>
      </c>
      <c r="L13" s="14">
        <v>9</v>
      </c>
      <c r="N13" s="46" t="s">
        <v>80</v>
      </c>
      <c r="O13" s="48">
        <v>0.01</v>
      </c>
      <c r="P13" s="48">
        <v>0.02</v>
      </c>
      <c r="Q13" s="48">
        <v>0.03</v>
      </c>
    </row>
    <row r="14" spans="2:17" ht="24.75" customHeight="1">
      <c r="B14" s="8" t="s">
        <v>16</v>
      </c>
      <c r="C14" s="54">
        <v>662535</v>
      </c>
      <c r="E14" s="8" t="s">
        <v>16</v>
      </c>
      <c r="F14" s="54">
        <v>1520869</v>
      </c>
      <c r="H14" s="8" t="s">
        <v>16</v>
      </c>
      <c r="I14" s="54">
        <v>1187847</v>
      </c>
      <c r="K14" s="8" t="s">
        <v>16</v>
      </c>
      <c r="L14" s="54">
        <v>2088162</v>
      </c>
      <c r="N14" s="46" t="s">
        <v>81</v>
      </c>
      <c r="O14" s="47">
        <v>128968</v>
      </c>
      <c r="P14" s="47">
        <v>258748</v>
      </c>
      <c r="Q14" s="49">
        <v>389098</v>
      </c>
    </row>
    <row r="15" spans="2:17" ht="24.75" customHeight="1">
      <c r="B15" s="8" t="s">
        <v>17</v>
      </c>
      <c r="C15" s="55">
        <v>493930</v>
      </c>
      <c r="E15" s="8" t="s">
        <v>17</v>
      </c>
      <c r="F15" s="55">
        <v>1131771</v>
      </c>
      <c r="H15" s="8" t="s">
        <v>17</v>
      </c>
      <c r="I15" s="55">
        <v>1029044</v>
      </c>
      <c r="K15" s="8" t="s">
        <v>17</v>
      </c>
      <c r="L15" s="55">
        <v>1697961</v>
      </c>
      <c r="N15" s="46" t="s">
        <v>107</v>
      </c>
      <c r="O15" s="52">
        <f>ROUNDDOWN(((O14)/$O$6)*100,2)</f>
        <v>12.89</v>
      </c>
      <c r="P15" s="52">
        <f>ROUNDDOWN(((P14)/$O$6)*100,2)</f>
        <v>25.87</v>
      </c>
      <c r="Q15" s="52">
        <f>ROUNDDOWN(((Q14)/$O$6)*100,2)</f>
        <v>38.9</v>
      </c>
    </row>
    <row r="16" spans="2:12" ht="24.75" customHeight="1">
      <c r="B16" s="8" t="s">
        <v>18</v>
      </c>
      <c r="C16" s="56">
        <v>168605</v>
      </c>
      <c r="E16" s="8" t="s">
        <v>18</v>
      </c>
      <c r="F16" s="56">
        <v>389098</v>
      </c>
      <c r="H16" s="8" t="s">
        <v>18</v>
      </c>
      <c r="I16" s="56">
        <v>158803</v>
      </c>
      <c r="K16" s="8" t="s">
        <v>18</v>
      </c>
      <c r="L16" s="56">
        <v>390201</v>
      </c>
    </row>
    <row r="17" spans="2:14" ht="24.75" customHeight="1">
      <c r="B17" s="8" t="s">
        <v>1</v>
      </c>
      <c r="C17" s="15">
        <v>9601.956</v>
      </c>
      <c r="E17" s="8" t="s">
        <v>1</v>
      </c>
      <c r="F17" s="15">
        <v>22041.579</v>
      </c>
      <c r="H17" s="8" t="s">
        <v>1</v>
      </c>
      <c r="I17" s="15">
        <v>17215.173</v>
      </c>
      <c r="K17" s="8" t="s">
        <v>1</v>
      </c>
      <c r="L17" s="15">
        <v>30263.217</v>
      </c>
      <c r="N17" s="17" t="s">
        <v>53</v>
      </c>
    </row>
    <row r="18" spans="2:17" ht="24.75" customHeight="1">
      <c r="B18" s="8" t="s">
        <v>2</v>
      </c>
      <c r="C18" s="15">
        <v>19757.2</v>
      </c>
      <c r="E18" s="8" t="s">
        <v>2</v>
      </c>
      <c r="F18" s="15">
        <v>27604.17</v>
      </c>
      <c r="H18" s="8" t="s">
        <v>2</v>
      </c>
      <c r="I18" s="15">
        <v>19789.307</v>
      </c>
      <c r="K18" s="8" t="s">
        <v>2</v>
      </c>
      <c r="L18" s="15">
        <v>29788.789</v>
      </c>
      <c r="N18" s="50" t="s">
        <v>79</v>
      </c>
      <c r="O18" s="51">
        <v>1000000</v>
      </c>
      <c r="P18" s="50"/>
      <c r="Q18" s="50"/>
    </row>
    <row r="19" spans="2:17" ht="24.75" customHeight="1">
      <c r="B19" s="8" t="s">
        <v>19</v>
      </c>
      <c r="C19" s="11">
        <v>8</v>
      </c>
      <c r="E19" s="8" t="s">
        <v>19</v>
      </c>
      <c r="F19" s="11">
        <v>6</v>
      </c>
      <c r="H19" s="8" t="s">
        <v>19</v>
      </c>
      <c r="I19" s="11">
        <v>4</v>
      </c>
      <c r="K19" s="8" t="s">
        <v>19</v>
      </c>
      <c r="L19" s="11">
        <v>4</v>
      </c>
      <c r="N19" s="46" t="s">
        <v>80</v>
      </c>
      <c r="O19" s="48">
        <v>0.01</v>
      </c>
      <c r="P19" s="48">
        <v>0.02</v>
      </c>
      <c r="Q19" s="48">
        <v>0.03</v>
      </c>
    </row>
    <row r="20" spans="2:17" ht="24.75" customHeight="1">
      <c r="B20" s="8" t="s">
        <v>20</v>
      </c>
      <c r="C20" s="11">
        <v>3</v>
      </c>
      <c r="E20" s="8" t="s">
        <v>20</v>
      </c>
      <c r="F20" s="11">
        <v>5</v>
      </c>
      <c r="H20" s="8" t="s">
        <v>20</v>
      </c>
      <c r="I20" s="11">
        <v>7</v>
      </c>
      <c r="K20" s="8" t="s">
        <v>20</v>
      </c>
      <c r="L20" s="11">
        <v>7</v>
      </c>
      <c r="N20" s="46" t="s">
        <v>81</v>
      </c>
      <c r="O20" s="47">
        <v>128968</v>
      </c>
      <c r="P20" s="47">
        <v>258748</v>
      </c>
      <c r="Q20" s="49">
        <v>389098</v>
      </c>
    </row>
    <row r="21" spans="2:17" ht="24.75" customHeight="1">
      <c r="B21" s="8" t="s">
        <v>21</v>
      </c>
      <c r="C21" s="16">
        <v>38.5</v>
      </c>
      <c r="E21" s="8" t="s">
        <v>21</v>
      </c>
      <c r="F21" s="16">
        <v>77.1</v>
      </c>
      <c r="H21" s="8" t="s">
        <v>21</v>
      </c>
      <c r="I21" s="16">
        <v>95.9</v>
      </c>
      <c r="K21" s="8" t="s">
        <v>21</v>
      </c>
      <c r="L21" s="16">
        <v>154.2</v>
      </c>
      <c r="N21" s="46" t="s">
        <v>107</v>
      </c>
      <c r="O21" s="52">
        <f>ROUNDDOWN(((O20)/$O$6)*100,2)</f>
        <v>12.89</v>
      </c>
      <c r="P21" s="52">
        <f>ROUNDDOWN(((P20)/$O$6)*100,2)</f>
        <v>25.87</v>
      </c>
      <c r="Q21" s="52">
        <f>ROUNDDOWN(((Q20)/$O$6)*100,2)</f>
        <v>38.9</v>
      </c>
    </row>
    <row r="22" spans="2:12" ht="24.75" customHeight="1" thickBot="1">
      <c r="B22" s="9" t="s">
        <v>0</v>
      </c>
      <c r="C22" s="57">
        <v>0.66</v>
      </c>
      <c r="E22" s="9" t="s">
        <v>0</v>
      </c>
      <c r="F22" s="57">
        <v>0.5</v>
      </c>
      <c r="H22" s="9" t="s">
        <v>0</v>
      </c>
      <c r="I22" s="30">
        <v>0.39</v>
      </c>
      <c r="K22" s="9" t="s">
        <v>0</v>
      </c>
      <c r="L22" s="30">
        <v>0.34</v>
      </c>
    </row>
    <row r="23" ht="24.75" customHeight="1">
      <c r="N23" s="17"/>
    </row>
    <row r="24" ht="24.75" customHeight="1">
      <c r="N24" s="17" t="s">
        <v>54</v>
      </c>
    </row>
    <row r="25" spans="14:17" ht="24.75" customHeight="1">
      <c r="N25" s="50" t="s">
        <v>79</v>
      </c>
      <c r="O25" s="51">
        <v>1000000</v>
      </c>
      <c r="P25" s="50"/>
      <c r="Q25" s="50"/>
    </row>
    <row r="26" spans="14:17" ht="24.75" customHeight="1">
      <c r="N26" s="46" t="s">
        <v>80</v>
      </c>
      <c r="O26" s="48">
        <v>0.01</v>
      </c>
      <c r="P26" s="48">
        <v>0.02</v>
      </c>
      <c r="Q26" s="48">
        <v>0.03</v>
      </c>
    </row>
    <row r="27" spans="14:17" ht="24.75" customHeight="1">
      <c r="N27" s="46" t="s">
        <v>81</v>
      </c>
      <c r="O27" s="47">
        <v>130396</v>
      </c>
      <c r="P27" s="47">
        <v>258672</v>
      </c>
      <c r="Q27" s="49">
        <v>390201</v>
      </c>
    </row>
    <row r="28" spans="14:17" ht="24.75" customHeight="1">
      <c r="N28" s="46" t="s">
        <v>107</v>
      </c>
      <c r="O28" s="52">
        <f>ROUNDDOWN(((O27)/$O$6)*100,2)</f>
        <v>13.03</v>
      </c>
      <c r="P28" s="52">
        <f>ROUNDDOWN(((P27)/$O$6)*100,2)</f>
        <v>25.86</v>
      </c>
      <c r="Q28" s="52">
        <f>ROUNDDOWN(((Q27)/$O$6)*100,2)</f>
        <v>39.02</v>
      </c>
    </row>
  </sheetData>
  <mergeCells count="4">
    <mergeCell ref="B5:C5"/>
    <mergeCell ref="E5:F5"/>
    <mergeCell ref="H5:I5"/>
    <mergeCell ref="K5:L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Lenovo</cp:lastModifiedBy>
  <cp:lastPrinted>2015-07-16T08:04:37Z</cp:lastPrinted>
  <dcterms:created xsi:type="dcterms:W3CDTF">2013-10-09T23:04:08Z</dcterms:created>
  <dcterms:modified xsi:type="dcterms:W3CDTF">2015-07-16T08:19:50Z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