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35" windowHeight="7335" tabRatio="912" activeTab="9"/>
  </bookViews>
  <sheets>
    <sheet name="ルール＆合計" sheetId="1" r:id="rId1"/>
    <sheet name="検証データ" sheetId="2" r:id="rId2"/>
    <sheet name="画像" sheetId="3" r:id="rId3"/>
    <sheet name="気づき" sheetId="4" r:id="rId4"/>
    <sheet name="検証終了通貨" sheetId="5" r:id="rId5"/>
    <sheet name="検証データ 0.5_2" sheetId="6" r:id="rId6"/>
    <sheet name="検証データ 1.0_2" sheetId="7" r:id="rId7"/>
    <sheet name="検証データ1.50_2" sheetId="8" r:id="rId8"/>
    <sheet name="検証データ 2.0_2" sheetId="9" r:id="rId9"/>
    <sheet name="まとめ (2)" sheetId="10" r:id="rId10"/>
  </sheets>
  <definedNames>
    <definedName name="_xlnm.Print_Area" localSheetId="1">'検証データ'!$A$1:$V$104</definedName>
    <definedName name="_xlnm.Print_Area" localSheetId="5">'検証データ 0.5_2'!$A$1:$V$107</definedName>
    <definedName name="_xlnm.Print_Area" localSheetId="6">'検証データ 1.0_2'!$A$1:$T$107</definedName>
    <definedName name="_xlnm.Print_Area" localSheetId="8">'検証データ 2.0_2'!$A$1:$S$107</definedName>
    <definedName name="_xlnm.Print_Area" localSheetId="7">'検証データ1.50_2'!$A$1:$T$107</definedName>
  </definedNames>
  <calcPr fullCalcOnLoad="1"/>
</workbook>
</file>

<file path=xl/sharedStrings.xml><?xml version="1.0" encoding="utf-8"?>
<sst xmlns="http://schemas.openxmlformats.org/spreadsheetml/2006/main" count="1735" uniqueCount="134">
  <si>
    <t>※入力</t>
  </si>
  <si>
    <t>初期資金</t>
  </si>
  <si>
    <t>スタート日</t>
  </si>
  <si>
    <t>現在資金</t>
  </si>
  <si>
    <t>損切り</t>
  </si>
  <si>
    <t>資金増減</t>
  </si>
  <si>
    <t>トータル集計</t>
  </si>
  <si>
    <t>集計</t>
  </si>
  <si>
    <t>利益合計</t>
  </si>
  <si>
    <t>損失合計</t>
  </si>
  <si>
    <t>損益</t>
  </si>
  <si>
    <t>利益トレード
回数</t>
  </si>
  <si>
    <t>損失トレード
回数</t>
  </si>
  <si>
    <t>総トレード
回数</t>
  </si>
  <si>
    <t>勝率</t>
  </si>
  <si>
    <t>平均利益</t>
  </si>
  <si>
    <t>平均損失</t>
  </si>
  <si>
    <t>平均利益
/平均損失</t>
  </si>
  <si>
    <t>総利益
/総損失(PF)</t>
  </si>
  <si>
    <t>2014年　　合計</t>
  </si>
  <si>
    <t>※リスクリワードレシオ</t>
  </si>
  <si>
    <t>※プロフィットファクター</t>
  </si>
  <si>
    <t>通貨ペア</t>
  </si>
  <si>
    <t>売買</t>
  </si>
  <si>
    <t>エントリー日時</t>
  </si>
  <si>
    <t>利益pips</t>
  </si>
  <si>
    <t>損失pips</t>
  </si>
  <si>
    <t>トレード詳細データ</t>
  </si>
  <si>
    <t>トレード期間</t>
  </si>
  <si>
    <t>買いエントリー回数</t>
  </si>
  <si>
    <t>売りエントリー回数</t>
  </si>
  <si>
    <t>合計トレード回数</t>
  </si>
  <si>
    <t>合計勝ち数</t>
  </si>
  <si>
    <t>合計負け数</t>
  </si>
  <si>
    <t>引き分け</t>
  </si>
  <si>
    <t>合計利益</t>
  </si>
  <si>
    <t>合計損失</t>
  </si>
  <si>
    <t>合計損益</t>
  </si>
  <si>
    <t>最大連勝数</t>
  </si>
  <si>
    <t>最大連敗数</t>
  </si>
  <si>
    <t>最大DD(pips)</t>
  </si>
  <si>
    <t>１．今、のあなたの現状を書いてください。</t>
  </si>
  <si>
    <t>（投資歴はどれくらいなのか、現状は勝てているのか負けているか？など）</t>
  </si>
  <si>
    <t>気づき：</t>
  </si>
  <si>
    <t>PB:</t>
  </si>
  <si>
    <t>USDJPY</t>
  </si>
  <si>
    <t>日足◎</t>
  </si>
  <si>
    <t>240分足◎</t>
  </si>
  <si>
    <t>USDCHF</t>
  </si>
  <si>
    <t>フィボナッチトレード</t>
  </si>
  <si>
    <t>60分◎</t>
  </si>
  <si>
    <t>EURUSD</t>
  </si>
  <si>
    <t>ヘッドアンドショルダー</t>
  </si>
  <si>
    <t>GBPUSD</t>
  </si>
  <si>
    <t>エントリー価格</t>
  </si>
  <si>
    <t>ストップ価格</t>
  </si>
  <si>
    <t>余裕値幅</t>
  </si>
  <si>
    <t>B</t>
  </si>
  <si>
    <t>生高値</t>
  </si>
  <si>
    <t>生安値</t>
  </si>
  <si>
    <t>目標値</t>
  </si>
  <si>
    <t>基準値幅</t>
  </si>
  <si>
    <t>１．０倍</t>
  </si>
  <si>
    <t>PIPS</t>
  </si>
  <si>
    <t>＋余裕値幅</t>
  </si>
  <si>
    <t>#</t>
  </si>
  <si>
    <t>○✕</t>
  </si>
  <si>
    <t>PIPS</t>
  </si>
  <si>
    <t>＋余裕値幅</t>
  </si>
  <si>
    <t>○✕</t>
  </si>
  <si>
    <t>基準値幅の０．５倍</t>
  </si>
  <si>
    <t>-</t>
  </si>
  <si>
    <t>基準値幅の1.0倍</t>
  </si>
  <si>
    <t>基準値幅の1.5倍</t>
  </si>
  <si>
    <t>基準値幅の2.0倍</t>
  </si>
  <si>
    <t>0.5倍</t>
  </si>
  <si>
    <t>1．０倍</t>
  </si>
  <si>
    <t>1.5倍</t>
  </si>
  <si>
    <t>２．０倍</t>
  </si>
  <si>
    <t>GBP/JPY</t>
  </si>
  <si>
    <t>#</t>
  </si>
  <si>
    <t>B</t>
  </si>
  <si>
    <t>✕</t>
  </si>
  <si>
    <t>B</t>
  </si>
  <si>
    <t>○</t>
  </si>
  <si>
    <t>S</t>
  </si>
  <si>
    <t>○</t>
  </si>
  <si>
    <t>✕</t>
  </si>
  <si>
    <t>S</t>
  </si>
  <si>
    <t>GBP/JPY</t>
  </si>
  <si>
    <t>キャンセル</t>
  </si>
  <si>
    <t>-</t>
  </si>
  <si>
    <t>C</t>
  </si>
  <si>
    <t>キャンセル</t>
  </si>
  <si>
    <t>資金</t>
  </si>
  <si>
    <t>計算</t>
  </si>
  <si>
    <t>リスク</t>
  </si>
  <si>
    <t>数量</t>
  </si>
  <si>
    <t>金額</t>
  </si>
  <si>
    <t>利益金額</t>
  </si>
  <si>
    <t>損失金額</t>
  </si>
  <si>
    <t>累計損益</t>
  </si>
  <si>
    <t>1or0</t>
  </si>
  <si>
    <t>勝敗</t>
  </si>
  <si>
    <t>運用資金</t>
  </si>
  <si>
    <t>リスク</t>
  </si>
  <si>
    <t>単利運用</t>
  </si>
  <si>
    <t>4H</t>
  </si>
  <si>
    <t>時間</t>
  </si>
  <si>
    <t>オアンダ</t>
  </si>
  <si>
    <t>S</t>
  </si>
  <si>
    <t>C</t>
  </si>
  <si>
    <t>B</t>
  </si>
  <si>
    <t>C</t>
  </si>
  <si>
    <t>S</t>
  </si>
  <si>
    <t>214/12/31</t>
  </si>
  <si>
    <t>X</t>
  </si>
  <si>
    <t>X</t>
  </si>
  <si>
    <t>GBP/JPY</t>
  </si>
  <si>
    <t>4H</t>
  </si>
  <si>
    <t>214/12/31</t>
  </si>
  <si>
    <t>4H</t>
  </si>
  <si>
    <t>オアンダ</t>
  </si>
  <si>
    <t>○</t>
  </si>
  <si>
    <t>20140411-20150701</t>
  </si>
  <si>
    <t>20140411-20150701</t>
  </si>
  <si>
    <t>GBP/JPY</t>
  </si>
  <si>
    <t>4H</t>
  </si>
  <si>
    <t>オアンダ</t>
  </si>
  <si>
    <t>GBP/JPY</t>
  </si>
  <si>
    <t>4H</t>
  </si>
  <si>
    <t>オアンダ</t>
  </si>
  <si>
    <t>基準値幅の0.5倍</t>
  </si>
  <si>
    <t>約15ヶ月増減（％）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</si>
</sst>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\&quot;* #,##0_-;\-&quot;\&quot;* #,##0_-;_-&quot;\&quot;* &quot;-&quot;_-;_-@_-"/>
    <numFmt numFmtId="178" formatCode="_-* #,##0.00_-;\-* #,##0.00_-;_-* &quot;-&quot;??_-;_-@_-"/>
    <numFmt numFmtId="179" formatCode="_-&quot;\&quot;* #,##0.00_-;\-&quot;\&quot;* #,##0.00_-;_-&quot;\&quot;* &quot;-&quot;??_-;_-@_-"/>
    <numFmt numFmtId="180" formatCode="0.00_ ;[Red]\-0.00\ "/>
    <numFmt numFmtId="181" formatCode="0.00_ "/>
    <numFmt numFmtId="182" formatCode="0.0_);[Red]\(0.0\)"/>
    <numFmt numFmtId="183" formatCode="m/d;@"/>
    <numFmt numFmtId="184" formatCode="&quot;\&quot;#,##0_);[Red]\(&quot;\&quot;#,##0\)"/>
    <numFmt numFmtId="185" formatCode="0_);[Red]\(0\)"/>
    <numFmt numFmtId="186" formatCode="#,##0_ ;[Red]\-#,##0\ "/>
    <numFmt numFmtId="187" formatCode="0.0%"/>
    <numFmt numFmtId="188" formatCode="yyyy/m/d;@"/>
    <numFmt numFmtId="189" formatCode="0.0_ "/>
    <numFmt numFmtId="190" formatCode="mmm\-yyyy"/>
    <numFmt numFmtId="191" formatCode="_-* #,##0_-;\-* #,##0_-;_-* &quot;-&quot;??_-;_-@_-"/>
    <numFmt numFmtId="192" formatCode="_-* #,##0.0_-;\-* #,##0.0_-;_-* &quot;-&quot;??_-;_-@_-"/>
    <numFmt numFmtId="193" formatCode="0_ ;[Red]\-0\ "/>
    <numFmt numFmtId="194" formatCode="_-* #,##0.000_-;\-* #,##0.000_-;_-* &quot;-&quot;??_-;_-@_-"/>
    <numFmt numFmtId="195" formatCode="0_ "/>
  </numFmts>
  <fonts count="12"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1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name val="MS PGothic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2"/>
        <bgColor indexed="64"/>
      </patternFill>
    </fill>
  </fills>
  <borders count="56">
    <border>
      <left/>
      <right/>
      <top/>
      <bottom/>
      <diagonal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>
        <color indexed="60"/>
      </bottom>
    </border>
    <border>
      <left>
        <color indexed="63"/>
      </left>
      <right style="dotted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dotted"/>
      <right>
        <color indexed="63"/>
      </right>
      <top style="medium"/>
      <bottom>
        <color indexed="63"/>
      </bottom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ashed"/>
      <top style="thin"/>
      <bottom style="double">
        <color indexed="60"/>
      </bottom>
    </border>
    <border>
      <left style="dashed"/>
      <right style="dashed"/>
      <top style="thin"/>
      <bottom style="double">
        <color indexed="60"/>
      </bottom>
    </border>
    <border>
      <left>
        <color indexed="63"/>
      </left>
      <right style="thin"/>
      <top style="thin"/>
      <bottom style="double">
        <color indexed="60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ashed"/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 style="dashed"/>
      <top style="double">
        <color indexed="60"/>
      </top>
      <bottom style="thin"/>
    </border>
    <border>
      <left style="dashed"/>
      <right style="thin"/>
      <top style="double">
        <color indexed="60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</cellStyleXfs>
  <cellXfs count="153">
    <xf numFmtId="0" fontId="0" fillId="0" borderId="0" xfId="0" applyAlignment="1">
      <alignment vertical="center"/>
    </xf>
    <xf numFmtId="0" fontId="3" fillId="0" borderId="0" xfId="21" applyNumberFormat="1" applyFont="1" applyFill="1" applyBorder="1" applyAlignment="1" applyProtection="1">
      <alignment vertical="center"/>
      <protection/>
    </xf>
    <xf numFmtId="0" fontId="3" fillId="2" borderId="1" xfId="21" applyNumberFormat="1" applyFont="1" applyFill="1" applyBorder="1" applyAlignment="1" applyProtection="1">
      <alignment vertical="center"/>
      <protection/>
    </xf>
    <xf numFmtId="182" fontId="3" fillId="2" borderId="2" xfId="21" applyNumberFormat="1" applyFont="1" applyFill="1" applyBorder="1" applyAlignment="1" applyProtection="1">
      <alignment vertical="center"/>
      <protection/>
    </xf>
    <xf numFmtId="9" fontId="3" fillId="0" borderId="3" xfId="21" applyNumberFormat="1" applyFont="1" applyFill="1" applyBorder="1" applyAlignment="1" applyProtection="1">
      <alignment horizontal="center" vertical="center"/>
      <protection/>
    </xf>
    <xf numFmtId="5" fontId="3" fillId="0" borderId="4" xfId="21" applyNumberFormat="1" applyFont="1" applyFill="1" applyBorder="1" applyAlignment="1" applyProtection="1">
      <alignment horizontal="center" vertical="center"/>
      <protection/>
    </xf>
    <xf numFmtId="5" fontId="3" fillId="0" borderId="0" xfId="21" applyNumberFormat="1" applyFont="1" applyFill="1" applyBorder="1" applyAlignment="1" applyProtection="1">
      <alignment horizontal="center" vertical="center"/>
      <protection/>
    </xf>
    <xf numFmtId="6" fontId="3" fillId="2" borderId="2" xfId="21" applyNumberFormat="1" applyFont="1" applyFill="1" applyBorder="1" applyAlignment="1" applyProtection="1">
      <alignment vertical="center"/>
      <protection/>
    </xf>
    <xf numFmtId="6" fontId="3" fillId="0" borderId="5" xfId="21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55" fontId="4" fillId="0" borderId="6" xfId="21" applyNumberFormat="1" applyFont="1" applyFill="1" applyBorder="1" applyAlignment="1" applyProtection="1">
      <alignment horizontal="center" vertical="center"/>
      <protection/>
    </xf>
    <xf numFmtId="55" fontId="0" fillId="0" borderId="6" xfId="0" applyNumberFormat="1" applyFont="1" applyFill="1" applyBorder="1" applyAlignment="1" applyProtection="1">
      <alignment horizontal="center" vertical="center"/>
      <protection/>
    </xf>
    <xf numFmtId="55" fontId="4" fillId="0" borderId="7" xfId="21" applyNumberFormat="1" applyFont="1" applyFill="1" applyBorder="1" applyAlignment="1" applyProtection="1">
      <alignment horizontal="center" vertical="center"/>
      <protection/>
    </xf>
    <xf numFmtId="0" fontId="3" fillId="2" borderId="8" xfId="21" applyNumberFormat="1" applyFont="1" applyFill="1" applyBorder="1" applyAlignment="1" applyProtection="1">
      <alignment horizontal="center" vertical="center"/>
      <protection/>
    </xf>
    <xf numFmtId="0" fontId="3" fillId="2" borderId="9" xfId="21" applyNumberFormat="1" applyFont="1" applyFill="1" applyBorder="1" applyAlignment="1" applyProtection="1">
      <alignment horizontal="center" vertical="center" wrapText="1"/>
      <protection/>
    </xf>
    <xf numFmtId="0" fontId="3" fillId="2" borderId="9" xfId="21" applyNumberFormat="1" applyFont="1" applyFill="1" applyBorder="1" applyAlignment="1" applyProtection="1">
      <alignment horizontal="center" vertical="center"/>
      <protection/>
    </xf>
    <xf numFmtId="182" fontId="3" fillId="2" borderId="9" xfId="21" applyNumberFormat="1" applyFont="1" applyFill="1" applyBorder="1" applyAlignment="1" applyProtection="1">
      <alignment horizontal="center" vertical="center" wrapText="1"/>
      <protection/>
    </xf>
    <xf numFmtId="183" fontId="3" fillId="2" borderId="9" xfId="21" applyNumberFormat="1" applyFont="1" applyFill="1" applyBorder="1" applyAlignment="1" applyProtection="1">
      <alignment horizontal="center" vertical="center"/>
      <protection/>
    </xf>
    <xf numFmtId="0" fontId="3" fillId="2" borderId="10" xfId="21" applyNumberFormat="1" applyFont="1" applyFill="1" applyBorder="1" applyAlignment="1" applyProtection="1">
      <alignment horizontal="center" vertical="center" wrapText="1"/>
      <protection/>
    </xf>
    <xf numFmtId="182" fontId="3" fillId="2" borderId="11" xfId="21" applyNumberFormat="1" applyFont="1" applyFill="1" applyBorder="1" applyAlignment="1" applyProtection="1">
      <alignment vertical="center"/>
      <protection/>
    </xf>
    <xf numFmtId="184" fontId="3" fillId="2" borderId="12" xfId="21" applyNumberFormat="1" applyFont="1" applyFill="1" applyBorder="1" applyAlignment="1" applyProtection="1">
      <alignment horizontal="center" vertical="center"/>
      <protection/>
    </xf>
    <xf numFmtId="184" fontId="4" fillId="0" borderId="13" xfId="21" applyNumberFormat="1" applyFont="1" applyFill="1" applyBorder="1" applyAlignment="1" applyProtection="1">
      <alignment horizontal="right" vertical="center"/>
      <protection/>
    </xf>
    <xf numFmtId="184" fontId="4" fillId="0" borderId="14" xfId="21" applyNumberFormat="1" applyFont="1" applyFill="1" applyBorder="1" applyAlignment="1" applyProtection="1">
      <alignment horizontal="right" vertical="center"/>
      <protection/>
    </xf>
    <xf numFmtId="185" fontId="4" fillId="0" borderId="14" xfId="21" applyNumberFormat="1" applyFont="1" applyFill="1" applyBorder="1" applyAlignment="1" applyProtection="1">
      <alignment horizontal="right" vertical="center"/>
      <protection/>
    </xf>
    <xf numFmtId="186" fontId="4" fillId="0" borderId="14" xfId="21" applyNumberFormat="1" applyFont="1" applyFill="1" applyBorder="1" applyAlignment="1" applyProtection="1">
      <alignment horizontal="right" vertical="center"/>
      <protection/>
    </xf>
    <xf numFmtId="187" fontId="4" fillId="0" borderId="14" xfId="21" applyNumberFormat="1" applyFont="1" applyFill="1" applyBorder="1" applyAlignment="1" applyProtection="1">
      <alignment vertical="center"/>
      <protection/>
    </xf>
    <xf numFmtId="184" fontId="4" fillId="0" borderId="14" xfId="21" applyNumberFormat="1" applyFont="1" applyFill="1" applyBorder="1" applyAlignment="1" applyProtection="1">
      <alignment vertical="center"/>
      <protection/>
    </xf>
    <xf numFmtId="181" fontId="4" fillId="0" borderId="14" xfId="21" applyNumberFormat="1" applyFont="1" applyFill="1" applyBorder="1" applyAlignment="1" applyProtection="1">
      <alignment vertical="center"/>
      <protection/>
    </xf>
    <xf numFmtId="181" fontId="4" fillId="0" borderId="15" xfId="21" applyNumberFormat="1" applyFont="1" applyFill="1" applyBorder="1" applyAlignment="1" applyProtection="1">
      <alignment vertical="center"/>
      <protection/>
    </xf>
    <xf numFmtId="184" fontId="0" fillId="0" borderId="13" xfId="0" applyNumberFormat="1" applyFont="1" applyFill="1" applyBorder="1" applyAlignment="1" applyProtection="1">
      <alignment vertical="center"/>
      <protection/>
    </xf>
    <xf numFmtId="184" fontId="0" fillId="0" borderId="14" xfId="0" applyNumberFormat="1" applyFont="1" applyFill="1" applyBorder="1" applyAlignment="1" applyProtection="1">
      <alignment vertical="center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184" fontId="0" fillId="0" borderId="16" xfId="0" applyNumberFormat="1" applyFont="1" applyFill="1" applyBorder="1" applyAlignment="1" applyProtection="1">
      <alignment vertical="center"/>
      <protection/>
    </xf>
    <xf numFmtId="184" fontId="0" fillId="0" borderId="17" xfId="0" applyNumberFormat="1" applyFont="1" applyFill="1" applyBorder="1" applyAlignment="1" applyProtection="1">
      <alignment vertical="center"/>
      <protection/>
    </xf>
    <xf numFmtId="0" fontId="0" fillId="0" borderId="17" xfId="0" applyNumberFormat="1" applyFont="1" applyFill="1" applyBorder="1" applyAlignment="1" applyProtection="1">
      <alignment vertical="center"/>
      <protection/>
    </xf>
    <xf numFmtId="185" fontId="4" fillId="0" borderId="17" xfId="21" applyNumberFormat="1" applyFont="1" applyFill="1" applyBorder="1" applyAlignment="1" applyProtection="1">
      <alignment horizontal="right" vertical="center"/>
      <protection/>
    </xf>
    <xf numFmtId="187" fontId="4" fillId="0" borderId="17" xfId="21" applyNumberFormat="1" applyFont="1" applyFill="1" applyBorder="1" applyAlignment="1" applyProtection="1">
      <alignment vertical="center"/>
      <protection/>
    </xf>
    <xf numFmtId="184" fontId="4" fillId="0" borderId="17" xfId="21" applyNumberFormat="1" applyFont="1" applyFill="1" applyBorder="1" applyAlignment="1" applyProtection="1">
      <alignment vertical="center"/>
      <protection/>
    </xf>
    <xf numFmtId="181" fontId="4" fillId="0" borderId="17" xfId="21" applyNumberFormat="1" applyFont="1" applyFill="1" applyBorder="1" applyAlignment="1" applyProtection="1">
      <alignment vertical="center"/>
      <protection/>
    </xf>
    <xf numFmtId="181" fontId="4" fillId="0" borderId="18" xfId="21" applyNumberFormat="1" applyFont="1" applyFill="1" applyBorder="1" applyAlignment="1" applyProtection="1">
      <alignment vertical="center"/>
      <protection/>
    </xf>
    <xf numFmtId="6" fontId="4" fillId="0" borderId="14" xfId="21" applyNumberFormat="1" applyFont="1" applyFill="1" applyBorder="1" applyAlignment="1" applyProtection="1">
      <alignment horizontal="right" vertical="center"/>
      <protection/>
    </xf>
    <xf numFmtId="6" fontId="4" fillId="0" borderId="17" xfId="21" applyNumberFormat="1" applyFont="1" applyFill="1" applyBorder="1" applyAlignment="1" applyProtection="1">
      <alignment horizontal="right" vertical="center"/>
      <protection/>
    </xf>
    <xf numFmtId="55" fontId="0" fillId="0" borderId="19" xfId="0" applyNumberFormat="1" applyFont="1" applyFill="1" applyBorder="1" applyAlignment="1" applyProtection="1">
      <alignment horizontal="center" vertical="center"/>
      <protection/>
    </xf>
    <xf numFmtId="5" fontId="1" fillId="0" borderId="20" xfId="0" applyNumberFormat="1" applyFont="1" applyFill="1" applyBorder="1" applyAlignment="1" applyProtection="1">
      <alignment vertical="center"/>
      <protection/>
    </xf>
    <xf numFmtId="184" fontId="1" fillId="0" borderId="21" xfId="0" applyNumberFormat="1" applyFont="1" applyFill="1" applyBorder="1" applyAlignment="1" applyProtection="1">
      <alignment vertical="center"/>
      <protection/>
    </xf>
    <xf numFmtId="6" fontId="1" fillId="0" borderId="21" xfId="0" applyNumberFormat="1" applyFont="1" applyFill="1" applyBorder="1" applyAlignment="1" applyProtection="1">
      <alignment vertical="center"/>
      <protection/>
    </xf>
    <xf numFmtId="186" fontId="1" fillId="0" borderId="21" xfId="0" applyNumberFormat="1" applyFont="1" applyFill="1" applyBorder="1" applyAlignment="1" applyProtection="1">
      <alignment vertical="center"/>
      <protection/>
    </xf>
    <xf numFmtId="185" fontId="1" fillId="0" borderId="21" xfId="0" applyNumberFormat="1" applyFont="1" applyFill="1" applyBorder="1" applyAlignment="1" applyProtection="1">
      <alignment vertical="center"/>
      <protection/>
    </xf>
    <xf numFmtId="187" fontId="5" fillId="0" borderId="21" xfId="0" applyNumberFormat="1" applyFont="1" applyFill="1" applyBorder="1" applyAlignment="1" applyProtection="1">
      <alignment vertical="center"/>
      <protection/>
    </xf>
    <xf numFmtId="181" fontId="1" fillId="0" borderId="22" xfId="0" applyNumberFormat="1" applyFont="1" applyFill="1" applyBorder="1" applyAlignment="1" applyProtection="1">
      <alignment vertical="center"/>
      <protection/>
    </xf>
    <xf numFmtId="181" fontId="1" fillId="0" borderId="23" xfId="0" applyNumberFormat="1" applyFont="1" applyFill="1" applyBorder="1" applyAlignment="1" applyProtection="1">
      <alignment vertical="center"/>
      <protection/>
    </xf>
    <xf numFmtId="0" fontId="0" fillId="0" borderId="24" xfId="0" applyNumberFormat="1" applyFont="1" applyFill="1" applyBorder="1" applyAlignment="1" applyProtection="1">
      <alignment vertical="center"/>
      <protection/>
    </xf>
    <xf numFmtId="0" fontId="6" fillId="0" borderId="15" xfId="0" applyNumberFormat="1" applyFont="1" applyFill="1" applyBorder="1" applyAlignment="1" applyProtection="1">
      <alignment vertical="center"/>
      <protection/>
    </xf>
    <xf numFmtId="0" fontId="3" fillId="3" borderId="0" xfId="21" applyNumberFormat="1" applyFont="1" applyFill="1" applyBorder="1" applyAlignment="1" applyProtection="1">
      <alignment vertical="center"/>
      <protection/>
    </xf>
    <xf numFmtId="5" fontId="3" fillId="3" borderId="0" xfId="21" applyNumberFormat="1" applyFont="1" applyFill="1" applyBorder="1" applyAlignment="1" applyProtection="1">
      <alignment horizontal="center" vertical="center"/>
      <protection/>
    </xf>
    <xf numFmtId="182" fontId="3" fillId="3" borderId="0" xfId="21" applyNumberFormat="1" applyFont="1" applyFill="1" applyBorder="1" applyAlignment="1" applyProtection="1">
      <alignment vertical="center"/>
      <protection/>
    </xf>
    <xf numFmtId="6" fontId="3" fillId="3" borderId="0" xfId="21" applyNumberFormat="1" applyFont="1" applyFill="1" applyBorder="1" applyAlignment="1" applyProtection="1">
      <alignment vertical="center"/>
      <protection/>
    </xf>
    <xf numFmtId="6" fontId="3" fillId="3" borderId="0" xfId="21" applyNumberFormat="1" applyFont="1" applyFill="1" applyBorder="1" applyAlignment="1" applyProtection="1">
      <alignment horizontal="center"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3" fillId="3" borderId="25" xfId="21" applyNumberFormat="1" applyFont="1" applyFill="1" applyBorder="1" applyAlignment="1" applyProtection="1">
      <alignment vertical="center"/>
      <protection/>
    </xf>
    <xf numFmtId="5" fontId="3" fillId="3" borderId="25" xfId="21" applyNumberFormat="1" applyFont="1" applyFill="1" applyBorder="1" applyAlignment="1" applyProtection="1">
      <alignment horizontal="center" vertical="center"/>
      <protection/>
    </xf>
    <xf numFmtId="182" fontId="3" fillId="3" borderId="25" xfId="21" applyNumberFormat="1" applyFont="1" applyFill="1" applyBorder="1" applyAlignment="1" applyProtection="1">
      <alignment vertical="center"/>
      <protection/>
    </xf>
    <xf numFmtId="6" fontId="3" fillId="3" borderId="25" xfId="21" applyNumberFormat="1" applyFont="1" applyFill="1" applyBorder="1" applyAlignment="1" applyProtection="1">
      <alignment vertical="center"/>
      <protection/>
    </xf>
    <xf numFmtId="6" fontId="3" fillId="3" borderId="25" xfId="21" applyNumberFormat="1" applyFont="1" applyFill="1" applyBorder="1" applyAlignment="1" applyProtection="1">
      <alignment horizontal="center" vertical="center"/>
      <protection/>
    </xf>
    <xf numFmtId="0" fontId="0" fillId="3" borderId="25" xfId="0" applyNumberFormat="1" applyFont="1" applyFill="1" applyBorder="1" applyAlignment="1" applyProtection="1">
      <alignment vertical="center"/>
      <protection/>
    </xf>
    <xf numFmtId="0" fontId="0" fillId="0" borderId="25" xfId="0" applyNumberFormat="1" applyFont="1" applyFill="1" applyBorder="1" applyAlignment="1" applyProtection="1">
      <alignment vertical="center"/>
      <protection/>
    </xf>
    <xf numFmtId="0" fontId="0" fillId="0" borderId="26" xfId="0" applyNumberFormat="1" applyFont="1" applyFill="1" applyBorder="1" applyAlignment="1" applyProtection="1">
      <alignment vertical="center"/>
      <protection/>
    </xf>
    <xf numFmtId="5" fontId="4" fillId="4" borderId="26" xfId="21" applyNumberFormat="1" applyFont="1" applyFill="1" applyBorder="1" applyAlignment="1" applyProtection="1">
      <alignment horizontal="center"/>
      <protection/>
    </xf>
    <xf numFmtId="5" fontId="3" fillId="0" borderId="26" xfId="21" applyNumberFormat="1" applyFont="1" applyFill="1" applyBorder="1" applyAlignment="1" applyProtection="1">
      <alignment horizontal="center" vertical="center"/>
      <protection/>
    </xf>
    <xf numFmtId="0" fontId="3" fillId="0" borderId="26" xfId="21" applyNumberFormat="1" applyFont="1" applyFill="1" applyBorder="1" applyAlignment="1" applyProtection="1">
      <alignment/>
      <protection/>
    </xf>
    <xf numFmtId="5" fontId="4" fillId="4" borderId="27" xfId="21" applyNumberFormat="1" applyFont="1" applyFill="1" applyBorder="1" applyAlignment="1" applyProtection="1">
      <alignment horizontal="center"/>
      <protection/>
    </xf>
    <xf numFmtId="0" fontId="7" fillId="2" borderId="28" xfId="21" applyNumberFormat="1" applyFont="1" applyFill="1" applyBorder="1" applyAlignment="1" applyProtection="1">
      <alignment horizontal="center" vertical="center"/>
      <protection/>
    </xf>
    <xf numFmtId="5" fontId="7" fillId="3" borderId="25" xfId="21" applyNumberFormat="1" applyFont="1" applyFill="1" applyBorder="1" applyAlignment="1" applyProtection="1">
      <alignment horizontal="center" vertical="center"/>
      <protection/>
    </xf>
    <xf numFmtId="9" fontId="3" fillId="3" borderId="29" xfId="21" applyNumberFormat="1" applyFont="1" applyFill="1" applyBorder="1" applyAlignment="1" applyProtection="1">
      <alignment horizontal="center" vertical="center"/>
      <protection/>
    </xf>
    <xf numFmtId="5" fontId="4" fillId="4" borderId="30" xfId="21" applyNumberFormat="1" applyFont="1" applyFill="1" applyBorder="1" applyAlignment="1" applyProtection="1">
      <alignment horizontal="center"/>
      <protection/>
    </xf>
    <xf numFmtId="0" fontId="0" fillId="0" borderId="31" xfId="0" applyNumberFormat="1" applyFont="1" applyFill="1" applyBorder="1" applyAlignment="1" applyProtection="1">
      <alignment vertical="center"/>
      <protection/>
    </xf>
    <xf numFmtId="0" fontId="0" fillId="0" borderId="32" xfId="0" applyNumberFormat="1" applyFont="1" applyFill="1" applyBorder="1" applyAlignment="1" applyProtection="1">
      <alignment vertical="center"/>
      <protection/>
    </xf>
    <xf numFmtId="0" fontId="0" fillId="0" borderId="33" xfId="0" applyNumberFormat="1" applyFont="1" applyFill="1" applyBorder="1" applyAlignment="1" applyProtection="1">
      <alignment vertical="center"/>
      <protection/>
    </xf>
    <xf numFmtId="0" fontId="3" fillId="2" borderId="2" xfId="21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" fillId="0" borderId="0" xfId="22">
      <alignment vertical="center"/>
      <protection/>
    </xf>
    <xf numFmtId="0" fontId="1" fillId="0" borderId="34" xfId="22" applyBorder="1">
      <alignment vertical="center"/>
      <protection/>
    </xf>
    <xf numFmtId="0" fontId="1" fillId="0" borderId="35" xfId="22" applyBorder="1">
      <alignment vertical="center"/>
      <protection/>
    </xf>
    <xf numFmtId="0" fontId="1" fillId="0" borderId="36" xfId="22" applyBorder="1">
      <alignment vertical="center"/>
      <protection/>
    </xf>
    <xf numFmtId="0" fontId="1" fillId="0" borderId="37" xfId="22" applyBorder="1">
      <alignment vertical="center"/>
      <protection/>
    </xf>
    <xf numFmtId="0" fontId="1" fillId="0" borderId="0" xfId="22" applyBorder="1">
      <alignment vertical="center"/>
      <protection/>
    </xf>
    <xf numFmtId="0" fontId="2" fillId="0" borderId="38" xfId="0" applyNumberFormat="1" applyFont="1" applyFill="1" applyBorder="1" applyAlignment="1" applyProtection="1">
      <alignment horizontal="center" vertical="center"/>
      <protection/>
    </xf>
    <xf numFmtId="0" fontId="2" fillId="0" borderId="39" xfId="0" applyNumberFormat="1" applyFont="1" applyFill="1" applyBorder="1" applyAlignment="1" applyProtection="1">
      <alignment horizontal="center" vertical="center"/>
      <protection/>
    </xf>
    <xf numFmtId="0" fontId="2" fillId="0" borderId="40" xfId="0" applyNumberFormat="1" applyFont="1" applyFill="1" applyBorder="1" applyAlignment="1" applyProtection="1">
      <alignment horizontal="center" vertical="center"/>
      <protection/>
    </xf>
    <xf numFmtId="0" fontId="2" fillId="0" borderId="41" xfId="0" applyNumberFormat="1" applyFont="1" applyFill="1" applyBorder="1" applyAlignment="1" applyProtection="1">
      <alignment horizontal="center" vertical="center"/>
      <protection/>
    </xf>
    <xf numFmtId="0" fontId="2" fillId="0" borderId="42" xfId="0" applyNumberFormat="1" applyFont="1" applyFill="1" applyBorder="1" applyAlignment="1" applyProtection="1">
      <alignment horizontal="center" vertical="center"/>
      <protection/>
    </xf>
    <xf numFmtId="0" fontId="10" fillId="0" borderId="42" xfId="0" applyNumberFormat="1" applyFont="1" applyFill="1" applyBorder="1" applyAlignment="1" applyProtection="1">
      <alignment horizontal="center" vertical="center"/>
      <protection/>
    </xf>
    <xf numFmtId="0" fontId="2" fillId="0" borderId="43" xfId="0" applyNumberFormat="1" applyFont="1" applyFill="1" applyBorder="1" applyAlignment="1" applyProtection="1">
      <alignment horizontal="center" vertical="center"/>
      <protection/>
    </xf>
    <xf numFmtId="0" fontId="2" fillId="0" borderId="44" xfId="0" applyNumberFormat="1" applyFont="1" applyFill="1" applyBorder="1" applyAlignment="1" applyProtection="1">
      <alignment horizontal="center" vertical="center"/>
      <protection/>
    </xf>
    <xf numFmtId="180" fontId="2" fillId="0" borderId="42" xfId="0" applyNumberFormat="1" applyFont="1" applyFill="1" applyBorder="1" applyAlignment="1" applyProtection="1">
      <alignment horizontal="center" vertical="center"/>
      <protection/>
    </xf>
    <xf numFmtId="181" fontId="2" fillId="0" borderId="42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4" fontId="3" fillId="0" borderId="0" xfId="0" applyNumberFormat="1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14" fontId="3" fillId="0" borderId="25" xfId="0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35" xfId="0" applyFont="1" applyFill="1" applyBorder="1" applyAlignment="1" quotePrefix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5" xfId="0" applyNumberFormat="1" applyFont="1" applyFill="1" applyBorder="1" applyAlignment="1" applyProtection="1">
      <alignment horizontal="center" vertical="center"/>
      <protection/>
    </xf>
    <xf numFmtId="10" fontId="2" fillId="0" borderId="47" xfId="0" applyNumberFormat="1" applyFont="1" applyFill="1" applyBorder="1" applyAlignment="1" applyProtection="1">
      <alignment horizontal="center" vertical="center"/>
      <protection/>
    </xf>
    <xf numFmtId="14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48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189" fontId="3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91" fontId="3" fillId="0" borderId="0" xfId="16" applyNumberFormat="1" applyFont="1" applyFill="1" applyBorder="1" applyAlignment="1">
      <alignment horizontal="center" vertical="center"/>
    </xf>
    <xf numFmtId="9" fontId="3" fillId="0" borderId="0" xfId="0" applyNumberFormat="1" applyFont="1" applyFill="1" applyBorder="1" applyAlignment="1">
      <alignment horizontal="center" vertical="center"/>
    </xf>
    <xf numFmtId="38" fontId="3" fillId="0" borderId="0" xfId="16" applyNumberFormat="1" applyFont="1" applyFill="1" applyBorder="1" applyAlignment="1">
      <alignment horizontal="center" vertical="center"/>
    </xf>
    <xf numFmtId="38" fontId="2" fillId="0" borderId="0" xfId="16" applyNumberFormat="1" applyFont="1" applyFill="1" applyBorder="1" applyAlignment="1" applyProtection="1">
      <alignment horizontal="center" vertical="center"/>
      <protection/>
    </xf>
    <xf numFmtId="191" fontId="3" fillId="0" borderId="0" xfId="0" applyNumberFormat="1" applyFont="1" applyFill="1" applyBorder="1" applyAlignment="1">
      <alignment horizontal="center" vertical="center"/>
    </xf>
    <xf numFmtId="9" fontId="3" fillId="5" borderId="0" xfId="0" applyNumberFormat="1" applyFont="1" applyFill="1" applyBorder="1" applyAlignment="1">
      <alignment horizontal="center" vertical="center"/>
    </xf>
    <xf numFmtId="9" fontId="3" fillId="0" borderId="35" xfId="0" applyNumberFormat="1" applyFont="1" applyFill="1" applyBorder="1" applyAlignment="1">
      <alignment horizontal="center" vertical="center"/>
    </xf>
    <xf numFmtId="38" fontId="3" fillId="0" borderId="35" xfId="16" applyNumberFormat="1" applyFont="1" applyFill="1" applyBorder="1" applyAlignment="1">
      <alignment horizontal="center" vertical="center"/>
    </xf>
    <xf numFmtId="38" fontId="3" fillId="0" borderId="25" xfId="16" applyNumberFormat="1" applyFont="1" applyFill="1" applyBorder="1" applyAlignment="1">
      <alignment horizontal="center" vertical="center"/>
    </xf>
    <xf numFmtId="191" fontId="3" fillId="0" borderId="25" xfId="0" applyNumberFormat="1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191" fontId="3" fillId="0" borderId="51" xfId="16" applyNumberFormat="1" applyFont="1" applyFill="1" applyBorder="1" applyAlignment="1">
      <alignment horizontal="center" vertical="center"/>
    </xf>
    <xf numFmtId="9" fontId="3" fillId="0" borderId="51" xfId="0" applyNumberFormat="1" applyFont="1" applyFill="1" applyBorder="1" applyAlignment="1">
      <alignment horizontal="center" vertical="center"/>
    </xf>
    <xf numFmtId="191" fontId="3" fillId="0" borderId="51" xfId="16" applyNumberFormat="1" applyFont="1" applyFill="1" applyBorder="1" applyAlignment="1">
      <alignment vertical="center"/>
    </xf>
    <xf numFmtId="0" fontId="3" fillId="5" borderId="51" xfId="0" applyFont="1" applyFill="1" applyBorder="1" applyAlignment="1">
      <alignment horizontal="center" vertical="center"/>
    </xf>
    <xf numFmtId="191" fontId="3" fillId="5" borderId="51" xfId="16" applyNumberFormat="1" applyFont="1" applyFill="1" applyBorder="1" applyAlignment="1">
      <alignment horizontal="center" vertical="center"/>
    </xf>
    <xf numFmtId="178" fontId="3" fillId="0" borderId="51" xfId="16" applyNumberFormat="1" applyFont="1" applyFill="1" applyBorder="1" applyAlignment="1">
      <alignment horizontal="center" vertical="center"/>
    </xf>
    <xf numFmtId="20" fontId="3" fillId="0" borderId="0" xfId="0" applyNumberFormat="1" applyFont="1" applyFill="1" applyBorder="1" applyAlignment="1">
      <alignment horizontal="center" vertical="center"/>
    </xf>
    <xf numFmtId="20" fontId="3" fillId="0" borderId="0" xfId="0" applyNumberFormat="1" applyFont="1" applyFill="1" applyBorder="1" applyAlignment="1" applyProtection="1">
      <alignment horizontal="center" vertical="center"/>
      <protection/>
    </xf>
    <xf numFmtId="56" fontId="3" fillId="0" borderId="0" xfId="0" applyNumberFormat="1" applyFont="1" applyFill="1" applyBorder="1" applyAlignment="1">
      <alignment horizontal="center" vertical="center"/>
    </xf>
    <xf numFmtId="5" fontId="3" fillId="0" borderId="52" xfId="21" applyNumberFormat="1" applyFont="1" applyFill="1" applyBorder="1" applyAlignment="1" applyProtection="1">
      <alignment horizontal="center" vertical="center"/>
      <protection/>
    </xf>
    <xf numFmtId="5" fontId="3" fillId="0" borderId="53" xfId="21" applyNumberFormat="1" applyFont="1" applyFill="1" applyBorder="1" applyAlignment="1" applyProtection="1">
      <alignment horizontal="center" vertical="center"/>
      <protection/>
    </xf>
    <xf numFmtId="5" fontId="4" fillId="4" borderId="6" xfId="21" applyNumberFormat="1" applyFont="1" applyFill="1" applyBorder="1" applyAlignment="1" applyProtection="1">
      <alignment horizontal="center"/>
      <protection/>
    </xf>
    <xf numFmtId="5" fontId="4" fillId="4" borderId="29" xfId="21" applyNumberFormat="1" applyFont="1" applyFill="1" applyBorder="1" applyAlignment="1" applyProtection="1">
      <alignment horizontal="center"/>
      <protection/>
    </xf>
    <xf numFmtId="5" fontId="4" fillId="4" borderId="15" xfId="21" applyNumberFormat="1" applyFont="1" applyFill="1" applyBorder="1" applyAlignment="1" applyProtection="1">
      <alignment horizontal="center"/>
      <protection/>
    </xf>
    <xf numFmtId="5" fontId="4" fillId="4" borderId="31" xfId="21" applyNumberFormat="1" applyFont="1" applyFill="1" applyBorder="1" applyAlignment="1" applyProtection="1">
      <alignment horizontal="center"/>
      <protection/>
    </xf>
    <xf numFmtId="5" fontId="4" fillId="4" borderId="52" xfId="21" applyNumberFormat="1" applyFont="1" applyFill="1" applyBorder="1" applyAlignment="1" applyProtection="1">
      <alignment horizontal="center"/>
      <protection/>
    </xf>
    <xf numFmtId="5" fontId="8" fillId="0" borderId="27" xfId="21" applyNumberFormat="1" applyFont="1" applyFill="1" applyBorder="1" applyAlignment="1" applyProtection="1">
      <alignment horizontal="center" vertical="center"/>
      <protection/>
    </xf>
    <xf numFmtId="188" fontId="3" fillId="0" borderId="54" xfId="21" applyNumberFormat="1" applyFont="1" applyFill="1" applyBorder="1" applyAlignment="1" applyProtection="1">
      <alignment horizontal="center" vertical="center"/>
      <protection/>
    </xf>
    <xf numFmtId="188" fontId="3" fillId="0" borderId="5" xfId="21" applyNumberFormat="1" applyFont="1" applyFill="1" applyBorder="1" applyAlignment="1" applyProtection="1">
      <alignment horizontal="center" vertical="center"/>
      <protection/>
    </xf>
    <xf numFmtId="0" fontId="11" fillId="6" borderId="55" xfId="0" applyNumberFormat="1" applyFont="1" applyFill="1" applyBorder="1" applyAlignment="1" applyProtection="1">
      <alignment horizontal="center" vertical="center"/>
      <protection/>
    </xf>
    <xf numFmtId="0" fontId="11" fillId="6" borderId="5" xfId="0" applyNumberFormat="1" applyFont="1" applyFill="1" applyBorder="1" applyAlignment="1" applyProtection="1">
      <alignment horizontal="center" vertical="center"/>
      <protection/>
    </xf>
    <xf numFmtId="20" fontId="3" fillId="0" borderId="25" xfId="0" applyNumberFormat="1" applyFont="1" applyFill="1" applyBorder="1" applyAlignment="1">
      <alignment horizontal="center" vertical="center"/>
    </xf>
    <xf numFmtId="191" fontId="2" fillId="0" borderId="42" xfId="16" applyNumberFormat="1" applyFont="1" applyFill="1" applyBorder="1" applyAlignment="1" applyProtection="1">
      <alignment horizontal="center" vertical="center"/>
      <protection/>
    </xf>
    <xf numFmtId="191" fontId="10" fillId="0" borderId="42" xfId="16" applyNumberFormat="1" applyFont="1" applyFill="1" applyBorder="1" applyAlignment="1" applyProtection="1">
      <alignment horizontal="center" vertical="center"/>
      <protection/>
    </xf>
    <xf numFmtId="191" fontId="2" fillId="5" borderId="42" xfId="16" applyNumberFormat="1" applyFont="1" applyFill="1" applyBorder="1" applyAlignment="1" applyProtection="1">
      <alignment horizontal="center" vertical="center"/>
      <protection/>
    </xf>
    <xf numFmtId="10" fontId="2" fillId="4" borderId="47" xfId="0" applyNumberFormat="1" applyFont="1" applyFill="1" applyBorder="1" applyAlignment="1" applyProtection="1">
      <alignment horizontal="center" vertical="center"/>
      <protection/>
    </xf>
  </cellXfs>
  <cellStyles count="9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 2" xfId="20"/>
    <cellStyle name="標準 3" xfId="21"/>
    <cellStyle name="標準_気づき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zoomScaleSheetLayoutView="100" workbookViewId="0" topLeftCell="A1">
      <selection activeCell="F15" sqref="F15"/>
    </sheetView>
  </sheetViews>
  <sheetFormatPr defaultColWidth="10.00390625" defaultRowHeight="13.5" customHeight="1"/>
  <cols>
    <col min="1" max="1" width="22.75390625" style="0" customWidth="1"/>
    <col min="2" max="2" width="13.625" style="0" customWidth="1"/>
    <col min="3" max="3" width="13.875" style="0" customWidth="1"/>
    <col min="4" max="4" width="15.625" style="0" customWidth="1"/>
    <col min="5" max="5" width="12.375" style="0" customWidth="1"/>
    <col min="6" max="6" width="12.25390625" style="0" customWidth="1"/>
    <col min="7" max="7" width="13.25390625" style="0" customWidth="1"/>
    <col min="9" max="9" width="15.75390625" style="0" customWidth="1"/>
    <col min="10" max="10" width="13.125" style="0" customWidth="1"/>
    <col min="11" max="11" width="15.50390625" style="0" customWidth="1"/>
    <col min="12" max="12" width="17.625" style="0" customWidth="1"/>
  </cols>
  <sheetData>
    <row r="1" spans="1:8" ht="19.5" customHeight="1">
      <c r="A1" s="76"/>
      <c r="B1" s="138" t="s">
        <v>0</v>
      </c>
      <c r="C1" s="139"/>
      <c r="D1" s="140"/>
      <c r="E1" s="75"/>
      <c r="F1" s="141" t="s">
        <v>0</v>
      </c>
      <c r="G1" s="142"/>
      <c r="H1" s="77"/>
    </row>
    <row r="2" spans="1:9" ht="25.5" customHeight="1">
      <c r="A2" s="78" t="s">
        <v>1</v>
      </c>
      <c r="B2" s="143">
        <v>3000000</v>
      </c>
      <c r="C2" s="143"/>
      <c r="D2" s="143"/>
      <c r="E2" s="19" t="s">
        <v>2</v>
      </c>
      <c r="F2" s="144">
        <v>41609</v>
      </c>
      <c r="G2" s="145"/>
      <c r="H2" s="1"/>
      <c r="I2" s="1"/>
    </row>
    <row r="3" spans="1:11" ht="27" customHeight="1">
      <c r="A3" s="2" t="s">
        <v>3</v>
      </c>
      <c r="B3" s="136">
        <f>SUM(B2+D17)</f>
        <v>3020000</v>
      </c>
      <c r="C3" s="136"/>
      <c r="D3" s="137"/>
      <c r="E3" s="3" t="s">
        <v>4</v>
      </c>
      <c r="F3" s="4">
        <v>0.02</v>
      </c>
      <c r="G3" s="5">
        <f>(B2-D17)*F3</f>
        <v>59600</v>
      </c>
      <c r="H3" s="7" t="s">
        <v>5</v>
      </c>
      <c r="I3" s="8">
        <f>(B3-B2)</f>
        <v>20000</v>
      </c>
      <c r="K3" s="79"/>
    </row>
    <row r="4" spans="1:9" s="58" customFormat="1" ht="17.25" customHeight="1">
      <c r="A4" s="53"/>
      <c r="B4" s="54"/>
      <c r="C4" s="54"/>
      <c r="D4" s="54"/>
      <c r="E4" s="55"/>
      <c r="F4" s="74" t="s">
        <v>0</v>
      </c>
      <c r="G4" s="54"/>
      <c r="H4" s="56"/>
      <c r="I4" s="57"/>
    </row>
    <row r="5" spans="1:12" ht="39" customHeight="1">
      <c r="A5" s="59"/>
      <c r="B5" s="60"/>
      <c r="C5" s="60"/>
      <c r="D5" s="72"/>
      <c r="E5" s="61"/>
      <c r="F5" s="73"/>
      <c r="G5" s="60"/>
      <c r="H5" s="62"/>
      <c r="I5" s="63"/>
      <c r="J5" s="64"/>
      <c r="K5" s="65"/>
      <c r="L5" s="65"/>
    </row>
    <row r="6" spans="1:12" ht="21" customHeight="1">
      <c r="A6" s="69" t="s">
        <v>6</v>
      </c>
      <c r="B6" s="67" t="s">
        <v>0</v>
      </c>
      <c r="C6" s="67" t="s">
        <v>0</v>
      </c>
      <c r="D6" s="68"/>
      <c r="E6" s="67" t="s">
        <v>0</v>
      </c>
      <c r="F6" s="70" t="s">
        <v>0</v>
      </c>
      <c r="G6" s="6"/>
      <c r="H6" s="1"/>
      <c r="I6" s="1"/>
      <c r="L6" s="66"/>
    </row>
    <row r="7" spans="1:12" ht="28.5">
      <c r="A7" s="71" t="s">
        <v>7</v>
      </c>
      <c r="B7" s="13" t="s">
        <v>8</v>
      </c>
      <c r="C7" s="14" t="s">
        <v>9</v>
      </c>
      <c r="D7" s="15" t="s">
        <v>10</v>
      </c>
      <c r="E7" s="16" t="s">
        <v>11</v>
      </c>
      <c r="F7" s="14" t="s">
        <v>12</v>
      </c>
      <c r="G7" s="16" t="s">
        <v>13</v>
      </c>
      <c r="H7" s="15" t="s">
        <v>14</v>
      </c>
      <c r="I7" s="17" t="s">
        <v>15</v>
      </c>
      <c r="J7" s="20" t="s">
        <v>16</v>
      </c>
      <c r="K7" s="14" t="s">
        <v>17</v>
      </c>
      <c r="L7" s="18" t="s">
        <v>18</v>
      </c>
    </row>
    <row r="8" spans="1:12" ht="24.75" customHeight="1">
      <c r="A8" s="10">
        <v>42095</v>
      </c>
      <c r="B8" s="21">
        <v>20000</v>
      </c>
      <c r="C8" s="22"/>
      <c r="D8" s="40">
        <f aca="true" t="shared" si="0" ref="D8:D16">SUM(B8-C8)</f>
        <v>20000</v>
      </c>
      <c r="E8" s="23"/>
      <c r="F8" s="24"/>
      <c r="G8" s="23">
        <f aca="true" t="shared" si="1" ref="G8:G16">SUM(E8+F8)</f>
        <v>0</v>
      </c>
      <c r="H8" s="25" t="e">
        <f aca="true" t="shared" si="2" ref="H8:H16">E8/G8</f>
        <v>#DIV/0!</v>
      </c>
      <c r="I8" s="26" t="e">
        <f aca="true" t="shared" si="3" ref="I8:I16">B8/E8</f>
        <v>#DIV/0!</v>
      </c>
      <c r="J8" s="26" t="e">
        <f aca="true" t="shared" si="4" ref="J8:J16">C8/F8</f>
        <v>#DIV/0!</v>
      </c>
      <c r="K8" s="27" t="e">
        <f aca="true" t="shared" si="5" ref="K8:K16">I8/J8</f>
        <v>#DIV/0!</v>
      </c>
      <c r="L8" s="28" t="e">
        <f aca="true" t="shared" si="6" ref="L8:L16">B8/C8</f>
        <v>#DIV/0!</v>
      </c>
    </row>
    <row r="9" spans="1:12" ht="24.75" customHeight="1">
      <c r="A9" s="11">
        <v>42125</v>
      </c>
      <c r="B9" s="29"/>
      <c r="C9" s="30"/>
      <c r="D9" s="40">
        <f t="shared" si="0"/>
        <v>0</v>
      </c>
      <c r="E9" s="31"/>
      <c r="F9" s="31"/>
      <c r="G9" s="23">
        <f t="shared" si="1"/>
        <v>0</v>
      </c>
      <c r="H9" s="25" t="e">
        <f t="shared" si="2"/>
        <v>#DIV/0!</v>
      </c>
      <c r="I9" s="26" t="e">
        <f t="shared" si="3"/>
        <v>#DIV/0!</v>
      </c>
      <c r="J9" s="26" t="e">
        <f t="shared" si="4"/>
        <v>#DIV/0!</v>
      </c>
      <c r="K9" s="27" t="e">
        <f t="shared" si="5"/>
        <v>#DIV/0!</v>
      </c>
      <c r="L9" s="28" t="e">
        <f t="shared" si="6"/>
        <v>#DIV/0!</v>
      </c>
    </row>
    <row r="10" spans="1:12" ht="24.75" customHeight="1">
      <c r="A10" s="10">
        <v>42156</v>
      </c>
      <c r="B10" s="29"/>
      <c r="C10" s="30"/>
      <c r="D10" s="40">
        <f t="shared" si="0"/>
        <v>0</v>
      </c>
      <c r="E10" s="31"/>
      <c r="F10" s="31"/>
      <c r="G10" s="23">
        <f t="shared" si="1"/>
        <v>0</v>
      </c>
      <c r="H10" s="25" t="e">
        <f t="shared" si="2"/>
        <v>#DIV/0!</v>
      </c>
      <c r="I10" s="26" t="e">
        <f t="shared" si="3"/>
        <v>#DIV/0!</v>
      </c>
      <c r="J10" s="26" t="e">
        <f t="shared" si="4"/>
        <v>#DIV/0!</v>
      </c>
      <c r="K10" s="27" t="e">
        <f t="shared" si="5"/>
        <v>#DIV/0!</v>
      </c>
      <c r="L10" s="28" t="e">
        <f t="shared" si="6"/>
        <v>#DIV/0!</v>
      </c>
    </row>
    <row r="11" spans="1:12" ht="24.75" customHeight="1">
      <c r="A11" s="11">
        <v>42186</v>
      </c>
      <c r="B11" s="29"/>
      <c r="C11" s="30"/>
      <c r="D11" s="40">
        <f t="shared" si="0"/>
        <v>0</v>
      </c>
      <c r="E11" s="31"/>
      <c r="F11" s="31"/>
      <c r="G11" s="23">
        <f t="shared" si="1"/>
        <v>0</v>
      </c>
      <c r="H11" s="25" t="e">
        <f t="shared" si="2"/>
        <v>#DIV/0!</v>
      </c>
      <c r="I11" s="26" t="e">
        <f t="shared" si="3"/>
        <v>#DIV/0!</v>
      </c>
      <c r="J11" s="26" t="e">
        <f t="shared" si="4"/>
        <v>#DIV/0!</v>
      </c>
      <c r="K11" s="27" t="e">
        <f t="shared" si="5"/>
        <v>#DIV/0!</v>
      </c>
      <c r="L11" s="28" t="e">
        <f t="shared" si="6"/>
        <v>#DIV/0!</v>
      </c>
    </row>
    <row r="12" spans="1:12" ht="24.75" customHeight="1">
      <c r="A12" s="10">
        <v>42217</v>
      </c>
      <c r="B12" s="29"/>
      <c r="C12" s="22"/>
      <c r="D12" s="40">
        <f t="shared" si="0"/>
        <v>0</v>
      </c>
      <c r="E12" s="31"/>
      <c r="F12" s="31"/>
      <c r="G12" s="23">
        <f t="shared" si="1"/>
        <v>0</v>
      </c>
      <c r="H12" s="25" t="e">
        <f t="shared" si="2"/>
        <v>#DIV/0!</v>
      </c>
      <c r="I12" s="26" t="e">
        <f t="shared" si="3"/>
        <v>#DIV/0!</v>
      </c>
      <c r="J12" s="26" t="e">
        <f t="shared" si="4"/>
        <v>#DIV/0!</v>
      </c>
      <c r="K12" s="27" t="e">
        <f t="shared" si="5"/>
        <v>#DIV/0!</v>
      </c>
      <c r="L12" s="28" t="e">
        <f t="shared" si="6"/>
        <v>#DIV/0!</v>
      </c>
    </row>
    <row r="13" spans="1:12" ht="24.75" customHeight="1">
      <c r="A13" s="11">
        <v>42248</v>
      </c>
      <c r="B13" s="29"/>
      <c r="C13" s="30"/>
      <c r="D13" s="40">
        <f t="shared" si="0"/>
        <v>0</v>
      </c>
      <c r="E13" s="31"/>
      <c r="F13" s="31"/>
      <c r="G13" s="23">
        <f t="shared" si="1"/>
        <v>0</v>
      </c>
      <c r="H13" s="25" t="e">
        <f t="shared" si="2"/>
        <v>#DIV/0!</v>
      </c>
      <c r="I13" s="26" t="e">
        <f t="shared" si="3"/>
        <v>#DIV/0!</v>
      </c>
      <c r="J13" s="26" t="e">
        <f t="shared" si="4"/>
        <v>#DIV/0!</v>
      </c>
      <c r="K13" s="27" t="e">
        <f t="shared" si="5"/>
        <v>#DIV/0!</v>
      </c>
      <c r="L13" s="28" t="e">
        <f t="shared" si="6"/>
        <v>#DIV/0!</v>
      </c>
    </row>
    <row r="14" spans="1:12" ht="24.75" customHeight="1">
      <c r="A14" s="10">
        <v>42278</v>
      </c>
      <c r="B14" s="29"/>
      <c r="C14" s="22"/>
      <c r="D14" s="40">
        <f t="shared" si="0"/>
        <v>0</v>
      </c>
      <c r="E14" s="31"/>
      <c r="F14" s="31"/>
      <c r="G14" s="23">
        <f t="shared" si="1"/>
        <v>0</v>
      </c>
      <c r="H14" s="25" t="e">
        <f t="shared" si="2"/>
        <v>#DIV/0!</v>
      </c>
      <c r="I14" s="26" t="e">
        <f t="shared" si="3"/>
        <v>#DIV/0!</v>
      </c>
      <c r="J14" s="26" t="e">
        <f t="shared" si="4"/>
        <v>#DIV/0!</v>
      </c>
      <c r="K14" s="27" t="e">
        <f t="shared" si="5"/>
        <v>#DIV/0!</v>
      </c>
      <c r="L14" s="28" t="e">
        <f t="shared" si="6"/>
        <v>#DIV/0!</v>
      </c>
    </row>
    <row r="15" spans="1:12" ht="24.75" customHeight="1">
      <c r="A15" s="11">
        <v>42309</v>
      </c>
      <c r="B15" s="29"/>
      <c r="C15" s="22"/>
      <c r="D15" s="40">
        <f t="shared" si="0"/>
        <v>0</v>
      </c>
      <c r="E15" s="31"/>
      <c r="F15" s="31"/>
      <c r="G15" s="23">
        <f t="shared" si="1"/>
        <v>0</v>
      </c>
      <c r="H15" s="25" t="e">
        <f t="shared" si="2"/>
        <v>#DIV/0!</v>
      </c>
      <c r="I15" s="26" t="e">
        <f t="shared" si="3"/>
        <v>#DIV/0!</v>
      </c>
      <c r="J15" s="26" t="e">
        <f t="shared" si="4"/>
        <v>#DIV/0!</v>
      </c>
      <c r="K15" s="27" t="e">
        <f t="shared" si="5"/>
        <v>#DIV/0!</v>
      </c>
      <c r="L15" s="28" t="e">
        <f t="shared" si="6"/>
        <v>#DIV/0!</v>
      </c>
    </row>
    <row r="16" spans="1:12" ht="24.75" customHeight="1">
      <c r="A16" s="12">
        <v>42339</v>
      </c>
      <c r="B16" s="32"/>
      <c r="C16" s="33"/>
      <c r="D16" s="41">
        <f t="shared" si="0"/>
        <v>0</v>
      </c>
      <c r="E16" s="34"/>
      <c r="F16" s="34"/>
      <c r="G16" s="35">
        <f t="shared" si="1"/>
        <v>0</v>
      </c>
      <c r="H16" s="36" t="e">
        <f t="shared" si="2"/>
        <v>#DIV/0!</v>
      </c>
      <c r="I16" s="37" t="e">
        <f t="shared" si="3"/>
        <v>#DIV/0!</v>
      </c>
      <c r="J16" s="37" t="e">
        <f t="shared" si="4"/>
        <v>#DIV/0!</v>
      </c>
      <c r="K16" s="38" t="e">
        <f t="shared" si="5"/>
        <v>#DIV/0!</v>
      </c>
      <c r="L16" s="39" t="e">
        <f t="shared" si="6"/>
        <v>#DIV/0!</v>
      </c>
    </row>
    <row r="17" spans="1:12" ht="24.75" customHeight="1">
      <c r="A17" s="42" t="s">
        <v>19</v>
      </c>
      <c r="B17" s="43">
        <f aca="true" t="shared" si="7" ref="B17:G17">SUM(B8:B16)</f>
        <v>20000</v>
      </c>
      <c r="C17" s="44">
        <f t="shared" si="7"/>
        <v>0</v>
      </c>
      <c r="D17" s="45">
        <f t="shared" si="7"/>
        <v>20000</v>
      </c>
      <c r="E17" s="46">
        <f t="shared" si="7"/>
        <v>0</v>
      </c>
      <c r="F17" s="47">
        <f t="shared" si="7"/>
        <v>0</v>
      </c>
      <c r="G17" s="46">
        <f t="shared" si="7"/>
        <v>0</v>
      </c>
      <c r="H17" s="48" t="e">
        <f>AVERAGE(H8:H16)</f>
        <v>#DIV/0!</v>
      </c>
      <c r="I17" s="44" t="e">
        <f>AVERAGE(I8:I16)</f>
        <v>#DIV/0!</v>
      </c>
      <c r="J17" s="44" t="e">
        <f>AVERAGE(J8:J16)</f>
        <v>#DIV/0!</v>
      </c>
      <c r="K17" s="49" t="e">
        <f>AVERAGE(K8:K16)</f>
        <v>#DIV/0!</v>
      </c>
      <c r="L17" s="50" t="e">
        <f>AVERAGE(L8:L16)</f>
        <v>#DIV/0!</v>
      </c>
    </row>
    <row r="18" spans="1:12" ht="13.5">
      <c r="A18" s="9"/>
      <c r="J18" s="51"/>
      <c r="K18" s="52" t="s">
        <v>20</v>
      </c>
      <c r="L18" s="52" t="s">
        <v>21</v>
      </c>
    </row>
    <row r="19" ht="13.5">
      <c r="A19" s="9"/>
    </row>
  </sheetData>
  <mergeCells count="5">
    <mergeCell ref="B3:D3"/>
    <mergeCell ref="B1:D1"/>
    <mergeCell ref="F1:G1"/>
    <mergeCell ref="B2:D2"/>
    <mergeCell ref="F2:G2"/>
  </mergeCells>
  <printOptions/>
  <pageMargins left="0.6986111111111111" right="0.6986111111111111" top="0.75" bottom="0.75" header="0.3" footer="0.3"/>
  <pageSetup horizontalDpi="1200" verticalDpi="12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4:Q28"/>
  <sheetViews>
    <sheetView tabSelected="1" zoomScale="85" zoomScaleNormal="85" workbookViewId="0" topLeftCell="H1">
      <selection activeCell="R24" sqref="R24"/>
    </sheetView>
  </sheetViews>
  <sheetFormatPr defaultColWidth="9.00390625" defaultRowHeight="24.75" customHeight="1"/>
  <cols>
    <col min="1" max="1" width="10.625" style="0" customWidth="1"/>
    <col min="2" max="3" width="25.625" style="0" customWidth="1"/>
    <col min="4" max="4" width="10.625" style="0" customWidth="1"/>
    <col min="5" max="6" width="25.625" style="0" customWidth="1"/>
    <col min="7" max="7" width="10.625" style="0" customWidth="1"/>
    <col min="8" max="9" width="25.625" style="0" customWidth="1"/>
    <col min="10" max="10" width="10.625" style="0" customWidth="1"/>
    <col min="11" max="16384" width="25.625" style="0" customWidth="1"/>
  </cols>
  <sheetData>
    <row r="4" spans="2:12" ht="24.75" customHeight="1" thickBot="1">
      <c r="B4" s="96" t="s">
        <v>132</v>
      </c>
      <c r="C4" s="96"/>
      <c r="E4" s="96" t="s">
        <v>72</v>
      </c>
      <c r="F4" s="96"/>
      <c r="H4" s="96" t="s">
        <v>73</v>
      </c>
      <c r="I4" s="96"/>
      <c r="K4" s="96" t="s">
        <v>74</v>
      </c>
      <c r="L4" s="96"/>
    </row>
    <row r="5" spans="2:14" ht="24.75" customHeight="1" thickBot="1">
      <c r="B5" s="146" t="s">
        <v>27</v>
      </c>
      <c r="C5" s="147"/>
      <c r="E5" s="146" t="s">
        <v>27</v>
      </c>
      <c r="F5" s="147"/>
      <c r="H5" s="146" t="s">
        <v>27</v>
      </c>
      <c r="I5" s="147"/>
      <c r="K5" s="146" t="s">
        <v>27</v>
      </c>
      <c r="L5" s="147"/>
      <c r="N5" s="96" t="s">
        <v>132</v>
      </c>
    </row>
    <row r="6" spans="2:17" ht="24.75" customHeight="1">
      <c r="B6" s="86" t="s">
        <v>28</v>
      </c>
      <c r="C6" s="89" t="s">
        <v>124</v>
      </c>
      <c r="E6" s="86" t="s">
        <v>28</v>
      </c>
      <c r="F6" s="89" t="s">
        <v>124</v>
      </c>
      <c r="H6" s="86" t="s">
        <v>28</v>
      </c>
      <c r="I6" s="89" t="s">
        <v>124</v>
      </c>
      <c r="K6" s="86" t="s">
        <v>28</v>
      </c>
      <c r="L6" s="89" t="s">
        <v>124</v>
      </c>
      <c r="N6" s="130" t="s">
        <v>104</v>
      </c>
      <c r="O6" s="131">
        <v>1000000</v>
      </c>
      <c r="P6" s="130"/>
      <c r="Q6" s="130"/>
    </row>
    <row r="7" spans="2:17" ht="24.75" customHeight="1">
      <c r="B7" s="87" t="s">
        <v>29</v>
      </c>
      <c r="C7" s="90">
        <v>67</v>
      </c>
      <c r="E7" s="87" t="s">
        <v>29</v>
      </c>
      <c r="F7" s="90">
        <v>67</v>
      </c>
      <c r="H7" s="87" t="s">
        <v>29</v>
      </c>
      <c r="I7" s="90">
        <v>67</v>
      </c>
      <c r="K7" s="87" t="s">
        <v>29</v>
      </c>
      <c r="L7" s="90">
        <v>67</v>
      </c>
      <c r="N7" s="126" t="s">
        <v>105</v>
      </c>
      <c r="O7" s="128">
        <v>0.01</v>
      </c>
      <c r="P7" s="128">
        <v>0.02</v>
      </c>
      <c r="Q7" s="128">
        <v>0.03</v>
      </c>
    </row>
    <row r="8" spans="2:17" ht="24.75" customHeight="1">
      <c r="B8" s="87" t="s">
        <v>30</v>
      </c>
      <c r="C8" s="90">
        <v>33</v>
      </c>
      <c r="E8" s="87" t="s">
        <v>30</v>
      </c>
      <c r="F8" s="90">
        <v>33</v>
      </c>
      <c r="H8" s="87" t="s">
        <v>30</v>
      </c>
      <c r="I8" s="90">
        <v>33</v>
      </c>
      <c r="K8" s="87" t="s">
        <v>30</v>
      </c>
      <c r="L8" s="90">
        <v>33</v>
      </c>
      <c r="N8" s="126" t="s">
        <v>106</v>
      </c>
      <c r="O8" s="127">
        <v>208276</v>
      </c>
      <c r="P8" s="127">
        <v>422338</v>
      </c>
      <c r="Q8" s="129">
        <v>638388</v>
      </c>
    </row>
    <row r="9" spans="2:17" ht="24.75" customHeight="1">
      <c r="B9" s="87" t="s">
        <v>31</v>
      </c>
      <c r="C9" s="90">
        <v>100</v>
      </c>
      <c r="E9" s="87" t="s">
        <v>31</v>
      </c>
      <c r="F9" s="90">
        <v>100</v>
      </c>
      <c r="H9" s="87" t="s">
        <v>31</v>
      </c>
      <c r="I9" s="90">
        <v>100</v>
      </c>
      <c r="K9" s="87" t="s">
        <v>31</v>
      </c>
      <c r="L9" s="90">
        <v>100</v>
      </c>
      <c r="N9" s="126" t="s">
        <v>133</v>
      </c>
      <c r="O9" s="132">
        <f>ROUNDDOWN(((O8)/$O$6)*100,2)</f>
        <v>20.82</v>
      </c>
      <c r="P9" s="132">
        <f>ROUNDDOWN(((P8)/$O$6)*100,2)</f>
        <v>42.23</v>
      </c>
      <c r="Q9" s="132">
        <f>ROUNDDOWN(((Q8)/$O$6)*100,2)</f>
        <v>63.83</v>
      </c>
    </row>
    <row r="10" spans="2:12" ht="24.75" customHeight="1">
      <c r="B10" s="87" t="s">
        <v>32</v>
      </c>
      <c r="C10" s="90">
        <v>75</v>
      </c>
      <c r="E10" s="87" t="s">
        <v>32</v>
      </c>
      <c r="F10" s="90">
        <v>69</v>
      </c>
      <c r="H10" s="87" t="s">
        <v>32</v>
      </c>
      <c r="I10" s="90">
        <v>61</v>
      </c>
      <c r="K10" s="87" t="s">
        <v>32</v>
      </c>
      <c r="L10" s="90">
        <v>50</v>
      </c>
    </row>
    <row r="11" spans="2:14" ht="24.75" customHeight="1">
      <c r="B11" s="87" t="s">
        <v>33</v>
      </c>
      <c r="C11" s="91">
        <v>16</v>
      </c>
      <c r="E11" s="87" t="s">
        <v>33</v>
      </c>
      <c r="F11" s="91">
        <v>22</v>
      </c>
      <c r="H11" s="87" t="s">
        <v>33</v>
      </c>
      <c r="I11" s="91">
        <v>30</v>
      </c>
      <c r="K11" s="87" t="s">
        <v>33</v>
      </c>
      <c r="L11" s="91">
        <v>41</v>
      </c>
      <c r="N11" s="96" t="s">
        <v>72</v>
      </c>
    </row>
    <row r="12" spans="2:17" ht="24.75" customHeight="1">
      <c r="B12" s="87" t="s">
        <v>34</v>
      </c>
      <c r="C12" s="90" t="s">
        <v>91</v>
      </c>
      <c r="E12" s="87" t="s">
        <v>34</v>
      </c>
      <c r="F12" s="90" t="s">
        <v>91</v>
      </c>
      <c r="H12" s="87" t="s">
        <v>34</v>
      </c>
      <c r="I12" s="90" t="s">
        <v>91</v>
      </c>
      <c r="K12" s="87" t="s">
        <v>34</v>
      </c>
      <c r="L12" s="90" t="s">
        <v>91</v>
      </c>
      <c r="N12" s="130" t="s">
        <v>104</v>
      </c>
      <c r="O12" s="131">
        <v>1000000</v>
      </c>
      <c r="P12" s="130"/>
      <c r="Q12" s="130"/>
    </row>
    <row r="13" spans="2:17" ht="24.75" customHeight="1">
      <c r="B13" s="92" t="s">
        <v>90</v>
      </c>
      <c r="C13" s="93">
        <v>9</v>
      </c>
      <c r="E13" s="92" t="s">
        <v>93</v>
      </c>
      <c r="F13" s="93">
        <v>9</v>
      </c>
      <c r="H13" s="92" t="s">
        <v>93</v>
      </c>
      <c r="I13" s="93">
        <v>9</v>
      </c>
      <c r="K13" s="92" t="s">
        <v>93</v>
      </c>
      <c r="L13" s="93">
        <v>9</v>
      </c>
      <c r="N13" s="126" t="s">
        <v>105</v>
      </c>
      <c r="O13" s="128">
        <v>0.01</v>
      </c>
      <c r="P13" s="128">
        <v>0.02</v>
      </c>
      <c r="Q13" s="128">
        <v>0.03</v>
      </c>
    </row>
    <row r="14" spans="2:17" ht="24.75" customHeight="1">
      <c r="B14" s="87" t="s">
        <v>35</v>
      </c>
      <c r="C14" s="149">
        <v>737126</v>
      </c>
      <c r="E14" s="87" t="s">
        <v>35</v>
      </c>
      <c r="F14" s="149">
        <v>1356299</v>
      </c>
      <c r="H14" s="87" t="s">
        <v>35</v>
      </c>
      <c r="I14" s="149">
        <v>1798672</v>
      </c>
      <c r="K14" s="87" t="s">
        <v>35</v>
      </c>
      <c r="L14" s="149">
        <v>1965016</v>
      </c>
      <c r="N14" s="126" t="s">
        <v>106</v>
      </c>
      <c r="O14" s="127">
        <v>443997</v>
      </c>
      <c r="P14" s="127">
        <v>902503</v>
      </c>
      <c r="Q14" s="129">
        <v>1365506</v>
      </c>
    </row>
    <row r="15" spans="2:17" ht="24.75" customHeight="1">
      <c r="B15" s="87" t="s">
        <v>36</v>
      </c>
      <c r="C15" s="150">
        <v>314788</v>
      </c>
      <c r="E15" s="87" t="s">
        <v>36</v>
      </c>
      <c r="F15" s="150">
        <v>453796</v>
      </c>
      <c r="H15" s="87" t="s">
        <v>36</v>
      </c>
      <c r="I15" s="150">
        <v>590713</v>
      </c>
      <c r="K15" s="87" t="s">
        <v>36</v>
      </c>
      <c r="L15" s="150">
        <v>807644</v>
      </c>
      <c r="N15" s="126" t="s">
        <v>133</v>
      </c>
      <c r="O15" s="132">
        <f>ROUNDDOWN(((O14)/$O$6)*100,2)</f>
        <v>44.39</v>
      </c>
      <c r="P15" s="132">
        <f>ROUNDDOWN(((P14)/$O$6)*100,2)</f>
        <v>90.25</v>
      </c>
      <c r="Q15" s="132">
        <f>ROUNDDOWN(((Q14)/$O$6)*100,2)</f>
        <v>136.55</v>
      </c>
    </row>
    <row r="16" spans="2:12" ht="24.75" customHeight="1">
      <c r="B16" s="87" t="s">
        <v>37</v>
      </c>
      <c r="C16" s="151">
        <v>422338</v>
      </c>
      <c r="E16" s="87" t="s">
        <v>37</v>
      </c>
      <c r="F16" s="151">
        <v>902503</v>
      </c>
      <c r="H16" s="87" t="s">
        <v>37</v>
      </c>
      <c r="I16" s="151">
        <v>1207959</v>
      </c>
      <c r="K16" s="87" t="s">
        <v>37</v>
      </c>
      <c r="L16" s="151">
        <v>1157372</v>
      </c>
    </row>
    <row r="17" spans="2:14" ht="24.75" customHeight="1">
      <c r="B17" s="87" t="s">
        <v>15</v>
      </c>
      <c r="C17" s="94">
        <v>11001.88</v>
      </c>
      <c r="E17" s="87" t="s">
        <v>15</v>
      </c>
      <c r="F17" s="94">
        <v>20243.268</v>
      </c>
      <c r="H17" s="87" t="s">
        <v>15</v>
      </c>
      <c r="I17" s="94">
        <v>26845.85</v>
      </c>
      <c r="K17" s="87" t="s">
        <v>15</v>
      </c>
      <c r="L17" s="94">
        <v>29328.597</v>
      </c>
      <c r="N17" s="96" t="s">
        <v>73</v>
      </c>
    </row>
    <row r="18" spans="2:17" ht="24.75" customHeight="1">
      <c r="B18" s="87" t="s">
        <v>16</v>
      </c>
      <c r="C18" s="94">
        <v>19674.25</v>
      </c>
      <c r="E18" s="87" t="s">
        <v>16</v>
      </c>
      <c r="F18" s="94">
        <v>20627.09</v>
      </c>
      <c r="H18" s="87" t="s">
        <v>16</v>
      </c>
      <c r="I18" s="94">
        <v>19690.433</v>
      </c>
      <c r="K18" s="87" t="s">
        <v>16</v>
      </c>
      <c r="L18" s="94">
        <v>19698.634</v>
      </c>
      <c r="N18" s="130" t="s">
        <v>104</v>
      </c>
      <c r="O18" s="131">
        <v>1000000</v>
      </c>
      <c r="P18" s="130"/>
      <c r="Q18" s="130"/>
    </row>
    <row r="19" spans="2:17" ht="24.75" customHeight="1">
      <c r="B19" s="87" t="s">
        <v>38</v>
      </c>
      <c r="C19" s="90">
        <v>12</v>
      </c>
      <c r="E19" s="87" t="s">
        <v>38</v>
      </c>
      <c r="F19" s="90">
        <v>10</v>
      </c>
      <c r="H19" s="87" t="s">
        <v>38</v>
      </c>
      <c r="I19" s="90">
        <v>9</v>
      </c>
      <c r="K19" s="87" t="s">
        <v>38</v>
      </c>
      <c r="L19" s="90">
        <v>9</v>
      </c>
      <c r="N19" s="126" t="s">
        <v>105</v>
      </c>
      <c r="O19" s="128">
        <v>0.01</v>
      </c>
      <c r="P19" s="128">
        <v>0.02</v>
      </c>
      <c r="Q19" s="128">
        <v>0.03</v>
      </c>
    </row>
    <row r="20" spans="2:17" ht="24.75" customHeight="1">
      <c r="B20" s="87" t="s">
        <v>39</v>
      </c>
      <c r="C20" s="90">
        <v>2</v>
      </c>
      <c r="E20" s="87" t="s">
        <v>39</v>
      </c>
      <c r="F20" s="90">
        <v>2</v>
      </c>
      <c r="H20" s="87" t="s">
        <v>39</v>
      </c>
      <c r="I20" s="90">
        <v>2</v>
      </c>
      <c r="K20" s="87" t="s">
        <v>39</v>
      </c>
      <c r="L20" s="90">
        <v>4</v>
      </c>
      <c r="N20" s="126" t="s">
        <v>106</v>
      </c>
      <c r="O20" s="127">
        <v>595616</v>
      </c>
      <c r="P20" s="127">
        <v>1207959</v>
      </c>
      <c r="Q20" s="129">
        <v>1828184</v>
      </c>
    </row>
    <row r="21" spans="2:17" ht="24.75" customHeight="1">
      <c r="B21" s="87" t="s">
        <v>40</v>
      </c>
      <c r="C21" s="95">
        <v>101.5</v>
      </c>
      <c r="E21" s="87" t="s">
        <v>40</v>
      </c>
      <c r="F21" s="95">
        <v>203.1</v>
      </c>
      <c r="H21" s="87" t="s">
        <v>40</v>
      </c>
      <c r="I21" s="95">
        <v>210.3</v>
      </c>
      <c r="K21" s="87" t="s">
        <v>40</v>
      </c>
      <c r="L21" s="95">
        <v>285.8</v>
      </c>
      <c r="N21" s="126" t="s">
        <v>133</v>
      </c>
      <c r="O21" s="132">
        <f>ROUNDDOWN(((O20)/$O$6)*100,2)</f>
        <v>59.56</v>
      </c>
      <c r="P21" s="132">
        <f>ROUNDDOWN(((P20)/$O$6)*100,2)</f>
        <v>120.79</v>
      </c>
      <c r="Q21" s="132">
        <f>ROUNDDOWN(((Q20)/$O$6)*100,2)</f>
        <v>182.81</v>
      </c>
    </row>
    <row r="22" spans="2:12" ht="24.75" customHeight="1" thickBot="1">
      <c r="B22" s="88" t="s">
        <v>14</v>
      </c>
      <c r="C22" s="152">
        <v>0.75</v>
      </c>
      <c r="E22" s="88" t="s">
        <v>14</v>
      </c>
      <c r="F22" s="152">
        <v>0.69</v>
      </c>
      <c r="H22" s="88" t="s">
        <v>14</v>
      </c>
      <c r="I22" s="109">
        <v>0.61</v>
      </c>
      <c r="K22" s="88" t="s">
        <v>14</v>
      </c>
      <c r="L22" s="109">
        <v>0.5</v>
      </c>
    </row>
    <row r="23" ht="24.75" customHeight="1">
      <c r="N23" s="96"/>
    </row>
    <row r="24" ht="24.75" customHeight="1">
      <c r="N24" s="96" t="s">
        <v>74</v>
      </c>
    </row>
    <row r="25" spans="14:17" ht="24.75" customHeight="1">
      <c r="N25" s="130" t="s">
        <v>104</v>
      </c>
      <c r="O25" s="131">
        <v>1000000</v>
      </c>
      <c r="P25" s="130"/>
      <c r="Q25" s="130"/>
    </row>
    <row r="26" spans="14:17" ht="24.75" customHeight="1">
      <c r="N26" s="126" t="s">
        <v>105</v>
      </c>
      <c r="O26" s="128">
        <v>0.01</v>
      </c>
      <c r="P26" s="128">
        <v>0.02</v>
      </c>
      <c r="Q26" s="128">
        <v>0.03</v>
      </c>
    </row>
    <row r="27" spans="14:17" ht="24.75" customHeight="1">
      <c r="N27" s="126" t="s">
        <v>106</v>
      </c>
      <c r="O27" s="127">
        <v>570461</v>
      </c>
      <c r="P27" s="127">
        <v>1157372</v>
      </c>
      <c r="Q27" s="129">
        <v>1752879</v>
      </c>
    </row>
    <row r="28" spans="14:17" ht="24.75" customHeight="1">
      <c r="N28" s="126" t="s">
        <v>133</v>
      </c>
      <c r="O28" s="132">
        <f>ROUNDDOWN(((O27)/$O$6)*100,2)</f>
        <v>57.04</v>
      </c>
      <c r="P28" s="132">
        <f>ROUNDDOWN(((P27)/$O$6)*100,2)</f>
        <v>115.73</v>
      </c>
      <c r="Q28" s="132">
        <f>ROUNDDOWN(((Q27)/$O$6)*100,2)</f>
        <v>175.28</v>
      </c>
    </row>
  </sheetData>
  <mergeCells count="4">
    <mergeCell ref="B5:C5"/>
    <mergeCell ref="E5:F5"/>
    <mergeCell ref="H5:I5"/>
    <mergeCell ref="K5:L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08"/>
  <sheetViews>
    <sheetView zoomScaleSheetLayoutView="70" workbookViewId="0" topLeftCell="D1">
      <selection activeCell="Q1" sqref="Q1:S16384"/>
    </sheetView>
  </sheetViews>
  <sheetFormatPr defaultColWidth="10.00390625" defaultRowHeight="39.75" customHeight="1"/>
  <cols>
    <col min="1" max="1" width="5.125" style="97" bestFit="1" customWidth="1"/>
    <col min="2" max="2" width="12.00390625" style="97" bestFit="1" customWidth="1"/>
    <col min="3" max="3" width="15.875" style="97" customWidth="1"/>
    <col min="4" max="4" width="9.50390625" style="97" bestFit="1" customWidth="1"/>
    <col min="5" max="5" width="13.25390625" style="97" bestFit="1" customWidth="1"/>
    <col min="6" max="6" width="11.375" style="97" bestFit="1" customWidth="1"/>
    <col min="7" max="7" width="10.125" style="97" bestFit="1" customWidth="1"/>
    <col min="8" max="9" width="13.25390625" style="97" bestFit="1" customWidth="1"/>
    <col min="10" max="12" width="10.125" style="97" bestFit="1" customWidth="1"/>
    <col min="13" max="13" width="5.25390625" style="97" bestFit="1" customWidth="1"/>
    <col min="14" max="15" width="10.125" style="97" bestFit="1" customWidth="1"/>
    <col min="16" max="16" width="10.00390625" style="97" customWidth="1"/>
    <col min="17" max="18" width="10.125" style="97" bestFit="1" customWidth="1"/>
    <col min="19" max="19" width="10.00390625" style="97" customWidth="1"/>
    <col min="20" max="21" width="10.125" style="97" bestFit="1" customWidth="1"/>
    <col min="22" max="16384" width="10.00390625" style="97" customWidth="1"/>
  </cols>
  <sheetData>
    <row r="1" spans="3:4" ht="39.75" customHeight="1">
      <c r="C1" s="105" t="s">
        <v>22</v>
      </c>
      <c r="D1" s="105"/>
    </row>
    <row r="2" spans="3:5" ht="39.75" customHeight="1">
      <c r="C2" s="97" t="s">
        <v>79</v>
      </c>
      <c r="E2" s="97" t="s">
        <v>107</v>
      </c>
    </row>
    <row r="3" spans="1:22" ht="39.75" customHeight="1">
      <c r="A3" s="111"/>
      <c r="B3" s="99"/>
      <c r="C3" s="99"/>
      <c r="D3" s="99" t="s">
        <v>109</v>
      </c>
      <c r="E3" s="99" t="s">
        <v>58</v>
      </c>
      <c r="F3" s="99" t="s">
        <v>59</v>
      </c>
      <c r="G3" s="99" t="s">
        <v>63</v>
      </c>
      <c r="H3" s="106" t="s">
        <v>64</v>
      </c>
      <c r="I3" s="106" t="s">
        <v>64</v>
      </c>
      <c r="J3" s="99" t="s">
        <v>62</v>
      </c>
      <c r="K3" s="99" t="s">
        <v>61</v>
      </c>
      <c r="L3" s="99"/>
      <c r="M3" s="99"/>
      <c r="N3" s="99" t="s">
        <v>61</v>
      </c>
      <c r="O3" s="99"/>
      <c r="P3" s="99"/>
      <c r="Q3" s="99" t="s">
        <v>61</v>
      </c>
      <c r="R3" s="99"/>
      <c r="S3" s="99"/>
      <c r="T3" s="99" t="s">
        <v>61</v>
      </c>
      <c r="U3" s="99"/>
      <c r="V3" s="100"/>
    </row>
    <row r="4" spans="1:22" ht="39.75" customHeight="1">
      <c r="A4" s="112" t="s">
        <v>80</v>
      </c>
      <c r="B4" s="108" t="s">
        <v>23</v>
      </c>
      <c r="C4" s="108" t="s">
        <v>24</v>
      </c>
      <c r="D4" s="108" t="s">
        <v>108</v>
      </c>
      <c r="E4" s="103" t="s">
        <v>54</v>
      </c>
      <c r="F4" s="103" t="s">
        <v>55</v>
      </c>
      <c r="G4" s="103" t="s">
        <v>56</v>
      </c>
      <c r="H4" s="103" t="s">
        <v>54</v>
      </c>
      <c r="I4" s="103" t="s">
        <v>55</v>
      </c>
      <c r="J4" s="103" t="s">
        <v>61</v>
      </c>
      <c r="K4" s="103" t="s">
        <v>75</v>
      </c>
      <c r="L4" s="103" t="s">
        <v>60</v>
      </c>
      <c r="M4" s="103" t="s">
        <v>66</v>
      </c>
      <c r="N4" s="103" t="s">
        <v>76</v>
      </c>
      <c r="O4" s="103" t="s">
        <v>60</v>
      </c>
      <c r="P4" s="103" t="s">
        <v>66</v>
      </c>
      <c r="Q4" s="103" t="s">
        <v>77</v>
      </c>
      <c r="R4" s="103" t="s">
        <v>60</v>
      </c>
      <c r="S4" s="103" t="s">
        <v>66</v>
      </c>
      <c r="T4" s="103" t="s">
        <v>78</v>
      </c>
      <c r="U4" s="103" t="s">
        <v>60</v>
      </c>
      <c r="V4" s="104" t="s">
        <v>66</v>
      </c>
    </row>
    <row r="5" spans="1:22" ht="39.75" customHeight="1">
      <c r="A5" s="113">
        <v>1</v>
      </c>
      <c r="B5" s="97" t="s">
        <v>110</v>
      </c>
      <c r="C5" s="98">
        <v>42186</v>
      </c>
      <c r="D5" s="133">
        <v>0.3333333333333333</v>
      </c>
      <c r="E5" s="97">
        <v>191.986</v>
      </c>
      <c r="F5" s="97">
        <v>192.869</v>
      </c>
      <c r="G5" s="97">
        <v>2</v>
      </c>
      <c r="H5" s="97">
        <f>ROUNDDOWN(E5-(G5/100),3)</f>
        <v>191.966</v>
      </c>
      <c r="I5" s="97">
        <f>ROUNDDOWN(F5+(G5/100),3)</f>
        <v>192.889</v>
      </c>
      <c r="J5" s="97">
        <f>ABS(ROUNDDOWN(H5-I5,3))</f>
        <v>0.923</v>
      </c>
      <c r="K5" s="97">
        <f>ROUNDDOWN(J5*0.5,3)</f>
        <v>0.461</v>
      </c>
      <c r="L5" s="97">
        <f>ROUNDDOWN(H5-K5,3)</f>
        <v>191.505</v>
      </c>
      <c r="M5" s="97" t="s">
        <v>82</v>
      </c>
      <c r="N5" s="97">
        <f aca="true" t="shared" si="0" ref="N5:N35">ROUNDDOWN(J5*1,3)</f>
        <v>0.923</v>
      </c>
      <c r="O5" s="97">
        <f>ROUNDDOWN(H5-N5,3)</f>
        <v>191.043</v>
      </c>
      <c r="P5" s="97" t="s">
        <v>82</v>
      </c>
      <c r="Q5" s="97">
        <f aca="true" t="shared" si="1" ref="Q5:Q35">ROUNDDOWN(J5*1.5,3)</f>
        <v>1.384</v>
      </c>
      <c r="R5" s="97">
        <f>ROUNDDOWN(H5-Q5,3)</f>
        <v>190.582</v>
      </c>
      <c r="S5" s="97" t="s">
        <v>82</v>
      </c>
      <c r="T5" s="97">
        <f>ROUNDDOWN(J5*2,3)</f>
        <v>1.846</v>
      </c>
      <c r="U5" s="97">
        <f>ROUNDDOWN(H5-T5,3)</f>
        <v>190.12</v>
      </c>
      <c r="V5" s="97" t="s">
        <v>82</v>
      </c>
    </row>
    <row r="6" spans="1:22" ht="39.75" customHeight="1">
      <c r="A6" s="113">
        <v>2</v>
      </c>
      <c r="B6" s="97" t="s">
        <v>81</v>
      </c>
      <c r="C6" s="98">
        <v>42179</v>
      </c>
      <c r="D6" s="133">
        <v>0.5</v>
      </c>
      <c r="E6" s="97">
        <v>195.712</v>
      </c>
      <c r="F6" s="97">
        <v>194.965</v>
      </c>
      <c r="G6" s="97">
        <v>2</v>
      </c>
      <c r="H6" s="97">
        <f>ROUNDDOWN(E6+(G6/100),3)</f>
        <v>195.732</v>
      </c>
      <c r="I6" s="97">
        <f>ROUNDDOWN(F6-(G6/100),3)</f>
        <v>194.945</v>
      </c>
      <c r="J6" s="97">
        <f aca="true" t="shared" si="2" ref="J6:J14">ABS(ROUNDDOWN(H6-I6,3))</f>
        <v>0.787</v>
      </c>
      <c r="K6" s="97">
        <f>ROUNDDOWN(J6*0.5,3)</f>
        <v>0.393</v>
      </c>
      <c r="L6" s="97">
        <f>ROUNDDOWN(H6+K6,3)</f>
        <v>196.125</v>
      </c>
      <c r="M6" s="97" t="s">
        <v>111</v>
      </c>
      <c r="N6" s="97">
        <f t="shared" si="0"/>
        <v>0.787</v>
      </c>
      <c r="O6" s="97">
        <f aca="true" t="shared" si="3" ref="O6:O12">ROUNDDOWN(H6+N6,3)</f>
        <v>196.519</v>
      </c>
      <c r="P6" s="97" t="s">
        <v>111</v>
      </c>
      <c r="Q6" s="97">
        <f t="shared" si="1"/>
        <v>1.18</v>
      </c>
      <c r="R6" s="97">
        <f aca="true" t="shared" si="4" ref="R6:R12">ROUNDDOWN(H6+Q6,3)</f>
        <v>196.912</v>
      </c>
      <c r="S6" s="97" t="s">
        <v>111</v>
      </c>
      <c r="T6" s="97">
        <f aca="true" t="shared" si="5" ref="T6:T12">ROUNDDOWN(J6*2,3)</f>
        <v>1.574</v>
      </c>
      <c r="U6" s="97">
        <f aca="true" t="shared" si="6" ref="U6:U12">ROUNDDOWN(H6+T6,3)</f>
        <v>197.306</v>
      </c>
      <c r="V6" s="101" t="s">
        <v>111</v>
      </c>
    </row>
    <row r="7" spans="1:22" ht="39.75" customHeight="1">
      <c r="A7" s="113">
        <v>3</v>
      </c>
      <c r="B7" s="97" t="s">
        <v>83</v>
      </c>
      <c r="C7" s="98">
        <v>42173</v>
      </c>
      <c r="D7" s="133">
        <v>0.3333333333333333</v>
      </c>
      <c r="E7" s="97">
        <v>195.426</v>
      </c>
      <c r="F7" s="97">
        <v>194.334</v>
      </c>
      <c r="G7" s="97">
        <v>2</v>
      </c>
      <c r="H7" s="97">
        <f>ROUNDDOWN(E7+(G7/100),3)</f>
        <v>195.446</v>
      </c>
      <c r="I7" s="97">
        <f>ROUNDDOWN(F7-(G7/100),3)</f>
        <v>194.314</v>
      </c>
      <c r="J7" s="97">
        <f t="shared" si="2"/>
        <v>1.132</v>
      </c>
      <c r="K7" s="97">
        <f>ROUNDDOWN(J7*0.5,3)</f>
        <v>0.566</v>
      </c>
      <c r="L7" s="97">
        <f>ROUNDDOWN(H7+K7,3)</f>
        <v>196.012</v>
      </c>
      <c r="M7" s="97" t="s">
        <v>82</v>
      </c>
      <c r="N7" s="97">
        <f t="shared" si="0"/>
        <v>1.132</v>
      </c>
      <c r="O7" s="97">
        <f t="shared" si="3"/>
        <v>196.578</v>
      </c>
      <c r="P7" s="97" t="s">
        <v>82</v>
      </c>
      <c r="Q7" s="97">
        <f t="shared" si="1"/>
        <v>1.698</v>
      </c>
      <c r="R7" s="97">
        <f t="shared" si="4"/>
        <v>197.144</v>
      </c>
      <c r="S7" s="97" t="s">
        <v>82</v>
      </c>
      <c r="T7" s="97">
        <f t="shared" si="5"/>
        <v>2.264</v>
      </c>
      <c r="U7" s="97">
        <f t="shared" si="6"/>
        <v>197.71</v>
      </c>
      <c r="V7" s="101" t="s">
        <v>82</v>
      </c>
    </row>
    <row r="8" spans="1:22" ht="39.75" customHeight="1">
      <c r="A8" s="113">
        <v>4</v>
      </c>
      <c r="B8" s="97" t="s">
        <v>83</v>
      </c>
      <c r="C8" s="98">
        <v>42170</v>
      </c>
      <c r="D8" s="133">
        <v>0.5</v>
      </c>
      <c r="E8" s="97">
        <v>191.754</v>
      </c>
      <c r="F8" s="97">
        <v>191.406</v>
      </c>
      <c r="G8" s="97">
        <v>2</v>
      </c>
      <c r="H8" s="97">
        <f aca="true" t="shared" si="7" ref="H8:H14">ROUNDDOWN(E8+(G8/100),3)</f>
        <v>191.774</v>
      </c>
      <c r="I8" s="97">
        <f aca="true" t="shared" si="8" ref="I8:I14">ROUNDDOWN(F8-(G8/100),3)</f>
        <v>191.386</v>
      </c>
      <c r="J8" s="97">
        <f t="shared" si="2"/>
        <v>0.388</v>
      </c>
      <c r="K8" s="97">
        <f aca="true" t="shared" si="9" ref="K8:K23">ROUNDDOWN(J8*0.5,3)</f>
        <v>0.194</v>
      </c>
      <c r="L8" s="97">
        <f aca="true" t="shared" si="10" ref="L8:L14">ROUNDDOWN(H8+K8,3)</f>
        <v>191.968</v>
      </c>
      <c r="M8" s="97" t="s">
        <v>84</v>
      </c>
      <c r="N8" s="97">
        <f t="shared" si="0"/>
        <v>0.388</v>
      </c>
      <c r="O8" s="97">
        <f t="shared" si="3"/>
        <v>192.162</v>
      </c>
      <c r="P8" s="97" t="s">
        <v>84</v>
      </c>
      <c r="Q8" s="97">
        <f t="shared" si="1"/>
        <v>0.582</v>
      </c>
      <c r="R8" s="97">
        <f t="shared" si="4"/>
        <v>192.356</v>
      </c>
      <c r="S8" s="97" t="s">
        <v>84</v>
      </c>
      <c r="T8" s="97">
        <f t="shared" si="5"/>
        <v>0.776</v>
      </c>
      <c r="U8" s="97">
        <f t="shared" si="6"/>
        <v>192.55</v>
      </c>
      <c r="V8" s="97" t="s">
        <v>84</v>
      </c>
    </row>
    <row r="9" spans="1:22" ht="39.75" customHeight="1">
      <c r="A9" s="113">
        <v>5</v>
      </c>
      <c r="B9" s="97" t="s">
        <v>83</v>
      </c>
      <c r="C9" s="98">
        <v>42166</v>
      </c>
      <c r="D9" s="133">
        <v>0.3333333333333333</v>
      </c>
      <c r="E9" s="97">
        <v>191.35</v>
      </c>
      <c r="F9" s="97">
        <v>190.374</v>
      </c>
      <c r="G9" s="97">
        <v>2</v>
      </c>
      <c r="H9" s="97">
        <f>ROUNDDOWN(E9+(G9/100),3)</f>
        <v>191.37</v>
      </c>
      <c r="I9" s="97">
        <f>ROUNDDOWN(F9-(G9/100),3)</f>
        <v>190.354</v>
      </c>
      <c r="J9" s="97">
        <f>ABS(ROUNDDOWN(H9-I9,3))</f>
        <v>1.015</v>
      </c>
      <c r="K9" s="97">
        <f t="shared" si="9"/>
        <v>0.507</v>
      </c>
      <c r="L9" s="97">
        <f>ROUNDDOWN(H9+K9,3)</f>
        <v>191.877</v>
      </c>
      <c r="M9" s="97" t="s">
        <v>84</v>
      </c>
      <c r="N9" s="97">
        <f t="shared" si="0"/>
        <v>1.015</v>
      </c>
      <c r="O9" s="97">
        <f t="shared" si="3"/>
        <v>192.385</v>
      </c>
      <c r="P9" s="97" t="s">
        <v>84</v>
      </c>
      <c r="Q9" s="97">
        <f t="shared" si="1"/>
        <v>1.522</v>
      </c>
      <c r="R9" s="97">
        <f t="shared" si="4"/>
        <v>192.892</v>
      </c>
      <c r="S9" s="97" t="s">
        <v>84</v>
      </c>
      <c r="T9" s="97">
        <f>ROUNDDOWN(J9*2,3)</f>
        <v>2.03</v>
      </c>
      <c r="U9" s="97">
        <f t="shared" si="6"/>
        <v>193.4</v>
      </c>
      <c r="V9" s="97" t="s">
        <v>84</v>
      </c>
    </row>
    <row r="10" spans="1:22" ht="39.75" customHeight="1">
      <c r="A10" s="113">
        <v>6</v>
      </c>
      <c r="B10" s="97" t="s">
        <v>83</v>
      </c>
      <c r="C10" s="98">
        <v>42160</v>
      </c>
      <c r="D10" s="133">
        <v>0.6666666666666666</v>
      </c>
      <c r="E10" s="97">
        <v>191.737</v>
      </c>
      <c r="F10" s="97">
        <v>191.056</v>
      </c>
      <c r="G10" s="97">
        <v>2</v>
      </c>
      <c r="H10" s="97">
        <f>ROUNDDOWN(E10+(G10/100),3)</f>
        <v>191.757</v>
      </c>
      <c r="I10" s="97">
        <f>ROUNDDOWN(F10-(G10/100),3)</f>
        <v>191.036</v>
      </c>
      <c r="J10" s="97">
        <f>ABS(ROUNDDOWN(H10-I10,3))</f>
        <v>0.721</v>
      </c>
      <c r="K10" s="97">
        <f>ROUNDDOWN(J10*0.5,3)</f>
        <v>0.36</v>
      </c>
      <c r="L10" s="97">
        <f>ROUNDDOWN(H10+K10,3)</f>
        <v>192.117</v>
      </c>
      <c r="M10" s="97" t="s">
        <v>82</v>
      </c>
      <c r="N10" s="97">
        <f t="shared" si="0"/>
        <v>0.721</v>
      </c>
      <c r="O10" s="97">
        <f t="shared" si="3"/>
        <v>192.478</v>
      </c>
      <c r="P10" s="97" t="s">
        <v>82</v>
      </c>
      <c r="Q10" s="97">
        <f t="shared" si="1"/>
        <v>1.081</v>
      </c>
      <c r="R10" s="97">
        <f t="shared" si="4"/>
        <v>192.838</v>
      </c>
      <c r="S10" s="97" t="s">
        <v>82</v>
      </c>
      <c r="T10" s="97">
        <f>ROUNDDOWN(J10*2,3)</f>
        <v>1.442</v>
      </c>
      <c r="U10" s="97">
        <f t="shared" si="6"/>
        <v>193.199</v>
      </c>
      <c r="V10" s="101" t="s">
        <v>82</v>
      </c>
    </row>
    <row r="11" spans="1:22" ht="39.75" customHeight="1">
      <c r="A11" s="113">
        <v>7</v>
      </c>
      <c r="B11" s="97" t="s">
        <v>83</v>
      </c>
      <c r="C11" s="98">
        <v>42159</v>
      </c>
      <c r="D11" s="133">
        <v>0.3333333333333333</v>
      </c>
      <c r="E11" s="97">
        <v>191.015</v>
      </c>
      <c r="F11" s="97">
        <v>189.806</v>
      </c>
      <c r="G11" s="97">
        <v>2</v>
      </c>
      <c r="H11" s="97">
        <f t="shared" si="7"/>
        <v>191.035</v>
      </c>
      <c r="I11" s="97">
        <f t="shared" si="8"/>
        <v>189.786</v>
      </c>
      <c r="J11" s="97">
        <f t="shared" si="2"/>
        <v>1.249</v>
      </c>
      <c r="K11" s="97">
        <f t="shared" si="9"/>
        <v>0.624</v>
      </c>
      <c r="L11" s="97">
        <f t="shared" si="10"/>
        <v>191.659</v>
      </c>
      <c r="M11" s="97" t="s">
        <v>84</v>
      </c>
      <c r="N11" s="97">
        <f t="shared" si="0"/>
        <v>1.249</v>
      </c>
      <c r="O11" s="97">
        <f t="shared" si="3"/>
        <v>192.284</v>
      </c>
      <c r="P11" s="97" t="s">
        <v>82</v>
      </c>
      <c r="Q11" s="97">
        <f t="shared" si="1"/>
        <v>1.873</v>
      </c>
      <c r="R11" s="97">
        <f t="shared" si="4"/>
        <v>192.908</v>
      </c>
      <c r="S11" s="97" t="s">
        <v>82</v>
      </c>
      <c r="T11" s="97">
        <f t="shared" si="5"/>
        <v>2.498</v>
      </c>
      <c r="U11" s="97">
        <f t="shared" si="6"/>
        <v>193.533</v>
      </c>
      <c r="V11" s="97" t="s">
        <v>82</v>
      </c>
    </row>
    <row r="12" spans="1:22" ht="39.75" customHeight="1">
      <c r="A12" s="113">
        <v>8</v>
      </c>
      <c r="B12" s="97" t="s">
        <v>83</v>
      </c>
      <c r="C12" s="98">
        <v>42157</v>
      </c>
      <c r="D12" s="133">
        <v>0.3333333333333333</v>
      </c>
      <c r="E12" s="97">
        <v>189.891</v>
      </c>
      <c r="F12" s="97">
        <v>189.119</v>
      </c>
      <c r="G12" s="97">
        <v>2</v>
      </c>
      <c r="H12" s="97">
        <f t="shared" si="7"/>
        <v>189.911</v>
      </c>
      <c r="I12" s="97">
        <f t="shared" si="8"/>
        <v>189.099</v>
      </c>
      <c r="J12" s="97">
        <f t="shared" si="2"/>
        <v>0.812</v>
      </c>
      <c r="K12" s="97">
        <f t="shared" si="9"/>
        <v>0.406</v>
      </c>
      <c r="L12" s="97">
        <f t="shared" si="10"/>
        <v>190.317</v>
      </c>
      <c r="M12" s="97" t="s">
        <v>84</v>
      </c>
      <c r="N12" s="97">
        <f t="shared" si="0"/>
        <v>0.812</v>
      </c>
      <c r="O12" s="97">
        <f t="shared" si="3"/>
        <v>190.723</v>
      </c>
      <c r="P12" s="97" t="s">
        <v>84</v>
      </c>
      <c r="Q12" s="97">
        <f t="shared" si="1"/>
        <v>1.218</v>
      </c>
      <c r="R12" s="97">
        <f t="shared" si="4"/>
        <v>191.129</v>
      </c>
      <c r="S12" s="97" t="s">
        <v>84</v>
      </c>
      <c r="T12" s="97">
        <f t="shared" si="5"/>
        <v>1.624</v>
      </c>
      <c r="U12" s="97">
        <f t="shared" si="6"/>
        <v>191.535</v>
      </c>
      <c r="V12" s="97" t="s">
        <v>84</v>
      </c>
    </row>
    <row r="13" spans="1:22" ht="39.75" customHeight="1">
      <c r="A13" s="113">
        <v>9</v>
      </c>
      <c r="B13" s="97" t="s">
        <v>110</v>
      </c>
      <c r="C13" s="98">
        <v>42149</v>
      </c>
      <c r="D13" s="133">
        <v>0.3333333333333333</v>
      </c>
      <c r="E13" s="97">
        <v>188.129</v>
      </c>
      <c r="F13" s="97">
        <v>188.593</v>
      </c>
      <c r="G13" s="97">
        <v>2</v>
      </c>
      <c r="H13" s="97">
        <f>ROUNDDOWN(E13-(G13/100),3)</f>
        <v>188.109</v>
      </c>
      <c r="I13" s="97">
        <f>ROUNDDOWN(F13+(G13/100),3)</f>
        <v>188.613</v>
      </c>
      <c r="J13" s="97">
        <f>ABS(ROUNDDOWN(H13-I13,3))</f>
        <v>0.503</v>
      </c>
      <c r="K13" s="97">
        <f>ROUNDDOWN(J13*0.5,3)</f>
        <v>0.251</v>
      </c>
      <c r="L13" s="97">
        <f>ROUNDDOWN(H13-K13,3)</f>
        <v>187.858</v>
      </c>
      <c r="M13" s="97" t="s">
        <v>84</v>
      </c>
      <c r="N13" s="97">
        <f t="shared" si="0"/>
        <v>0.503</v>
      </c>
      <c r="O13" s="97">
        <f>ROUNDDOWN(H13-N13,3)</f>
        <v>187.606</v>
      </c>
      <c r="P13" s="97" t="s">
        <v>82</v>
      </c>
      <c r="Q13" s="97">
        <f t="shared" si="1"/>
        <v>0.754</v>
      </c>
      <c r="R13" s="97">
        <f>ROUNDDOWN(H13-Q13,3)</f>
        <v>187.355</v>
      </c>
      <c r="S13" s="97" t="s">
        <v>82</v>
      </c>
      <c r="T13" s="97">
        <f aca="true" t="shared" si="11" ref="T13:T35">ROUNDDOWN(J13*2,3)</f>
        <v>1.006</v>
      </c>
      <c r="U13" s="97">
        <f>ROUNDDOWN(H13-T13,3)</f>
        <v>187.103</v>
      </c>
      <c r="V13" s="97" t="s">
        <v>82</v>
      </c>
    </row>
    <row r="14" spans="1:22" ht="39.75" customHeight="1">
      <c r="A14" s="113">
        <v>10</v>
      </c>
      <c r="B14" s="97" t="s">
        <v>83</v>
      </c>
      <c r="C14" s="98">
        <v>42144</v>
      </c>
      <c r="D14" s="133">
        <v>0.3333333333333333</v>
      </c>
      <c r="E14" s="97">
        <v>187.912</v>
      </c>
      <c r="F14" s="97">
        <v>187.126</v>
      </c>
      <c r="G14" s="97">
        <v>2</v>
      </c>
      <c r="H14" s="97">
        <f t="shared" si="7"/>
        <v>187.932</v>
      </c>
      <c r="I14" s="97">
        <f t="shared" si="8"/>
        <v>187.106</v>
      </c>
      <c r="J14" s="97">
        <f t="shared" si="2"/>
        <v>0.825</v>
      </c>
      <c r="K14" s="97">
        <f t="shared" si="9"/>
        <v>0.412</v>
      </c>
      <c r="L14" s="97">
        <f t="shared" si="10"/>
        <v>188.344</v>
      </c>
      <c r="M14" s="97" t="s">
        <v>84</v>
      </c>
      <c r="N14" s="97">
        <f t="shared" si="0"/>
        <v>0.825</v>
      </c>
      <c r="O14" s="97">
        <f aca="true" t="shared" si="12" ref="O14:O23">ROUNDDOWN(H14+N14,3)</f>
        <v>188.757</v>
      </c>
      <c r="P14" s="97" t="s">
        <v>84</v>
      </c>
      <c r="Q14" s="97">
        <f t="shared" si="1"/>
        <v>1.237</v>
      </c>
      <c r="R14" s="97">
        <f aca="true" t="shared" si="13" ref="R14:R23">ROUNDDOWN(H14+Q14,3)</f>
        <v>189.169</v>
      </c>
      <c r="S14" s="97" t="s">
        <v>84</v>
      </c>
      <c r="T14" s="97">
        <f t="shared" si="11"/>
        <v>1.65</v>
      </c>
      <c r="U14" s="97">
        <f aca="true" t="shared" si="14" ref="U14:U23">ROUNDDOWN(H14+T14,3)</f>
        <v>189.582</v>
      </c>
      <c r="V14" s="97" t="s">
        <v>84</v>
      </c>
    </row>
    <row r="15" spans="1:22" ht="39.75" customHeight="1">
      <c r="A15" s="113">
        <v>11</v>
      </c>
      <c r="B15" s="97" t="s">
        <v>112</v>
      </c>
      <c r="C15" s="98">
        <v>42138</v>
      </c>
      <c r="D15" s="133">
        <v>0.3333333333333333</v>
      </c>
      <c r="E15" s="97">
        <v>187.991</v>
      </c>
      <c r="F15" s="97">
        <v>187.351</v>
      </c>
      <c r="G15" s="97">
        <v>2</v>
      </c>
      <c r="H15" s="97">
        <f aca="true" t="shared" si="15" ref="H15:H23">ROUNDDOWN(E15+(G15/100),3)</f>
        <v>188.011</v>
      </c>
      <c r="I15" s="97">
        <f aca="true" t="shared" si="16" ref="I15:I23">ROUNDDOWN(F15-(G15/100),3)</f>
        <v>187.331</v>
      </c>
      <c r="J15" s="97">
        <f aca="true" t="shared" si="17" ref="J15:J35">ABS(ROUNDDOWN(H15-I15,3))</f>
        <v>0.68</v>
      </c>
      <c r="K15" s="97">
        <f t="shared" si="9"/>
        <v>0.34</v>
      </c>
      <c r="L15" s="97">
        <f aca="true" t="shared" si="18" ref="L15:L23">ROUNDDOWN(H15+K15,3)</f>
        <v>188.351</v>
      </c>
      <c r="M15" s="97" t="s">
        <v>84</v>
      </c>
      <c r="N15" s="97">
        <f t="shared" si="0"/>
        <v>0.68</v>
      </c>
      <c r="O15" s="97">
        <f t="shared" si="12"/>
        <v>188.691</v>
      </c>
      <c r="P15" s="97" t="s">
        <v>82</v>
      </c>
      <c r="Q15" s="97">
        <f t="shared" si="1"/>
        <v>1.02</v>
      </c>
      <c r="R15" s="97">
        <f t="shared" si="13"/>
        <v>189.031</v>
      </c>
      <c r="S15" s="97" t="s">
        <v>82</v>
      </c>
      <c r="T15" s="97">
        <f t="shared" si="11"/>
        <v>1.36</v>
      </c>
      <c r="U15" s="97">
        <f t="shared" si="14"/>
        <v>189.371</v>
      </c>
      <c r="V15" s="97" t="s">
        <v>82</v>
      </c>
    </row>
    <row r="16" spans="1:22" ht="39.75" customHeight="1">
      <c r="A16" s="113">
        <v>12</v>
      </c>
      <c r="B16" s="97" t="s">
        <v>112</v>
      </c>
      <c r="C16" s="98">
        <v>42137</v>
      </c>
      <c r="D16" s="133">
        <v>0.6666666666666666</v>
      </c>
      <c r="E16" s="97">
        <v>187.711</v>
      </c>
      <c r="F16" s="97">
        <v>187.018</v>
      </c>
      <c r="G16" s="97">
        <v>2</v>
      </c>
      <c r="H16" s="97">
        <f t="shared" si="15"/>
        <v>187.731</v>
      </c>
      <c r="I16" s="97">
        <f t="shared" si="16"/>
        <v>186.998</v>
      </c>
      <c r="J16" s="97">
        <f t="shared" si="17"/>
        <v>0.733</v>
      </c>
      <c r="K16" s="97">
        <f t="shared" si="9"/>
        <v>0.366</v>
      </c>
      <c r="L16" s="97">
        <f t="shared" si="18"/>
        <v>188.097</v>
      </c>
      <c r="M16" s="97" t="s">
        <v>84</v>
      </c>
      <c r="N16" s="97">
        <f t="shared" si="0"/>
        <v>0.733</v>
      </c>
      <c r="O16" s="97">
        <f t="shared" si="12"/>
        <v>188.464</v>
      </c>
      <c r="P16" s="97" t="s">
        <v>84</v>
      </c>
      <c r="Q16" s="97">
        <f t="shared" si="1"/>
        <v>1.099</v>
      </c>
      <c r="R16" s="97">
        <f t="shared" si="13"/>
        <v>188.83</v>
      </c>
      <c r="S16" s="97" t="s">
        <v>82</v>
      </c>
      <c r="T16" s="97">
        <f t="shared" si="11"/>
        <v>1.466</v>
      </c>
      <c r="U16" s="97">
        <f t="shared" si="14"/>
        <v>189.197</v>
      </c>
      <c r="V16" s="97" t="s">
        <v>82</v>
      </c>
    </row>
    <row r="17" spans="1:22" ht="39.75" customHeight="1">
      <c r="A17" s="113">
        <v>13</v>
      </c>
      <c r="B17" s="97" t="s">
        <v>83</v>
      </c>
      <c r="C17" s="98">
        <v>42131</v>
      </c>
      <c r="D17" s="133">
        <v>0.6666666666666666</v>
      </c>
      <c r="E17" s="97">
        <v>182.374</v>
      </c>
      <c r="F17" s="97">
        <v>181.012</v>
      </c>
      <c r="G17" s="97">
        <v>2</v>
      </c>
      <c r="H17" s="97">
        <f t="shared" si="15"/>
        <v>182.394</v>
      </c>
      <c r="I17" s="97">
        <f t="shared" si="16"/>
        <v>180.992</v>
      </c>
      <c r="J17" s="97">
        <f t="shared" si="17"/>
        <v>1.402</v>
      </c>
      <c r="K17" s="97">
        <f t="shared" si="9"/>
        <v>0.701</v>
      </c>
      <c r="L17" s="97">
        <f t="shared" si="18"/>
        <v>183.095</v>
      </c>
      <c r="M17" s="97" t="s">
        <v>84</v>
      </c>
      <c r="N17" s="97">
        <f t="shared" si="0"/>
        <v>1.402</v>
      </c>
      <c r="O17" s="97">
        <f t="shared" si="12"/>
        <v>183.796</v>
      </c>
      <c r="P17" s="97" t="s">
        <v>84</v>
      </c>
      <c r="Q17" s="97">
        <f t="shared" si="1"/>
        <v>2.103</v>
      </c>
      <c r="R17" s="97">
        <f t="shared" si="13"/>
        <v>184.497</v>
      </c>
      <c r="S17" s="97" t="s">
        <v>84</v>
      </c>
      <c r="T17" s="97">
        <f t="shared" si="11"/>
        <v>2.804</v>
      </c>
      <c r="U17" s="97">
        <f t="shared" si="14"/>
        <v>185.198</v>
      </c>
      <c r="V17" s="97" t="s">
        <v>84</v>
      </c>
    </row>
    <row r="18" spans="1:22" ht="39.75" customHeight="1">
      <c r="A18" s="113">
        <v>14</v>
      </c>
      <c r="B18" s="97" t="s">
        <v>83</v>
      </c>
      <c r="C18" s="98">
        <v>42122</v>
      </c>
      <c r="D18" s="133">
        <v>0.3333333333333333</v>
      </c>
      <c r="E18" s="97">
        <v>181.603</v>
      </c>
      <c r="F18" s="97">
        <v>180.62</v>
      </c>
      <c r="G18" s="97">
        <v>2</v>
      </c>
      <c r="H18" s="97">
        <f t="shared" si="15"/>
        <v>181.623</v>
      </c>
      <c r="I18" s="97">
        <f t="shared" si="16"/>
        <v>180.6</v>
      </c>
      <c r="J18" s="97">
        <f t="shared" si="17"/>
        <v>1.023</v>
      </c>
      <c r="K18" s="97">
        <f t="shared" si="9"/>
        <v>0.511</v>
      </c>
      <c r="L18" s="97">
        <f t="shared" si="18"/>
        <v>182.134</v>
      </c>
      <c r="M18" s="97" t="s">
        <v>84</v>
      </c>
      <c r="N18" s="97">
        <f t="shared" si="0"/>
        <v>1.023</v>
      </c>
      <c r="O18" s="97">
        <f t="shared" si="12"/>
        <v>182.646</v>
      </c>
      <c r="P18" s="97" t="s">
        <v>84</v>
      </c>
      <c r="Q18" s="97">
        <f t="shared" si="1"/>
        <v>1.534</v>
      </c>
      <c r="R18" s="97">
        <f t="shared" si="13"/>
        <v>183.157</v>
      </c>
      <c r="S18" s="97" t="s">
        <v>84</v>
      </c>
      <c r="T18" s="97">
        <f t="shared" si="11"/>
        <v>2.046</v>
      </c>
      <c r="U18" s="97">
        <f t="shared" si="14"/>
        <v>183.669</v>
      </c>
      <c r="V18" s="97" t="s">
        <v>84</v>
      </c>
    </row>
    <row r="19" spans="1:22" ht="39.75" customHeight="1">
      <c r="A19" s="113">
        <v>15</v>
      </c>
      <c r="B19" s="97" t="s">
        <v>112</v>
      </c>
      <c r="C19" s="98">
        <v>42121</v>
      </c>
      <c r="D19" s="133">
        <v>0.5</v>
      </c>
      <c r="E19" s="97">
        <v>180.733</v>
      </c>
      <c r="F19" s="97">
        <v>180.295</v>
      </c>
      <c r="G19" s="97">
        <v>2</v>
      </c>
      <c r="H19" s="97">
        <f t="shared" si="15"/>
        <v>180.753</v>
      </c>
      <c r="I19" s="97">
        <f t="shared" si="16"/>
        <v>180.275</v>
      </c>
      <c r="J19" s="97">
        <f t="shared" si="17"/>
        <v>0.477</v>
      </c>
      <c r="K19" s="97">
        <f t="shared" si="9"/>
        <v>0.238</v>
      </c>
      <c r="L19" s="97">
        <f t="shared" si="18"/>
        <v>180.991</v>
      </c>
      <c r="M19" s="97" t="s">
        <v>84</v>
      </c>
      <c r="N19" s="97">
        <f t="shared" si="0"/>
        <v>0.477</v>
      </c>
      <c r="O19" s="97">
        <f t="shared" si="12"/>
        <v>181.23</v>
      </c>
      <c r="P19" s="97" t="s">
        <v>84</v>
      </c>
      <c r="Q19" s="97">
        <f t="shared" si="1"/>
        <v>0.715</v>
      </c>
      <c r="R19" s="97">
        <f t="shared" si="13"/>
        <v>181.468</v>
      </c>
      <c r="S19" s="97" t="s">
        <v>84</v>
      </c>
      <c r="T19" s="97">
        <f t="shared" si="11"/>
        <v>0.954</v>
      </c>
      <c r="U19" s="97">
        <f t="shared" si="14"/>
        <v>181.707</v>
      </c>
      <c r="V19" s="97" t="s">
        <v>84</v>
      </c>
    </row>
    <row r="20" spans="1:22" ht="39.75" customHeight="1">
      <c r="A20" s="113">
        <v>16</v>
      </c>
      <c r="B20" s="97" t="s">
        <v>112</v>
      </c>
      <c r="C20" s="98">
        <v>42117</v>
      </c>
      <c r="D20" s="133">
        <v>0.6666666666666666</v>
      </c>
      <c r="E20" s="97">
        <v>180.293</v>
      </c>
      <c r="F20" s="97">
        <v>179.696</v>
      </c>
      <c r="G20" s="97">
        <v>2</v>
      </c>
      <c r="H20" s="97">
        <f t="shared" si="15"/>
        <v>180.313</v>
      </c>
      <c r="I20" s="97">
        <f t="shared" si="16"/>
        <v>179.676</v>
      </c>
      <c r="J20" s="97">
        <f t="shared" si="17"/>
        <v>0.637</v>
      </c>
      <c r="K20" s="97">
        <f aca="true" t="shared" si="19" ref="K20:K104">ROUNDDOWN(J20*0.5,3)</f>
        <v>0.318</v>
      </c>
      <c r="L20" s="97">
        <f t="shared" si="18"/>
        <v>180.631</v>
      </c>
      <c r="M20" s="97" t="s">
        <v>92</v>
      </c>
      <c r="N20" s="97">
        <f t="shared" si="0"/>
        <v>0.637</v>
      </c>
      <c r="O20" s="97">
        <f t="shared" si="12"/>
        <v>180.95</v>
      </c>
      <c r="P20" s="97" t="s">
        <v>92</v>
      </c>
      <c r="Q20" s="97">
        <f t="shared" si="1"/>
        <v>0.955</v>
      </c>
      <c r="R20" s="97">
        <f t="shared" si="13"/>
        <v>181.268</v>
      </c>
      <c r="S20" s="97" t="s">
        <v>92</v>
      </c>
      <c r="T20" s="97">
        <f t="shared" si="11"/>
        <v>1.274</v>
      </c>
      <c r="U20" s="97">
        <f t="shared" si="14"/>
        <v>181.587</v>
      </c>
      <c r="V20" s="101" t="s">
        <v>92</v>
      </c>
    </row>
    <row r="21" spans="1:22" ht="39.75" customHeight="1">
      <c r="A21" s="113">
        <v>17</v>
      </c>
      <c r="B21" s="97" t="s">
        <v>83</v>
      </c>
      <c r="C21" s="98">
        <v>42117</v>
      </c>
      <c r="D21" s="133">
        <v>0.3333333333333333</v>
      </c>
      <c r="E21" s="97">
        <v>180.136</v>
      </c>
      <c r="F21" s="97">
        <v>179.297</v>
      </c>
      <c r="G21" s="97">
        <v>2</v>
      </c>
      <c r="H21" s="97">
        <f t="shared" si="15"/>
        <v>180.156</v>
      </c>
      <c r="I21" s="97">
        <f t="shared" si="16"/>
        <v>179.277</v>
      </c>
      <c r="J21" s="97">
        <f t="shared" si="17"/>
        <v>0.879</v>
      </c>
      <c r="K21" s="97">
        <f t="shared" si="9"/>
        <v>0.439</v>
      </c>
      <c r="L21" s="97">
        <f t="shared" si="18"/>
        <v>180.595</v>
      </c>
      <c r="M21" s="97" t="s">
        <v>84</v>
      </c>
      <c r="N21" s="97">
        <f t="shared" si="0"/>
        <v>0.879</v>
      </c>
      <c r="O21" s="97">
        <f t="shared" si="12"/>
        <v>181.035</v>
      </c>
      <c r="P21" s="97" t="s">
        <v>84</v>
      </c>
      <c r="Q21" s="97">
        <f t="shared" si="1"/>
        <v>1.318</v>
      </c>
      <c r="R21" s="97">
        <f t="shared" si="13"/>
        <v>181.474</v>
      </c>
      <c r="S21" s="97" t="s">
        <v>84</v>
      </c>
      <c r="T21" s="97">
        <f t="shared" si="11"/>
        <v>1.758</v>
      </c>
      <c r="U21" s="97">
        <f t="shared" si="14"/>
        <v>181.914</v>
      </c>
      <c r="V21" s="97" t="s">
        <v>84</v>
      </c>
    </row>
    <row r="22" spans="1:22" ht="39.75" customHeight="1">
      <c r="A22" s="113">
        <v>18</v>
      </c>
      <c r="B22" s="97" t="s">
        <v>112</v>
      </c>
      <c r="C22" s="98">
        <v>42115</v>
      </c>
      <c r="D22" s="133">
        <v>0.3333333333333333</v>
      </c>
      <c r="E22" s="97">
        <v>178.152</v>
      </c>
      <c r="F22" s="97">
        <v>177.477</v>
      </c>
      <c r="G22" s="97">
        <v>2</v>
      </c>
      <c r="H22" s="97">
        <f t="shared" si="15"/>
        <v>178.172</v>
      </c>
      <c r="I22" s="97">
        <f t="shared" si="16"/>
        <v>177.457</v>
      </c>
      <c r="J22" s="97">
        <f t="shared" si="17"/>
        <v>0.715</v>
      </c>
      <c r="K22" s="97">
        <f t="shared" si="9"/>
        <v>0.357</v>
      </c>
      <c r="L22" s="97">
        <f t="shared" si="18"/>
        <v>178.529</v>
      </c>
      <c r="M22" s="97" t="s">
        <v>84</v>
      </c>
      <c r="N22" s="97">
        <f t="shared" si="0"/>
        <v>0.715</v>
      </c>
      <c r="O22" s="97">
        <f t="shared" si="12"/>
        <v>178.887</v>
      </c>
      <c r="P22" s="97" t="s">
        <v>84</v>
      </c>
      <c r="Q22" s="97">
        <f t="shared" si="1"/>
        <v>1.072</v>
      </c>
      <c r="R22" s="97">
        <f t="shared" si="13"/>
        <v>179.244</v>
      </c>
      <c r="S22" s="97" t="s">
        <v>84</v>
      </c>
      <c r="T22" s="97">
        <f t="shared" si="11"/>
        <v>1.43</v>
      </c>
      <c r="U22" s="97">
        <f t="shared" si="14"/>
        <v>179.602</v>
      </c>
      <c r="V22" s="97" t="s">
        <v>84</v>
      </c>
    </row>
    <row r="23" spans="1:22" ht="39.75" customHeight="1">
      <c r="A23" s="113">
        <v>19</v>
      </c>
      <c r="B23" s="97" t="s">
        <v>83</v>
      </c>
      <c r="C23" s="98">
        <v>42100</v>
      </c>
      <c r="D23" s="133">
        <v>0.8333333333333334</v>
      </c>
      <c r="E23" s="97">
        <v>178.127</v>
      </c>
      <c r="F23" s="97">
        <v>177.637</v>
      </c>
      <c r="G23" s="97">
        <v>2</v>
      </c>
      <c r="H23" s="97">
        <f t="shared" si="15"/>
        <v>178.147</v>
      </c>
      <c r="I23" s="97">
        <f t="shared" si="16"/>
        <v>177.617</v>
      </c>
      <c r="J23" s="97">
        <f t="shared" si="17"/>
        <v>0.53</v>
      </c>
      <c r="K23" s="97">
        <f t="shared" si="9"/>
        <v>0.265</v>
      </c>
      <c r="L23" s="97">
        <f t="shared" si="18"/>
        <v>178.412</v>
      </c>
      <c r="M23" s="97" t="s">
        <v>84</v>
      </c>
      <c r="N23" s="97">
        <f t="shared" si="0"/>
        <v>0.53</v>
      </c>
      <c r="O23" s="97">
        <f t="shared" si="12"/>
        <v>178.677</v>
      </c>
      <c r="P23" s="97" t="s">
        <v>84</v>
      </c>
      <c r="Q23" s="97">
        <f t="shared" si="1"/>
        <v>0.795</v>
      </c>
      <c r="R23" s="97">
        <f t="shared" si="13"/>
        <v>178.942</v>
      </c>
      <c r="S23" s="97" t="s">
        <v>84</v>
      </c>
      <c r="T23" s="97">
        <f t="shared" si="11"/>
        <v>1.06</v>
      </c>
      <c r="U23" s="97">
        <f t="shared" si="14"/>
        <v>179.207</v>
      </c>
      <c r="V23" s="97" t="s">
        <v>84</v>
      </c>
    </row>
    <row r="24" spans="1:22" ht="39.75" customHeight="1">
      <c r="A24" s="113">
        <v>20</v>
      </c>
      <c r="B24" s="97" t="s">
        <v>110</v>
      </c>
      <c r="C24" s="98">
        <v>42090</v>
      </c>
      <c r="D24" s="133">
        <v>0.16666666666666666</v>
      </c>
      <c r="E24" s="97">
        <v>176.92</v>
      </c>
      <c r="F24" s="97">
        <v>177.324</v>
      </c>
      <c r="G24" s="97">
        <v>2</v>
      </c>
      <c r="H24" s="97">
        <f aca="true" t="shared" si="20" ref="H24:H29">ROUNDDOWN(E24-(G24/100),3)</f>
        <v>176.9</v>
      </c>
      <c r="I24" s="97">
        <f aca="true" t="shared" si="21" ref="I24:I29">ROUNDDOWN(F24+(G24/100),3)</f>
        <v>177.344</v>
      </c>
      <c r="J24" s="97">
        <f t="shared" si="17"/>
        <v>0.443</v>
      </c>
      <c r="K24" s="97">
        <f>ROUNDDOWN(J24*0.5,3)</f>
        <v>0.221</v>
      </c>
      <c r="L24" s="97">
        <f aca="true" t="shared" si="22" ref="L24:L29">ROUNDDOWN(H24-K24,3)</f>
        <v>176.679</v>
      </c>
      <c r="M24" s="97" t="s">
        <v>82</v>
      </c>
      <c r="N24" s="97">
        <f t="shared" si="0"/>
        <v>0.443</v>
      </c>
      <c r="O24" s="97">
        <f aca="true" t="shared" si="23" ref="O24:O29">ROUNDDOWN(H24-N24,3)</f>
        <v>176.457</v>
      </c>
      <c r="P24" s="97" t="s">
        <v>82</v>
      </c>
      <c r="Q24" s="97">
        <f t="shared" si="1"/>
        <v>0.664</v>
      </c>
      <c r="R24" s="97">
        <f aca="true" t="shared" si="24" ref="R24:R29">ROUNDDOWN(H24-Q24,3)</f>
        <v>176.236</v>
      </c>
      <c r="S24" s="97" t="s">
        <v>82</v>
      </c>
      <c r="T24" s="97">
        <f t="shared" si="11"/>
        <v>0.886</v>
      </c>
      <c r="U24" s="97">
        <f aca="true" t="shared" si="25" ref="U24:U29">ROUNDDOWN(H24-T24,3)</f>
        <v>176.014</v>
      </c>
      <c r="V24" s="97" t="s">
        <v>82</v>
      </c>
    </row>
    <row r="25" spans="1:22" ht="39.75" customHeight="1">
      <c r="A25" s="113">
        <v>21</v>
      </c>
      <c r="B25" s="97" t="s">
        <v>85</v>
      </c>
      <c r="C25" s="98">
        <v>42088</v>
      </c>
      <c r="D25" s="133">
        <v>0.5</v>
      </c>
      <c r="E25" s="97">
        <v>177.739</v>
      </c>
      <c r="F25" s="97">
        <v>178.373</v>
      </c>
      <c r="G25" s="97">
        <v>2</v>
      </c>
      <c r="H25" s="97">
        <f t="shared" si="20"/>
        <v>177.719</v>
      </c>
      <c r="I25" s="97">
        <f t="shared" si="21"/>
        <v>178.393</v>
      </c>
      <c r="J25" s="97">
        <f t="shared" si="17"/>
        <v>0.674</v>
      </c>
      <c r="K25" s="97">
        <f>ROUNDDOWN(J25*0.5,3)</f>
        <v>0.337</v>
      </c>
      <c r="L25" s="97">
        <f t="shared" si="22"/>
        <v>177.382</v>
      </c>
      <c r="M25" s="97" t="s">
        <v>84</v>
      </c>
      <c r="N25" s="97">
        <f t="shared" si="0"/>
        <v>0.674</v>
      </c>
      <c r="O25" s="97">
        <f t="shared" si="23"/>
        <v>177.045</v>
      </c>
      <c r="P25" s="97" t="s">
        <v>84</v>
      </c>
      <c r="Q25" s="97">
        <f t="shared" si="1"/>
        <v>1.011</v>
      </c>
      <c r="R25" s="97">
        <f t="shared" si="24"/>
        <v>176.708</v>
      </c>
      <c r="S25" s="97" t="s">
        <v>84</v>
      </c>
      <c r="T25" s="97">
        <f t="shared" si="11"/>
        <v>1.348</v>
      </c>
      <c r="U25" s="97">
        <f t="shared" si="25"/>
        <v>176.371</v>
      </c>
      <c r="V25" s="97" t="s">
        <v>82</v>
      </c>
    </row>
    <row r="26" spans="1:22" ht="39.75" customHeight="1">
      <c r="A26" s="113">
        <v>22</v>
      </c>
      <c r="B26" s="97" t="s">
        <v>85</v>
      </c>
      <c r="C26" s="98">
        <v>42088</v>
      </c>
      <c r="D26" s="133">
        <v>0.3333333333333333</v>
      </c>
      <c r="E26" s="97">
        <v>177.65</v>
      </c>
      <c r="F26" s="97">
        <v>178.222</v>
      </c>
      <c r="G26" s="97">
        <v>2</v>
      </c>
      <c r="H26" s="97">
        <f t="shared" si="20"/>
        <v>177.63</v>
      </c>
      <c r="I26" s="97">
        <f t="shared" si="21"/>
        <v>178.242</v>
      </c>
      <c r="J26" s="97">
        <f t="shared" si="17"/>
        <v>0.611</v>
      </c>
      <c r="K26" s="97">
        <f>ROUNDDOWN(J26*0.5,3)</f>
        <v>0.305</v>
      </c>
      <c r="L26" s="97">
        <f t="shared" si="22"/>
        <v>177.325</v>
      </c>
      <c r="M26" s="97" t="s">
        <v>113</v>
      </c>
      <c r="N26" s="97">
        <f t="shared" si="0"/>
        <v>0.611</v>
      </c>
      <c r="O26" s="97">
        <f t="shared" si="23"/>
        <v>177.019</v>
      </c>
      <c r="P26" s="97" t="s">
        <v>113</v>
      </c>
      <c r="Q26" s="97">
        <f t="shared" si="1"/>
        <v>0.916</v>
      </c>
      <c r="R26" s="97">
        <f t="shared" si="24"/>
        <v>176.714</v>
      </c>
      <c r="S26" s="97" t="s">
        <v>113</v>
      </c>
      <c r="T26" s="97">
        <f t="shared" si="11"/>
        <v>1.222</v>
      </c>
      <c r="U26" s="97">
        <f t="shared" si="25"/>
        <v>176.408</v>
      </c>
      <c r="V26" s="97" t="s">
        <v>113</v>
      </c>
    </row>
    <row r="27" spans="1:22" ht="39.75" customHeight="1">
      <c r="A27" s="113">
        <v>23</v>
      </c>
      <c r="B27" s="97" t="s">
        <v>85</v>
      </c>
      <c r="C27" s="98">
        <v>42068</v>
      </c>
      <c r="D27" s="133">
        <v>0.5</v>
      </c>
      <c r="E27" s="97">
        <v>182.822</v>
      </c>
      <c r="F27" s="97">
        <v>183.706</v>
      </c>
      <c r="G27" s="97">
        <v>2</v>
      </c>
      <c r="H27" s="97">
        <f t="shared" si="20"/>
        <v>182.802</v>
      </c>
      <c r="I27" s="97">
        <f t="shared" si="21"/>
        <v>183.726</v>
      </c>
      <c r="J27" s="97">
        <f t="shared" si="17"/>
        <v>0.924</v>
      </c>
      <c r="K27" s="97">
        <f t="shared" si="19"/>
        <v>0.462</v>
      </c>
      <c r="L27" s="97">
        <f t="shared" si="22"/>
        <v>182.34</v>
      </c>
      <c r="M27" s="97" t="s">
        <v>84</v>
      </c>
      <c r="N27" s="97">
        <f t="shared" si="0"/>
        <v>0.924</v>
      </c>
      <c r="O27" s="97">
        <f t="shared" si="23"/>
        <v>181.878</v>
      </c>
      <c r="P27" s="97" t="s">
        <v>84</v>
      </c>
      <c r="Q27" s="97">
        <f t="shared" si="1"/>
        <v>1.386</v>
      </c>
      <c r="R27" s="97">
        <f t="shared" si="24"/>
        <v>181.416</v>
      </c>
      <c r="S27" s="97" t="s">
        <v>82</v>
      </c>
      <c r="T27" s="97">
        <f t="shared" si="11"/>
        <v>1.848</v>
      </c>
      <c r="U27" s="97">
        <f t="shared" si="25"/>
        <v>180.954</v>
      </c>
      <c r="V27" s="101" t="s">
        <v>82</v>
      </c>
    </row>
    <row r="28" spans="1:22" ht="39.75" customHeight="1">
      <c r="A28" s="113">
        <v>24</v>
      </c>
      <c r="B28" s="97" t="s">
        <v>85</v>
      </c>
      <c r="C28" s="98">
        <v>42067</v>
      </c>
      <c r="D28" s="133">
        <v>0.3333333333333333</v>
      </c>
      <c r="E28" s="97">
        <v>183.248</v>
      </c>
      <c r="F28" s="97">
        <v>183.981</v>
      </c>
      <c r="G28" s="97">
        <v>2</v>
      </c>
      <c r="H28" s="97">
        <f t="shared" si="20"/>
        <v>183.228</v>
      </c>
      <c r="I28" s="97">
        <f t="shared" si="21"/>
        <v>184.001</v>
      </c>
      <c r="J28" s="97">
        <f t="shared" si="17"/>
        <v>0.772</v>
      </c>
      <c r="K28" s="97">
        <f t="shared" si="19"/>
        <v>0.386</v>
      </c>
      <c r="L28" s="97">
        <f t="shared" si="22"/>
        <v>182.842</v>
      </c>
      <c r="M28" s="97" t="s">
        <v>84</v>
      </c>
      <c r="N28" s="97">
        <f t="shared" si="0"/>
        <v>0.772</v>
      </c>
      <c r="O28" s="97">
        <f t="shared" si="23"/>
        <v>182.456</v>
      </c>
      <c r="P28" s="97" t="s">
        <v>84</v>
      </c>
      <c r="Q28" s="97">
        <f t="shared" si="1"/>
        <v>1.158</v>
      </c>
      <c r="R28" s="97">
        <f t="shared" si="24"/>
        <v>182.07</v>
      </c>
      <c r="S28" s="97" t="s">
        <v>84</v>
      </c>
      <c r="T28" s="97">
        <f t="shared" si="11"/>
        <v>1.544</v>
      </c>
      <c r="U28" s="97">
        <f t="shared" si="25"/>
        <v>181.684</v>
      </c>
      <c r="V28" s="97" t="s">
        <v>84</v>
      </c>
    </row>
    <row r="29" spans="1:22" ht="39.75" customHeight="1">
      <c r="A29" s="113">
        <v>25</v>
      </c>
      <c r="B29" s="97" t="s">
        <v>85</v>
      </c>
      <c r="C29" s="98">
        <v>42066</v>
      </c>
      <c r="D29" s="133">
        <v>0</v>
      </c>
      <c r="E29" s="97">
        <v>184.28</v>
      </c>
      <c r="F29" s="97">
        <v>184.71</v>
      </c>
      <c r="G29" s="97">
        <v>2</v>
      </c>
      <c r="H29" s="97">
        <f t="shared" si="20"/>
        <v>184.26</v>
      </c>
      <c r="I29" s="97">
        <f t="shared" si="21"/>
        <v>184.73</v>
      </c>
      <c r="J29" s="97">
        <f t="shared" si="17"/>
        <v>0.469</v>
      </c>
      <c r="K29" s="97">
        <f t="shared" si="19"/>
        <v>0.234</v>
      </c>
      <c r="L29" s="97">
        <f t="shared" si="22"/>
        <v>184.026</v>
      </c>
      <c r="M29" s="97" t="s">
        <v>84</v>
      </c>
      <c r="N29" s="97">
        <f t="shared" si="0"/>
        <v>0.469</v>
      </c>
      <c r="O29" s="97">
        <f t="shared" si="23"/>
        <v>183.791</v>
      </c>
      <c r="P29" s="97" t="s">
        <v>84</v>
      </c>
      <c r="Q29" s="97">
        <f t="shared" si="1"/>
        <v>0.703</v>
      </c>
      <c r="R29" s="97">
        <f t="shared" si="24"/>
        <v>183.557</v>
      </c>
      <c r="S29" s="97" t="s">
        <v>84</v>
      </c>
      <c r="T29" s="97">
        <f t="shared" si="11"/>
        <v>0.938</v>
      </c>
      <c r="U29" s="97">
        <f t="shared" si="25"/>
        <v>183.322</v>
      </c>
      <c r="V29" s="97" t="s">
        <v>84</v>
      </c>
    </row>
    <row r="30" spans="1:22" ht="39.75" customHeight="1">
      <c r="A30" s="113">
        <v>26</v>
      </c>
      <c r="B30" s="97" t="s">
        <v>83</v>
      </c>
      <c r="C30" s="98">
        <v>42058</v>
      </c>
      <c r="D30" s="133">
        <v>0.5</v>
      </c>
      <c r="E30" s="97">
        <v>183.319</v>
      </c>
      <c r="F30" s="97">
        <v>182.602</v>
      </c>
      <c r="G30" s="97">
        <v>2</v>
      </c>
      <c r="H30" s="97">
        <f>ROUNDDOWN(E30+(G30/100),3)</f>
        <v>183.339</v>
      </c>
      <c r="I30" s="97">
        <f>ROUNDDOWN(F30-(G30/100),3)</f>
        <v>182.582</v>
      </c>
      <c r="J30" s="97">
        <f t="shared" si="17"/>
        <v>0.757</v>
      </c>
      <c r="K30" s="97">
        <f t="shared" si="19"/>
        <v>0.378</v>
      </c>
      <c r="L30" s="97">
        <f>ROUNDDOWN(H30+K30,3)</f>
        <v>183.717</v>
      </c>
      <c r="M30" s="97" t="s">
        <v>84</v>
      </c>
      <c r="N30" s="97">
        <f t="shared" si="0"/>
        <v>0.757</v>
      </c>
      <c r="O30" s="97">
        <f>ROUNDDOWN(H30+N30,3)</f>
        <v>184.096</v>
      </c>
      <c r="P30" s="97" t="s">
        <v>84</v>
      </c>
      <c r="Q30" s="97">
        <f t="shared" si="1"/>
        <v>1.135</v>
      </c>
      <c r="R30" s="97">
        <f>ROUNDDOWN(H30+Q30,3)</f>
        <v>184.474</v>
      </c>
      <c r="S30" s="97" t="s">
        <v>84</v>
      </c>
      <c r="T30" s="97">
        <f t="shared" si="11"/>
        <v>1.514</v>
      </c>
      <c r="U30" s="97">
        <f>ROUNDDOWN(H30+T30,3)</f>
        <v>184.853</v>
      </c>
      <c r="V30" s="97" t="s">
        <v>84</v>
      </c>
    </row>
    <row r="31" spans="1:22" ht="39.75" customHeight="1">
      <c r="A31" s="113">
        <v>27</v>
      </c>
      <c r="B31" s="97" t="s">
        <v>112</v>
      </c>
      <c r="C31" s="98">
        <v>42054</v>
      </c>
      <c r="D31" s="133">
        <v>0.16666666666666666</v>
      </c>
      <c r="E31" s="97">
        <v>183.416</v>
      </c>
      <c r="F31" s="97">
        <v>182.994</v>
      </c>
      <c r="G31" s="97">
        <v>2</v>
      </c>
      <c r="H31" s="97">
        <f>ROUNDDOWN(E31+(G31/100),3)</f>
        <v>183.436</v>
      </c>
      <c r="I31" s="97">
        <f>ROUNDDOWN(F31-(G31/100),3)</f>
        <v>182.974</v>
      </c>
      <c r="J31" s="97">
        <f t="shared" si="17"/>
        <v>0.462</v>
      </c>
      <c r="K31" s="97">
        <f t="shared" si="19"/>
        <v>0.231</v>
      </c>
      <c r="L31" s="97">
        <f>ROUNDDOWN(H31+K31,3)</f>
        <v>183.667</v>
      </c>
      <c r="M31" s="97" t="s">
        <v>84</v>
      </c>
      <c r="N31" s="97">
        <f t="shared" si="0"/>
        <v>0.462</v>
      </c>
      <c r="O31" s="97">
        <f>ROUNDDOWN(H31+N31,3)</f>
        <v>183.898</v>
      </c>
      <c r="P31" s="97" t="s">
        <v>84</v>
      </c>
      <c r="Q31" s="97">
        <f t="shared" si="1"/>
        <v>0.693</v>
      </c>
      <c r="R31" s="97">
        <f>ROUNDDOWN(H31+Q31,3)</f>
        <v>184.129</v>
      </c>
      <c r="S31" s="97" t="s">
        <v>82</v>
      </c>
      <c r="T31" s="97">
        <f t="shared" si="11"/>
        <v>0.924</v>
      </c>
      <c r="U31" s="97">
        <f>ROUNDDOWN(H31+T31,3)</f>
        <v>184.36</v>
      </c>
      <c r="V31" s="97" t="s">
        <v>82</v>
      </c>
    </row>
    <row r="32" spans="1:22" ht="39.75" customHeight="1">
      <c r="A32" s="113">
        <v>28</v>
      </c>
      <c r="B32" s="97" t="s">
        <v>83</v>
      </c>
      <c r="C32" s="98">
        <v>42053</v>
      </c>
      <c r="D32" s="133">
        <v>0.16666666666666666</v>
      </c>
      <c r="E32" s="97">
        <v>183.166</v>
      </c>
      <c r="F32" s="97">
        <v>182.55</v>
      </c>
      <c r="G32" s="97">
        <v>2</v>
      </c>
      <c r="H32" s="97">
        <f>ROUNDDOWN(E32+(G32/100),3)</f>
        <v>183.186</v>
      </c>
      <c r="I32" s="97">
        <f>ROUNDDOWN(F32-(G32/100),3)</f>
        <v>182.53</v>
      </c>
      <c r="J32" s="97">
        <f t="shared" si="17"/>
        <v>0.656</v>
      </c>
      <c r="K32" s="97">
        <f t="shared" si="19"/>
        <v>0.328</v>
      </c>
      <c r="L32" s="97">
        <f>ROUNDDOWN(H32+K32,3)</f>
        <v>183.514</v>
      </c>
      <c r="M32" s="97" t="s">
        <v>84</v>
      </c>
      <c r="N32" s="97">
        <f t="shared" si="0"/>
        <v>0.656</v>
      </c>
      <c r="O32" s="97">
        <f>ROUNDDOWN(H32+N32,3)</f>
        <v>183.842</v>
      </c>
      <c r="P32" s="97" t="s">
        <v>84</v>
      </c>
      <c r="Q32" s="97">
        <f t="shared" si="1"/>
        <v>0.984</v>
      </c>
      <c r="R32" s="97">
        <f>ROUNDDOWN(H32+Q32,3)</f>
        <v>184.17</v>
      </c>
      <c r="S32" s="97" t="s">
        <v>84</v>
      </c>
      <c r="T32" s="97">
        <f t="shared" si="11"/>
        <v>1.312</v>
      </c>
      <c r="U32" s="97">
        <f>ROUNDDOWN(H32+T32,3)</f>
        <v>184.498</v>
      </c>
      <c r="V32" s="97" t="s">
        <v>82</v>
      </c>
    </row>
    <row r="33" spans="1:22" ht="39.75" customHeight="1">
      <c r="A33" s="113">
        <v>29</v>
      </c>
      <c r="B33" s="97" t="s">
        <v>83</v>
      </c>
      <c r="C33" s="98">
        <v>42052</v>
      </c>
      <c r="D33" s="133">
        <v>0.3333333333333333</v>
      </c>
      <c r="E33" s="97">
        <v>182.642</v>
      </c>
      <c r="F33" s="97">
        <v>181.902</v>
      </c>
      <c r="G33" s="97">
        <v>2</v>
      </c>
      <c r="H33" s="97">
        <f>ROUNDDOWN(E33+(G33/100),3)</f>
        <v>182.662</v>
      </c>
      <c r="I33" s="97">
        <f>ROUNDDOWN(F33-(G33/100),3)</f>
        <v>181.882</v>
      </c>
      <c r="J33" s="97">
        <f t="shared" si="17"/>
        <v>0.78</v>
      </c>
      <c r="K33" s="97">
        <f t="shared" si="19"/>
        <v>0.39</v>
      </c>
      <c r="L33" s="97">
        <f>ROUNDDOWN(H33+K33,3)</f>
        <v>183.052</v>
      </c>
      <c r="M33" s="97" t="s">
        <v>84</v>
      </c>
      <c r="N33" s="97">
        <f t="shared" si="0"/>
        <v>0.78</v>
      </c>
      <c r="O33" s="97">
        <f>ROUNDDOWN(H33+N33,3)</f>
        <v>183.442</v>
      </c>
      <c r="P33" s="97" t="s">
        <v>84</v>
      </c>
      <c r="Q33" s="97">
        <f t="shared" si="1"/>
        <v>1.17</v>
      </c>
      <c r="R33" s="97">
        <f>ROUNDDOWN(H33+Q33,3)</f>
        <v>183.832</v>
      </c>
      <c r="S33" s="97" t="s">
        <v>84</v>
      </c>
      <c r="T33" s="97">
        <f t="shared" si="11"/>
        <v>1.56</v>
      </c>
      <c r="U33" s="97">
        <f>ROUNDDOWN(H33+T33,3)</f>
        <v>184.222</v>
      </c>
      <c r="V33" s="97" t="s">
        <v>82</v>
      </c>
    </row>
    <row r="34" spans="1:22" ht="39.75" customHeight="1">
      <c r="A34" s="113">
        <v>30</v>
      </c>
      <c r="B34" s="97" t="s">
        <v>83</v>
      </c>
      <c r="C34" s="98">
        <v>42044</v>
      </c>
      <c r="D34" s="133">
        <v>0.8333333333333334</v>
      </c>
      <c r="E34" s="97">
        <v>180.726</v>
      </c>
      <c r="F34" s="97">
        <v>180.233</v>
      </c>
      <c r="G34" s="97">
        <v>2</v>
      </c>
      <c r="H34" s="97">
        <f>ROUNDDOWN(E34+(G34/100),3)</f>
        <v>180.746</v>
      </c>
      <c r="I34" s="97">
        <f>ROUNDDOWN(F34-(G34/100),3)</f>
        <v>180.213</v>
      </c>
      <c r="J34" s="97">
        <f t="shared" si="17"/>
        <v>0.533</v>
      </c>
      <c r="K34" s="97">
        <f t="shared" si="19"/>
        <v>0.266</v>
      </c>
      <c r="L34" s="97">
        <f>ROUNDDOWN(H34+K34,3)</f>
        <v>181.012</v>
      </c>
      <c r="M34" s="97" t="s">
        <v>84</v>
      </c>
      <c r="N34" s="97">
        <f t="shared" si="0"/>
        <v>0.533</v>
      </c>
      <c r="O34" s="97">
        <f>ROUNDDOWN(H34+N34,3)</f>
        <v>181.279</v>
      </c>
      <c r="P34" s="97" t="s">
        <v>84</v>
      </c>
      <c r="Q34" s="97">
        <f t="shared" si="1"/>
        <v>0.799</v>
      </c>
      <c r="R34" s="97">
        <f>ROUNDDOWN(H34+Q34,3)</f>
        <v>181.545</v>
      </c>
      <c r="S34" s="97" t="s">
        <v>84</v>
      </c>
      <c r="T34" s="97">
        <f t="shared" si="11"/>
        <v>1.066</v>
      </c>
      <c r="U34" s="97">
        <f>ROUNDDOWN(H34+T34,3)</f>
        <v>181.812</v>
      </c>
      <c r="V34" s="97" t="s">
        <v>84</v>
      </c>
    </row>
    <row r="35" spans="1:22" ht="39.75" customHeight="1">
      <c r="A35" s="113">
        <v>31</v>
      </c>
      <c r="B35" s="97" t="s">
        <v>88</v>
      </c>
      <c r="C35" s="98">
        <v>42037</v>
      </c>
      <c r="D35" s="133">
        <v>0.16666666666666666</v>
      </c>
      <c r="E35" s="97">
        <v>177.201</v>
      </c>
      <c r="F35" s="97">
        <v>177.717</v>
      </c>
      <c r="G35" s="97">
        <v>2</v>
      </c>
      <c r="H35" s="97">
        <f>ROUNDDOWN(E35-(G35/100),3)</f>
        <v>177.181</v>
      </c>
      <c r="I35" s="97">
        <f>ROUNDDOWN(F35+(G35/100),3)</f>
        <v>177.737</v>
      </c>
      <c r="J35" s="97">
        <f t="shared" si="17"/>
        <v>0.555</v>
      </c>
      <c r="K35" s="97">
        <f t="shared" si="19"/>
        <v>0.277</v>
      </c>
      <c r="L35" s="97">
        <f>ROUNDDOWN(H35-K35,3)</f>
        <v>176.904</v>
      </c>
      <c r="M35" s="97" t="s">
        <v>84</v>
      </c>
      <c r="N35" s="97">
        <f t="shared" si="0"/>
        <v>0.555</v>
      </c>
      <c r="O35" s="97">
        <f>ROUNDDOWN(H35-N35,3)</f>
        <v>176.626</v>
      </c>
      <c r="P35" s="97" t="s">
        <v>84</v>
      </c>
      <c r="Q35" s="97">
        <f t="shared" si="1"/>
        <v>0.832</v>
      </c>
      <c r="R35" s="97">
        <f>ROUNDDOWN(H35-Q35,3)</f>
        <v>176.349</v>
      </c>
      <c r="S35" s="97" t="s">
        <v>84</v>
      </c>
      <c r="T35" s="97">
        <f t="shared" si="11"/>
        <v>1.11</v>
      </c>
      <c r="U35" s="97">
        <f>ROUNDDOWN(H35-T35,3)</f>
        <v>176.071</v>
      </c>
      <c r="V35" s="97" t="s">
        <v>84</v>
      </c>
    </row>
    <row r="36" spans="1:22" ht="39.75" customHeight="1">
      <c r="A36" s="113">
        <v>32</v>
      </c>
      <c r="B36" s="97" t="s">
        <v>57</v>
      </c>
      <c r="C36" s="98">
        <v>42033</v>
      </c>
      <c r="D36" s="133">
        <v>0.5</v>
      </c>
      <c r="E36" s="97">
        <v>178.196</v>
      </c>
      <c r="F36" s="97">
        <v>178.938</v>
      </c>
      <c r="G36" s="97">
        <v>2</v>
      </c>
      <c r="H36" s="97">
        <f>ROUNDDOWN(E36+(G36/100),3)</f>
        <v>178.216</v>
      </c>
      <c r="I36" s="97">
        <f>ROUNDDOWN(F36-(G36/100),3)</f>
        <v>178.918</v>
      </c>
      <c r="J36" s="97">
        <f aca="true" t="shared" si="26" ref="J36:J42">ABS(ROUNDDOWN(H36-I36,3))</f>
        <v>0.701</v>
      </c>
      <c r="K36" s="97">
        <f t="shared" si="19"/>
        <v>0.35</v>
      </c>
      <c r="L36" s="97">
        <f>ROUNDDOWN(H36+K36,3)</f>
        <v>178.566</v>
      </c>
      <c r="M36" s="97" t="s">
        <v>84</v>
      </c>
      <c r="N36" s="97">
        <f aca="true" t="shared" si="27" ref="N36:N42">ROUNDDOWN(J36*1,3)</f>
        <v>0.701</v>
      </c>
      <c r="O36" s="97">
        <f>ROUNDDOWN(H36+N36,3)</f>
        <v>178.917</v>
      </c>
      <c r="P36" s="97" t="s">
        <v>84</v>
      </c>
      <c r="Q36" s="97">
        <f aca="true" t="shared" si="28" ref="Q36:Q42">ROUNDDOWN(J36*1.5,3)</f>
        <v>1.051</v>
      </c>
      <c r="R36" s="97">
        <f>ROUNDDOWN(H36+Q36,3)</f>
        <v>179.267</v>
      </c>
      <c r="S36" s="97" t="s">
        <v>82</v>
      </c>
      <c r="T36" s="97">
        <f aca="true" t="shared" si="29" ref="T36:T42">ROUNDDOWN(J36*2,3)</f>
        <v>1.402</v>
      </c>
      <c r="U36" s="97">
        <f>ROUNDDOWN(H36+T36,3)</f>
        <v>179.618</v>
      </c>
      <c r="V36" s="97" t="s">
        <v>82</v>
      </c>
    </row>
    <row r="37" spans="1:22" ht="39.75" customHeight="1">
      <c r="A37" s="113">
        <v>33</v>
      </c>
      <c r="B37" s="97" t="s">
        <v>57</v>
      </c>
      <c r="C37" s="98">
        <v>42032</v>
      </c>
      <c r="D37" s="133">
        <v>0</v>
      </c>
      <c r="E37" s="97">
        <v>179.244</v>
      </c>
      <c r="F37" s="97">
        <v>178.569</v>
      </c>
      <c r="G37" s="97">
        <v>2</v>
      </c>
      <c r="H37" s="97">
        <f>ROUNDDOWN(E37+(G37/100),3)</f>
        <v>179.264</v>
      </c>
      <c r="I37" s="97">
        <f>ROUNDDOWN(F37-(G37/100),3)</f>
        <v>178.549</v>
      </c>
      <c r="J37" s="97">
        <f t="shared" si="26"/>
        <v>0.715</v>
      </c>
      <c r="K37" s="97">
        <f t="shared" si="19"/>
        <v>0.357</v>
      </c>
      <c r="L37" s="97">
        <f>ROUNDDOWN(H37+K37,3)</f>
        <v>179.621</v>
      </c>
      <c r="M37" s="97" t="s">
        <v>82</v>
      </c>
      <c r="N37" s="97">
        <f t="shared" si="27"/>
        <v>0.715</v>
      </c>
      <c r="O37" s="97">
        <f>ROUNDDOWN(H37+N37,3)</f>
        <v>179.979</v>
      </c>
      <c r="P37" s="97" t="s">
        <v>82</v>
      </c>
      <c r="Q37" s="97">
        <f t="shared" si="28"/>
        <v>1.072</v>
      </c>
      <c r="R37" s="97">
        <f>ROUNDDOWN(H37+Q37,3)</f>
        <v>180.336</v>
      </c>
      <c r="S37" s="97" t="s">
        <v>82</v>
      </c>
      <c r="T37" s="97">
        <f t="shared" si="29"/>
        <v>1.43</v>
      </c>
      <c r="U37" s="97">
        <f>ROUNDDOWN(H37+T37,3)</f>
        <v>180.694</v>
      </c>
      <c r="V37" s="101" t="s">
        <v>82</v>
      </c>
    </row>
    <row r="38" spans="1:22" ht="39.75" customHeight="1">
      <c r="A38" s="113">
        <v>34</v>
      </c>
      <c r="B38" s="97" t="s">
        <v>57</v>
      </c>
      <c r="C38" s="98">
        <v>42031</v>
      </c>
      <c r="D38" s="133">
        <v>0.5</v>
      </c>
      <c r="E38" s="97">
        <v>178.433</v>
      </c>
      <c r="F38" s="97">
        <v>177.838</v>
      </c>
      <c r="G38" s="97">
        <v>2</v>
      </c>
      <c r="H38" s="97">
        <f>ROUNDDOWN(E38+(G38/100),3)</f>
        <v>178.453</v>
      </c>
      <c r="I38" s="97">
        <f>ROUNDDOWN(F38-(G38/100),3)</f>
        <v>177.818</v>
      </c>
      <c r="J38" s="97">
        <f t="shared" si="26"/>
        <v>0.634</v>
      </c>
      <c r="K38" s="97">
        <f t="shared" si="19"/>
        <v>0.317</v>
      </c>
      <c r="L38" s="97">
        <f>ROUNDDOWN(H38+K38,3)</f>
        <v>178.77</v>
      </c>
      <c r="M38" s="97" t="s">
        <v>84</v>
      </c>
      <c r="N38" s="97">
        <f t="shared" si="27"/>
        <v>0.634</v>
      </c>
      <c r="O38" s="97">
        <f>ROUNDDOWN(H38+N38,3)</f>
        <v>179.087</v>
      </c>
      <c r="P38" s="97" t="s">
        <v>84</v>
      </c>
      <c r="Q38" s="97">
        <f t="shared" si="28"/>
        <v>0.951</v>
      </c>
      <c r="R38" s="97">
        <f>ROUNDDOWN(H38+Q38,3)</f>
        <v>179.404</v>
      </c>
      <c r="S38" s="97" t="s">
        <v>84</v>
      </c>
      <c r="T38" s="97">
        <f t="shared" si="29"/>
        <v>1.268</v>
      </c>
      <c r="U38" s="97">
        <f>ROUNDDOWN(H38+T38,3)</f>
        <v>179.721</v>
      </c>
      <c r="V38" s="101" t="s">
        <v>82</v>
      </c>
    </row>
    <row r="39" spans="1:22" ht="39.75" customHeight="1">
      <c r="A39" s="113">
        <v>35</v>
      </c>
      <c r="B39" s="97" t="s">
        <v>110</v>
      </c>
      <c r="C39" s="98">
        <v>42027</v>
      </c>
      <c r="D39" s="133">
        <v>0</v>
      </c>
      <c r="E39" s="97">
        <v>177.613</v>
      </c>
      <c r="F39" s="97">
        <v>178.503</v>
      </c>
      <c r="G39" s="97">
        <v>2</v>
      </c>
      <c r="H39" s="97">
        <f>ROUNDDOWN(E39-(G39/100),3)</f>
        <v>177.593</v>
      </c>
      <c r="I39" s="97">
        <f>ROUNDDOWN(F39+(G39/100),3)</f>
        <v>178.523</v>
      </c>
      <c r="J39" s="97">
        <f t="shared" si="26"/>
        <v>0.93</v>
      </c>
      <c r="K39" s="97">
        <f t="shared" si="19"/>
        <v>0.465</v>
      </c>
      <c r="L39" s="97">
        <f>ROUNDDOWN(H39-K39,3)</f>
        <v>177.128</v>
      </c>
      <c r="M39" s="97" t="s">
        <v>84</v>
      </c>
      <c r="N39" s="97">
        <f t="shared" si="27"/>
        <v>0.93</v>
      </c>
      <c r="O39" s="97">
        <f>ROUNDDOWN(H39-N39,3)</f>
        <v>176.663</v>
      </c>
      <c r="P39" s="97" t="s">
        <v>84</v>
      </c>
      <c r="Q39" s="97">
        <f t="shared" si="28"/>
        <v>1.395</v>
      </c>
      <c r="R39" s="97">
        <f>ROUNDDOWN(H39-Q39,3)</f>
        <v>176.198</v>
      </c>
      <c r="S39" s="97" t="s">
        <v>84</v>
      </c>
      <c r="T39" s="97">
        <f t="shared" si="29"/>
        <v>1.86</v>
      </c>
      <c r="U39" s="97">
        <f>ROUNDDOWN(H39-T39,3)</f>
        <v>175.733</v>
      </c>
      <c r="V39" s="101" t="s">
        <v>82</v>
      </c>
    </row>
    <row r="40" spans="1:22" ht="39.75" customHeight="1">
      <c r="A40" s="113">
        <v>36</v>
      </c>
      <c r="B40" s="97" t="s">
        <v>57</v>
      </c>
      <c r="C40" s="98">
        <v>42020</v>
      </c>
      <c r="D40" s="133">
        <v>0.8333333333333334</v>
      </c>
      <c r="E40" s="97">
        <v>178.332</v>
      </c>
      <c r="F40" s="97">
        <v>177.697</v>
      </c>
      <c r="G40" s="97">
        <v>2</v>
      </c>
      <c r="H40" s="97">
        <f>ROUNDDOWN(E40+(G40/100),3)</f>
        <v>178.352</v>
      </c>
      <c r="I40" s="97">
        <f>ROUNDDOWN(F40-(G40/100),3)</f>
        <v>177.677</v>
      </c>
      <c r="J40" s="97">
        <f t="shared" si="26"/>
        <v>0.675</v>
      </c>
      <c r="K40" s="97">
        <f t="shared" si="19"/>
        <v>0.337</v>
      </c>
      <c r="L40" s="97">
        <f>ROUNDDOWN(H40+K40,3)</f>
        <v>178.689</v>
      </c>
      <c r="M40" s="97" t="s">
        <v>113</v>
      </c>
      <c r="N40" s="97">
        <f t="shared" si="27"/>
        <v>0.675</v>
      </c>
      <c r="O40" s="97">
        <f>ROUNDDOWN(H40+N40,3)</f>
        <v>179.027</v>
      </c>
      <c r="P40" s="97" t="s">
        <v>113</v>
      </c>
      <c r="Q40" s="97">
        <f t="shared" si="28"/>
        <v>1.012</v>
      </c>
      <c r="R40" s="97">
        <f>ROUNDDOWN(H40+Q40,3)</f>
        <v>179.364</v>
      </c>
      <c r="S40" s="97" t="s">
        <v>113</v>
      </c>
      <c r="T40" s="97">
        <f t="shared" si="29"/>
        <v>1.35</v>
      </c>
      <c r="U40" s="97">
        <f>ROUNDDOWN(H40+T40,3)</f>
        <v>179.702</v>
      </c>
      <c r="V40" s="101" t="s">
        <v>113</v>
      </c>
    </row>
    <row r="41" spans="1:22" ht="39.75" customHeight="1">
      <c r="A41" s="113">
        <v>37</v>
      </c>
      <c r="B41" s="97" t="s">
        <v>114</v>
      </c>
      <c r="C41" s="98">
        <v>42016</v>
      </c>
      <c r="D41" s="133">
        <v>0.5</v>
      </c>
      <c r="E41" s="97">
        <v>180.004</v>
      </c>
      <c r="F41" s="97">
        <v>180.541</v>
      </c>
      <c r="G41" s="97">
        <v>2</v>
      </c>
      <c r="H41" s="97">
        <f>ROUNDDOWN(E41-(G41/100),3)</f>
        <v>179.984</v>
      </c>
      <c r="I41" s="97">
        <f>ROUNDDOWN(F41+(G41/100),3)</f>
        <v>180.561</v>
      </c>
      <c r="J41" s="97">
        <f t="shared" si="26"/>
        <v>0.576</v>
      </c>
      <c r="K41" s="97">
        <f t="shared" si="19"/>
        <v>0.288</v>
      </c>
      <c r="L41" s="97">
        <f>ROUNDDOWN(H41-K41,3)</f>
        <v>179.696</v>
      </c>
      <c r="M41" s="97" t="s">
        <v>84</v>
      </c>
      <c r="N41" s="97">
        <f t="shared" si="27"/>
        <v>0.576</v>
      </c>
      <c r="O41" s="97">
        <f>ROUNDDOWN(H41-N41,3)</f>
        <v>179.408</v>
      </c>
      <c r="P41" s="97" t="s">
        <v>84</v>
      </c>
      <c r="Q41" s="97">
        <f t="shared" si="28"/>
        <v>0.864</v>
      </c>
      <c r="R41" s="97">
        <f>ROUNDDOWN(H41-Q41,3)</f>
        <v>179.12</v>
      </c>
      <c r="S41" s="97" t="s">
        <v>84</v>
      </c>
      <c r="T41" s="97">
        <f t="shared" si="29"/>
        <v>1.152</v>
      </c>
      <c r="U41" s="97">
        <f>ROUNDDOWN(H41-T41,3)</f>
        <v>178.832</v>
      </c>
      <c r="V41" s="97" t="s">
        <v>84</v>
      </c>
    </row>
    <row r="42" spans="1:22" ht="39.75" customHeight="1">
      <c r="A42" s="113">
        <v>38</v>
      </c>
      <c r="B42" s="105" t="s">
        <v>110</v>
      </c>
      <c r="C42" s="110">
        <v>42013</v>
      </c>
      <c r="D42" s="134">
        <v>0</v>
      </c>
      <c r="E42" s="97">
        <v>180.37</v>
      </c>
      <c r="F42" s="97">
        <v>180.904</v>
      </c>
      <c r="G42" s="97">
        <v>2</v>
      </c>
      <c r="H42" s="97">
        <f>ROUNDDOWN(E42-(G42/100),3)</f>
        <v>180.35</v>
      </c>
      <c r="I42" s="97">
        <f>ROUNDDOWN(F42+(G42/100),3)</f>
        <v>180.924</v>
      </c>
      <c r="J42" s="97">
        <f t="shared" si="26"/>
        <v>0.574</v>
      </c>
      <c r="K42" s="97">
        <f t="shared" si="19"/>
        <v>0.287</v>
      </c>
      <c r="L42" s="97">
        <f>ROUNDDOWN(H42-K42,3)</f>
        <v>180.063</v>
      </c>
      <c r="M42" s="97" t="s">
        <v>84</v>
      </c>
      <c r="N42" s="97">
        <f t="shared" si="27"/>
        <v>0.574</v>
      </c>
      <c r="O42" s="97">
        <f>ROUNDDOWN(H42-N42,3)</f>
        <v>179.776</v>
      </c>
      <c r="P42" s="97" t="s">
        <v>84</v>
      </c>
      <c r="Q42" s="97">
        <f t="shared" si="28"/>
        <v>0.861</v>
      </c>
      <c r="R42" s="97">
        <f>ROUNDDOWN(H42-Q42,3)</f>
        <v>179.489</v>
      </c>
      <c r="S42" s="97" t="s">
        <v>84</v>
      </c>
      <c r="T42" s="97">
        <f t="shared" si="29"/>
        <v>1.148</v>
      </c>
      <c r="U42" s="97">
        <f>ROUNDDOWN(H42-T42,3)</f>
        <v>179.202</v>
      </c>
      <c r="V42" s="97" t="s">
        <v>84</v>
      </c>
    </row>
    <row r="43" spans="1:22" ht="39.75" customHeight="1">
      <c r="A43" s="113">
        <v>39</v>
      </c>
      <c r="B43" s="97" t="s">
        <v>57</v>
      </c>
      <c r="C43" s="98" t="s">
        <v>115</v>
      </c>
      <c r="D43" s="133">
        <v>0.6666666666666666</v>
      </c>
      <c r="E43" s="97">
        <v>186.989</v>
      </c>
      <c r="F43" s="97">
        <v>185.866</v>
      </c>
      <c r="G43" s="97">
        <v>2</v>
      </c>
      <c r="H43" s="97">
        <f>ROUNDDOWN(E43+(G43/100),3)</f>
        <v>187.009</v>
      </c>
      <c r="I43" s="97">
        <f>ROUNDDOWN(F43-(G43/100),3)</f>
        <v>185.846</v>
      </c>
      <c r="J43" s="97">
        <f aca="true" t="shared" si="30" ref="J43:J54">ABS(ROUNDDOWN(H43-I43,3))</f>
        <v>1.162</v>
      </c>
      <c r="K43" s="97">
        <f t="shared" si="19"/>
        <v>0.581</v>
      </c>
      <c r="L43" s="97">
        <f>ROUNDDOWN(H43+K43,3)</f>
        <v>187.59</v>
      </c>
      <c r="M43" s="97" t="s">
        <v>82</v>
      </c>
      <c r="N43" s="97">
        <f aca="true" t="shared" si="31" ref="N43:N54">ROUNDDOWN(J43*1,3)</f>
        <v>1.162</v>
      </c>
      <c r="O43" s="97">
        <f>ROUNDDOWN(H43+N43,3)</f>
        <v>188.171</v>
      </c>
      <c r="P43" s="97" t="s">
        <v>82</v>
      </c>
      <c r="Q43" s="97">
        <f aca="true" t="shared" si="32" ref="Q43:Q54">ROUNDDOWN(J43*1.5,3)</f>
        <v>1.743</v>
      </c>
      <c r="R43" s="97">
        <f>ROUNDDOWN(H43+Q43,3)</f>
        <v>188.752</v>
      </c>
      <c r="S43" s="97" t="s">
        <v>82</v>
      </c>
      <c r="T43" s="97">
        <f aca="true" t="shared" si="33" ref="T43:T54">ROUNDDOWN(J43*2,3)</f>
        <v>2.324</v>
      </c>
      <c r="U43" s="97">
        <f>ROUNDDOWN(H43+T43,3)</f>
        <v>189.333</v>
      </c>
      <c r="V43" s="97" t="s">
        <v>82</v>
      </c>
    </row>
    <row r="44" spans="1:22" ht="39.75" customHeight="1">
      <c r="A44" s="113">
        <v>40</v>
      </c>
      <c r="B44" s="97" t="s">
        <v>110</v>
      </c>
      <c r="C44" s="98">
        <v>42002</v>
      </c>
      <c r="D44" s="133">
        <v>0.5</v>
      </c>
      <c r="E44" s="97">
        <v>124.944</v>
      </c>
      <c r="F44" s="97">
        <v>124.026</v>
      </c>
      <c r="G44" s="97">
        <v>2</v>
      </c>
      <c r="H44" s="97">
        <f>ROUNDDOWN(E44-(G44/100),3)</f>
        <v>124.924</v>
      </c>
      <c r="I44" s="97">
        <f>ROUNDDOWN(F44+(G44/100),3)</f>
        <v>124.046</v>
      </c>
      <c r="J44" s="97">
        <f t="shared" si="30"/>
        <v>0.878</v>
      </c>
      <c r="K44" s="97">
        <f t="shared" si="19"/>
        <v>0.439</v>
      </c>
      <c r="L44" s="97">
        <f>ROUNDDOWN(H44-K44,3)</f>
        <v>124.485</v>
      </c>
      <c r="M44" s="97" t="s">
        <v>84</v>
      </c>
      <c r="N44" s="97">
        <f t="shared" si="31"/>
        <v>0.878</v>
      </c>
      <c r="O44" s="97">
        <f>ROUNDDOWN(H44-N44,3)</f>
        <v>124.046</v>
      </c>
      <c r="P44" s="97" t="s">
        <v>84</v>
      </c>
      <c r="Q44" s="97">
        <f t="shared" si="32"/>
        <v>1.317</v>
      </c>
      <c r="R44" s="97">
        <f>ROUNDDOWN(H44-Q44,3)</f>
        <v>123.607</v>
      </c>
      <c r="S44" s="97" t="s">
        <v>84</v>
      </c>
      <c r="T44" s="97">
        <f t="shared" si="33"/>
        <v>1.756</v>
      </c>
      <c r="U44" s="97">
        <f>ROUNDDOWN(H44-T44,3)</f>
        <v>123.168</v>
      </c>
      <c r="V44" s="97" t="s">
        <v>84</v>
      </c>
    </row>
    <row r="45" spans="1:22" ht="39.75" customHeight="1">
      <c r="A45" s="113">
        <v>41</v>
      </c>
      <c r="B45" s="97" t="s">
        <v>57</v>
      </c>
      <c r="C45" s="98">
        <v>41997</v>
      </c>
      <c r="D45" s="133">
        <v>0.16666666666666666</v>
      </c>
      <c r="E45" s="97">
        <v>186.967</v>
      </c>
      <c r="F45" s="97">
        <v>186.602</v>
      </c>
      <c r="G45" s="97">
        <v>2</v>
      </c>
      <c r="H45" s="97">
        <f aca="true" t="shared" si="34" ref="H45:H54">ROUNDDOWN(E45+(G45/100),3)</f>
        <v>186.987</v>
      </c>
      <c r="I45" s="97">
        <f aca="true" t="shared" si="35" ref="I45:I54">ROUNDDOWN(F45-(G45/100),3)</f>
        <v>186.582</v>
      </c>
      <c r="J45" s="97">
        <f t="shared" si="30"/>
        <v>0.405</v>
      </c>
      <c r="K45" s="97">
        <f t="shared" si="19"/>
        <v>0.202</v>
      </c>
      <c r="L45" s="97">
        <f aca="true" t="shared" si="36" ref="L45:L54">ROUNDDOWN(H45+K45,3)</f>
        <v>187.189</v>
      </c>
      <c r="M45" s="97" t="s">
        <v>84</v>
      </c>
      <c r="N45" s="97">
        <f t="shared" si="31"/>
        <v>0.405</v>
      </c>
      <c r="O45" s="97">
        <f aca="true" t="shared" si="37" ref="O45:O54">ROUNDDOWN(H45+N45,3)</f>
        <v>187.392</v>
      </c>
      <c r="P45" s="97" t="s">
        <v>84</v>
      </c>
      <c r="Q45" s="97">
        <f t="shared" si="32"/>
        <v>0.607</v>
      </c>
      <c r="R45" s="97">
        <f aca="true" t="shared" si="38" ref="R45:R54">ROUNDDOWN(H45+Q45,3)</f>
        <v>187.594</v>
      </c>
      <c r="S45" s="97" t="s">
        <v>84</v>
      </c>
      <c r="T45" s="97">
        <f t="shared" si="33"/>
        <v>0.81</v>
      </c>
      <c r="U45" s="97">
        <f aca="true" t="shared" si="39" ref="U45:U54">ROUNDDOWN(H45+T45,3)</f>
        <v>187.797</v>
      </c>
      <c r="V45" s="101" t="s">
        <v>82</v>
      </c>
    </row>
    <row r="46" spans="1:22" ht="39.75" customHeight="1">
      <c r="A46" s="113">
        <v>42</v>
      </c>
      <c r="B46" s="97" t="s">
        <v>57</v>
      </c>
      <c r="C46" s="98">
        <v>41996</v>
      </c>
      <c r="D46" s="133">
        <v>0.5</v>
      </c>
      <c r="E46" s="97">
        <v>187.118</v>
      </c>
      <c r="F46" s="97">
        <v>186.47</v>
      </c>
      <c r="G46" s="97">
        <v>2</v>
      </c>
      <c r="H46" s="97">
        <f t="shared" si="34"/>
        <v>187.138</v>
      </c>
      <c r="I46" s="97">
        <f t="shared" si="35"/>
        <v>186.45</v>
      </c>
      <c r="J46" s="97">
        <f t="shared" si="30"/>
        <v>0.688</v>
      </c>
      <c r="K46" s="97">
        <f t="shared" si="19"/>
        <v>0.344</v>
      </c>
      <c r="L46" s="97">
        <f t="shared" si="36"/>
        <v>187.482</v>
      </c>
      <c r="M46" s="97" t="s">
        <v>84</v>
      </c>
      <c r="N46" s="97">
        <f t="shared" si="31"/>
        <v>0.688</v>
      </c>
      <c r="O46" s="97">
        <f t="shared" si="37"/>
        <v>187.826</v>
      </c>
      <c r="P46" s="97" t="s">
        <v>82</v>
      </c>
      <c r="Q46" s="97">
        <f t="shared" si="32"/>
        <v>1.032</v>
      </c>
      <c r="R46" s="97">
        <f t="shared" si="38"/>
        <v>188.17</v>
      </c>
      <c r="S46" s="97" t="s">
        <v>82</v>
      </c>
      <c r="T46" s="97">
        <f t="shared" si="33"/>
        <v>1.376</v>
      </c>
      <c r="U46" s="97">
        <f t="shared" si="39"/>
        <v>188.514</v>
      </c>
      <c r="V46" s="101" t="s">
        <v>82</v>
      </c>
    </row>
    <row r="47" spans="1:22" ht="39.75" customHeight="1">
      <c r="A47" s="113">
        <v>43</v>
      </c>
      <c r="B47" s="97" t="s">
        <v>57</v>
      </c>
      <c r="C47" s="98">
        <v>41990</v>
      </c>
      <c r="D47" s="133">
        <v>0.8333333333333334</v>
      </c>
      <c r="E47" s="97">
        <v>185.014</v>
      </c>
      <c r="F47" s="97">
        <v>183.023</v>
      </c>
      <c r="G47" s="97">
        <v>2</v>
      </c>
      <c r="H47" s="97">
        <f t="shared" si="34"/>
        <v>185.034</v>
      </c>
      <c r="I47" s="97">
        <f t="shared" si="35"/>
        <v>183.003</v>
      </c>
      <c r="J47" s="97">
        <f t="shared" si="30"/>
        <v>2.031</v>
      </c>
      <c r="K47" s="97">
        <f t="shared" si="19"/>
        <v>1.015</v>
      </c>
      <c r="L47" s="97">
        <f t="shared" si="36"/>
        <v>186.049</v>
      </c>
      <c r="M47" s="97" t="s">
        <v>84</v>
      </c>
      <c r="N47" s="97">
        <f t="shared" si="31"/>
        <v>2.031</v>
      </c>
      <c r="O47" s="97">
        <f t="shared" si="37"/>
        <v>187.065</v>
      </c>
      <c r="P47" s="97" t="s">
        <v>84</v>
      </c>
      <c r="Q47" s="97">
        <f t="shared" si="32"/>
        <v>3.046</v>
      </c>
      <c r="R47" s="97">
        <f t="shared" si="38"/>
        <v>188.08</v>
      </c>
      <c r="S47" s="97" t="s">
        <v>82</v>
      </c>
      <c r="T47" s="97">
        <f t="shared" si="33"/>
        <v>4.062</v>
      </c>
      <c r="U47" s="97">
        <f>ROUNDDOWN(H47+T47,3)</f>
        <v>189.096</v>
      </c>
      <c r="V47" s="101" t="s">
        <v>82</v>
      </c>
    </row>
    <row r="48" spans="1:22" ht="39.75" customHeight="1">
      <c r="A48" s="113">
        <v>44</v>
      </c>
      <c r="B48" s="97" t="s">
        <v>110</v>
      </c>
      <c r="C48" s="98">
        <v>41988</v>
      </c>
      <c r="D48" s="133">
        <v>0.3333333333333333</v>
      </c>
      <c r="E48" s="97">
        <v>185.894</v>
      </c>
      <c r="F48" s="97">
        <v>186.624</v>
      </c>
      <c r="G48" s="97">
        <v>2</v>
      </c>
      <c r="H48" s="97">
        <f>ROUNDDOWN(E48-(G48/100),3)</f>
        <v>185.874</v>
      </c>
      <c r="I48" s="97">
        <f>ROUNDDOWN(F48+(G48/100),3)</f>
        <v>186.644</v>
      </c>
      <c r="J48" s="97">
        <f t="shared" si="30"/>
        <v>0.77</v>
      </c>
      <c r="K48" s="97">
        <f t="shared" si="19"/>
        <v>0.385</v>
      </c>
      <c r="L48" s="97">
        <f>ROUNDDOWN(H48-K48,3)</f>
        <v>185.489</v>
      </c>
      <c r="M48" s="97" t="s">
        <v>84</v>
      </c>
      <c r="N48" s="97">
        <f t="shared" si="31"/>
        <v>0.77</v>
      </c>
      <c r="O48" s="97">
        <f>ROUNDDOWN(H48-N48,3)</f>
        <v>185.104</v>
      </c>
      <c r="P48" s="97" t="s">
        <v>84</v>
      </c>
      <c r="Q48" s="97">
        <f t="shared" si="32"/>
        <v>1.155</v>
      </c>
      <c r="R48" s="97">
        <f>ROUNDDOWN(H48-Q48,3)</f>
        <v>184.719</v>
      </c>
      <c r="S48" s="97" t="s">
        <v>84</v>
      </c>
      <c r="T48" s="97">
        <f t="shared" si="33"/>
        <v>1.54</v>
      </c>
      <c r="U48" s="97">
        <f>ROUNDDOWN(H48-T48,3)</f>
        <v>184.334</v>
      </c>
      <c r="V48" s="97" t="s">
        <v>84</v>
      </c>
    </row>
    <row r="49" spans="1:22" ht="39.75" customHeight="1">
      <c r="A49" s="113">
        <v>45</v>
      </c>
      <c r="B49" s="97" t="s">
        <v>110</v>
      </c>
      <c r="C49" s="98">
        <v>41985</v>
      </c>
      <c r="D49" s="133">
        <v>0.6666666666666666</v>
      </c>
      <c r="E49" s="97">
        <v>185.885</v>
      </c>
      <c r="F49" s="97">
        <v>187.143</v>
      </c>
      <c r="G49" s="97">
        <v>2</v>
      </c>
      <c r="H49" s="97">
        <f>ROUNDDOWN(E49-(G49/100),3)</f>
        <v>185.865</v>
      </c>
      <c r="I49" s="97">
        <f>ROUNDDOWN(F49+(G49/100),3)</f>
        <v>187.163</v>
      </c>
      <c r="J49" s="97">
        <f t="shared" si="30"/>
        <v>1.298</v>
      </c>
      <c r="K49" s="97">
        <f t="shared" si="19"/>
        <v>0.649</v>
      </c>
      <c r="L49" s="97">
        <f>ROUNDDOWN(H49-K49,3)</f>
        <v>185.216</v>
      </c>
      <c r="M49" s="97" t="s">
        <v>84</v>
      </c>
      <c r="N49" s="97">
        <f t="shared" si="31"/>
        <v>1.298</v>
      </c>
      <c r="O49" s="97">
        <f>ROUNDDOWN(H49-N49,3)</f>
        <v>184.567</v>
      </c>
      <c r="P49" s="97" t="s">
        <v>84</v>
      </c>
      <c r="Q49" s="97">
        <f t="shared" si="32"/>
        <v>1.947</v>
      </c>
      <c r="R49" s="97">
        <f>ROUNDDOWN(H49-Q49,3)</f>
        <v>183.918</v>
      </c>
      <c r="S49" s="97" t="s">
        <v>84</v>
      </c>
      <c r="T49" s="97">
        <f t="shared" si="33"/>
        <v>2.596</v>
      </c>
      <c r="U49" s="97">
        <f>ROUNDDOWN(H49-T49,3)</f>
        <v>183.269</v>
      </c>
      <c r="V49" s="97" t="s">
        <v>84</v>
      </c>
    </row>
    <row r="50" spans="1:22" ht="39.75" customHeight="1">
      <c r="A50" s="113">
        <v>46</v>
      </c>
      <c r="B50" s="97" t="s">
        <v>110</v>
      </c>
      <c r="C50" s="98">
        <v>41983</v>
      </c>
      <c r="D50" s="133">
        <v>0.5</v>
      </c>
      <c r="E50" s="97">
        <v>186.45</v>
      </c>
      <c r="F50" s="97">
        <v>187.307</v>
      </c>
      <c r="G50" s="97">
        <v>2</v>
      </c>
      <c r="H50" s="97">
        <f>ROUNDDOWN(E50-(G50/100),3)</f>
        <v>186.43</v>
      </c>
      <c r="I50" s="97">
        <f>ROUNDDOWN(F50+(G50/100),3)</f>
        <v>187.327</v>
      </c>
      <c r="J50" s="97">
        <f t="shared" si="30"/>
        <v>0.896</v>
      </c>
      <c r="K50" s="97">
        <f t="shared" si="19"/>
        <v>0.448</v>
      </c>
      <c r="L50" s="97">
        <f>ROUNDDOWN(H50-K50,3)</f>
        <v>185.982</v>
      </c>
      <c r="M50" s="97" t="s">
        <v>84</v>
      </c>
      <c r="N50" s="97">
        <f t="shared" si="31"/>
        <v>0.896</v>
      </c>
      <c r="O50" s="97">
        <f>ROUNDDOWN(H50-N50,3)</f>
        <v>185.534</v>
      </c>
      <c r="P50" s="97" t="s">
        <v>84</v>
      </c>
      <c r="Q50" s="97">
        <f t="shared" si="32"/>
        <v>1.344</v>
      </c>
      <c r="R50" s="97">
        <f>ROUNDDOWN(H50-Q50,3)</f>
        <v>185.086</v>
      </c>
      <c r="S50" s="97" t="s">
        <v>84</v>
      </c>
      <c r="T50" s="97">
        <f t="shared" si="33"/>
        <v>1.792</v>
      </c>
      <c r="U50" s="97">
        <f>ROUNDDOWN(H50-T50,3)</f>
        <v>184.638</v>
      </c>
      <c r="V50" s="101" t="s">
        <v>82</v>
      </c>
    </row>
    <row r="51" spans="1:22" ht="39.75" customHeight="1">
      <c r="A51" s="113">
        <v>47</v>
      </c>
      <c r="B51" s="97" t="s">
        <v>57</v>
      </c>
      <c r="C51" s="110">
        <v>41978</v>
      </c>
      <c r="D51" s="134">
        <v>0</v>
      </c>
      <c r="E51" s="97">
        <v>187.921</v>
      </c>
      <c r="F51" s="97">
        <v>187.272</v>
      </c>
      <c r="G51" s="97">
        <v>2</v>
      </c>
      <c r="H51" s="97">
        <f t="shared" si="34"/>
        <v>187.941</v>
      </c>
      <c r="I51" s="97">
        <f t="shared" si="35"/>
        <v>187.252</v>
      </c>
      <c r="J51" s="97">
        <f t="shared" si="30"/>
        <v>0.688</v>
      </c>
      <c r="K51" s="97">
        <f t="shared" si="19"/>
        <v>0.344</v>
      </c>
      <c r="L51" s="97">
        <f t="shared" si="36"/>
        <v>188.285</v>
      </c>
      <c r="M51" s="97" t="s">
        <v>84</v>
      </c>
      <c r="N51" s="97">
        <f t="shared" si="31"/>
        <v>0.688</v>
      </c>
      <c r="O51" s="97">
        <f t="shared" si="37"/>
        <v>188.629</v>
      </c>
      <c r="P51" s="97" t="s">
        <v>84</v>
      </c>
      <c r="Q51" s="97">
        <f t="shared" si="32"/>
        <v>1.032</v>
      </c>
      <c r="R51" s="97">
        <f t="shared" si="38"/>
        <v>188.973</v>
      </c>
      <c r="S51" s="97" t="s">
        <v>84</v>
      </c>
      <c r="T51" s="97">
        <f t="shared" si="33"/>
        <v>1.376</v>
      </c>
      <c r="U51" s="97">
        <f t="shared" si="39"/>
        <v>189.317</v>
      </c>
      <c r="V51" s="101" t="s">
        <v>84</v>
      </c>
    </row>
    <row r="52" spans="1:22" ht="39.75" customHeight="1">
      <c r="A52" s="113">
        <v>48</v>
      </c>
      <c r="B52" s="97" t="s">
        <v>57</v>
      </c>
      <c r="C52" s="110">
        <v>41975</v>
      </c>
      <c r="D52" s="134">
        <v>0.6666666666666666</v>
      </c>
      <c r="E52" s="97">
        <v>186.652</v>
      </c>
      <c r="F52" s="97">
        <v>186.27</v>
      </c>
      <c r="G52" s="97">
        <v>2</v>
      </c>
      <c r="H52" s="97">
        <f t="shared" si="34"/>
        <v>186.672</v>
      </c>
      <c r="I52" s="97">
        <f t="shared" si="35"/>
        <v>186.25</v>
      </c>
      <c r="J52" s="97">
        <f t="shared" si="30"/>
        <v>0.421</v>
      </c>
      <c r="K52" s="97">
        <f t="shared" si="19"/>
        <v>0.21</v>
      </c>
      <c r="L52" s="97">
        <f t="shared" si="36"/>
        <v>186.882</v>
      </c>
      <c r="M52" s="97" t="s">
        <v>84</v>
      </c>
      <c r="N52" s="97">
        <f t="shared" si="31"/>
        <v>0.421</v>
      </c>
      <c r="O52" s="97">
        <f t="shared" si="37"/>
        <v>187.093</v>
      </c>
      <c r="P52" s="97" t="s">
        <v>84</v>
      </c>
      <c r="Q52" s="97">
        <f t="shared" si="32"/>
        <v>0.631</v>
      </c>
      <c r="R52" s="97">
        <f t="shared" si="38"/>
        <v>187.303</v>
      </c>
      <c r="S52" s="97" t="s">
        <v>84</v>
      </c>
      <c r="T52" s="97">
        <f t="shared" si="33"/>
        <v>0.842</v>
      </c>
      <c r="U52" s="97">
        <f t="shared" si="39"/>
        <v>187.514</v>
      </c>
      <c r="V52" s="97" t="s">
        <v>84</v>
      </c>
    </row>
    <row r="53" spans="1:22" ht="39.75" customHeight="1">
      <c r="A53" s="113">
        <v>49</v>
      </c>
      <c r="B53" s="97" t="s">
        <v>57</v>
      </c>
      <c r="C53" s="110">
        <v>41974</v>
      </c>
      <c r="D53" s="134">
        <v>0.3333333333333333</v>
      </c>
      <c r="E53" s="97">
        <v>186.316</v>
      </c>
      <c r="F53" s="97">
        <v>185.023</v>
      </c>
      <c r="G53" s="97">
        <v>2</v>
      </c>
      <c r="H53" s="97">
        <f t="shared" si="34"/>
        <v>186.336</v>
      </c>
      <c r="I53" s="97">
        <f t="shared" si="35"/>
        <v>185.003</v>
      </c>
      <c r="J53" s="97">
        <f t="shared" si="30"/>
        <v>1.333</v>
      </c>
      <c r="K53" s="97">
        <f t="shared" si="19"/>
        <v>0.666</v>
      </c>
      <c r="L53" s="97">
        <f t="shared" si="36"/>
        <v>187.002</v>
      </c>
      <c r="M53" s="97" t="s">
        <v>84</v>
      </c>
      <c r="N53" s="97">
        <f t="shared" si="31"/>
        <v>1.333</v>
      </c>
      <c r="O53" s="97">
        <f t="shared" si="37"/>
        <v>187.669</v>
      </c>
      <c r="P53" s="97" t="s">
        <v>84</v>
      </c>
      <c r="Q53" s="97">
        <f t="shared" si="32"/>
        <v>1.999</v>
      </c>
      <c r="R53" s="97">
        <f t="shared" si="38"/>
        <v>188.335</v>
      </c>
      <c r="S53" s="97" t="s">
        <v>84</v>
      </c>
      <c r="T53" s="97">
        <f t="shared" si="33"/>
        <v>2.666</v>
      </c>
      <c r="U53" s="97">
        <f t="shared" si="39"/>
        <v>189.002</v>
      </c>
      <c r="V53" s="97" t="s">
        <v>84</v>
      </c>
    </row>
    <row r="54" spans="1:22" ht="39.75" customHeight="1">
      <c r="A54" s="113">
        <v>50</v>
      </c>
      <c r="B54" s="97" t="s">
        <v>57</v>
      </c>
      <c r="C54" s="110">
        <v>41968</v>
      </c>
      <c r="D54" s="134">
        <v>0.3333333333333333</v>
      </c>
      <c r="E54" s="97">
        <v>185.308</v>
      </c>
      <c r="F54" s="97">
        <v>184.517</v>
      </c>
      <c r="G54" s="97">
        <v>2</v>
      </c>
      <c r="H54" s="97">
        <f t="shared" si="34"/>
        <v>185.328</v>
      </c>
      <c r="I54" s="97">
        <f t="shared" si="35"/>
        <v>184.497</v>
      </c>
      <c r="J54" s="97">
        <f t="shared" si="30"/>
        <v>0.83</v>
      </c>
      <c r="K54" s="97">
        <f t="shared" si="19"/>
        <v>0.415</v>
      </c>
      <c r="L54" s="97">
        <f t="shared" si="36"/>
        <v>185.743</v>
      </c>
      <c r="M54" s="97" t="s">
        <v>84</v>
      </c>
      <c r="N54" s="97">
        <f t="shared" si="31"/>
        <v>0.83</v>
      </c>
      <c r="O54" s="97">
        <f t="shared" si="37"/>
        <v>186.158</v>
      </c>
      <c r="P54" s="97" t="s">
        <v>84</v>
      </c>
      <c r="Q54" s="97">
        <f t="shared" si="32"/>
        <v>1.245</v>
      </c>
      <c r="R54" s="97">
        <f t="shared" si="38"/>
        <v>186.573</v>
      </c>
      <c r="S54" s="97" t="s">
        <v>84</v>
      </c>
      <c r="T54" s="97">
        <f t="shared" si="33"/>
        <v>1.66</v>
      </c>
      <c r="U54" s="97">
        <f t="shared" si="39"/>
        <v>186.988</v>
      </c>
      <c r="V54" s="97" t="s">
        <v>84</v>
      </c>
    </row>
    <row r="55" spans="1:22" ht="39.75" customHeight="1">
      <c r="A55" s="113">
        <v>51</v>
      </c>
      <c r="B55" s="97" t="s">
        <v>57</v>
      </c>
      <c r="C55" s="110">
        <v>41961</v>
      </c>
      <c r="D55" s="134">
        <v>0.8333333333333334</v>
      </c>
      <c r="E55" s="97">
        <v>182.925</v>
      </c>
      <c r="F55" s="97">
        <v>182.507</v>
      </c>
      <c r="G55" s="97">
        <v>2</v>
      </c>
      <c r="H55" s="97">
        <f aca="true" t="shared" si="40" ref="H55:H64">ROUNDDOWN(E55+(G55/100),3)</f>
        <v>182.945</v>
      </c>
      <c r="I55" s="97">
        <f aca="true" t="shared" si="41" ref="I55:I64">ROUNDDOWN(F55-(G55/100),3)</f>
        <v>182.487</v>
      </c>
      <c r="J55" s="97">
        <f aca="true" t="shared" si="42" ref="J55:J69">ABS(ROUNDDOWN(H55-I55,3))</f>
        <v>0.457</v>
      </c>
      <c r="K55" s="97">
        <f t="shared" si="19"/>
        <v>0.228</v>
      </c>
      <c r="L55" s="97">
        <f aca="true" t="shared" si="43" ref="L55:L64">ROUNDDOWN(H55+K55,3)</f>
        <v>183.173</v>
      </c>
      <c r="M55" s="97" t="s">
        <v>84</v>
      </c>
      <c r="N55" s="97">
        <f aca="true" t="shared" si="44" ref="N55:N69">ROUNDDOWN(J55*1,3)</f>
        <v>0.457</v>
      </c>
      <c r="O55" s="97">
        <f aca="true" t="shared" si="45" ref="O55:O64">ROUNDDOWN(H55+N55,3)</f>
        <v>183.402</v>
      </c>
      <c r="P55" s="97" t="s">
        <v>84</v>
      </c>
      <c r="Q55" s="97">
        <f aca="true" t="shared" si="46" ref="Q55:Q69">ROUNDDOWN(J55*1.5,3)</f>
        <v>0.685</v>
      </c>
      <c r="R55" s="97">
        <f aca="true" t="shared" si="47" ref="R55:R64">ROUNDDOWN(H55+Q55,3)</f>
        <v>183.63</v>
      </c>
      <c r="S55" s="97" t="s">
        <v>84</v>
      </c>
      <c r="T55" s="97">
        <f aca="true" t="shared" si="48" ref="T55:T69">ROUNDDOWN(J55*2,3)</f>
        <v>0.914</v>
      </c>
      <c r="U55" s="97">
        <f aca="true" t="shared" si="49" ref="U55:U64">ROUNDDOWN(H55+T55,3)</f>
        <v>183.859</v>
      </c>
      <c r="V55" s="97" t="s">
        <v>84</v>
      </c>
    </row>
    <row r="56" spans="1:22" ht="39.75" customHeight="1">
      <c r="A56" s="113">
        <v>52</v>
      </c>
      <c r="B56" s="97" t="s">
        <v>88</v>
      </c>
      <c r="C56" s="110">
        <v>41957</v>
      </c>
      <c r="D56" s="134">
        <v>0</v>
      </c>
      <c r="E56" s="97">
        <v>181.587</v>
      </c>
      <c r="F56" s="97">
        <v>182.285</v>
      </c>
      <c r="G56" s="97">
        <v>2</v>
      </c>
      <c r="H56" s="97">
        <f>ROUNDDOWN(E56-(G56/100),3)</f>
        <v>181.567</v>
      </c>
      <c r="I56" s="97">
        <f>ROUNDDOWN(F56+(G56/100),3)</f>
        <v>182.305</v>
      </c>
      <c r="J56" s="97">
        <f>ABS(ROUNDDOWN(H56-I56,3))</f>
        <v>0.738</v>
      </c>
      <c r="K56" s="97">
        <f t="shared" si="19"/>
        <v>0.369</v>
      </c>
      <c r="L56" s="97">
        <f>ROUNDDOWN(H56-K56,3)</f>
        <v>181.198</v>
      </c>
      <c r="M56" s="97" t="s">
        <v>113</v>
      </c>
      <c r="N56" s="97">
        <f>ROUNDDOWN(J56*1,3)</f>
        <v>0.738</v>
      </c>
      <c r="O56" s="97">
        <f>ROUNDDOWN(H56-N56,3)</f>
        <v>180.829</v>
      </c>
      <c r="P56" s="97" t="s">
        <v>113</v>
      </c>
      <c r="Q56" s="97">
        <f>ROUNDDOWN(J56*1.5,3)</f>
        <v>1.107</v>
      </c>
      <c r="R56" s="97">
        <f>ROUNDDOWN(H56-Q56,3)</f>
        <v>180.46</v>
      </c>
      <c r="S56" s="97" t="s">
        <v>113</v>
      </c>
      <c r="T56" s="97">
        <f>ROUNDDOWN(J56*2,3)</f>
        <v>1.476</v>
      </c>
      <c r="U56" s="97">
        <f>ROUNDDOWN(H56-T56,3)</f>
        <v>180.091</v>
      </c>
      <c r="V56" s="97" t="s">
        <v>113</v>
      </c>
    </row>
    <row r="57" spans="1:22" ht="39.75" customHeight="1">
      <c r="A57" s="113">
        <v>53</v>
      </c>
      <c r="B57" s="97" t="s">
        <v>112</v>
      </c>
      <c r="C57" s="110">
        <v>41955</v>
      </c>
      <c r="D57" s="134">
        <v>0.3333333333333333</v>
      </c>
      <c r="E57" s="97">
        <v>183.899</v>
      </c>
      <c r="F57" s="97">
        <v>183.132</v>
      </c>
      <c r="G57" s="97">
        <v>2</v>
      </c>
      <c r="H57" s="97">
        <f t="shared" si="40"/>
        <v>183.919</v>
      </c>
      <c r="I57" s="97">
        <f t="shared" si="41"/>
        <v>183.112</v>
      </c>
      <c r="J57" s="97">
        <f t="shared" si="42"/>
        <v>0.807</v>
      </c>
      <c r="K57" s="97">
        <f t="shared" si="19"/>
        <v>0.403</v>
      </c>
      <c r="L57" s="97">
        <f t="shared" si="43"/>
        <v>184.322</v>
      </c>
      <c r="M57" s="97" t="s">
        <v>113</v>
      </c>
      <c r="N57" s="97">
        <f t="shared" si="44"/>
        <v>0.807</v>
      </c>
      <c r="O57" s="97">
        <f t="shared" si="45"/>
        <v>184.726</v>
      </c>
      <c r="P57" s="97" t="s">
        <v>113</v>
      </c>
      <c r="Q57" s="97">
        <f t="shared" si="46"/>
        <v>1.21</v>
      </c>
      <c r="R57" s="97">
        <f t="shared" si="47"/>
        <v>185.129</v>
      </c>
      <c r="S57" s="97" t="s">
        <v>113</v>
      </c>
      <c r="T57" s="97">
        <f t="shared" si="48"/>
        <v>1.614</v>
      </c>
      <c r="U57" s="97">
        <f t="shared" si="49"/>
        <v>185.533</v>
      </c>
      <c r="V57" s="97" t="s">
        <v>113</v>
      </c>
    </row>
    <row r="58" spans="1:22" ht="39.75" customHeight="1">
      <c r="A58" s="113">
        <v>54</v>
      </c>
      <c r="B58" s="97" t="s">
        <v>112</v>
      </c>
      <c r="C58" s="110">
        <v>41953</v>
      </c>
      <c r="D58" s="134">
        <v>0.8333333333333334</v>
      </c>
      <c r="E58" s="97">
        <v>182.134</v>
      </c>
      <c r="F58" s="97">
        <v>181.78</v>
      </c>
      <c r="G58" s="97">
        <v>2</v>
      </c>
      <c r="H58" s="97">
        <f t="shared" si="40"/>
        <v>182.154</v>
      </c>
      <c r="I58" s="97">
        <f t="shared" si="41"/>
        <v>181.76</v>
      </c>
      <c r="J58" s="97">
        <f t="shared" si="42"/>
        <v>0.394</v>
      </c>
      <c r="K58" s="97">
        <f t="shared" si="19"/>
        <v>0.197</v>
      </c>
      <c r="L58" s="97">
        <f t="shared" si="43"/>
        <v>182.351</v>
      </c>
      <c r="M58" s="97" t="s">
        <v>84</v>
      </c>
      <c r="N58" s="97">
        <f t="shared" si="44"/>
        <v>0.394</v>
      </c>
      <c r="O58" s="97">
        <f t="shared" si="45"/>
        <v>182.548</v>
      </c>
      <c r="P58" s="97" t="s">
        <v>84</v>
      </c>
      <c r="Q58" s="97">
        <f t="shared" si="46"/>
        <v>0.591</v>
      </c>
      <c r="R58" s="97">
        <f t="shared" si="47"/>
        <v>182.745</v>
      </c>
      <c r="S58" s="97" t="s">
        <v>84</v>
      </c>
      <c r="T58" s="97">
        <f t="shared" si="48"/>
        <v>0.788</v>
      </c>
      <c r="U58" s="97">
        <f t="shared" si="49"/>
        <v>182.942</v>
      </c>
      <c r="V58" s="97" t="s">
        <v>84</v>
      </c>
    </row>
    <row r="59" spans="1:22" ht="39.75" customHeight="1">
      <c r="A59" s="113">
        <v>55</v>
      </c>
      <c r="B59" s="97" t="s">
        <v>112</v>
      </c>
      <c r="C59" s="110">
        <v>41941</v>
      </c>
      <c r="D59" s="134">
        <v>0.8333333333333334</v>
      </c>
      <c r="E59" s="97">
        <v>174.534</v>
      </c>
      <c r="F59" s="97">
        <v>173.904</v>
      </c>
      <c r="G59" s="97">
        <v>2</v>
      </c>
      <c r="H59" s="97">
        <f t="shared" si="40"/>
        <v>174.554</v>
      </c>
      <c r="I59" s="97">
        <f t="shared" si="41"/>
        <v>173.884</v>
      </c>
      <c r="J59" s="97">
        <f t="shared" si="42"/>
        <v>0.67</v>
      </c>
      <c r="K59" s="97">
        <f t="shared" si="19"/>
        <v>0.335</v>
      </c>
      <c r="L59" s="97">
        <f t="shared" si="43"/>
        <v>174.889</v>
      </c>
      <c r="M59" s="97" t="s">
        <v>84</v>
      </c>
      <c r="N59" s="97">
        <f t="shared" si="44"/>
        <v>0.67</v>
      </c>
      <c r="O59" s="97">
        <f t="shared" si="45"/>
        <v>175.224</v>
      </c>
      <c r="P59" s="97" t="s">
        <v>84</v>
      </c>
      <c r="Q59" s="97">
        <f t="shared" si="46"/>
        <v>1.005</v>
      </c>
      <c r="R59" s="97">
        <f t="shared" si="47"/>
        <v>175.559</v>
      </c>
      <c r="S59" s="97" t="s">
        <v>84</v>
      </c>
      <c r="T59" s="97">
        <f t="shared" si="48"/>
        <v>1.34</v>
      </c>
      <c r="U59" s="97">
        <f t="shared" si="49"/>
        <v>175.894</v>
      </c>
      <c r="V59" s="97" t="s">
        <v>84</v>
      </c>
    </row>
    <row r="60" spans="1:22" ht="39.75" customHeight="1">
      <c r="A60" s="113">
        <v>56</v>
      </c>
      <c r="B60" s="97" t="s">
        <v>112</v>
      </c>
      <c r="C60" s="110">
        <v>41939</v>
      </c>
      <c r="D60" s="134">
        <v>0.5</v>
      </c>
      <c r="E60" s="97">
        <v>173.904</v>
      </c>
      <c r="F60" s="97">
        <v>173.382</v>
      </c>
      <c r="G60" s="97">
        <v>2</v>
      </c>
      <c r="H60" s="97">
        <f t="shared" si="40"/>
        <v>173.924</v>
      </c>
      <c r="I60" s="97">
        <f t="shared" si="41"/>
        <v>173.362</v>
      </c>
      <c r="J60" s="97">
        <f t="shared" si="42"/>
        <v>0.562</v>
      </c>
      <c r="K60" s="97">
        <f t="shared" si="19"/>
        <v>0.281</v>
      </c>
      <c r="L60" s="97">
        <f t="shared" si="43"/>
        <v>174.205</v>
      </c>
      <c r="M60" s="97" t="s">
        <v>84</v>
      </c>
      <c r="N60" s="97">
        <f t="shared" si="44"/>
        <v>0.562</v>
      </c>
      <c r="O60" s="97">
        <f t="shared" si="45"/>
        <v>174.486</v>
      </c>
      <c r="P60" s="97" t="s">
        <v>84</v>
      </c>
      <c r="Q60" s="97">
        <f t="shared" si="46"/>
        <v>0.843</v>
      </c>
      <c r="R60" s="97">
        <f t="shared" si="47"/>
        <v>174.767</v>
      </c>
      <c r="S60" s="97" t="s">
        <v>84</v>
      </c>
      <c r="T60" s="97">
        <f t="shared" si="48"/>
        <v>1.124</v>
      </c>
      <c r="U60" s="97">
        <f t="shared" si="49"/>
        <v>175.048</v>
      </c>
      <c r="V60" s="97" t="s">
        <v>84</v>
      </c>
    </row>
    <row r="61" spans="1:22" ht="39.75" customHeight="1">
      <c r="A61" s="113">
        <v>57</v>
      </c>
      <c r="B61" s="97" t="s">
        <v>112</v>
      </c>
      <c r="C61" s="110">
        <v>41935</v>
      </c>
      <c r="D61" s="134">
        <v>0.3333333333333333</v>
      </c>
      <c r="E61" s="97">
        <v>172.566</v>
      </c>
      <c r="F61" s="97">
        <v>171.7</v>
      </c>
      <c r="G61" s="97">
        <v>2</v>
      </c>
      <c r="H61" s="97">
        <f t="shared" si="40"/>
        <v>172.586</v>
      </c>
      <c r="I61" s="97">
        <f t="shared" si="41"/>
        <v>171.68</v>
      </c>
      <c r="J61" s="97">
        <f t="shared" si="42"/>
        <v>0.906</v>
      </c>
      <c r="K61" s="97">
        <f t="shared" si="19"/>
        <v>0.453</v>
      </c>
      <c r="L61" s="97">
        <f t="shared" si="43"/>
        <v>173.039</v>
      </c>
      <c r="M61" s="97" t="s">
        <v>84</v>
      </c>
      <c r="N61" s="97">
        <f t="shared" si="44"/>
        <v>0.906</v>
      </c>
      <c r="O61" s="97">
        <f t="shared" si="45"/>
        <v>173.492</v>
      </c>
      <c r="P61" s="97" t="s">
        <v>84</v>
      </c>
      <c r="Q61" s="97">
        <f t="shared" si="46"/>
        <v>1.359</v>
      </c>
      <c r="R61" s="97">
        <f t="shared" si="47"/>
        <v>173.945</v>
      </c>
      <c r="S61" s="97" t="s">
        <v>84</v>
      </c>
      <c r="T61" s="97">
        <f t="shared" si="48"/>
        <v>1.812</v>
      </c>
      <c r="U61" s="97">
        <f t="shared" si="49"/>
        <v>174.398</v>
      </c>
      <c r="V61" s="97" t="s">
        <v>84</v>
      </c>
    </row>
    <row r="62" spans="1:22" ht="39.75" customHeight="1">
      <c r="A62" s="113">
        <v>58</v>
      </c>
      <c r="B62" s="97" t="s">
        <v>112</v>
      </c>
      <c r="C62" s="110">
        <v>41929</v>
      </c>
      <c r="D62" s="134">
        <v>0.3333333333333333</v>
      </c>
      <c r="E62" s="97">
        <v>171.582</v>
      </c>
      <c r="F62" s="97">
        <v>170.193</v>
      </c>
      <c r="G62" s="97">
        <v>2</v>
      </c>
      <c r="H62" s="97">
        <f t="shared" si="40"/>
        <v>171.602</v>
      </c>
      <c r="I62" s="97">
        <f t="shared" si="41"/>
        <v>170.173</v>
      </c>
      <c r="J62" s="97">
        <f t="shared" si="42"/>
        <v>1.429</v>
      </c>
      <c r="K62" s="97">
        <f t="shared" si="19"/>
        <v>0.714</v>
      </c>
      <c r="L62" s="97">
        <f t="shared" si="43"/>
        <v>172.316</v>
      </c>
      <c r="M62" s="97" t="s">
        <v>84</v>
      </c>
      <c r="N62" s="97">
        <f t="shared" si="44"/>
        <v>1.429</v>
      </c>
      <c r="O62" s="97">
        <f t="shared" si="45"/>
        <v>173.031</v>
      </c>
      <c r="P62" s="97" t="s">
        <v>84</v>
      </c>
      <c r="Q62" s="97">
        <f t="shared" si="46"/>
        <v>2.143</v>
      </c>
      <c r="R62" s="97">
        <f t="shared" si="47"/>
        <v>173.745</v>
      </c>
      <c r="S62" s="97" t="s">
        <v>84</v>
      </c>
      <c r="T62" s="97">
        <f t="shared" si="48"/>
        <v>2.858</v>
      </c>
      <c r="U62" s="97">
        <f t="shared" si="49"/>
        <v>174.46</v>
      </c>
      <c r="V62" s="97" t="s">
        <v>84</v>
      </c>
    </row>
    <row r="63" spans="1:22" ht="39.75" customHeight="1">
      <c r="A63" s="113">
        <v>59</v>
      </c>
      <c r="B63" s="97" t="s">
        <v>110</v>
      </c>
      <c r="C63" s="110">
        <v>41927</v>
      </c>
      <c r="D63" s="134">
        <v>0.3333333333333333</v>
      </c>
      <c r="E63" s="97">
        <v>170.322</v>
      </c>
      <c r="F63" s="97">
        <v>171.139</v>
      </c>
      <c r="G63" s="97">
        <v>2</v>
      </c>
      <c r="H63" s="97">
        <f>ROUNDDOWN(E63-(G63/100),3)</f>
        <v>170.302</v>
      </c>
      <c r="I63" s="97">
        <f>ROUNDDOWN(F63+(G63/100),3)</f>
        <v>171.159</v>
      </c>
      <c r="J63" s="97">
        <f>ABS(ROUNDDOWN(H63-I63,3))</f>
        <v>0.856</v>
      </c>
      <c r="K63" s="97">
        <f t="shared" si="19"/>
        <v>0.428</v>
      </c>
      <c r="L63" s="97">
        <f>ROUNDDOWN(H63-K63,3)</f>
        <v>169.874</v>
      </c>
      <c r="M63" s="97" t="s">
        <v>84</v>
      </c>
      <c r="N63" s="97">
        <f>ROUNDDOWN(J63*1,3)</f>
        <v>0.856</v>
      </c>
      <c r="O63" s="97">
        <f>ROUNDDOWN(H63-N63,3)</f>
        <v>169.446</v>
      </c>
      <c r="P63" s="97" t="s">
        <v>84</v>
      </c>
      <c r="Q63" s="97">
        <f>ROUNDDOWN(J63*1.5,3)</f>
        <v>1.284</v>
      </c>
      <c r="R63" s="97">
        <f>ROUNDDOWN(H63-Q63,3)</f>
        <v>169.018</v>
      </c>
      <c r="S63" s="97" t="s">
        <v>84</v>
      </c>
      <c r="T63" s="97">
        <f>ROUNDDOWN(J63*2,3)</f>
        <v>1.712</v>
      </c>
      <c r="U63" s="97">
        <f>ROUNDDOWN(H63-T63,3)</f>
        <v>168.59</v>
      </c>
      <c r="V63" s="97" t="s">
        <v>84</v>
      </c>
    </row>
    <row r="64" spans="1:22" ht="39.75" customHeight="1">
      <c r="A64" s="113">
        <v>60</v>
      </c>
      <c r="B64" s="97" t="s">
        <v>112</v>
      </c>
      <c r="C64" s="110">
        <v>41921</v>
      </c>
      <c r="D64" s="134">
        <v>0.3333333333333333</v>
      </c>
      <c r="E64" s="97">
        <v>174.756</v>
      </c>
      <c r="F64" s="97">
        <v>174.019</v>
      </c>
      <c r="G64" s="97">
        <v>2</v>
      </c>
      <c r="H64" s="97">
        <f t="shared" si="40"/>
        <v>174.776</v>
      </c>
      <c r="I64" s="97">
        <f t="shared" si="41"/>
        <v>173.999</v>
      </c>
      <c r="J64" s="97">
        <f t="shared" si="42"/>
        <v>0.777</v>
      </c>
      <c r="K64" s="97">
        <f t="shared" si="19"/>
        <v>0.388</v>
      </c>
      <c r="L64" s="97">
        <f t="shared" si="43"/>
        <v>175.164</v>
      </c>
      <c r="M64" s="97" t="s">
        <v>82</v>
      </c>
      <c r="N64" s="97">
        <f t="shared" si="44"/>
        <v>0.777</v>
      </c>
      <c r="O64" s="97">
        <f t="shared" si="45"/>
        <v>175.553</v>
      </c>
      <c r="P64" s="97" t="s">
        <v>82</v>
      </c>
      <c r="Q64" s="97">
        <f t="shared" si="46"/>
        <v>1.165</v>
      </c>
      <c r="R64" s="97">
        <f t="shared" si="47"/>
        <v>175.941</v>
      </c>
      <c r="S64" s="97" t="s">
        <v>82</v>
      </c>
      <c r="T64" s="97">
        <f t="shared" si="48"/>
        <v>1.554</v>
      </c>
      <c r="U64" s="97">
        <f t="shared" si="49"/>
        <v>176.33</v>
      </c>
      <c r="V64" s="97" t="s">
        <v>82</v>
      </c>
    </row>
    <row r="65" spans="1:22" ht="39.75" customHeight="1">
      <c r="A65" s="113">
        <v>61</v>
      </c>
      <c r="B65" s="97" t="s">
        <v>88</v>
      </c>
      <c r="C65" s="110">
        <v>41919</v>
      </c>
      <c r="D65" s="134">
        <v>0.16666666666666666</v>
      </c>
      <c r="E65" s="97">
        <v>174.614</v>
      </c>
      <c r="F65" s="97">
        <v>175.117</v>
      </c>
      <c r="G65" s="97">
        <v>2</v>
      </c>
      <c r="H65" s="97">
        <f>ROUNDDOWN(E65-(G65/100),3)</f>
        <v>174.594</v>
      </c>
      <c r="I65" s="97">
        <f>ROUNDDOWN(F65+(G65/100),3)</f>
        <v>175.137</v>
      </c>
      <c r="J65" s="97">
        <f t="shared" si="42"/>
        <v>0.543</v>
      </c>
      <c r="K65" s="97">
        <f t="shared" si="19"/>
        <v>0.271</v>
      </c>
      <c r="L65" s="97">
        <f>ROUNDDOWN(H65-K65,3)</f>
        <v>174.323</v>
      </c>
      <c r="M65" s="97" t="s">
        <v>84</v>
      </c>
      <c r="N65" s="97">
        <f t="shared" si="44"/>
        <v>0.543</v>
      </c>
      <c r="O65" s="97">
        <f>ROUNDDOWN(H65-N65,3)</f>
        <v>174.051</v>
      </c>
      <c r="P65" s="97" t="s">
        <v>84</v>
      </c>
      <c r="Q65" s="97">
        <f t="shared" si="46"/>
        <v>0.814</v>
      </c>
      <c r="R65" s="97">
        <f>ROUNDDOWN(H65-Q65,3)</f>
        <v>173.78</v>
      </c>
      <c r="S65" s="97" t="s">
        <v>84</v>
      </c>
      <c r="T65" s="97">
        <f t="shared" si="48"/>
        <v>1.086</v>
      </c>
      <c r="U65" s="97">
        <f>ROUNDDOWN(H65-T65,3)</f>
        <v>173.508</v>
      </c>
      <c r="V65" s="97" t="s">
        <v>84</v>
      </c>
    </row>
    <row r="66" spans="1:22" ht="39.75" customHeight="1">
      <c r="A66" s="113">
        <v>62</v>
      </c>
      <c r="B66" s="97" t="s">
        <v>110</v>
      </c>
      <c r="C66" s="110">
        <v>41918</v>
      </c>
      <c r="D66" s="134">
        <v>0.6666666666666666</v>
      </c>
      <c r="E66" s="97">
        <v>174.456</v>
      </c>
      <c r="F66" s="97">
        <v>175.065</v>
      </c>
      <c r="G66" s="97">
        <v>2</v>
      </c>
      <c r="H66" s="97">
        <f>ROUNDDOWN(E66-(G66/100),3)</f>
        <v>174.436</v>
      </c>
      <c r="I66" s="97">
        <f>ROUNDDOWN(F66+(G66/100),3)</f>
        <v>175.085</v>
      </c>
      <c r="J66" s="97">
        <f t="shared" si="42"/>
        <v>0.649</v>
      </c>
      <c r="K66" s="97">
        <f t="shared" si="19"/>
        <v>0.324</v>
      </c>
      <c r="L66" s="97">
        <f>ROUNDDOWN(H66-K66,3)</f>
        <v>174.112</v>
      </c>
      <c r="M66" s="97" t="s">
        <v>113</v>
      </c>
      <c r="N66" s="97">
        <f t="shared" si="44"/>
        <v>0.649</v>
      </c>
      <c r="O66" s="97">
        <f>ROUNDDOWN(H66-N66,3)</f>
        <v>173.787</v>
      </c>
      <c r="P66" s="97" t="s">
        <v>113</v>
      </c>
      <c r="Q66" s="97">
        <f t="shared" si="46"/>
        <v>0.973</v>
      </c>
      <c r="R66" s="97">
        <f>ROUNDDOWN(H66-Q66,3)</f>
        <v>173.463</v>
      </c>
      <c r="S66" s="97" t="s">
        <v>113</v>
      </c>
      <c r="T66" s="97">
        <f t="shared" si="48"/>
        <v>1.298</v>
      </c>
      <c r="U66" s="97">
        <f>ROUNDDOWN(H66-T66,3)</f>
        <v>173.138</v>
      </c>
      <c r="V66" s="97" t="s">
        <v>113</v>
      </c>
    </row>
    <row r="67" spans="1:22" ht="39.75" customHeight="1">
      <c r="A67" s="113">
        <v>63</v>
      </c>
      <c r="B67" s="97" t="s">
        <v>110</v>
      </c>
      <c r="C67" s="110">
        <v>41915</v>
      </c>
      <c r="D67" s="134">
        <v>0.3333333333333333</v>
      </c>
      <c r="E67" s="97">
        <v>174.958</v>
      </c>
      <c r="F67" s="97">
        <v>175.895</v>
      </c>
      <c r="G67" s="97">
        <v>2</v>
      </c>
      <c r="H67" s="97">
        <f>ROUNDDOWN(E67-(G67/100),3)</f>
        <v>174.938</v>
      </c>
      <c r="I67" s="97">
        <f>ROUNDDOWN(F67+(G67/100),3)</f>
        <v>175.915</v>
      </c>
      <c r="J67" s="97">
        <f t="shared" si="42"/>
        <v>0.977</v>
      </c>
      <c r="K67" s="97">
        <f t="shared" si="19"/>
        <v>0.488</v>
      </c>
      <c r="L67" s="97">
        <f>ROUNDDOWN(H67-K67,3)</f>
        <v>174.45</v>
      </c>
      <c r="M67" s="97" t="s">
        <v>84</v>
      </c>
      <c r="N67" s="97">
        <f t="shared" si="44"/>
        <v>0.977</v>
      </c>
      <c r="O67" s="97">
        <f>ROUNDDOWN(H67-N67,3)</f>
        <v>173.961</v>
      </c>
      <c r="P67" s="97" t="s">
        <v>84</v>
      </c>
      <c r="Q67" s="97">
        <f t="shared" si="46"/>
        <v>1.465</v>
      </c>
      <c r="R67" s="97">
        <f>ROUNDDOWN(H67-Q67,3)</f>
        <v>173.473</v>
      </c>
      <c r="S67" s="97" t="s">
        <v>84</v>
      </c>
      <c r="T67" s="97">
        <f t="shared" si="48"/>
        <v>1.954</v>
      </c>
      <c r="U67" s="97">
        <f>ROUNDDOWN(H67-T67,3)</f>
        <v>172.984</v>
      </c>
      <c r="V67" s="97" t="s">
        <v>84</v>
      </c>
    </row>
    <row r="68" spans="1:22" ht="39.75" customHeight="1">
      <c r="A68" s="113">
        <v>64</v>
      </c>
      <c r="B68" s="97" t="s">
        <v>110</v>
      </c>
      <c r="C68" s="110">
        <v>41912</v>
      </c>
      <c r="D68" s="134">
        <v>0.3333333333333333</v>
      </c>
      <c r="E68" s="97">
        <v>177.703</v>
      </c>
      <c r="F68" s="97">
        <v>178.096</v>
      </c>
      <c r="G68" s="97">
        <v>2</v>
      </c>
      <c r="H68" s="97">
        <f>ROUNDDOWN(E68-(G68/100),3)</f>
        <v>177.683</v>
      </c>
      <c r="I68" s="97">
        <f>ROUNDDOWN(F68+(G68/100),3)</f>
        <v>178.116</v>
      </c>
      <c r="J68" s="97">
        <f t="shared" si="42"/>
        <v>0.433</v>
      </c>
      <c r="K68" s="97">
        <f t="shared" si="19"/>
        <v>0.216</v>
      </c>
      <c r="L68" s="97">
        <f>ROUNDDOWN(H68-K68,3)</f>
        <v>177.467</v>
      </c>
      <c r="M68" s="97" t="s">
        <v>116</v>
      </c>
      <c r="N68" s="97">
        <f t="shared" si="44"/>
        <v>0.433</v>
      </c>
      <c r="O68" s="97">
        <f>ROUNDDOWN(H68-N68,3)</f>
        <v>177.25</v>
      </c>
      <c r="P68" s="97" t="s">
        <v>117</v>
      </c>
      <c r="Q68" s="97">
        <f t="shared" si="46"/>
        <v>0.649</v>
      </c>
      <c r="R68" s="97">
        <f>ROUNDDOWN(H68-Q68,3)</f>
        <v>177.034</v>
      </c>
      <c r="S68" s="97" t="s">
        <v>117</v>
      </c>
      <c r="T68" s="97">
        <f t="shared" si="48"/>
        <v>0.866</v>
      </c>
      <c r="U68" s="97">
        <f>ROUNDDOWN(H68-T68,3)</f>
        <v>176.817</v>
      </c>
      <c r="V68" s="97" t="s">
        <v>117</v>
      </c>
    </row>
    <row r="69" spans="1:22" ht="39.75" customHeight="1">
      <c r="A69" s="113">
        <v>65</v>
      </c>
      <c r="B69" s="97" t="s">
        <v>110</v>
      </c>
      <c r="C69" s="110">
        <v>41911</v>
      </c>
      <c r="D69" s="134">
        <v>0.3333333333333333</v>
      </c>
      <c r="E69" s="97">
        <v>177.559</v>
      </c>
      <c r="F69" s="97">
        <v>178.166</v>
      </c>
      <c r="G69" s="97">
        <v>2</v>
      </c>
      <c r="H69" s="97">
        <f>ROUNDDOWN(E69-(G69/100),3)</f>
        <v>177.539</v>
      </c>
      <c r="I69" s="97">
        <f>ROUNDDOWN(F69+(G69/100),3)</f>
        <v>178.186</v>
      </c>
      <c r="J69" s="97">
        <f t="shared" si="42"/>
        <v>0.647</v>
      </c>
      <c r="K69" s="97">
        <f t="shared" si="19"/>
        <v>0.323</v>
      </c>
      <c r="L69" s="97">
        <f>ROUNDDOWN(H69-K69,3)</f>
        <v>177.216</v>
      </c>
      <c r="M69" s="97" t="s">
        <v>84</v>
      </c>
      <c r="N69" s="97">
        <f t="shared" si="44"/>
        <v>0.647</v>
      </c>
      <c r="O69" s="97">
        <f>ROUNDDOWN(H69-N69,3)</f>
        <v>176.892</v>
      </c>
      <c r="P69" s="97" t="s">
        <v>84</v>
      </c>
      <c r="Q69" s="97">
        <f t="shared" si="46"/>
        <v>0.97</v>
      </c>
      <c r="R69" s="97">
        <f>ROUNDDOWN(H69-Q69,3)</f>
        <v>176.569</v>
      </c>
      <c r="S69" s="97" t="s">
        <v>84</v>
      </c>
      <c r="T69" s="97">
        <f t="shared" si="48"/>
        <v>1.294</v>
      </c>
      <c r="U69" s="97">
        <f>ROUNDDOWN(H69-T69,3)</f>
        <v>176.245</v>
      </c>
      <c r="V69" s="97" t="s">
        <v>84</v>
      </c>
    </row>
    <row r="70" spans="1:22" ht="39.75" customHeight="1">
      <c r="A70" s="113">
        <v>66</v>
      </c>
      <c r="B70" s="97" t="s">
        <v>112</v>
      </c>
      <c r="C70" s="110">
        <v>41906</v>
      </c>
      <c r="D70" s="134">
        <v>0.6666666666666666</v>
      </c>
      <c r="E70" s="97">
        <v>178.146</v>
      </c>
      <c r="F70" s="97">
        <v>177.633</v>
      </c>
      <c r="G70" s="97">
        <v>2</v>
      </c>
      <c r="H70" s="97">
        <f>ROUNDDOWN(E70+(G70/100),3)</f>
        <v>178.166</v>
      </c>
      <c r="I70" s="97">
        <f>ROUNDDOWN(F70-(G70/100),3)</f>
        <v>177.613</v>
      </c>
      <c r="J70" s="97">
        <f>ABS(ROUNDDOWN(H70-I70,3))</f>
        <v>0.552</v>
      </c>
      <c r="K70" s="97">
        <f t="shared" si="19"/>
        <v>0.276</v>
      </c>
      <c r="L70" s="97">
        <f>ROUNDDOWN(H70+K70,3)</f>
        <v>178.442</v>
      </c>
      <c r="M70" s="97" t="s">
        <v>84</v>
      </c>
      <c r="N70" s="97">
        <f>ROUNDDOWN(J70*1,3)</f>
        <v>0.552</v>
      </c>
      <c r="O70" s="97">
        <f>ROUNDDOWN(H70+N70,3)</f>
        <v>178.718</v>
      </c>
      <c r="P70" s="97" t="s">
        <v>117</v>
      </c>
      <c r="Q70" s="97">
        <f>ROUNDDOWN(J70*1.5,3)</f>
        <v>0.828</v>
      </c>
      <c r="R70" s="97">
        <f>ROUNDDOWN(H70+Q70,3)</f>
        <v>178.994</v>
      </c>
      <c r="S70" s="97" t="s">
        <v>117</v>
      </c>
      <c r="T70" s="97">
        <f>ROUNDDOWN(J70*2,3)</f>
        <v>1.104</v>
      </c>
      <c r="U70" s="97">
        <f>ROUNDDOWN(H70+T70,3)</f>
        <v>179.27</v>
      </c>
      <c r="V70" s="97" t="s">
        <v>117</v>
      </c>
    </row>
    <row r="71" spans="1:22" ht="39.75" customHeight="1">
      <c r="A71" s="113">
        <v>67</v>
      </c>
      <c r="B71" s="97" t="s">
        <v>112</v>
      </c>
      <c r="C71" s="98">
        <v>41894</v>
      </c>
      <c r="D71" s="133">
        <v>0.5</v>
      </c>
      <c r="E71" s="97">
        <v>174.346</v>
      </c>
      <c r="F71" s="97">
        <v>173.682</v>
      </c>
      <c r="G71" s="97">
        <v>2</v>
      </c>
      <c r="H71" s="97">
        <f>ROUNDDOWN(E71+(G71/100),3)</f>
        <v>174.366</v>
      </c>
      <c r="I71" s="97">
        <f>ROUNDDOWN(F71-(G71/100),3)</f>
        <v>173.662</v>
      </c>
      <c r="J71" s="97">
        <f>ABS(ROUNDDOWN(H71-I71,3))</f>
        <v>0.704</v>
      </c>
      <c r="K71" s="97">
        <f t="shared" si="19"/>
        <v>0.352</v>
      </c>
      <c r="L71" s="97">
        <f>ROUNDDOWN(H71+K71,3)</f>
        <v>174.718</v>
      </c>
      <c r="M71" s="97" t="s">
        <v>116</v>
      </c>
      <c r="N71" s="97">
        <f>ROUNDDOWN(J71*1,3)</f>
        <v>0.704</v>
      </c>
      <c r="O71" s="97">
        <f>ROUNDDOWN(H71+N71,3)</f>
        <v>175.07</v>
      </c>
      <c r="P71" s="97" t="s">
        <v>116</v>
      </c>
      <c r="Q71" s="97">
        <f>ROUNDDOWN(J71*1.5,3)</f>
        <v>1.056</v>
      </c>
      <c r="R71" s="97">
        <f>ROUNDDOWN(H71+Q71,3)</f>
        <v>175.422</v>
      </c>
      <c r="S71" s="97" t="s">
        <v>116</v>
      </c>
      <c r="T71" s="97">
        <f>ROUNDDOWN(J71*2,3)</f>
        <v>1.408</v>
      </c>
      <c r="U71" s="97">
        <f>ROUNDDOWN(H71+T71,3)</f>
        <v>175.774</v>
      </c>
      <c r="V71" s="97" t="s">
        <v>116</v>
      </c>
    </row>
    <row r="72" spans="1:22" ht="39.75" customHeight="1">
      <c r="A72" s="113">
        <v>68</v>
      </c>
      <c r="B72" s="97" t="s">
        <v>110</v>
      </c>
      <c r="C72" s="98">
        <v>41887</v>
      </c>
      <c r="D72" s="133">
        <v>0</v>
      </c>
      <c r="E72" s="97">
        <v>171.64</v>
      </c>
      <c r="F72" s="97">
        <v>172.25</v>
      </c>
      <c r="G72" s="97">
        <v>2</v>
      </c>
      <c r="H72" s="97">
        <f>ROUNDDOWN(E72-(G72/100),3)</f>
        <v>171.62</v>
      </c>
      <c r="I72" s="97">
        <f>ROUNDDOWN(F72+(G72/100),3)</f>
        <v>172.27</v>
      </c>
      <c r="J72" s="97">
        <f>ABS(ROUNDDOWN(H72-I72,3))</f>
        <v>0.65</v>
      </c>
      <c r="K72" s="97">
        <f t="shared" si="19"/>
        <v>0.325</v>
      </c>
      <c r="L72" s="97">
        <f>ROUNDDOWN(H72-K72,3)</f>
        <v>171.295</v>
      </c>
      <c r="M72" s="97" t="s">
        <v>84</v>
      </c>
      <c r="N72" s="97">
        <f>ROUNDDOWN(J72*1,3)</f>
        <v>0.65</v>
      </c>
      <c r="O72" s="97">
        <f>ROUNDDOWN(H72-N72,3)</f>
        <v>170.97</v>
      </c>
      <c r="P72" s="97" t="s">
        <v>84</v>
      </c>
      <c r="Q72" s="97">
        <f>ROUNDDOWN(J72*1.5,3)</f>
        <v>0.975</v>
      </c>
      <c r="R72" s="97">
        <f>ROUNDDOWN(H72-Q72,3)</f>
        <v>170.645</v>
      </c>
      <c r="S72" s="97" t="s">
        <v>84</v>
      </c>
      <c r="T72" s="97">
        <f>ROUNDDOWN(J72*2,3)</f>
        <v>1.3</v>
      </c>
      <c r="U72" s="97">
        <f>ROUNDDOWN(H72-T72,3)</f>
        <v>170.32</v>
      </c>
      <c r="V72" s="97" t="s">
        <v>84</v>
      </c>
    </row>
    <row r="73" spans="1:22" ht="39.75" customHeight="1">
      <c r="A73" s="113">
        <v>69</v>
      </c>
      <c r="B73" s="97" t="s">
        <v>110</v>
      </c>
      <c r="C73" s="98">
        <v>41885</v>
      </c>
      <c r="D73" s="133">
        <v>0.5</v>
      </c>
      <c r="E73" s="97">
        <v>172.815</v>
      </c>
      <c r="F73" s="97">
        <v>173.239</v>
      </c>
      <c r="G73" s="97">
        <v>2</v>
      </c>
      <c r="H73" s="97">
        <f>ROUNDDOWN(E73-(G73/100),3)</f>
        <v>172.795</v>
      </c>
      <c r="I73" s="97">
        <f>ROUNDDOWN(F73+(G73/100),3)</f>
        <v>173.259</v>
      </c>
      <c r="J73" s="97">
        <f>ABS(ROUNDDOWN(H73-I73,3))</f>
        <v>0.463</v>
      </c>
      <c r="K73" s="97">
        <f t="shared" si="19"/>
        <v>0.231</v>
      </c>
      <c r="L73" s="97">
        <f>ROUNDDOWN(H73-K73,3)</f>
        <v>172.564</v>
      </c>
      <c r="M73" s="97" t="s">
        <v>84</v>
      </c>
      <c r="N73" s="97">
        <f>ROUNDDOWN(J73*1,3)</f>
        <v>0.463</v>
      </c>
      <c r="O73" s="97">
        <f>ROUNDDOWN(H73-N73,3)</f>
        <v>172.332</v>
      </c>
      <c r="P73" s="97" t="s">
        <v>84</v>
      </c>
      <c r="Q73" s="97">
        <f>ROUNDDOWN(J73*1.5,3)</f>
        <v>0.694</v>
      </c>
      <c r="R73" s="97">
        <f>ROUNDDOWN(H73-Q73,3)</f>
        <v>172.101</v>
      </c>
      <c r="S73" s="97" t="s">
        <v>84</v>
      </c>
      <c r="T73" s="97">
        <f>ROUNDDOWN(J73*2,3)</f>
        <v>0.926</v>
      </c>
      <c r="U73" s="97">
        <f>ROUNDDOWN(H73-T73,3)</f>
        <v>171.869</v>
      </c>
      <c r="V73" s="97" t="s">
        <v>84</v>
      </c>
    </row>
    <row r="74" spans="1:22" ht="39.75" customHeight="1">
      <c r="A74" s="113">
        <v>70</v>
      </c>
      <c r="B74" s="97" t="s">
        <v>112</v>
      </c>
      <c r="C74" s="110">
        <v>41880</v>
      </c>
      <c r="D74" s="134">
        <v>0.6666666666666666</v>
      </c>
      <c r="E74" s="97">
        <v>172.57</v>
      </c>
      <c r="F74" s="97">
        <v>172.291</v>
      </c>
      <c r="G74" s="97">
        <v>2</v>
      </c>
      <c r="H74" s="97">
        <f>ROUNDDOWN(E74+(G74/100),3)</f>
        <v>172.59</v>
      </c>
      <c r="I74" s="97">
        <f>ROUNDDOWN(F74-(G74/100),3)</f>
        <v>172.271</v>
      </c>
      <c r="J74" s="97">
        <f>ABS(ROUNDDOWN(H74-I74,3))</f>
        <v>0.319</v>
      </c>
      <c r="K74" s="97">
        <f t="shared" si="19"/>
        <v>0.159</v>
      </c>
      <c r="L74" s="97">
        <f>ROUNDDOWN(H74+K74,3)</f>
        <v>172.749</v>
      </c>
      <c r="M74" s="97" t="s">
        <v>84</v>
      </c>
      <c r="N74" s="97">
        <f>ROUNDDOWN(J74*1,3)</f>
        <v>0.319</v>
      </c>
      <c r="O74" s="97">
        <f>ROUNDDOWN(H74+N74,3)</f>
        <v>172.909</v>
      </c>
      <c r="P74" s="97" t="s">
        <v>84</v>
      </c>
      <c r="Q74" s="97">
        <f>ROUNDDOWN(J74*1.5,3)</f>
        <v>0.478</v>
      </c>
      <c r="R74" s="97">
        <f>ROUNDDOWN(H74+Q74,3)</f>
        <v>173.068</v>
      </c>
      <c r="S74" s="97" t="s">
        <v>84</v>
      </c>
      <c r="T74" s="97">
        <f>ROUNDDOWN(J74*2,3)</f>
        <v>0.638</v>
      </c>
      <c r="U74" s="97">
        <f>ROUNDDOWN(H74+T74,3)</f>
        <v>173.228</v>
      </c>
      <c r="V74" s="97" t="s">
        <v>84</v>
      </c>
    </row>
    <row r="75" spans="1:22" ht="39.75" customHeight="1">
      <c r="A75" s="113">
        <v>71</v>
      </c>
      <c r="B75" s="97" t="s">
        <v>57</v>
      </c>
      <c r="C75" s="110">
        <v>41879</v>
      </c>
      <c r="D75" s="134">
        <v>0.5</v>
      </c>
      <c r="E75" s="97">
        <v>172.258</v>
      </c>
      <c r="F75" s="97">
        <v>171.668</v>
      </c>
      <c r="G75" s="97">
        <v>2</v>
      </c>
      <c r="H75" s="97">
        <f>ROUNDDOWN(E75+(G75/100),3)</f>
        <v>172.278</v>
      </c>
      <c r="I75" s="97">
        <f>ROUNDDOWN(F75-(G75/100),3)</f>
        <v>171.648</v>
      </c>
      <c r="J75" s="97">
        <f aca="true" t="shared" si="50" ref="J75:J80">ABS(ROUNDDOWN(H75-I75,3))</f>
        <v>0.629</v>
      </c>
      <c r="K75" s="97">
        <f t="shared" si="19"/>
        <v>0.314</v>
      </c>
      <c r="L75" s="97">
        <f>ROUNDDOWN(H75+K75,3)</f>
        <v>172.592</v>
      </c>
      <c r="M75" s="97" t="s">
        <v>84</v>
      </c>
      <c r="N75" s="97">
        <f aca="true" t="shared" si="51" ref="N75:N80">ROUNDDOWN(J75*1,3)</f>
        <v>0.629</v>
      </c>
      <c r="O75" s="97">
        <f>ROUNDDOWN(H75+N75,3)</f>
        <v>172.907</v>
      </c>
      <c r="P75" s="97" t="s">
        <v>84</v>
      </c>
      <c r="Q75" s="97">
        <f aca="true" t="shared" si="52" ref="Q75:Q80">ROUNDDOWN(J75*1.5,3)</f>
        <v>0.943</v>
      </c>
      <c r="R75" s="97">
        <f>ROUNDDOWN(H75+Q75,3)</f>
        <v>173.221</v>
      </c>
      <c r="S75" s="97" t="s">
        <v>84</v>
      </c>
      <c r="T75" s="97">
        <f aca="true" t="shared" si="53" ref="T75:T80">ROUNDDOWN(J75*2,3)</f>
        <v>1.258</v>
      </c>
      <c r="U75" s="97">
        <f>ROUNDDOWN(H75+T75,3)</f>
        <v>173.536</v>
      </c>
      <c r="V75" s="97" t="s">
        <v>84</v>
      </c>
    </row>
    <row r="76" spans="1:22" ht="39.75" customHeight="1">
      <c r="A76" s="113">
        <v>72</v>
      </c>
      <c r="B76" s="97" t="s">
        <v>112</v>
      </c>
      <c r="C76" s="110">
        <v>41873</v>
      </c>
      <c r="D76" s="134">
        <v>0.5</v>
      </c>
      <c r="E76" s="97">
        <v>172.122</v>
      </c>
      <c r="F76" s="97">
        <v>171.609</v>
      </c>
      <c r="G76" s="97">
        <v>2</v>
      </c>
      <c r="H76" s="97">
        <f>ROUNDDOWN(E76+(G76/100),3)</f>
        <v>172.142</v>
      </c>
      <c r="I76" s="97">
        <f>ROUNDDOWN(F76-(G76/100),3)</f>
        <v>171.589</v>
      </c>
      <c r="J76" s="97">
        <f t="shared" si="50"/>
        <v>0.552</v>
      </c>
      <c r="K76" s="97">
        <f t="shared" si="19"/>
        <v>0.276</v>
      </c>
      <c r="L76" s="97">
        <f>ROUNDDOWN(H76+K76,3)</f>
        <v>172.418</v>
      </c>
      <c r="M76" s="97" t="s">
        <v>84</v>
      </c>
      <c r="N76" s="97">
        <f t="shared" si="51"/>
        <v>0.552</v>
      </c>
      <c r="O76" s="97">
        <f>ROUNDDOWN(H76+N76,3)</f>
        <v>172.694</v>
      </c>
      <c r="P76" s="97" t="s">
        <v>84</v>
      </c>
      <c r="Q76" s="97">
        <f t="shared" si="52"/>
        <v>0.828</v>
      </c>
      <c r="R76" s="97">
        <f>ROUNDDOWN(H76+Q76,3)</f>
        <v>172.97</v>
      </c>
      <c r="S76" s="97" t="s">
        <v>84</v>
      </c>
      <c r="T76" s="97">
        <f t="shared" si="53"/>
        <v>1.104</v>
      </c>
      <c r="U76" s="97">
        <f>ROUNDDOWN(H76+T76,3)</f>
        <v>173.246</v>
      </c>
      <c r="V76" s="97" t="s">
        <v>84</v>
      </c>
    </row>
    <row r="77" spans="1:22" ht="39.75" customHeight="1">
      <c r="A77" s="113">
        <v>73</v>
      </c>
      <c r="B77" s="135" t="s">
        <v>112</v>
      </c>
      <c r="C77" s="110">
        <v>41871</v>
      </c>
      <c r="D77" s="134">
        <v>0.16666666666666666</v>
      </c>
      <c r="E77" s="97">
        <v>171.394</v>
      </c>
      <c r="F77" s="97">
        <v>171.001</v>
      </c>
      <c r="G77" s="97">
        <v>2</v>
      </c>
      <c r="H77" s="97">
        <f>ROUNDDOWN(E77+(G77/100),3)</f>
        <v>171.414</v>
      </c>
      <c r="I77" s="97">
        <f>ROUNDDOWN(F77-(G77/100),3)</f>
        <v>170.981</v>
      </c>
      <c r="J77" s="97">
        <f t="shared" si="50"/>
        <v>0.432</v>
      </c>
      <c r="K77" s="97">
        <f t="shared" si="19"/>
        <v>0.216</v>
      </c>
      <c r="L77" s="97">
        <f>ROUNDDOWN(H77+K77,3)</f>
        <v>171.63</v>
      </c>
      <c r="M77" s="97" t="s">
        <v>84</v>
      </c>
      <c r="N77" s="97">
        <f t="shared" si="51"/>
        <v>0.432</v>
      </c>
      <c r="O77" s="97">
        <f>ROUNDDOWN(H77+N77,3)</f>
        <v>171.846</v>
      </c>
      <c r="P77" s="97" t="s">
        <v>84</v>
      </c>
      <c r="Q77" s="97">
        <f t="shared" si="52"/>
        <v>0.648</v>
      </c>
      <c r="R77" s="97">
        <f>ROUNDDOWN(H77+Q77,3)</f>
        <v>172.062</v>
      </c>
      <c r="S77" s="97" t="s">
        <v>84</v>
      </c>
      <c r="T77" s="97">
        <f t="shared" si="53"/>
        <v>0.864</v>
      </c>
      <c r="U77" s="97">
        <f>ROUNDDOWN(H77+T77,3)</f>
        <v>172.278</v>
      </c>
      <c r="V77" s="97" t="s">
        <v>84</v>
      </c>
    </row>
    <row r="78" spans="1:22" ht="39.75" customHeight="1">
      <c r="A78" s="113">
        <v>74</v>
      </c>
      <c r="B78" s="135" t="s">
        <v>57</v>
      </c>
      <c r="C78" s="110">
        <v>41869</v>
      </c>
      <c r="D78" s="134">
        <v>0.16666666666666666</v>
      </c>
      <c r="E78" s="97">
        <v>171.19</v>
      </c>
      <c r="F78" s="97">
        <v>171.022</v>
      </c>
      <c r="G78" s="97">
        <v>2</v>
      </c>
      <c r="H78" s="97">
        <f>ROUNDDOWN(E78+(G78/100),3)</f>
        <v>171.21</v>
      </c>
      <c r="I78" s="97">
        <f>ROUNDDOWN(F78-(G78/100),3)</f>
        <v>171.002</v>
      </c>
      <c r="J78" s="97">
        <f t="shared" si="50"/>
        <v>0.207</v>
      </c>
      <c r="K78" s="97">
        <f t="shared" si="19"/>
        <v>0.103</v>
      </c>
      <c r="L78" s="97">
        <f>ROUNDDOWN(H78+K78,3)</f>
        <v>171.313</v>
      </c>
      <c r="M78" s="97" t="s">
        <v>84</v>
      </c>
      <c r="N78" s="97">
        <f t="shared" si="51"/>
        <v>0.207</v>
      </c>
      <c r="O78" s="97">
        <f>ROUNDDOWN(H78+N78,3)</f>
        <v>171.417</v>
      </c>
      <c r="P78" s="97" t="s">
        <v>84</v>
      </c>
      <c r="Q78" s="97">
        <f t="shared" si="52"/>
        <v>0.31</v>
      </c>
      <c r="R78" s="97">
        <f>ROUNDDOWN(H78+Q78,3)</f>
        <v>171.52</v>
      </c>
      <c r="S78" s="97" t="s">
        <v>84</v>
      </c>
      <c r="T78" s="97">
        <f t="shared" si="53"/>
        <v>0.414</v>
      </c>
      <c r="U78" s="97">
        <f>ROUNDDOWN(H78+T78,3)</f>
        <v>171.624</v>
      </c>
      <c r="V78" s="97" t="s">
        <v>84</v>
      </c>
    </row>
    <row r="79" spans="1:22" ht="39.75" customHeight="1">
      <c r="A79" s="113">
        <v>75</v>
      </c>
      <c r="B79" s="135" t="s">
        <v>88</v>
      </c>
      <c r="C79" s="110">
        <v>41858</v>
      </c>
      <c r="D79" s="134">
        <v>0.5</v>
      </c>
      <c r="E79" s="97">
        <v>172.081</v>
      </c>
      <c r="F79" s="97">
        <v>172.454</v>
      </c>
      <c r="G79" s="97">
        <v>2</v>
      </c>
      <c r="H79" s="97">
        <f>ROUNDDOWN(E79-(G79/100),3)</f>
        <v>172.061</v>
      </c>
      <c r="I79" s="97">
        <f>ROUNDDOWN(F79+(G79/100),3)</f>
        <v>172.474</v>
      </c>
      <c r="J79" s="97">
        <f t="shared" si="50"/>
        <v>0.412</v>
      </c>
      <c r="K79" s="97">
        <f t="shared" si="19"/>
        <v>0.206</v>
      </c>
      <c r="L79" s="97">
        <f>ROUNDDOWN(H79-K79,3)</f>
        <v>171.855</v>
      </c>
      <c r="M79" s="97" t="s">
        <v>84</v>
      </c>
      <c r="N79" s="97">
        <f t="shared" si="51"/>
        <v>0.412</v>
      </c>
      <c r="O79" s="97">
        <f>ROUNDDOWN(H79-N79,3)</f>
        <v>171.649</v>
      </c>
      <c r="P79" s="97" t="s">
        <v>84</v>
      </c>
      <c r="Q79" s="97">
        <f t="shared" si="52"/>
        <v>0.618</v>
      </c>
      <c r="R79" s="97">
        <f>ROUNDDOWN(H79-Q79,3)</f>
        <v>171.443</v>
      </c>
      <c r="S79" s="97" t="s">
        <v>84</v>
      </c>
      <c r="T79" s="97">
        <f t="shared" si="53"/>
        <v>0.824</v>
      </c>
      <c r="U79" s="97">
        <f>ROUNDDOWN(H79-T79,3)</f>
        <v>171.237</v>
      </c>
      <c r="V79" s="97" t="s">
        <v>84</v>
      </c>
    </row>
    <row r="80" spans="1:22" ht="39.75" customHeight="1">
      <c r="A80" s="113">
        <v>76</v>
      </c>
      <c r="B80" s="135" t="s">
        <v>88</v>
      </c>
      <c r="C80" s="110">
        <v>41858</v>
      </c>
      <c r="D80" s="133">
        <v>0.3333333333333333</v>
      </c>
      <c r="E80" s="97">
        <v>172.147</v>
      </c>
      <c r="F80" s="97">
        <v>172.613</v>
      </c>
      <c r="G80" s="97">
        <v>2</v>
      </c>
      <c r="H80" s="97">
        <f>ROUNDDOWN(E80-(G80/100),3)</f>
        <v>172.127</v>
      </c>
      <c r="I80" s="97">
        <f>ROUNDDOWN(F80+(G80/100),3)</f>
        <v>172.633</v>
      </c>
      <c r="J80" s="97">
        <f t="shared" si="50"/>
        <v>0.506</v>
      </c>
      <c r="K80" s="97">
        <f t="shared" si="19"/>
        <v>0.253</v>
      </c>
      <c r="L80" s="97">
        <f>ROUNDDOWN(H80-K80,3)</f>
        <v>171.874</v>
      </c>
      <c r="M80" s="97" t="s">
        <v>84</v>
      </c>
      <c r="N80" s="97">
        <f t="shared" si="51"/>
        <v>0.506</v>
      </c>
      <c r="O80" s="97">
        <f>ROUNDDOWN(H80-N80,3)</f>
        <v>171.621</v>
      </c>
      <c r="P80" s="97" t="s">
        <v>84</v>
      </c>
      <c r="Q80" s="97">
        <f t="shared" si="52"/>
        <v>0.759</v>
      </c>
      <c r="R80" s="97">
        <f>ROUNDDOWN(H80-Q80,3)</f>
        <v>171.368</v>
      </c>
      <c r="S80" s="97" t="s">
        <v>84</v>
      </c>
      <c r="T80" s="97">
        <f t="shared" si="53"/>
        <v>1.012</v>
      </c>
      <c r="U80" s="97">
        <f>ROUNDDOWN(H80-T80,3)</f>
        <v>171.115</v>
      </c>
      <c r="V80" s="97" t="s">
        <v>84</v>
      </c>
    </row>
    <row r="81" spans="1:22" ht="39.75" customHeight="1">
      <c r="A81" s="113">
        <v>77</v>
      </c>
      <c r="B81" s="135" t="s">
        <v>57</v>
      </c>
      <c r="C81" s="110">
        <v>41856</v>
      </c>
      <c r="D81" s="133">
        <v>0.8333333333333334</v>
      </c>
      <c r="E81" s="97">
        <v>173.335</v>
      </c>
      <c r="F81" s="97">
        <v>172.988</v>
      </c>
      <c r="G81" s="97">
        <v>2</v>
      </c>
      <c r="H81" s="97">
        <f>ROUNDDOWN(E81+(G81/100),3)</f>
        <v>173.355</v>
      </c>
      <c r="I81" s="97">
        <f>ROUNDDOWN(F81-(G81/100),3)</f>
        <v>172.968</v>
      </c>
      <c r="J81" s="97">
        <f>ABS(ROUNDDOWN(H81-I81,3))</f>
        <v>0.387</v>
      </c>
      <c r="K81" s="97">
        <f t="shared" si="19"/>
        <v>0.193</v>
      </c>
      <c r="L81" s="97">
        <f>ROUNDDOWN(H81+K81,3)</f>
        <v>173.548</v>
      </c>
      <c r="M81" s="97" t="s">
        <v>92</v>
      </c>
      <c r="N81" s="97">
        <f>ROUNDDOWN(J81*1,3)</f>
        <v>0.387</v>
      </c>
      <c r="O81" s="97">
        <f>ROUNDDOWN(H81+N81,3)</f>
        <v>173.742</v>
      </c>
      <c r="P81" s="97" t="s">
        <v>92</v>
      </c>
      <c r="Q81" s="97">
        <f>ROUNDDOWN(J81*1.5,3)</f>
        <v>0.58</v>
      </c>
      <c r="R81" s="97">
        <f>ROUNDDOWN(H81+Q81,3)</f>
        <v>173.935</v>
      </c>
      <c r="S81" s="97" t="s">
        <v>92</v>
      </c>
      <c r="T81" s="97">
        <f>ROUNDDOWN(J81*2,3)</f>
        <v>0.774</v>
      </c>
      <c r="U81" s="97">
        <f>ROUNDDOWN(H81+T81,3)</f>
        <v>174.129</v>
      </c>
      <c r="V81" s="97" t="s">
        <v>92</v>
      </c>
    </row>
    <row r="82" spans="1:22" ht="39.75" customHeight="1">
      <c r="A82" s="113">
        <v>78</v>
      </c>
      <c r="B82" s="135" t="s">
        <v>57</v>
      </c>
      <c r="C82" s="110">
        <v>41850</v>
      </c>
      <c r="D82" s="133">
        <v>0</v>
      </c>
      <c r="E82" s="97">
        <v>173.05</v>
      </c>
      <c r="F82" s="97">
        <v>172.909</v>
      </c>
      <c r="G82" s="97">
        <v>2</v>
      </c>
      <c r="H82" s="97">
        <f>ROUNDDOWN(E82+(G82/100),3)</f>
        <v>173.07</v>
      </c>
      <c r="I82" s="97">
        <f>ROUNDDOWN(F82-(G82/100),3)</f>
        <v>172.889</v>
      </c>
      <c r="J82" s="97">
        <f>ABS(ROUNDDOWN(H82-I82,3))</f>
        <v>0.18</v>
      </c>
      <c r="K82" s="97">
        <f t="shared" si="19"/>
        <v>0.09</v>
      </c>
      <c r="L82" s="97">
        <f>ROUNDDOWN(H82+K82,3)</f>
        <v>173.16</v>
      </c>
      <c r="M82" s="97" t="s">
        <v>84</v>
      </c>
      <c r="N82" s="97">
        <f>ROUNDDOWN(J82*1,3)</f>
        <v>0.18</v>
      </c>
      <c r="O82" s="97">
        <f>ROUNDDOWN(H82+N82,3)</f>
        <v>173.25</v>
      </c>
      <c r="P82" s="97" t="s">
        <v>84</v>
      </c>
      <c r="Q82" s="97">
        <f>ROUNDDOWN(J82*1.5,3)</f>
        <v>0.27</v>
      </c>
      <c r="R82" s="97">
        <f>ROUNDDOWN(H82+Q82,3)</f>
        <v>173.34</v>
      </c>
      <c r="S82" s="97" t="s">
        <v>84</v>
      </c>
      <c r="T82" s="97">
        <f>ROUNDDOWN(J82*2,3)</f>
        <v>0.36</v>
      </c>
      <c r="U82" s="97">
        <f>ROUNDDOWN(H82+T82,3)</f>
        <v>173.43</v>
      </c>
      <c r="V82" s="97" t="s">
        <v>84</v>
      </c>
    </row>
    <row r="83" spans="1:22" ht="39.75" customHeight="1">
      <c r="A83" s="113">
        <v>79</v>
      </c>
      <c r="B83" s="135" t="s">
        <v>88</v>
      </c>
      <c r="C83" s="110">
        <v>41843</v>
      </c>
      <c r="D83" s="133">
        <v>0</v>
      </c>
      <c r="E83" s="97">
        <v>173.076</v>
      </c>
      <c r="F83" s="97">
        <v>173.285</v>
      </c>
      <c r="G83" s="97">
        <v>2</v>
      </c>
      <c r="H83" s="97">
        <f>ROUNDDOWN(E83-(G83/100),3)</f>
        <v>173.056</v>
      </c>
      <c r="I83" s="97">
        <f>ROUNDDOWN(F83+(G83/100),3)</f>
        <v>173.305</v>
      </c>
      <c r="J83" s="97">
        <f>ABS(ROUNDDOWN(H83-I83,3))</f>
        <v>0.248</v>
      </c>
      <c r="K83" s="97">
        <f t="shared" si="19"/>
        <v>0.124</v>
      </c>
      <c r="L83" s="97">
        <f>ROUNDDOWN(H83-K83,3)</f>
        <v>172.932</v>
      </c>
      <c r="M83" s="97" t="s">
        <v>116</v>
      </c>
      <c r="N83" s="97">
        <f>ROUNDDOWN(J83*1,3)</f>
        <v>0.248</v>
      </c>
      <c r="O83" s="97">
        <f>ROUNDDOWN(H83-N83,3)</f>
        <v>172.808</v>
      </c>
      <c r="P83" s="97" t="s">
        <v>116</v>
      </c>
      <c r="Q83" s="97">
        <f>ROUNDDOWN(J83*1.5,3)</f>
        <v>0.372</v>
      </c>
      <c r="R83" s="97">
        <f>ROUNDDOWN(H83-Q83,3)</f>
        <v>172.684</v>
      </c>
      <c r="S83" s="97" t="s">
        <v>116</v>
      </c>
      <c r="T83" s="97">
        <f>ROUNDDOWN(J83*2,3)</f>
        <v>0.496</v>
      </c>
      <c r="U83" s="97">
        <f>ROUNDDOWN(H83-T83,3)</f>
        <v>172.56</v>
      </c>
      <c r="V83" s="97" t="s">
        <v>116</v>
      </c>
    </row>
    <row r="84" spans="1:22" ht="39.75" customHeight="1">
      <c r="A84" s="113">
        <v>80</v>
      </c>
      <c r="B84" s="135" t="s">
        <v>57</v>
      </c>
      <c r="C84" s="110">
        <v>41836</v>
      </c>
      <c r="D84" s="133">
        <v>0.3333333333333333</v>
      </c>
      <c r="E84" s="97">
        <v>174.425</v>
      </c>
      <c r="F84" s="97">
        <v>173.925</v>
      </c>
      <c r="G84" s="97">
        <v>2</v>
      </c>
      <c r="H84" s="97">
        <f>ROUNDDOWN(E84+(G84/100),3)</f>
        <v>174.445</v>
      </c>
      <c r="I84" s="97">
        <f>ROUNDDOWN(F84-(G84/100),3)</f>
        <v>173.905</v>
      </c>
      <c r="J84" s="97">
        <f>ABS(ROUNDDOWN(H84-I84,3))</f>
        <v>0.539</v>
      </c>
      <c r="K84" s="97">
        <f t="shared" si="19"/>
        <v>0.269</v>
      </c>
      <c r="L84" s="97">
        <f>ROUNDDOWN(H84+K84,3)</f>
        <v>174.714</v>
      </c>
      <c r="M84" s="97" t="s">
        <v>92</v>
      </c>
      <c r="N84" s="97">
        <f>ROUNDDOWN(J84*1,3)</f>
        <v>0.539</v>
      </c>
      <c r="O84" s="97">
        <f>ROUNDDOWN(H84+N84,3)</f>
        <v>174.984</v>
      </c>
      <c r="P84" s="97" t="s">
        <v>92</v>
      </c>
      <c r="Q84" s="97">
        <f>ROUNDDOWN(J84*1.5,3)</f>
        <v>0.808</v>
      </c>
      <c r="R84" s="97">
        <f>ROUNDDOWN(H84+Q84,3)</f>
        <v>175.253</v>
      </c>
      <c r="S84" s="97" t="s">
        <v>92</v>
      </c>
      <c r="T84" s="97">
        <f>ROUNDDOWN(J84*2,3)</f>
        <v>1.078</v>
      </c>
      <c r="U84" s="97">
        <f>ROUNDDOWN(H84+T84,3)</f>
        <v>175.523</v>
      </c>
      <c r="V84" s="97" t="s">
        <v>92</v>
      </c>
    </row>
    <row r="85" spans="1:22" ht="39.75" customHeight="1">
      <c r="A85" s="113">
        <v>81</v>
      </c>
      <c r="B85" s="97" t="s">
        <v>88</v>
      </c>
      <c r="C85" s="98">
        <v>41817</v>
      </c>
      <c r="D85" s="133">
        <v>0.8333333333333334</v>
      </c>
      <c r="E85" s="97">
        <v>172.475</v>
      </c>
      <c r="F85" s="97">
        <v>172.909</v>
      </c>
      <c r="G85" s="97">
        <v>2</v>
      </c>
      <c r="H85" s="97">
        <f>ROUNDDOWN(E85-(G85/100),3)</f>
        <v>172.455</v>
      </c>
      <c r="I85" s="97">
        <f>ROUNDDOWN(F85+(G85/100),3)</f>
        <v>172.929</v>
      </c>
      <c r="J85" s="97">
        <f aca="true" t="shared" si="54" ref="J85:J90">ABS(ROUNDDOWN(H85-I85,3))</f>
        <v>0.473</v>
      </c>
      <c r="K85" s="97">
        <f t="shared" si="19"/>
        <v>0.236</v>
      </c>
      <c r="L85" s="97">
        <f>ROUNDDOWN(H85-K85,3)</f>
        <v>172.219</v>
      </c>
      <c r="M85" s="97" t="s">
        <v>116</v>
      </c>
      <c r="N85" s="97">
        <f aca="true" t="shared" si="55" ref="N85:N90">ROUNDDOWN(J85*1,3)</f>
        <v>0.473</v>
      </c>
      <c r="O85" s="97">
        <f>ROUNDDOWN(H85-N85,3)</f>
        <v>171.982</v>
      </c>
      <c r="P85" s="97" t="s">
        <v>116</v>
      </c>
      <c r="Q85" s="97">
        <f aca="true" t="shared" si="56" ref="Q85:Q90">ROUNDDOWN(J85*1.5,3)</f>
        <v>0.709</v>
      </c>
      <c r="R85" s="97">
        <f>ROUNDDOWN(H85-Q85,3)</f>
        <v>171.746</v>
      </c>
      <c r="S85" s="97" t="s">
        <v>116</v>
      </c>
      <c r="T85" s="97">
        <f aca="true" t="shared" si="57" ref="T85:T90">ROUNDDOWN(J85*2,3)</f>
        <v>0.946</v>
      </c>
      <c r="U85" s="97">
        <f>ROUNDDOWN(H85-T85,3)</f>
        <v>171.509</v>
      </c>
      <c r="V85" s="97" t="s">
        <v>116</v>
      </c>
    </row>
    <row r="86" spans="1:22" ht="39.75" customHeight="1">
      <c r="A86" s="113">
        <v>82</v>
      </c>
      <c r="B86" s="97" t="s">
        <v>112</v>
      </c>
      <c r="C86" s="98">
        <v>41809</v>
      </c>
      <c r="D86" s="133">
        <v>0.3333333333333333</v>
      </c>
      <c r="E86" s="97">
        <v>173.252</v>
      </c>
      <c r="F86" s="97">
        <v>172.965</v>
      </c>
      <c r="G86" s="97">
        <v>2</v>
      </c>
      <c r="H86" s="97">
        <f>ROUNDDOWN(E86+(G86/100),3)</f>
        <v>173.272</v>
      </c>
      <c r="I86" s="97">
        <f>ROUNDDOWN(F86-(G86/100),3)</f>
        <v>172.945</v>
      </c>
      <c r="J86" s="97">
        <f t="shared" si="54"/>
        <v>0.326</v>
      </c>
      <c r="K86" s="97">
        <f t="shared" si="19"/>
        <v>0.163</v>
      </c>
      <c r="L86" s="97">
        <f>ROUNDDOWN(H86+K86,3)</f>
        <v>173.435</v>
      </c>
      <c r="M86" s="97" t="s">
        <v>84</v>
      </c>
      <c r="N86" s="97">
        <f t="shared" si="55"/>
        <v>0.326</v>
      </c>
      <c r="O86" s="97">
        <f>ROUNDDOWN(H86+N86,3)</f>
        <v>173.598</v>
      </c>
      <c r="P86" s="97" t="s">
        <v>84</v>
      </c>
      <c r="Q86" s="97">
        <f t="shared" si="56"/>
        <v>0.489</v>
      </c>
      <c r="R86" s="97">
        <f>ROUNDDOWN(H86+Q86,3)</f>
        <v>173.761</v>
      </c>
      <c r="S86" s="97" t="s">
        <v>84</v>
      </c>
      <c r="T86" s="97">
        <f t="shared" si="57"/>
        <v>0.652</v>
      </c>
      <c r="U86" s="97">
        <f>ROUNDDOWN(H86+T86,3)</f>
        <v>173.924</v>
      </c>
      <c r="V86" s="97" t="s">
        <v>84</v>
      </c>
    </row>
    <row r="87" spans="1:22" ht="39.75" customHeight="1">
      <c r="A87" s="113">
        <v>83</v>
      </c>
      <c r="B87" s="97" t="s">
        <v>112</v>
      </c>
      <c r="C87" s="98">
        <v>41808</v>
      </c>
      <c r="D87" s="133">
        <v>0.8333333333333334</v>
      </c>
      <c r="E87" s="97">
        <v>173.301</v>
      </c>
      <c r="F87" s="97">
        <v>172.752</v>
      </c>
      <c r="G87" s="97">
        <v>2</v>
      </c>
      <c r="H87" s="97">
        <f>ROUNDDOWN(E87+(G87/100),3)</f>
        <v>173.321</v>
      </c>
      <c r="I87" s="97">
        <f>ROUNDDOWN(F87-(G87/100),3)</f>
        <v>172.732</v>
      </c>
      <c r="J87" s="97">
        <f t="shared" si="54"/>
        <v>0.588</v>
      </c>
      <c r="K87" s="97">
        <f t="shared" si="19"/>
        <v>0.294</v>
      </c>
      <c r="L87" s="97">
        <f>ROUNDDOWN(H87+K87,3)</f>
        <v>173.615</v>
      </c>
      <c r="M87" s="97" t="s">
        <v>84</v>
      </c>
      <c r="N87" s="97">
        <f t="shared" si="55"/>
        <v>0.588</v>
      </c>
      <c r="O87" s="97">
        <f>ROUNDDOWN(H87+N87,3)</f>
        <v>173.909</v>
      </c>
      <c r="P87" s="97" t="s">
        <v>84</v>
      </c>
      <c r="Q87" s="97">
        <f t="shared" si="56"/>
        <v>0.882</v>
      </c>
      <c r="R87" s="97">
        <f>ROUNDDOWN(H87+Q87,3)</f>
        <v>174.203</v>
      </c>
      <c r="S87" s="97" t="s">
        <v>116</v>
      </c>
      <c r="T87" s="97">
        <f t="shared" si="57"/>
        <v>1.176</v>
      </c>
      <c r="U87" s="97">
        <f>ROUNDDOWN(H87+T87,3)</f>
        <v>174.497</v>
      </c>
      <c r="V87" s="97" t="s">
        <v>116</v>
      </c>
    </row>
    <row r="88" spans="1:22" ht="39.75" customHeight="1">
      <c r="A88" s="113">
        <v>84</v>
      </c>
      <c r="B88" s="97" t="s">
        <v>112</v>
      </c>
      <c r="C88" s="98">
        <v>41806</v>
      </c>
      <c r="D88" s="133">
        <v>0.5</v>
      </c>
      <c r="E88" s="97">
        <v>173.002</v>
      </c>
      <c r="F88" s="97">
        <v>172.71</v>
      </c>
      <c r="G88" s="97">
        <v>2</v>
      </c>
      <c r="H88" s="97">
        <f>ROUNDDOWN(E88+(G88/100),3)</f>
        <v>173.022</v>
      </c>
      <c r="I88" s="97">
        <f>ROUNDDOWN(F88-(G88/100),3)</f>
        <v>172.69</v>
      </c>
      <c r="J88" s="97">
        <f t="shared" si="54"/>
        <v>0.331</v>
      </c>
      <c r="K88" s="97">
        <f t="shared" si="19"/>
        <v>0.165</v>
      </c>
      <c r="L88" s="97">
        <f>ROUNDDOWN(H88+K88,3)</f>
        <v>173.187</v>
      </c>
      <c r="M88" s="97" t="s">
        <v>84</v>
      </c>
      <c r="N88" s="97">
        <f t="shared" si="55"/>
        <v>0.331</v>
      </c>
      <c r="O88" s="97">
        <f>ROUNDDOWN(H88+N88,3)</f>
        <v>173.353</v>
      </c>
      <c r="P88" s="97" t="s">
        <v>84</v>
      </c>
      <c r="Q88" s="97">
        <f t="shared" si="56"/>
        <v>0.496</v>
      </c>
      <c r="R88" s="97">
        <f>ROUNDDOWN(H88+Q88,3)</f>
        <v>173.518</v>
      </c>
      <c r="S88" s="97" t="s">
        <v>84</v>
      </c>
      <c r="T88" s="97">
        <f t="shared" si="57"/>
        <v>0.662</v>
      </c>
      <c r="U88" s="97">
        <f>ROUNDDOWN(H88+T88,3)</f>
        <v>173.684</v>
      </c>
      <c r="V88" s="97" t="s">
        <v>84</v>
      </c>
    </row>
    <row r="89" spans="1:22" ht="39.75" customHeight="1">
      <c r="A89" s="113">
        <v>85</v>
      </c>
      <c r="B89" s="97" t="s">
        <v>112</v>
      </c>
      <c r="C89" s="98">
        <v>41794</v>
      </c>
      <c r="D89" s="133">
        <v>0.3333333333333333</v>
      </c>
      <c r="E89" s="97">
        <v>171.805</v>
      </c>
      <c r="F89" s="97">
        <v>171.345</v>
      </c>
      <c r="G89" s="97">
        <v>2</v>
      </c>
      <c r="H89" s="97">
        <f>ROUNDDOWN(E89+(G89/100),3)</f>
        <v>171.825</v>
      </c>
      <c r="I89" s="97">
        <f>ROUNDDOWN(F89-(G89/100),3)</f>
        <v>171.325</v>
      </c>
      <c r="J89" s="97">
        <f t="shared" si="54"/>
        <v>0.5</v>
      </c>
      <c r="K89" s="97">
        <f t="shared" si="19"/>
        <v>0.25</v>
      </c>
      <c r="L89" s="97">
        <f>ROUNDDOWN(H89+K89,3)</f>
        <v>172.075</v>
      </c>
      <c r="M89" s="97" t="s">
        <v>84</v>
      </c>
      <c r="N89" s="97">
        <f t="shared" si="55"/>
        <v>0.5</v>
      </c>
      <c r="O89" s="97">
        <f>ROUNDDOWN(H89+N89,3)</f>
        <v>172.325</v>
      </c>
      <c r="P89" s="97" t="s">
        <v>84</v>
      </c>
      <c r="Q89" s="97">
        <f t="shared" si="56"/>
        <v>0.75</v>
      </c>
      <c r="R89" s="97">
        <f>ROUNDDOWN(H89+Q89,3)</f>
        <v>172.575</v>
      </c>
      <c r="S89" s="97" t="s">
        <v>116</v>
      </c>
      <c r="T89" s="97">
        <f t="shared" si="57"/>
        <v>1</v>
      </c>
      <c r="U89" s="97">
        <f>ROUNDDOWN(H89+T89,3)</f>
        <v>172.825</v>
      </c>
      <c r="V89" s="97" t="s">
        <v>116</v>
      </c>
    </row>
    <row r="90" spans="1:22" ht="39.75" customHeight="1">
      <c r="A90" s="113">
        <v>86</v>
      </c>
      <c r="B90" s="97" t="s">
        <v>112</v>
      </c>
      <c r="C90" s="98">
        <v>41792</v>
      </c>
      <c r="D90" s="133">
        <v>0.3333333333333333</v>
      </c>
      <c r="E90" s="97">
        <v>170.968</v>
      </c>
      <c r="F90" s="97">
        <v>170.501</v>
      </c>
      <c r="G90" s="97">
        <v>2</v>
      </c>
      <c r="H90" s="97">
        <f>ROUNDDOWN(E90+(G90/100),3)</f>
        <v>170.988</v>
      </c>
      <c r="I90" s="97">
        <f>ROUNDDOWN(F90-(G90/100),3)</f>
        <v>170.481</v>
      </c>
      <c r="J90" s="97">
        <f t="shared" si="54"/>
        <v>0.507</v>
      </c>
      <c r="K90" s="97">
        <f t="shared" si="19"/>
        <v>0.253</v>
      </c>
      <c r="L90" s="97">
        <f>ROUNDDOWN(H90+K90,3)</f>
        <v>171.241</v>
      </c>
      <c r="M90" s="97" t="s">
        <v>84</v>
      </c>
      <c r="N90" s="97">
        <f t="shared" si="55"/>
        <v>0.507</v>
      </c>
      <c r="O90" s="97">
        <f>ROUNDDOWN(H90+N90,3)</f>
        <v>171.495</v>
      </c>
      <c r="P90" s="97" t="s">
        <v>84</v>
      </c>
      <c r="Q90" s="97">
        <f t="shared" si="56"/>
        <v>0.76</v>
      </c>
      <c r="R90" s="97">
        <f>ROUNDDOWN(H90+Q90,3)</f>
        <v>171.748</v>
      </c>
      <c r="S90" s="97" t="s">
        <v>84</v>
      </c>
      <c r="T90" s="97">
        <f t="shared" si="57"/>
        <v>1.014</v>
      </c>
      <c r="U90" s="97">
        <f>ROUNDDOWN(H90+T90,3)</f>
        <v>172.002</v>
      </c>
      <c r="V90" s="97" t="s">
        <v>84</v>
      </c>
    </row>
    <row r="91" spans="1:22" ht="39.75" customHeight="1">
      <c r="A91" s="113">
        <v>87</v>
      </c>
      <c r="B91" s="97" t="s">
        <v>110</v>
      </c>
      <c r="C91" s="98">
        <v>41786</v>
      </c>
      <c r="D91" s="133">
        <v>0.6666666666666666</v>
      </c>
      <c r="E91" s="97">
        <v>171.341</v>
      </c>
      <c r="F91" s="97">
        <v>171.6</v>
      </c>
      <c r="G91" s="97">
        <v>2</v>
      </c>
      <c r="H91" s="97">
        <f>ROUNDDOWN(E91-(G91/100),3)</f>
        <v>171.321</v>
      </c>
      <c r="I91" s="97">
        <f>ROUNDDOWN(F91+(G91/100),3)</f>
        <v>171.62</v>
      </c>
      <c r="J91" s="97">
        <f>ABS(ROUNDDOWN(H91-I91,3))</f>
        <v>0.299</v>
      </c>
      <c r="K91" s="97">
        <f t="shared" si="19"/>
        <v>0.149</v>
      </c>
      <c r="L91" s="97">
        <f>ROUNDDOWN(H91-K91,3)</f>
        <v>171.172</v>
      </c>
      <c r="M91" s="97" t="s">
        <v>116</v>
      </c>
      <c r="N91" s="97">
        <f>ROUNDDOWN(J91*1,3)</f>
        <v>0.299</v>
      </c>
      <c r="O91" s="97">
        <f>ROUNDDOWN(H91-N91,3)</f>
        <v>171.022</v>
      </c>
      <c r="P91" s="97" t="s">
        <v>116</v>
      </c>
      <c r="Q91" s="97">
        <f>ROUNDDOWN(J91*1.5,3)</f>
        <v>0.448</v>
      </c>
      <c r="R91" s="97">
        <f>ROUNDDOWN(H91-Q91,3)</f>
        <v>170.873</v>
      </c>
      <c r="S91" s="97" t="s">
        <v>116</v>
      </c>
      <c r="T91" s="97">
        <f>ROUNDDOWN(J91*2,3)</f>
        <v>0.598</v>
      </c>
      <c r="U91" s="97">
        <f>ROUNDDOWN(H91-T91,3)</f>
        <v>170.723</v>
      </c>
      <c r="V91" s="97" t="s">
        <v>116</v>
      </c>
    </row>
    <row r="92" spans="1:22" ht="39.75" customHeight="1">
      <c r="A92" s="113">
        <v>88</v>
      </c>
      <c r="B92" s="97" t="s">
        <v>112</v>
      </c>
      <c r="C92" s="98">
        <v>41782</v>
      </c>
      <c r="D92" s="133">
        <v>0.6666666666666666</v>
      </c>
      <c r="E92" s="97">
        <v>171.605</v>
      </c>
      <c r="F92" s="97">
        <v>171.312</v>
      </c>
      <c r="G92" s="97">
        <v>2</v>
      </c>
      <c r="H92" s="97">
        <f>ROUNDDOWN(E92+(G92/100),3)</f>
        <v>171.625</v>
      </c>
      <c r="I92" s="97">
        <f>ROUNDDOWN(F92-(G92/100),3)</f>
        <v>171.292</v>
      </c>
      <c r="J92" s="97">
        <f>ABS(ROUNDDOWN(H92-I92,3))</f>
        <v>0.332</v>
      </c>
      <c r="K92" s="97">
        <f t="shared" si="19"/>
        <v>0.166</v>
      </c>
      <c r="L92" s="97">
        <f>ROUNDDOWN(H92+K92,3)</f>
        <v>171.791</v>
      </c>
      <c r="M92" s="97" t="s">
        <v>84</v>
      </c>
      <c r="N92" s="97">
        <f>ROUNDDOWN(J92*1,3)</f>
        <v>0.332</v>
      </c>
      <c r="O92" s="97">
        <f>ROUNDDOWN(H92+N92,3)</f>
        <v>171.957</v>
      </c>
      <c r="P92" s="97" t="s">
        <v>116</v>
      </c>
      <c r="Q92" s="97">
        <f>ROUNDDOWN(J92*1.5,3)</f>
        <v>0.498</v>
      </c>
      <c r="R92" s="97">
        <f>ROUNDDOWN(H92+Q92,3)</f>
        <v>172.123</v>
      </c>
      <c r="S92" s="97" t="s">
        <v>116</v>
      </c>
      <c r="T92" s="97">
        <f>ROUNDDOWN(J92*2,3)</f>
        <v>0.664</v>
      </c>
      <c r="U92" s="97">
        <f>ROUNDDOWN(H92+T92,3)</f>
        <v>172.289</v>
      </c>
      <c r="V92" s="97" t="s">
        <v>116</v>
      </c>
    </row>
    <row r="93" spans="1:22" ht="39.75" customHeight="1">
      <c r="A93" s="113">
        <v>89</v>
      </c>
      <c r="B93" s="97" t="s">
        <v>112</v>
      </c>
      <c r="C93" s="98">
        <v>41780</v>
      </c>
      <c r="D93" s="133">
        <v>0.3333333333333333</v>
      </c>
      <c r="E93" s="97">
        <v>170.742</v>
      </c>
      <c r="F93" s="97">
        <v>169.787</v>
      </c>
      <c r="G93" s="97">
        <v>2</v>
      </c>
      <c r="H93" s="97">
        <f>ROUNDDOWN(E93+(G93/100),3)</f>
        <v>170.762</v>
      </c>
      <c r="I93" s="97">
        <f>ROUNDDOWN(F93-(G93/100),3)</f>
        <v>169.767</v>
      </c>
      <c r="J93" s="97">
        <f>ABS(ROUNDDOWN(H93-I93,3))</f>
        <v>0.995</v>
      </c>
      <c r="K93" s="97">
        <f t="shared" si="19"/>
        <v>0.497</v>
      </c>
      <c r="L93" s="97">
        <f>ROUNDDOWN(H93+K93,3)</f>
        <v>171.259</v>
      </c>
      <c r="M93" s="97" t="s">
        <v>84</v>
      </c>
      <c r="N93" s="97">
        <f>ROUNDDOWN(J93*1,3)</f>
        <v>0.995</v>
      </c>
      <c r="O93" s="97">
        <f>ROUNDDOWN(H93+N93,3)</f>
        <v>171.757</v>
      </c>
      <c r="P93" s="97" t="s">
        <v>84</v>
      </c>
      <c r="Q93" s="97">
        <f>ROUNDDOWN(J93*1.5,3)</f>
        <v>1.492</v>
      </c>
      <c r="R93" s="97">
        <f>ROUNDDOWN(H93+Q93,3)</f>
        <v>172.254</v>
      </c>
      <c r="S93" s="97" t="s">
        <v>116</v>
      </c>
      <c r="T93" s="97">
        <f>ROUNDDOWN(J93*2,3)</f>
        <v>1.99</v>
      </c>
      <c r="U93" s="97">
        <f>ROUNDDOWN(H93+T93,3)</f>
        <v>172.752</v>
      </c>
      <c r="V93" s="97" t="s">
        <v>116</v>
      </c>
    </row>
    <row r="94" spans="1:22" ht="39.75" customHeight="1">
      <c r="A94" s="113">
        <v>90</v>
      </c>
      <c r="B94" s="97" t="s">
        <v>110</v>
      </c>
      <c r="C94" s="98">
        <v>41775</v>
      </c>
      <c r="D94" s="133">
        <v>0.6666666666666666</v>
      </c>
      <c r="E94" s="97">
        <v>170.683</v>
      </c>
      <c r="F94" s="97">
        <v>170.988</v>
      </c>
      <c r="G94" s="97">
        <v>2</v>
      </c>
      <c r="H94" s="97">
        <f>ROUNDDOWN(E94-(G94/100),3)</f>
        <v>170.663</v>
      </c>
      <c r="I94" s="97">
        <f>ROUNDDOWN(F94+(G94/100),3)</f>
        <v>171.008</v>
      </c>
      <c r="J94" s="97">
        <f aca="true" t="shared" si="58" ref="J91:J103">ABS(ROUNDDOWN(H94-I94,3))</f>
        <v>0.344</v>
      </c>
      <c r="K94" s="97">
        <f t="shared" si="19"/>
        <v>0.172</v>
      </c>
      <c r="L94" s="97">
        <f>ROUNDDOWN(H94-K94,3)</f>
        <v>170.491</v>
      </c>
      <c r="M94" s="97" t="s">
        <v>84</v>
      </c>
      <c r="N94" s="97">
        <f aca="true" t="shared" si="59" ref="N91:N103">ROUNDDOWN(J94*1,3)</f>
        <v>0.344</v>
      </c>
      <c r="O94" s="97">
        <f>ROUNDDOWN(H94-N94,3)</f>
        <v>170.319</v>
      </c>
      <c r="P94" s="97" t="s">
        <v>84</v>
      </c>
      <c r="Q94" s="97">
        <f aca="true" t="shared" si="60" ref="Q91:Q103">ROUNDDOWN(J94*1.5,3)</f>
        <v>0.516</v>
      </c>
      <c r="R94" s="97">
        <f>ROUNDDOWN(H94-Q94,3)</f>
        <v>170.147</v>
      </c>
      <c r="S94" s="97" t="s">
        <v>84</v>
      </c>
      <c r="T94" s="97">
        <f aca="true" t="shared" si="61" ref="T91:T103">ROUNDDOWN(J94*2,3)</f>
        <v>0.688</v>
      </c>
      <c r="U94" s="97">
        <f>ROUNDDOWN(H94-T94,3)</f>
        <v>169.975</v>
      </c>
      <c r="V94" s="97" t="s">
        <v>84</v>
      </c>
    </row>
    <row r="95" spans="1:22" ht="39.75" customHeight="1">
      <c r="A95" s="113">
        <v>91</v>
      </c>
      <c r="B95" s="97" t="s">
        <v>112</v>
      </c>
      <c r="C95" s="98">
        <v>41771</v>
      </c>
      <c r="D95" s="133">
        <v>0.5</v>
      </c>
      <c r="E95" s="97">
        <v>172.28</v>
      </c>
      <c r="F95" s="97">
        <v>172.046</v>
      </c>
      <c r="G95" s="97">
        <v>2</v>
      </c>
      <c r="H95" s="97">
        <f>ROUNDDOWN(E95+(G95/100),3)</f>
        <v>172.3</v>
      </c>
      <c r="I95" s="97">
        <f>ROUNDDOWN(F95-(G95/100),3)</f>
        <v>172.026</v>
      </c>
      <c r="J95" s="97">
        <f t="shared" si="58"/>
        <v>0.274</v>
      </c>
      <c r="K95" s="97">
        <f t="shared" si="19"/>
        <v>0.137</v>
      </c>
      <c r="L95" s="97">
        <f>ROUNDDOWN(H95+K95,3)</f>
        <v>172.437</v>
      </c>
      <c r="M95" s="97" t="s">
        <v>84</v>
      </c>
      <c r="N95" s="97">
        <f t="shared" si="59"/>
        <v>0.274</v>
      </c>
      <c r="O95" s="97">
        <f>ROUNDDOWN(H95+N95,3)</f>
        <v>172.574</v>
      </c>
      <c r="P95" s="97" t="s">
        <v>84</v>
      </c>
      <c r="Q95" s="97">
        <f t="shared" si="60"/>
        <v>0.411</v>
      </c>
      <c r="R95" s="97">
        <f>ROUNDDOWN(H95+Q95,3)</f>
        <v>172.711</v>
      </c>
      <c r="S95" s="97" t="s">
        <v>84</v>
      </c>
      <c r="T95" s="97">
        <f t="shared" si="61"/>
        <v>0.548</v>
      </c>
      <c r="U95" s="97">
        <f>ROUNDDOWN(H95+T95,3)</f>
        <v>172.848</v>
      </c>
      <c r="V95" s="97" t="s">
        <v>116</v>
      </c>
    </row>
    <row r="96" spans="1:22" ht="39.75" customHeight="1">
      <c r="A96" s="113">
        <v>92</v>
      </c>
      <c r="B96" s="98" t="s">
        <v>110</v>
      </c>
      <c r="C96" s="98">
        <v>41768</v>
      </c>
      <c r="D96" s="133">
        <v>0.3333333333333333</v>
      </c>
      <c r="E96" s="97">
        <v>171.994</v>
      </c>
      <c r="F96" s="97">
        <v>172.297</v>
      </c>
      <c r="G96" s="97">
        <v>2</v>
      </c>
      <c r="H96" s="97">
        <f>ROUNDDOWN(E96-(G96/100),3)</f>
        <v>171.974</v>
      </c>
      <c r="I96" s="97">
        <f>ROUNDDOWN(F96+(G96/100),3)</f>
        <v>172.317</v>
      </c>
      <c r="J96" s="97">
        <f t="shared" si="58"/>
        <v>0.343</v>
      </c>
      <c r="K96" s="97">
        <f t="shared" si="19"/>
        <v>0.171</v>
      </c>
      <c r="L96" s="97">
        <f>ROUNDDOWN(H96-K96,3)</f>
        <v>171.803</v>
      </c>
      <c r="M96" s="97" t="s">
        <v>84</v>
      </c>
      <c r="N96" s="97">
        <f t="shared" si="59"/>
        <v>0.343</v>
      </c>
      <c r="O96" s="97">
        <f>ROUNDDOWN(H96-N96,3)</f>
        <v>171.631</v>
      </c>
      <c r="P96" s="97" t="s">
        <v>84</v>
      </c>
      <c r="Q96" s="97">
        <f t="shared" si="60"/>
        <v>0.514</v>
      </c>
      <c r="R96" s="97">
        <f>ROUNDDOWN(H96-Q96,3)</f>
        <v>171.46</v>
      </c>
      <c r="S96" s="97" t="s">
        <v>84</v>
      </c>
      <c r="T96" s="97">
        <f t="shared" si="61"/>
        <v>0.686</v>
      </c>
      <c r="U96" s="97">
        <f>ROUNDDOWN(H96-T96,3)</f>
        <v>171.288</v>
      </c>
      <c r="V96" s="97" t="s">
        <v>84</v>
      </c>
    </row>
    <row r="97" spans="1:22" ht="39.75" customHeight="1">
      <c r="A97" s="113">
        <v>93</v>
      </c>
      <c r="B97" s="97" t="s">
        <v>112</v>
      </c>
      <c r="C97" s="98">
        <v>41766</v>
      </c>
      <c r="D97" s="133">
        <v>0.3333333333333333</v>
      </c>
      <c r="E97" s="97">
        <v>172.526</v>
      </c>
      <c r="F97" s="97">
        <v>172.177</v>
      </c>
      <c r="G97" s="97">
        <v>2</v>
      </c>
      <c r="H97" s="97">
        <f aca="true" t="shared" si="62" ref="H97:H103">ROUNDDOWN(E97+(G97/100),3)</f>
        <v>172.546</v>
      </c>
      <c r="I97" s="97">
        <f aca="true" t="shared" si="63" ref="I97:I103">ROUNDDOWN(F97-(G97/100),3)</f>
        <v>172.157</v>
      </c>
      <c r="J97" s="97">
        <f t="shared" si="58"/>
        <v>0.388</v>
      </c>
      <c r="K97" s="97">
        <f t="shared" si="19"/>
        <v>0.194</v>
      </c>
      <c r="L97" s="97">
        <f aca="true" t="shared" si="64" ref="L97:L103">ROUNDDOWN(H97+K97,3)</f>
        <v>172.74</v>
      </c>
      <c r="M97" s="97" t="s">
        <v>116</v>
      </c>
      <c r="N97" s="97">
        <f t="shared" si="59"/>
        <v>0.388</v>
      </c>
      <c r="O97" s="97">
        <f aca="true" t="shared" si="65" ref="O97:O103">ROUNDDOWN(H97+N97,3)</f>
        <v>172.934</v>
      </c>
      <c r="P97" s="97" t="s">
        <v>116</v>
      </c>
      <c r="Q97" s="97">
        <f t="shared" si="60"/>
        <v>0.582</v>
      </c>
      <c r="R97" s="97">
        <f aca="true" t="shared" si="66" ref="R97:R103">ROUNDDOWN(H97+Q97,3)</f>
        <v>173.128</v>
      </c>
      <c r="S97" s="97" t="s">
        <v>116</v>
      </c>
      <c r="T97" s="97">
        <f t="shared" si="61"/>
        <v>0.776</v>
      </c>
      <c r="U97" s="97">
        <f aca="true" t="shared" si="67" ref="U97:U103">ROUNDDOWN(H97+T97,3)</f>
        <v>173.322</v>
      </c>
      <c r="V97" s="97" t="s">
        <v>116</v>
      </c>
    </row>
    <row r="98" spans="1:22" ht="39.75" customHeight="1">
      <c r="A98" s="113">
        <v>94</v>
      </c>
      <c r="B98" s="97" t="s">
        <v>112</v>
      </c>
      <c r="C98" s="98">
        <v>41765</v>
      </c>
      <c r="D98" s="133">
        <v>0.8333333333333334</v>
      </c>
      <c r="E98" s="97">
        <v>172.623</v>
      </c>
      <c r="F98" s="97">
        <v>172.345</v>
      </c>
      <c r="G98" s="97">
        <v>2</v>
      </c>
      <c r="H98" s="97">
        <f t="shared" si="62"/>
        <v>172.643</v>
      </c>
      <c r="I98" s="97">
        <f t="shared" si="63"/>
        <v>172.325</v>
      </c>
      <c r="J98" s="97">
        <f t="shared" si="58"/>
        <v>0.318</v>
      </c>
      <c r="K98" s="97">
        <f t="shared" si="19"/>
        <v>0.159</v>
      </c>
      <c r="L98" s="97">
        <f t="shared" si="64"/>
        <v>172.802</v>
      </c>
      <c r="M98" s="97" t="s">
        <v>116</v>
      </c>
      <c r="N98" s="97">
        <f t="shared" si="59"/>
        <v>0.318</v>
      </c>
      <c r="O98" s="97">
        <f t="shared" si="65"/>
        <v>172.961</v>
      </c>
      <c r="P98" s="97" t="s">
        <v>116</v>
      </c>
      <c r="Q98" s="97">
        <f t="shared" si="60"/>
        <v>0.477</v>
      </c>
      <c r="R98" s="97">
        <f t="shared" si="66"/>
        <v>173.12</v>
      </c>
      <c r="S98" s="97" t="s">
        <v>116</v>
      </c>
      <c r="T98" s="97">
        <f t="shared" si="61"/>
        <v>0.636</v>
      </c>
      <c r="U98" s="97">
        <f t="shared" si="67"/>
        <v>173.279</v>
      </c>
      <c r="V98" s="97" t="s">
        <v>116</v>
      </c>
    </row>
    <row r="99" spans="1:22" ht="39.75" customHeight="1">
      <c r="A99" s="113">
        <v>95</v>
      </c>
      <c r="B99" s="97" t="s">
        <v>112</v>
      </c>
      <c r="C99" s="98">
        <v>41761</v>
      </c>
      <c r="D99" s="133">
        <v>0</v>
      </c>
      <c r="E99" s="97">
        <v>172.902</v>
      </c>
      <c r="F99" s="97">
        <v>172.674</v>
      </c>
      <c r="G99" s="97">
        <v>2</v>
      </c>
      <c r="H99" s="97">
        <f t="shared" si="62"/>
        <v>172.922</v>
      </c>
      <c r="I99" s="97">
        <f t="shared" si="63"/>
        <v>172.654</v>
      </c>
      <c r="J99" s="97">
        <f t="shared" si="58"/>
        <v>0.268</v>
      </c>
      <c r="K99" s="97">
        <f t="shared" si="19"/>
        <v>0.134</v>
      </c>
      <c r="L99" s="97">
        <f t="shared" si="64"/>
        <v>173.056</v>
      </c>
      <c r="M99" s="97" t="s">
        <v>84</v>
      </c>
      <c r="N99" s="97">
        <f t="shared" si="59"/>
        <v>0.268</v>
      </c>
      <c r="O99" s="97">
        <f t="shared" si="65"/>
        <v>173.19</v>
      </c>
      <c r="P99" s="97" t="s">
        <v>84</v>
      </c>
      <c r="Q99" s="97">
        <f t="shared" si="60"/>
        <v>0.402</v>
      </c>
      <c r="R99" s="97">
        <f t="shared" si="66"/>
        <v>173.324</v>
      </c>
      <c r="S99" s="97" t="s">
        <v>84</v>
      </c>
      <c r="T99" s="97">
        <f t="shared" si="61"/>
        <v>0.536</v>
      </c>
      <c r="U99" s="97">
        <f t="shared" si="67"/>
        <v>173.458</v>
      </c>
      <c r="V99" s="97" t="s">
        <v>116</v>
      </c>
    </row>
    <row r="100" spans="1:22" ht="39.75" customHeight="1">
      <c r="A100" s="113">
        <v>96</v>
      </c>
      <c r="B100" s="97" t="s">
        <v>112</v>
      </c>
      <c r="C100" s="98">
        <v>41759</v>
      </c>
      <c r="D100" s="133">
        <v>0.3333333333333333</v>
      </c>
      <c r="E100" s="97">
        <v>172.412</v>
      </c>
      <c r="F100" s="97">
        <v>171.928</v>
      </c>
      <c r="G100" s="97">
        <v>2</v>
      </c>
      <c r="H100" s="97">
        <f t="shared" si="62"/>
        <v>172.432</v>
      </c>
      <c r="I100" s="97">
        <f t="shared" si="63"/>
        <v>171.908</v>
      </c>
      <c r="J100" s="97">
        <f t="shared" si="58"/>
        <v>0.524</v>
      </c>
      <c r="K100" s="97">
        <f t="shared" si="19"/>
        <v>0.262</v>
      </c>
      <c r="L100" s="97">
        <f t="shared" si="64"/>
        <v>172.694</v>
      </c>
      <c r="M100" s="97" t="s">
        <v>84</v>
      </c>
      <c r="N100" s="97">
        <f t="shared" si="59"/>
        <v>0.524</v>
      </c>
      <c r="O100" s="97">
        <f t="shared" si="65"/>
        <v>172.956</v>
      </c>
      <c r="P100" s="97" t="s">
        <v>84</v>
      </c>
      <c r="Q100" s="97">
        <f t="shared" si="60"/>
        <v>0.786</v>
      </c>
      <c r="R100" s="97">
        <f t="shared" si="66"/>
        <v>173.218</v>
      </c>
      <c r="S100" s="97" t="s">
        <v>84</v>
      </c>
      <c r="T100" s="97">
        <f t="shared" si="61"/>
        <v>1.048</v>
      </c>
      <c r="U100" s="97">
        <f t="shared" si="67"/>
        <v>173.48</v>
      </c>
      <c r="V100" s="97" t="s">
        <v>116</v>
      </c>
    </row>
    <row r="101" spans="1:22" ht="39.75" customHeight="1">
      <c r="A101" s="113">
        <v>97</v>
      </c>
      <c r="B101" s="97" t="s">
        <v>112</v>
      </c>
      <c r="C101" s="98">
        <v>41757</v>
      </c>
      <c r="D101" s="133">
        <v>0.8333333333333334</v>
      </c>
      <c r="E101" s="97">
        <v>171.4</v>
      </c>
      <c r="F101" s="97">
        <v>171.961</v>
      </c>
      <c r="G101" s="97">
        <v>2</v>
      </c>
      <c r="H101" s="97">
        <f t="shared" si="62"/>
        <v>171.42</v>
      </c>
      <c r="I101" s="97">
        <f t="shared" si="63"/>
        <v>171.941</v>
      </c>
      <c r="J101" s="97">
        <f t="shared" si="58"/>
        <v>0.521</v>
      </c>
      <c r="K101" s="97">
        <f t="shared" si="19"/>
        <v>0.26</v>
      </c>
      <c r="L101" s="97">
        <f t="shared" si="64"/>
        <v>171.68</v>
      </c>
      <c r="M101" s="97" t="s">
        <v>84</v>
      </c>
      <c r="N101" s="97">
        <f t="shared" si="59"/>
        <v>0.521</v>
      </c>
      <c r="O101" s="97">
        <f t="shared" si="65"/>
        <v>171.941</v>
      </c>
      <c r="P101" s="97" t="s">
        <v>84</v>
      </c>
      <c r="Q101" s="97">
        <f t="shared" si="60"/>
        <v>0.781</v>
      </c>
      <c r="R101" s="97">
        <f t="shared" si="66"/>
        <v>172.201</v>
      </c>
      <c r="S101" s="97" t="s">
        <v>84</v>
      </c>
      <c r="T101" s="97">
        <f t="shared" si="61"/>
        <v>1.042</v>
      </c>
      <c r="U101" s="97">
        <f t="shared" si="67"/>
        <v>172.462</v>
      </c>
      <c r="V101" s="97" t="s">
        <v>84</v>
      </c>
    </row>
    <row r="102" spans="1:22" ht="39.75" customHeight="1">
      <c r="A102" s="113">
        <v>98</v>
      </c>
      <c r="B102" s="97" t="s">
        <v>112</v>
      </c>
      <c r="C102" s="98">
        <v>41751</v>
      </c>
      <c r="D102" s="133">
        <v>0.3333333333333333</v>
      </c>
      <c r="E102" s="97">
        <v>172.51</v>
      </c>
      <c r="F102" s="97">
        <v>172.015</v>
      </c>
      <c r="G102" s="97">
        <v>2</v>
      </c>
      <c r="H102" s="97">
        <f t="shared" si="62"/>
        <v>172.53</v>
      </c>
      <c r="I102" s="97">
        <f t="shared" si="63"/>
        <v>171.995</v>
      </c>
      <c r="J102" s="97">
        <f t="shared" si="58"/>
        <v>0.534</v>
      </c>
      <c r="K102" s="97">
        <f t="shared" si="19"/>
        <v>0.267</v>
      </c>
      <c r="L102" s="97">
        <f t="shared" si="64"/>
        <v>172.797</v>
      </c>
      <c r="M102" s="97" t="s">
        <v>116</v>
      </c>
      <c r="N102" s="97">
        <f t="shared" si="59"/>
        <v>0.534</v>
      </c>
      <c r="O102" s="97">
        <f t="shared" si="65"/>
        <v>173.064</v>
      </c>
      <c r="P102" s="97" t="s">
        <v>116</v>
      </c>
      <c r="Q102" s="97">
        <f t="shared" si="60"/>
        <v>0.801</v>
      </c>
      <c r="R102" s="97">
        <f t="shared" si="66"/>
        <v>173.331</v>
      </c>
      <c r="S102" s="97" t="s">
        <v>116</v>
      </c>
      <c r="T102" s="97">
        <f t="shared" si="61"/>
        <v>1.068</v>
      </c>
      <c r="U102" s="97">
        <f t="shared" si="67"/>
        <v>173.598</v>
      </c>
      <c r="V102" s="97" t="s">
        <v>116</v>
      </c>
    </row>
    <row r="103" spans="1:22" ht="39.75" customHeight="1">
      <c r="A103" s="113">
        <v>99</v>
      </c>
      <c r="B103" s="97" t="s">
        <v>112</v>
      </c>
      <c r="C103" s="98">
        <v>41743</v>
      </c>
      <c r="D103" s="133">
        <v>0.8333333333333334</v>
      </c>
      <c r="E103" s="97">
        <v>170.391</v>
      </c>
      <c r="F103" s="97">
        <v>170.024</v>
      </c>
      <c r="G103" s="97">
        <v>2</v>
      </c>
      <c r="H103" s="97">
        <f t="shared" si="62"/>
        <v>170.411</v>
      </c>
      <c r="I103" s="97">
        <f t="shared" si="63"/>
        <v>170.004</v>
      </c>
      <c r="J103" s="97">
        <f t="shared" si="58"/>
        <v>0.407</v>
      </c>
      <c r="K103" s="97">
        <f t="shared" si="19"/>
        <v>0.203</v>
      </c>
      <c r="L103" s="97">
        <f t="shared" si="64"/>
        <v>170.614</v>
      </c>
      <c r="M103" s="97" t="s">
        <v>116</v>
      </c>
      <c r="N103" s="97">
        <f t="shared" si="59"/>
        <v>0.407</v>
      </c>
      <c r="O103" s="97">
        <f t="shared" si="65"/>
        <v>170.818</v>
      </c>
      <c r="P103" s="97" t="s">
        <v>116</v>
      </c>
      <c r="Q103" s="97">
        <f t="shared" si="60"/>
        <v>0.61</v>
      </c>
      <c r="R103" s="97">
        <f t="shared" si="66"/>
        <v>171.021</v>
      </c>
      <c r="S103" s="97" t="s">
        <v>116</v>
      </c>
      <c r="T103" s="97">
        <f t="shared" si="61"/>
        <v>0.814</v>
      </c>
      <c r="U103" s="97">
        <f t="shared" si="67"/>
        <v>171.225</v>
      </c>
      <c r="V103" s="97" t="s">
        <v>116</v>
      </c>
    </row>
    <row r="104" spans="1:22" ht="39.75" customHeight="1">
      <c r="A104" s="112">
        <v>100</v>
      </c>
      <c r="B104" s="103" t="s">
        <v>110</v>
      </c>
      <c r="C104" s="102">
        <v>41740</v>
      </c>
      <c r="D104" s="148">
        <v>0.3333333333333333</v>
      </c>
      <c r="E104" s="103">
        <v>170.349</v>
      </c>
      <c r="F104" s="103">
        <v>170.898</v>
      </c>
      <c r="G104" s="97">
        <v>2</v>
      </c>
      <c r="H104" s="97">
        <f>ROUNDDOWN(E104-(G104/100),3)</f>
        <v>170.329</v>
      </c>
      <c r="I104" s="97">
        <f>ROUNDDOWN(F104+(G104/100),3)</f>
        <v>170.918</v>
      </c>
      <c r="J104" s="97">
        <f>ABS(ROUNDDOWN(H104-I104,3))</f>
        <v>0.588</v>
      </c>
      <c r="K104" s="97">
        <f t="shared" si="19"/>
        <v>0.294</v>
      </c>
      <c r="L104" s="97">
        <f>ROUNDDOWN(H104-K104,3)</f>
        <v>170.035</v>
      </c>
      <c r="M104" s="97" t="s">
        <v>84</v>
      </c>
      <c r="N104" s="97">
        <f>ROUNDDOWN(J104*1,3)</f>
        <v>0.588</v>
      </c>
      <c r="O104" s="97">
        <f>ROUNDDOWN(H104-N104,3)</f>
        <v>169.741</v>
      </c>
      <c r="P104" s="97" t="s">
        <v>84</v>
      </c>
      <c r="Q104" s="97">
        <f>ROUNDDOWN(J104*1.5,3)</f>
        <v>0.882</v>
      </c>
      <c r="R104" s="97">
        <f>ROUNDDOWN(H104-Q104,3)</f>
        <v>169.447</v>
      </c>
      <c r="S104" s="97" t="s">
        <v>84</v>
      </c>
      <c r="T104" s="97">
        <f>ROUNDDOWN(J104*2,3)</f>
        <v>1.176</v>
      </c>
      <c r="U104" s="97">
        <f>ROUNDDOWN(H104-T104,3)</f>
        <v>169.153</v>
      </c>
      <c r="V104" s="97" t="s">
        <v>116</v>
      </c>
    </row>
    <row r="105" ht="39.75" customHeight="1">
      <c r="A105" s="97">
        <v>101</v>
      </c>
    </row>
    <row r="106" ht="39.75" customHeight="1">
      <c r="A106" s="107">
        <v>102</v>
      </c>
    </row>
    <row r="107" ht="39.75" customHeight="1">
      <c r="A107" s="97">
        <v>103</v>
      </c>
    </row>
    <row r="108" ht="39.75" customHeight="1">
      <c r="A108" s="107">
        <v>104</v>
      </c>
    </row>
  </sheetData>
  <printOptions horizontalCentered="1"/>
  <pageMargins left="0" right="0" top="0.22" bottom="0.7480314960629921" header="0.41" footer="0.31496062992125984"/>
  <pageSetup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F15" sqref="F15"/>
    </sheetView>
  </sheetViews>
  <sheetFormatPr defaultColWidth="8.875" defaultRowHeight="13.5"/>
  <sheetData/>
  <printOptions/>
  <pageMargins left="0.75" right="0.75" top="1" bottom="1" header="0.5111111111111111" footer="0.511111111111111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"/>
  <sheetViews>
    <sheetView zoomScaleSheetLayoutView="100" workbookViewId="0" topLeftCell="A1">
      <selection activeCell="F15" sqref="F15"/>
    </sheetView>
  </sheetViews>
  <sheetFormatPr defaultColWidth="8.875" defaultRowHeight="13.5"/>
  <sheetData>
    <row r="1" spans="1:9" ht="13.5">
      <c r="A1" s="81" t="s">
        <v>41</v>
      </c>
      <c r="B1" s="82"/>
      <c r="C1" s="82"/>
      <c r="D1" s="82"/>
      <c r="E1" s="82"/>
      <c r="F1" s="82"/>
      <c r="G1" s="82"/>
      <c r="H1" s="82"/>
      <c r="I1" s="85"/>
    </row>
    <row r="2" spans="1:9" ht="13.5">
      <c r="A2" s="83" t="s">
        <v>42</v>
      </c>
      <c r="B2" s="84"/>
      <c r="C2" s="84"/>
      <c r="D2" s="84"/>
      <c r="E2" s="84"/>
      <c r="F2" s="84"/>
      <c r="G2" s="84"/>
      <c r="H2" s="84"/>
      <c r="I2" s="85"/>
    </row>
    <row r="3" spans="1:4" ht="13.5">
      <c r="A3" s="80"/>
      <c r="D3" s="80"/>
    </row>
    <row r="7" ht="13.5">
      <c r="A7" t="s">
        <v>43</v>
      </c>
    </row>
  </sheetData>
  <printOptions/>
  <pageMargins left="0.75" right="0.75" top="1" bottom="1" header="0.5111111111111111" footer="0.511111111111111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4:E14"/>
  <sheetViews>
    <sheetView zoomScaleSheetLayoutView="100" workbookViewId="0" topLeftCell="A1">
      <selection activeCell="F15" sqref="F15"/>
    </sheetView>
  </sheetViews>
  <sheetFormatPr defaultColWidth="8.875" defaultRowHeight="13.5"/>
  <sheetData>
    <row r="4" spans="2:5" ht="13.5">
      <c r="B4" t="s">
        <v>44</v>
      </c>
      <c r="C4" t="s">
        <v>45</v>
      </c>
      <c r="D4" t="s">
        <v>46</v>
      </c>
      <c r="E4" t="s">
        <v>47</v>
      </c>
    </row>
    <row r="5" spans="3:5" ht="13.5">
      <c r="C5" t="s">
        <v>48</v>
      </c>
      <c r="D5" t="s">
        <v>46</v>
      </c>
      <c r="E5" t="s">
        <v>47</v>
      </c>
    </row>
    <row r="9" spans="2:5" ht="13.5">
      <c r="B9" t="s">
        <v>49</v>
      </c>
      <c r="D9" t="s">
        <v>45</v>
      </c>
      <c r="E9" t="s">
        <v>50</v>
      </c>
    </row>
    <row r="10" spans="4:5" ht="13.5">
      <c r="D10" t="s">
        <v>51</v>
      </c>
      <c r="E10" t="s">
        <v>50</v>
      </c>
    </row>
    <row r="13" spans="2:5" ht="13.5">
      <c r="B13" t="s">
        <v>52</v>
      </c>
      <c r="E13" t="s">
        <v>45</v>
      </c>
    </row>
    <row r="14" ht="13.5">
      <c r="E14" t="s">
        <v>53</v>
      </c>
    </row>
  </sheetData>
  <printOptions/>
  <pageMargins left="0.75" right="0.75" top="1" bottom="1" header="0.5111111111111111" footer="0.511111111111111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108"/>
  <sheetViews>
    <sheetView zoomScale="85" zoomScaleNormal="85" zoomScaleSheetLayoutView="100" workbookViewId="0" topLeftCell="O1">
      <selection activeCell="AC34" sqref="AC34:AF36"/>
    </sheetView>
  </sheetViews>
  <sheetFormatPr defaultColWidth="10.00390625" defaultRowHeight="19.5" customHeight="1"/>
  <cols>
    <col min="1" max="1" width="5.125" style="97" bestFit="1" customWidth="1"/>
    <col min="2" max="2" width="6.00390625" style="97" bestFit="1" customWidth="1"/>
    <col min="3" max="3" width="15.875" style="97" customWidth="1"/>
    <col min="4" max="4" width="9.50390625" style="97" bestFit="1" customWidth="1"/>
    <col min="5" max="5" width="13.25390625" style="97" bestFit="1" customWidth="1"/>
    <col min="6" max="6" width="11.375" style="97" bestFit="1" customWidth="1"/>
    <col min="7" max="7" width="10.25390625" style="97" bestFit="1" customWidth="1"/>
    <col min="8" max="9" width="13.25390625" style="97" bestFit="1" customWidth="1"/>
    <col min="10" max="12" width="10.125" style="97" bestFit="1" customWidth="1"/>
    <col min="13" max="13" width="5.25390625" style="97" bestFit="1" customWidth="1"/>
    <col min="14" max="14" width="10.25390625" style="97" bestFit="1" customWidth="1"/>
    <col min="15" max="15" width="8.625" style="97" bestFit="1" customWidth="1"/>
    <col min="16" max="16" width="8.625" style="97" customWidth="1"/>
    <col min="17" max="17" width="14.50390625" style="97" bestFit="1" customWidth="1"/>
    <col min="18" max="18" width="12.125" style="97" bestFit="1" customWidth="1"/>
    <col min="19" max="19" width="16.875" style="118" customWidth="1"/>
    <col min="20" max="20" width="13.625" style="97" bestFit="1" customWidth="1"/>
    <col min="21" max="21" width="10.25390625" style="97" bestFit="1" customWidth="1"/>
    <col min="22" max="24" width="10.125" style="97" customWidth="1"/>
    <col min="25" max="25" width="14.25390625" style="97" bestFit="1" customWidth="1"/>
    <col min="26" max="27" width="8.625" style="97" customWidth="1"/>
    <col min="28" max="28" width="10.00390625" style="97" customWidth="1"/>
    <col min="29" max="29" width="18.50390625" style="97" bestFit="1" customWidth="1"/>
    <col min="30" max="30" width="21.75390625" style="97" customWidth="1"/>
    <col min="31" max="33" width="21.625" style="97" customWidth="1"/>
    <col min="34" max="16384" width="10.00390625" style="97" customWidth="1"/>
  </cols>
  <sheetData>
    <row r="1" spans="3:4" ht="19.5" customHeight="1">
      <c r="C1" s="105" t="s">
        <v>22</v>
      </c>
      <c r="D1" s="105"/>
    </row>
    <row r="2" spans="3:21" ht="19.5" customHeight="1">
      <c r="C2" s="97" t="s">
        <v>118</v>
      </c>
      <c r="D2" s="97" t="s">
        <v>119</v>
      </c>
      <c r="R2" s="97" t="s">
        <v>94</v>
      </c>
      <c r="S2" s="116">
        <v>1000000</v>
      </c>
      <c r="U2" s="97" t="s">
        <v>95</v>
      </c>
    </row>
    <row r="3" spans="1:22" ht="19.5" customHeight="1">
      <c r="A3" s="111"/>
      <c r="B3" s="99"/>
      <c r="C3" s="99"/>
      <c r="D3" s="99" t="s">
        <v>109</v>
      </c>
      <c r="E3" s="99" t="s">
        <v>58</v>
      </c>
      <c r="F3" s="99" t="s">
        <v>59</v>
      </c>
      <c r="G3" s="99" t="s">
        <v>67</v>
      </c>
      <c r="H3" s="106" t="s">
        <v>68</v>
      </c>
      <c r="I3" s="106" t="s">
        <v>68</v>
      </c>
      <c r="J3" s="99" t="s">
        <v>62</v>
      </c>
      <c r="K3" s="99" t="s">
        <v>61</v>
      </c>
      <c r="L3" s="99"/>
      <c r="M3" s="99"/>
      <c r="N3" s="99"/>
      <c r="O3" s="99"/>
      <c r="P3" s="99"/>
      <c r="Q3" s="99" t="s">
        <v>96</v>
      </c>
      <c r="R3" s="122">
        <v>0.01</v>
      </c>
      <c r="S3" s="123"/>
      <c r="T3" s="122"/>
      <c r="U3" s="99" t="s">
        <v>96</v>
      </c>
      <c r="V3" s="100" t="s">
        <v>103</v>
      </c>
    </row>
    <row r="4" spans="1:27" ht="19.5" customHeight="1">
      <c r="A4" s="112" t="s">
        <v>65</v>
      </c>
      <c r="B4" s="108" t="s">
        <v>23</v>
      </c>
      <c r="C4" s="108" t="s">
        <v>24</v>
      </c>
      <c r="D4" s="108" t="s">
        <v>108</v>
      </c>
      <c r="E4" s="103" t="s">
        <v>54</v>
      </c>
      <c r="F4" s="103" t="s">
        <v>55</v>
      </c>
      <c r="G4" s="103" t="s">
        <v>56</v>
      </c>
      <c r="H4" s="103" t="s">
        <v>54</v>
      </c>
      <c r="I4" s="103" t="s">
        <v>55</v>
      </c>
      <c r="J4" s="103" t="s">
        <v>61</v>
      </c>
      <c r="K4" s="103" t="s">
        <v>75</v>
      </c>
      <c r="L4" s="103" t="s">
        <v>60</v>
      </c>
      <c r="M4" s="103" t="s">
        <v>69</v>
      </c>
      <c r="N4" s="115" t="s">
        <v>25</v>
      </c>
      <c r="O4" s="115" t="s">
        <v>26</v>
      </c>
      <c r="P4" s="115" t="s">
        <v>97</v>
      </c>
      <c r="Q4" s="115" t="s">
        <v>99</v>
      </c>
      <c r="R4" s="115" t="s">
        <v>100</v>
      </c>
      <c r="S4" s="119" t="s">
        <v>98</v>
      </c>
      <c r="T4" s="115" t="s">
        <v>101</v>
      </c>
      <c r="U4" s="121">
        <v>0.02</v>
      </c>
      <c r="V4" s="117" t="s">
        <v>102</v>
      </c>
      <c r="W4" s="117"/>
      <c r="X4" s="117"/>
      <c r="Y4" s="117"/>
      <c r="Z4" s="115"/>
      <c r="AA4" s="115"/>
    </row>
    <row r="5" spans="1:22" ht="19.5" customHeight="1">
      <c r="A5" s="113">
        <v>1</v>
      </c>
      <c r="B5" s="97" t="s">
        <v>88</v>
      </c>
      <c r="C5" s="98">
        <v>42186</v>
      </c>
      <c r="D5" s="133">
        <v>0.3333333333333333</v>
      </c>
      <c r="E5" s="97">
        <v>191.986</v>
      </c>
      <c r="F5" s="97">
        <v>192.869</v>
      </c>
      <c r="G5" s="97">
        <v>2</v>
      </c>
      <c r="H5" s="97">
        <f>ROUNDDOWN(E5-(G5/100),3)</f>
        <v>191.966</v>
      </c>
      <c r="I5" s="97">
        <f>ROUNDDOWN(F5+(G5/100),3)</f>
        <v>192.889</v>
      </c>
      <c r="J5" s="97">
        <f aca="true" t="shared" si="0" ref="J5:J68">ABS(ROUNDDOWN(H5-I5,3))</f>
        <v>0.923</v>
      </c>
      <c r="K5" s="97">
        <f aca="true" t="shared" si="1" ref="K5:K68">ROUNDDOWN(J5*0.5,3)</f>
        <v>0.461</v>
      </c>
      <c r="L5" s="97">
        <f>ROUNDDOWN(H5-K5,3)</f>
        <v>191.505</v>
      </c>
      <c r="M5" s="97" t="s">
        <v>87</v>
      </c>
      <c r="O5" s="97">
        <f>ROUNDDOWN(J5*100,3)</f>
        <v>92.3</v>
      </c>
      <c r="P5" s="97">
        <f>ROUNDDOWN(U5/10000,1)</f>
        <v>2.1</v>
      </c>
      <c r="Q5" s="116"/>
      <c r="R5" s="116">
        <f>ROUNDDOWN(J5*U5,0)</f>
        <v>19383</v>
      </c>
      <c r="S5" s="118">
        <f>IF(V5=1,Q5,R5*-1)</f>
        <v>-19383</v>
      </c>
      <c r="T5" s="120">
        <f>S2+S5</f>
        <v>980617</v>
      </c>
      <c r="U5" s="97">
        <f>ROUNDDOWN((($S$2*$U$4)/(J5*100))*100,-3)</f>
        <v>21000</v>
      </c>
      <c r="V5" s="97">
        <f>IF(N5&gt;1,1,0)</f>
        <v>0</v>
      </c>
    </row>
    <row r="6" spans="1:22" ht="19.5" customHeight="1">
      <c r="A6" s="113">
        <v>2</v>
      </c>
      <c r="B6" s="97" t="s">
        <v>57</v>
      </c>
      <c r="C6" s="98">
        <v>42179</v>
      </c>
      <c r="D6" s="133">
        <v>0.5</v>
      </c>
      <c r="E6" s="97">
        <v>195.712</v>
      </c>
      <c r="F6" s="97">
        <v>194.965</v>
      </c>
      <c r="G6" s="97">
        <v>2</v>
      </c>
      <c r="H6" s="97">
        <f aca="true" t="shared" si="2" ref="H6:H12">ROUNDDOWN(E6+(G6/100),3)</f>
        <v>195.732</v>
      </c>
      <c r="I6" s="97">
        <f aca="true" t="shared" si="3" ref="I6:I12">ROUNDDOWN(F6-(G6/100),3)</f>
        <v>194.945</v>
      </c>
      <c r="J6" s="97">
        <f t="shared" si="0"/>
        <v>0.787</v>
      </c>
      <c r="K6" s="97">
        <f t="shared" si="1"/>
        <v>0.393</v>
      </c>
      <c r="L6" s="97">
        <f aca="true" t="shared" si="4" ref="L6:L12">ROUNDDOWN(H6+K6,3)</f>
        <v>196.125</v>
      </c>
      <c r="M6" s="97" t="s">
        <v>92</v>
      </c>
      <c r="P6" s="97">
        <f aca="true" t="shared" si="5" ref="P6:P69">ROUNDDOWN(U6/10000,1)</f>
        <v>2.5</v>
      </c>
      <c r="Q6" s="116"/>
      <c r="R6" s="116"/>
      <c r="S6" s="118">
        <f>IF(V6=1,Q6,R6)</f>
        <v>0</v>
      </c>
      <c r="T6" s="120">
        <f>T5+S6</f>
        <v>980617</v>
      </c>
      <c r="U6" s="97">
        <f>ROUNDDOWN((($S$2*$U$4)/(J6*100))*100,-3)</f>
        <v>25000</v>
      </c>
      <c r="V6" s="97">
        <f aca="true" t="shared" si="6" ref="V6:V69">IF(N6&gt;1,1,0)</f>
        <v>0</v>
      </c>
    </row>
    <row r="7" spans="1:22" ht="19.5" customHeight="1">
      <c r="A7" s="113">
        <v>3</v>
      </c>
      <c r="B7" s="97" t="s">
        <v>57</v>
      </c>
      <c r="C7" s="98">
        <v>42173</v>
      </c>
      <c r="D7" s="133">
        <v>0.3333333333333333</v>
      </c>
      <c r="E7" s="97">
        <v>195.426</v>
      </c>
      <c r="F7" s="97">
        <v>194.334</v>
      </c>
      <c r="G7" s="97">
        <v>2</v>
      </c>
      <c r="H7" s="97">
        <f t="shared" si="2"/>
        <v>195.446</v>
      </c>
      <c r="I7" s="97">
        <f t="shared" si="3"/>
        <v>194.314</v>
      </c>
      <c r="J7" s="97">
        <f t="shared" si="0"/>
        <v>1.132</v>
      </c>
      <c r="K7" s="97">
        <f t="shared" si="1"/>
        <v>0.566</v>
      </c>
      <c r="L7" s="97">
        <f t="shared" si="4"/>
        <v>196.012</v>
      </c>
      <c r="M7" s="97" t="s">
        <v>87</v>
      </c>
      <c r="O7" s="97">
        <f>ROUNDDOWN(J7*100,3)</f>
        <v>113.2</v>
      </c>
      <c r="P7" s="97">
        <f t="shared" si="5"/>
        <v>1.7</v>
      </c>
      <c r="Q7" s="116"/>
      <c r="R7" s="116">
        <f>ROUNDDOWN(J7*U7,0)</f>
        <v>19244</v>
      </c>
      <c r="S7" s="118">
        <f>IF(V7=1,Q7,R7*-1)</f>
        <v>-19244</v>
      </c>
      <c r="T7" s="120">
        <f>T6+S7</f>
        <v>961373</v>
      </c>
      <c r="U7" s="97">
        <f>ROUNDDOWN((($S$2*$U$4)/(J7*100))*100,-3)</f>
        <v>17000</v>
      </c>
      <c r="V7" s="97">
        <f t="shared" si="6"/>
        <v>0</v>
      </c>
    </row>
    <row r="8" spans="1:22" ht="19.5" customHeight="1">
      <c r="A8" s="113">
        <v>4</v>
      </c>
      <c r="B8" s="97" t="s">
        <v>57</v>
      </c>
      <c r="C8" s="98">
        <v>42170</v>
      </c>
      <c r="D8" s="133">
        <v>0.5</v>
      </c>
      <c r="E8" s="97">
        <v>191.754</v>
      </c>
      <c r="F8" s="97">
        <v>191.406</v>
      </c>
      <c r="G8" s="97">
        <v>2</v>
      </c>
      <c r="H8" s="97">
        <f t="shared" si="2"/>
        <v>191.774</v>
      </c>
      <c r="I8" s="97">
        <f t="shared" si="3"/>
        <v>191.386</v>
      </c>
      <c r="J8" s="97">
        <f t="shared" si="0"/>
        <v>0.388</v>
      </c>
      <c r="K8" s="97">
        <f t="shared" si="1"/>
        <v>0.194</v>
      </c>
      <c r="L8" s="97">
        <f t="shared" si="4"/>
        <v>191.968</v>
      </c>
      <c r="M8" s="97" t="s">
        <v>86</v>
      </c>
      <c r="N8" s="97">
        <f aca="true" t="shared" si="7" ref="N6:N69">ROUNDDOWN(K8*100,3)</f>
        <v>19.4</v>
      </c>
      <c r="P8" s="97">
        <f t="shared" si="5"/>
        <v>5.1</v>
      </c>
      <c r="Q8" s="116">
        <f aca="true" t="shared" si="8" ref="Q6:Q69">ROUNDDOWN(K8*U8,0)</f>
        <v>9894</v>
      </c>
      <c r="R8" s="116"/>
      <c r="S8" s="118">
        <f aca="true" t="shared" si="9" ref="S8:S71">IF(V8=1,Q8,R8*-1)</f>
        <v>9894</v>
      </c>
      <c r="T8" s="120">
        <f aca="true" t="shared" si="10" ref="T8:T71">T7+S8</f>
        <v>971267</v>
      </c>
      <c r="U8" s="97">
        <f>ROUNDDOWN((($S$2*$U$4)/(J8*100))*100,-3)</f>
        <v>51000</v>
      </c>
      <c r="V8" s="97">
        <f t="shared" si="6"/>
        <v>1</v>
      </c>
    </row>
    <row r="9" spans="1:22" ht="19.5" customHeight="1">
      <c r="A9" s="113">
        <v>5</v>
      </c>
      <c r="B9" s="97" t="s">
        <v>57</v>
      </c>
      <c r="C9" s="98">
        <v>42166</v>
      </c>
      <c r="D9" s="133">
        <v>0.3333333333333333</v>
      </c>
      <c r="E9" s="97">
        <v>191.35</v>
      </c>
      <c r="F9" s="97">
        <v>190.374</v>
      </c>
      <c r="G9" s="97">
        <v>2</v>
      </c>
      <c r="H9" s="97">
        <f t="shared" si="2"/>
        <v>191.37</v>
      </c>
      <c r="I9" s="97">
        <f t="shared" si="3"/>
        <v>190.354</v>
      </c>
      <c r="J9" s="97">
        <f t="shared" si="0"/>
        <v>1.015</v>
      </c>
      <c r="K9" s="97">
        <f t="shared" si="1"/>
        <v>0.507</v>
      </c>
      <c r="L9" s="97">
        <f t="shared" si="4"/>
        <v>191.877</v>
      </c>
      <c r="M9" s="97" t="s">
        <v>86</v>
      </c>
      <c r="N9" s="97">
        <f t="shared" si="7"/>
        <v>50.7</v>
      </c>
      <c r="P9" s="97">
        <f t="shared" si="5"/>
        <v>1.9</v>
      </c>
      <c r="Q9" s="116">
        <f t="shared" si="8"/>
        <v>9633</v>
      </c>
      <c r="R9" s="116"/>
      <c r="S9" s="118">
        <f t="shared" si="9"/>
        <v>9633</v>
      </c>
      <c r="T9" s="120">
        <f t="shared" si="10"/>
        <v>980900</v>
      </c>
      <c r="U9" s="97">
        <f>ROUNDDOWN((($S$2*$U$4)/(J9*100))*100,-3)</f>
        <v>19000</v>
      </c>
      <c r="V9" s="97">
        <f t="shared" si="6"/>
        <v>1</v>
      </c>
    </row>
    <row r="10" spans="1:22" ht="19.5" customHeight="1">
      <c r="A10" s="113">
        <v>6</v>
      </c>
      <c r="B10" s="97" t="s">
        <v>57</v>
      </c>
      <c r="C10" s="98">
        <v>42160</v>
      </c>
      <c r="D10" s="133">
        <v>0.6666666666666666</v>
      </c>
      <c r="E10" s="97">
        <v>191.737</v>
      </c>
      <c r="F10" s="97">
        <v>191.056</v>
      </c>
      <c r="G10" s="97">
        <v>2</v>
      </c>
      <c r="H10" s="97">
        <f t="shared" si="2"/>
        <v>191.757</v>
      </c>
      <c r="I10" s="97">
        <f t="shared" si="3"/>
        <v>191.036</v>
      </c>
      <c r="J10" s="97">
        <f t="shared" si="0"/>
        <v>0.721</v>
      </c>
      <c r="K10" s="97">
        <f t="shared" si="1"/>
        <v>0.36</v>
      </c>
      <c r="L10" s="97">
        <f t="shared" si="4"/>
        <v>192.117</v>
      </c>
      <c r="M10" s="97" t="s">
        <v>87</v>
      </c>
      <c r="O10" s="97">
        <f>ROUNDDOWN(J10*100,3)</f>
        <v>72.1</v>
      </c>
      <c r="P10" s="97">
        <f t="shared" si="5"/>
        <v>2.7</v>
      </c>
      <c r="Q10" s="116"/>
      <c r="R10" s="116">
        <f>ROUNDDOWN(J10*U10,0)</f>
        <v>19467</v>
      </c>
      <c r="S10" s="118">
        <f t="shared" si="9"/>
        <v>-19467</v>
      </c>
      <c r="T10" s="120">
        <f t="shared" si="10"/>
        <v>961433</v>
      </c>
      <c r="U10" s="97">
        <f>ROUNDDOWN((($S$2*$U$4)/(J10*100))*100,-3)</f>
        <v>27000</v>
      </c>
      <c r="V10" s="97">
        <f t="shared" si="6"/>
        <v>0</v>
      </c>
    </row>
    <row r="11" spans="1:22" ht="19.5" customHeight="1">
      <c r="A11" s="113">
        <v>7</v>
      </c>
      <c r="B11" s="97" t="s">
        <v>57</v>
      </c>
      <c r="C11" s="98">
        <v>42159</v>
      </c>
      <c r="D11" s="133">
        <v>0.3333333333333333</v>
      </c>
      <c r="E11" s="97">
        <v>191.015</v>
      </c>
      <c r="F11" s="97">
        <v>189.806</v>
      </c>
      <c r="G11" s="97">
        <v>2</v>
      </c>
      <c r="H11" s="97">
        <f t="shared" si="2"/>
        <v>191.035</v>
      </c>
      <c r="I11" s="97">
        <f t="shared" si="3"/>
        <v>189.786</v>
      </c>
      <c r="J11" s="97">
        <f t="shared" si="0"/>
        <v>1.249</v>
      </c>
      <c r="K11" s="97">
        <f t="shared" si="1"/>
        <v>0.624</v>
      </c>
      <c r="L11" s="97">
        <f t="shared" si="4"/>
        <v>191.659</v>
      </c>
      <c r="M11" s="97" t="s">
        <v>86</v>
      </c>
      <c r="N11" s="97">
        <f t="shared" si="7"/>
        <v>62.4</v>
      </c>
      <c r="P11" s="97">
        <f t="shared" si="5"/>
        <v>1.6</v>
      </c>
      <c r="Q11" s="116">
        <f t="shared" si="8"/>
        <v>9984</v>
      </c>
      <c r="R11" s="116"/>
      <c r="S11" s="118">
        <f t="shared" si="9"/>
        <v>9984</v>
      </c>
      <c r="T11" s="120">
        <f t="shared" si="10"/>
        <v>971417</v>
      </c>
      <c r="U11" s="97">
        <f>ROUNDDOWN((($S$2*$U$4)/(J11*100))*100,-3)</f>
        <v>16000</v>
      </c>
      <c r="V11" s="97">
        <f t="shared" si="6"/>
        <v>1</v>
      </c>
    </row>
    <row r="12" spans="1:22" ht="19.5" customHeight="1">
      <c r="A12" s="113">
        <v>8</v>
      </c>
      <c r="B12" s="97" t="s">
        <v>57</v>
      </c>
      <c r="C12" s="98">
        <v>42157</v>
      </c>
      <c r="D12" s="133">
        <v>0.3333333333333333</v>
      </c>
      <c r="E12" s="97">
        <v>189.891</v>
      </c>
      <c r="F12" s="97">
        <v>189.119</v>
      </c>
      <c r="G12" s="97">
        <v>2</v>
      </c>
      <c r="H12" s="97">
        <f t="shared" si="2"/>
        <v>189.911</v>
      </c>
      <c r="I12" s="97">
        <f t="shared" si="3"/>
        <v>189.099</v>
      </c>
      <c r="J12" s="97">
        <f t="shared" si="0"/>
        <v>0.812</v>
      </c>
      <c r="K12" s="97">
        <f t="shared" si="1"/>
        <v>0.406</v>
      </c>
      <c r="L12" s="97">
        <f t="shared" si="4"/>
        <v>190.317</v>
      </c>
      <c r="M12" s="97" t="s">
        <v>86</v>
      </c>
      <c r="N12" s="97">
        <f t="shared" si="7"/>
        <v>40.6</v>
      </c>
      <c r="P12" s="97">
        <f t="shared" si="5"/>
        <v>2.4</v>
      </c>
      <c r="Q12" s="116">
        <f t="shared" si="8"/>
        <v>9744</v>
      </c>
      <c r="R12" s="116"/>
      <c r="S12" s="118">
        <f t="shared" si="9"/>
        <v>9744</v>
      </c>
      <c r="T12" s="120">
        <f t="shared" si="10"/>
        <v>981161</v>
      </c>
      <c r="U12" s="97">
        <f>ROUNDDOWN((($S$2*$U$4)/(J12*100))*100,-3)</f>
        <v>24000</v>
      </c>
      <c r="V12" s="97">
        <f t="shared" si="6"/>
        <v>1</v>
      </c>
    </row>
    <row r="13" spans="1:22" ht="19.5" customHeight="1">
      <c r="A13" s="113">
        <v>9</v>
      </c>
      <c r="B13" s="97" t="s">
        <v>88</v>
      </c>
      <c r="C13" s="98">
        <v>42149</v>
      </c>
      <c r="D13" s="133">
        <v>0.3333333333333333</v>
      </c>
      <c r="E13" s="97">
        <v>188.129</v>
      </c>
      <c r="F13" s="97">
        <v>188.593</v>
      </c>
      <c r="G13" s="97">
        <v>2</v>
      </c>
      <c r="H13" s="97">
        <f>ROUNDDOWN(E13-(G13/100),3)</f>
        <v>188.109</v>
      </c>
      <c r="I13" s="97">
        <f>ROUNDDOWN(F13+(G13/100),3)</f>
        <v>188.613</v>
      </c>
      <c r="J13" s="97">
        <f t="shared" si="0"/>
        <v>0.503</v>
      </c>
      <c r="K13" s="97">
        <f t="shared" si="1"/>
        <v>0.251</v>
      </c>
      <c r="L13" s="97">
        <f>ROUNDDOWN(H13-K13,3)</f>
        <v>187.858</v>
      </c>
      <c r="M13" s="97" t="s">
        <v>86</v>
      </c>
      <c r="N13" s="97">
        <f t="shared" si="7"/>
        <v>25.1</v>
      </c>
      <c r="P13" s="97">
        <f t="shared" si="5"/>
        <v>3.9</v>
      </c>
      <c r="Q13" s="116">
        <f t="shared" si="8"/>
        <v>9789</v>
      </c>
      <c r="R13" s="116"/>
      <c r="S13" s="118">
        <f t="shared" si="9"/>
        <v>9789</v>
      </c>
      <c r="T13" s="120">
        <f t="shared" si="10"/>
        <v>990950</v>
      </c>
      <c r="U13" s="97">
        <f>ROUNDDOWN((($S$2*$U$4)/(J13*100))*100,-3)</f>
        <v>39000</v>
      </c>
      <c r="V13" s="97">
        <f t="shared" si="6"/>
        <v>1</v>
      </c>
    </row>
    <row r="14" spans="1:30" ht="19.5" customHeight="1" thickBot="1">
      <c r="A14" s="113">
        <v>10</v>
      </c>
      <c r="B14" s="97" t="s">
        <v>57</v>
      </c>
      <c r="C14" s="98">
        <v>42144</v>
      </c>
      <c r="D14" s="133">
        <v>0.3333333333333333</v>
      </c>
      <c r="E14" s="97">
        <v>187.912</v>
      </c>
      <c r="F14" s="97">
        <v>187.126</v>
      </c>
      <c r="G14" s="97">
        <v>2</v>
      </c>
      <c r="H14" s="97">
        <f aca="true" t="shared" si="11" ref="H14:H23">ROUNDDOWN(E14+(G14/100),3)</f>
        <v>187.932</v>
      </c>
      <c r="I14" s="97">
        <f aca="true" t="shared" si="12" ref="I14:I23">ROUNDDOWN(F14-(G14/100),3)</f>
        <v>187.106</v>
      </c>
      <c r="J14" s="97">
        <f t="shared" si="0"/>
        <v>0.825</v>
      </c>
      <c r="K14" s="97">
        <f t="shared" si="1"/>
        <v>0.412</v>
      </c>
      <c r="L14" s="97">
        <f aca="true" t="shared" si="13" ref="L14:L23">ROUNDDOWN(H14+K14,3)</f>
        <v>188.344</v>
      </c>
      <c r="M14" s="97" t="s">
        <v>86</v>
      </c>
      <c r="N14" s="97">
        <f t="shared" si="7"/>
        <v>41.2</v>
      </c>
      <c r="P14" s="97">
        <f t="shared" si="5"/>
        <v>2.4</v>
      </c>
      <c r="Q14" s="116">
        <f t="shared" si="8"/>
        <v>9888</v>
      </c>
      <c r="R14" s="116"/>
      <c r="S14" s="118">
        <f t="shared" si="9"/>
        <v>9888</v>
      </c>
      <c r="T14" s="120">
        <f t="shared" si="10"/>
        <v>1000838</v>
      </c>
      <c r="U14" s="97">
        <f>ROUNDDOWN((($S$2*$U$4)/(J14*100))*100,-3)</f>
        <v>24000</v>
      </c>
      <c r="V14" s="97">
        <f t="shared" si="6"/>
        <v>1</v>
      </c>
      <c r="AC14" s="96" t="s">
        <v>70</v>
      </c>
      <c r="AD14" s="96"/>
    </row>
    <row r="15" spans="1:30" ht="19.5" customHeight="1" thickBot="1">
      <c r="A15" s="113">
        <v>11</v>
      </c>
      <c r="B15" s="97" t="s">
        <v>57</v>
      </c>
      <c r="C15" s="98">
        <v>42138</v>
      </c>
      <c r="D15" s="133">
        <v>0.3333333333333333</v>
      </c>
      <c r="E15" s="97">
        <v>187.991</v>
      </c>
      <c r="F15" s="97">
        <v>187.351</v>
      </c>
      <c r="G15" s="97">
        <v>2</v>
      </c>
      <c r="H15" s="97">
        <f t="shared" si="11"/>
        <v>188.011</v>
      </c>
      <c r="I15" s="97">
        <f t="shared" si="12"/>
        <v>187.331</v>
      </c>
      <c r="J15" s="97">
        <f t="shared" si="0"/>
        <v>0.68</v>
      </c>
      <c r="K15" s="97">
        <f t="shared" si="1"/>
        <v>0.34</v>
      </c>
      <c r="L15" s="97">
        <f t="shared" si="13"/>
        <v>188.351</v>
      </c>
      <c r="M15" s="97" t="s">
        <v>86</v>
      </c>
      <c r="N15" s="97">
        <f t="shared" si="7"/>
        <v>34</v>
      </c>
      <c r="P15" s="97">
        <f t="shared" si="5"/>
        <v>2.9</v>
      </c>
      <c r="Q15" s="116">
        <f t="shared" si="8"/>
        <v>9860</v>
      </c>
      <c r="R15" s="116"/>
      <c r="S15" s="118">
        <f t="shared" si="9"/>
        <v>9860</v>
      </c>
      <c r="T15" s="120">
        <f t="shared" si="10"/>
        <v>1010698</v>
      </c>
      <c r="U15" s="97">
        <f>ROUNDDOWN((($S$2*$U$4)/(J15*100))*100,-3)</f>
        <v>29000</v>
      </c>
      <c r="V15" s="97">
        <f t="shared" si="6"/>
        <v>1</v>
      </c>
      <c r="AC15" s="146" t="s">
        <v>27</v>
      </c>
      <c r="AD15" s="147"/>
    </row>
    <row r="16" spans="1:30" ht="19.5" customHeight="1">
      <c r="A16" s="113">
        <v>12</v>
      </c>
      <c r="B16" s="97" t="s">
        <v>57</v>
      </c>
      <c r="C16" s="98">
        <v>42137</v>
      </c>
      <c r="D16" s="133">
        <v>0.6666666666666666</v>
      </c>
      <c r="E16" s="97">
        <v>187.711</v>
      </c>
      <c r="F16" s="97">
        <v>187.018</v>
      </c>
      <c r="G16" s="97">
        <v>2</v>
      </c>
      <c r="H16" s="97">
        <f t="shared" si="11"/>
        <v>187.731</v>
      </c>
      <c r="I16" s="97">
        <f t="shared" si="12"/>
        <v>186.998</v>
      </c>
      <c r="J16" s="97">
        <f t="shared" si="0"/>
        <v>0.733</v>
      </c>
      <c r="K16" s="97">
        <f t="shared" si="1"/>
        <v>0.366</v>
      </c>
      <c r="L16" s="97">
        <f t="shared" si="13"/>
        <v>188.097</v>
      </c>
      <c r="M16" s="97" t="s">
        <v>86</v>
      </c>
      <c r="N16" s="97">
        <f t="shared" si="7"/>
        <v>36.6</v>
      </c>
      <c r="P16" s="97">
        <f t="shared" si="5"/>
        <v>2.7</v>
      </c>
      <c r="Q16" s="116">
        <f t="shared" si="8"/>
        <v>9882</v>
      </c>
      <c r="R16" s="116"/>
      <c r="S16" s="118">
        <f t="shared" si="9"/>
        <v>9882</v>
      </c>
      <c r="T16" s="120">
        <f t="shared" si="10"/>
        <v>1020580</v>
      </c>
      <c r="U16" s="97">
        <f>ROUNDDOWN((($S$2*$U$4)/(J16*100))*100,-3)</f>
        <v>27000</v>
      </c>
      <c r="V16" s="97">
        <f t="shared" si="6"/>
        <v>1</v>
      </c>
      <c r="AC16" s="86" t="s">
        <v>28</v>
      </c>
      <c r="AD16" s="89" t="s">
        <v>125</v>
      </c>
    </row>
    <row r="17" spans="1:30" ht="19.5" customHeight="1">
      <c r="A17" s="113">
        <v>13</v>
      </c>
      <c r="B17" s="97" t="s">
        <v>57</v>
      </c>
      <c r="C17" s="98">
        <v>42131</v>
      </c>
      <c r="D17" s="133">
        <v>0.6666666666666666</v>
      </c>
      <c r="E17" s="97">
        <v>182.374</v>
      </c>
      <c r="F17" s="97">
        <v>181.012</v>
      </c>
      <c r="G17" s="97">
        <v>2</v>
      </c>
      <c r="H17" s="97">
        <f t="shared" si="11"/>
        <v>182.394</v>
      </c>
      <c r="I17" s="97">
        <f t="shared" si="12"/>
        <v>180.992</v>
      </c>
      <c r="J17" s="97">
        <f t="shared" si="0"/>
        <v>1.402</v>
      </c>
      <c r="K17" s="97">
        <f t="shared" si="1"/>
        <v>0.701</v>
      </c>
      <c r="L17" s="97">
        <f t="shared" si="13"/>
        <v>183.095</v>
      </c>
      <c r="M17" s="97" t="s">
        <v>86</v>
      </c>
      <c r="N17" s="97">
        <f t="shared" si="7"/>
        <v>70.1</v>
      </c>
      <c r="P17" s="97">
        <f t="shared" si="5"/>
        <v>1.4</v>
      </c>
      <c r="Q17" s="116">
        <f t="shared" si="8"/>
        <v>9814</v>
      </c>
      <c r="R17" s="116"/>
      <c r="S17" s="118">
        <f t="shared" si="9"/>
        <v>9814</v>
      </c>
      <c r="T17" s="120">
        <f t="shared" si="10"/>
        <v>1030394</v>
      </c>
      <c r="U17" s="97">
        <f>ROUNDDOWN((($S$2*$U$4)/(J17*100))*100,-3)</f>
        <v>14000</v>
      </c>
      <c r="V17" s="97">
        <f t="shared" si="6"/>
        <v>1</v>
      </c>
      <c r="AC17" s="87" t="s">
        <v>29</v>
      </c>
      <c r="AD17" s="90">
        <v>67</v>
      </c>
    </row>
    <row r="18" spans="1:30" ht="19.5" customHeight="1">
      <c r="A18" s="113">
        <v>14</v>
      </c>
      <c r="B18" s="97" t="s">
        <v>57</v>
      </c>
      <c r="C18" s="98">
        <v>42122</v>
      </c>
      <c r="D18" s="133">
        <v>0.3333333333333333</v>
      </c>
      <c r="E18" s="97">
        <v>181.603</v>
      </c>
      <c r="F18" s="97">
        <v>180.62</v>
      </c>
      <c r="G18" s="97">
        <v>2</v>
      </c>
      <c r="H18" s="97">
        <f t="shared" si="11"/>
        <v>181.623</v>
      </c>
      <c r="I18" s="97">
        <f t="shared" si="12"/>
        <v>180.6</v>
      </c>
      <c r="J18" s="97">
        <f t="shared" si="0"/>
        <v>1.023</v>
      </c>
      <c r="K18" s="97">
        <f t="shared" si="1"/>
        <v>0.511</v>
      </c>
      <c r="L18" s="97">
        <f t="shared" si="13"/>
        <v>182.134</v>
      </c>
      <c r="M18" s="97" t="s">
        <v>86</v>
      </c>
      <c r="N18" s="97">
        <f t="shared" si="7"/>
        <v>51.1</v>
      </c>
      <c r="P18" s="97">
        <f t="shared" si="5"/>
        <v>1.9</v>
      </c>
      <c r="Q18" s="116">
        <f t="shared" si="8"/>
        <v>9709</v>
      </c>
      <c r="R18" s="116"/>
      <c r="S18" s="118">
        <f t="shared" si="9"/>
        <v>9709</v>
      </c>
      <c r="T18" s="120">
        <f t="shared" si="10"/>
        <v>1040103</v>
      </c>
      <c r="U18" s="97">
        <f>ROUNDDOWN((($S$2*$U$4)/(J18*100))*100,-3)</f>
        <v>19000</v>
      </c>
      <c r="V18" s="97">
        <f t="shared" si="6"/>
        <v>1</v>
      </c>
      <c r="AC18" s="87" t="s">
        <v>30</v>
      </c>
      <c r="AD18" s="90">
        <v>33</v>
      </c>
    </row>
    <row r="19" spans="1:30" ht="19.5" customHeight="1">
      <c r="A19" s="113">
        <v>15</v>
      </c>
      <c r="B19" s="97" t="s">
        <v>57</v>
      </c>
      <c r="C19" s="98">
        <v>42121</v>
      </c>
      <c r="D19" s="133">
        <v>0.5</v>
      </c>
      <c r="E19" s="97">
        <v>180.733</v>
      </c>
      <c r="F19" s="97">
        <v>180.295</v>
      </c>
      <c r="G19" s="97">
        <v>2</v>
      </c>
      <c r="H19" s="97">
        <f t="shared" si="11"/>
        <v>180.753</v>
      </c>
      <c r="I19" s="97">
        <f t="shared" si="12"/>
        <v>180.275</v>
      </c>
      <c r="J19" s="97">
        <f t="shared" si="0"/>
        <v>0.477</v>
      </c>
      <c r="K19" s="97">
        <f t="shared" si="1"/>
        <v>0.238</v>
      </c>
      <c r="L19" s="97">
        <f t="shared" si="13"/>
        <v>180.991</v>
      </c>
      <c r="M19" s="97" t="s">
        <v>123</v>
      </c>
      <c r="N19" s="97">
        <f t="shared" si="7"/>
        <v>23.8</v>
      </c>
      <c r="P19" s="97">
        <f t="shared" si="5"/>
        <v>4.1</v>
      </c>
      <c r="Q19" s="116">
        <f t="shared" si="8"/>
        <v>9758</v>
      </c>
      <c r="R19" s="116"/>
      <c r="S19" s="118">
        <f t="shared" si="9"/>
        <v>9758</v>
      </c>
      <c r="T19" s="120">
        <f t="shared" si="10"/>
        <v>1049861</v>
      </c>
      <c r="U19" s="97">
        <f>ROUNDDOWN((($S$2*$U$4)/(J19*100))*100,-3)</f>
        <v>41000</v>
      </c>
      <c r="V19" s="97">
        <f t="shared" si="6"/>
        <v>1</v>
      </c>
      <c r="AC19" s="87" t="s">
        <v>31</v>
      </c>
      <c r="AD19" s="90">
        <f>SUM(AD17:AD18)</f>
        <v>100</v>
      </c>
    </row>
    <row r="20" spans="1:30" ht="19.5" customHeight="1">
      <c r="A20" s="113">
        <v>16</v>
      </c>
      <c r="B20" s="97" t="s">
        <v>57</v>
      </c>
      <c r="C20" s="98">
        <v>42117</v>
      </c>
      <c r="D20" s="133">
        <v>0.6666666666666666</v>
      </c>
      <c r="E20" s="97">
        <v>180.293</v>
      </c>
      <c r="F20" s="97">
        <v>179.696</v>
      </c>
      <c r="G20" s="97">
        <v>2</v>
      </c>
      <c r="H20" s="97">
        <f t="shared" si="11"/>
        <v>180.313</v>
      </c>
      <c r="I20" s="97">
        <f t="shared" si="12"/>
        <v>179.676</v>
      </c>
      <c r="J20" s="97">
        <f t="shared" si="0"/>
        <v>0.637</v>
      </c>
      <c r="K20" s="97">
        <f t="shared" si="1"/>
        <v>0.318</v>
      </c>
      <c r="L20" s="97">
        <f t="shared" si="13"/>
        <v>180.631</v>
      </c>
      <c r="M20" s="97" t="s">
        <v>92</v>
      </c>
      <c r="P20" s="97">
        <f t="shared" si="5"/>
        <v>3.1</v>
      </c>
      <c r="Q20" s="116"/>
      <c r="R20" s="116"/>
      <c r="S20" s="118">
        <f t="shared" si="9"/>
        <v>0</v>
      </c>
      <c r="T20" s="120">
        <f t="shared" si="10"/>
        <v>1049861</v>
      </c>
      <c r="U20" s="97">
        <f>ROUNDDOWN((($S$2*$U$4)/(J20*100))*100,-3)</f>
        <v>31000</v>
      </c>
      <c r="V20" s="97">
        <f t="shared" si="6"/>
        <v>0</v>
      </c>
      <c r="AC20" s="87" t="s">
        <v>32</v>
      </c>
      <c r="AD20" s="90">
        <v>75</v>
      </c>
    </row>
    <row r="21" spans="1:30" ht="19.5" customHeight="1">
      <c r="A21" s="113">
        <v>17</v>
      </c>
      <c r="B21" s="97" t="s">
        <v>57</v>
      </c>
      <c r="C21" s="98">
        <v>42117</v>
      </c>
      <c r="D21" s="133">
        <v>0.3333333333333333</v>
      </c>
      <c r="E21" s="97">
        <v>180.136</v>
      </c>
      <c r="F21" s="97">
        <v>179.297</v>
      </c>
      <c r="G21" s="97">
        <v>2</v>
      </c>
      <c r="H21" s="97">
        <f t="shared" si="11"/>
        <v>180.156</v>
      </c>
      <c r="I21" s="97">
        <f t="shared" si="12"/>
        <v>179.277</v>
      </c>
      <c r="J21" s="97">
        <f t="shared" si="0"/>
        <v>0.879</v>
      </c>
      <c r="K21" s="97">
        <f t="shared" si="1"/>
        <v>0.439</v>
      </c>
      <c r="L21" s="97">
        <f t="shared" si="13"/>
        <v>180.595</v>
      </c>
      <c r="M21" s="97" t="s">
        <v>86</v>
      </c>
      <c r="N21" s="97">
        <f t="shared" si="7"/>
        <v>43.9</v>
      </c>
      <c r="P21" s="97">
        <f t="shared" si="5"/>
        <v>2.2</v>
      </c>
      <c r="Q21" s="116">
        <f t="shared" si="8"/>
        <v>9658</v>
      </c>
      <c r="R21" s="116"/>
      <c r="S21" s="118">
        <f t="shared" si="9"/>
        <v>9658</v>
      </c>
      <c r="T21" s="120">
        <f t="shared" si="10"/>
        <v>1059519</v>
      </c>
      <c r="U21" s="97">
        <f>ROUNDDOWN((($S$2*$U$4)/(J21*100))*100,-3)</f>
        <v>22000</v>
      </c>
      <c r="V21" s="97">
        <f t="shared" si="6"/>
        <v>1</v>
      </c>
      <c r="AC21" s="87" t="s">
        <v>33</v>
      </c>
      <c r="AD21" s="91">
        <v>16</v>
      </c>
    </row>
    <row r="22" spans="1:30" ht="19.5" customHeight="1">
      <c r="A22" s="113">
        <v>18</v>
      </c>
      <c r="B22" s="97" t="s">
        <v>57</v>
      </c>
      <c r="C22" s="98">
        <v>42115</v>
      </c>
      <c r="D22" s="133">
        <v>0.3333333333333333</v>
      </c>
      <c r="E22" s="97">
        <v>178.152</v>
      </c>
      <c r="F22" s="97">
        <v>177.477</v>
      </c>
      <c r="G22" s="97">
        <v>2</v>
      </c>
      <c r="H22" s="97">
        <f t="shared" si="11"/>
        <v>178.172</v>
      </c>
      <c r="I22" s="97">
        <f t="shared" si="12"/>
        <v>177.457</v>
      </c>
      <c r="J22" s="97">
        <f t="shared" si="0"/>
        <v>0.715</v>
      </c>
      <c r="K22" s="97">
        <f t="shared" si="1"/>
        <v>0.357</v>
      </c>
      <c r="L22" s="97">
        <f t="shared" si="13"/>
        <v>178.529</v>
      </c>
      <c r="M22" s="97" t="s">
        <v>86</v>
      </c>
      <c r="N22" s="97">
        <f t="shared" si="7"/>
        <v>35.7</v>
      </c>
      <c r="P22" s="97">
        <f t="shared" si="5"/>
        <v>2.7</v>
      </c>
      <c r="Q22" s="116">
        <f t="shared" si="8"/>
        <v>9639</v>
      </c>
      <c r="R22" s="116"/>
      <c r="S22" s="118">
        <f t="shared" si="9"/>
        <v>9639</v>
      </c>
      <c r="T22" s="120">
        <f t="shared" si="10"/>
        <v>1069158</v>
      </c>
      <c r="U22" s="97">
        <f>ROUNDDOWN((($S$2*$U$4)/(J22*100))*100,-3)</f>
        <v>27000</v>
      </c>
      <c r="V22" s="97">
        <f t="shared" si="6"/>
        <v>1</v>
      </c>
      <c r="AC22" s="87" t="s">
        <v>34</v>
      </c>
      <c r="AD22" s="90" t="s">
        <v>71</v>
      </c>
    </row>
    <row r="23" spans="1:30" ht="19.5" customHeight="1">
      <c r="A23" s="113">
        <v>19</v>
      </c>
      <c r="B23" s="97" t="s">
        <v>57</v>
      </c>
      <c r="C23" s="98">
        <v>42100</v>
      </c>
      <c r="D23" s="133">
        <v>0.8333333333333334</v>
      </c>
      <c r="E23" s="97">
        <v>178.127</v>
      </c>
      <c r="F23" s="97">
        <v>177.637</v>
      </c>
      <c r="G23" s="97">
        <v>2</v>
      </c>
      <c r="H23" s="97">
        <f t="shared" si="11"/>
        <v>178.147</v>
      </c>
      <c r="I23" s="97">
        <f t="shared" si="12"/>
        <v>177.617</v>
      </c>
      <c r="J23" s="97">
        <f t="shared" si="0"/>
        <v>0.53</v>
      </c>
      <c r="K23" s="97">
        <f t="shared" si="1"/>
        <v>0.265</v>
      </c>
      <c r="L23" s="97">
        <f t="shared" si="13"/>
        <v>178.412</v>
      </c>
      <c r="M23" s="97" t="s">
        <v>86</v>
      </c>
      <c r="N23" s="97">
        <f t="shared" si="7"/>
        <v>26.5</v>
      </c>
      <c r="P23" s="97">
        <f t="shared" si="5"/>
        <v>3.7</v>
      </c>
      <c r="Q23" s="116">
        <f t="shared" si="8"/>
        <v>9805</v>
      </c>
      <c r="R23" s="116"/>
      <c r="S23" s="118">
        <f t="shared" si="9"/>
        <v>9805</v>
      </c>
      <c r="T23" s="120">
        <f t="shared" si="10"/>
        <v>1078963</v>
      </c>
      <c r="U23" s="97">
        <f>ROUNDDOWN((($S$2*$U$4)/(J23*100))*100,-3)</f>
        <v>37000</v>
      </c>
      <c r="V23" s="97">
        <f t="shared" si="6"/>
        <v>1</v>
      </c>
      <c r="AC23" s="92" t="s">
        <v>90</v>
      </c>
      <c r="AD23" s="93">
        <v>9</v>
      </c>
    </row>
    <row r="24" spans="1:30" ht="19.5" customHeight="1">
      <c r="A24" s="113">
        <v>20</v>
      </c>
      <c r="B24" s="97" t="s">
        <v>88</v>
      </c>
      <c r="C24" s="98">
        <v>42090</v>
      </c>
      <c r="D24" s="133">
        <v>0.16666666666666666</v>
      </c>
      <c r="E24" s="97">
        <v>176.92</v>
      </c>
      <c r="F24" s="97">
        <v>177.324</v>
      </c>
      <c r="G24" s="97">
        <v>2</v>
      </c>
      <c r="H24" s="97">
        <f aca="true" t="shared" si="14" ref="H24:H29">ROUNDDOWN(E24-(G24/100),3)</f>
        <v>176.9</v>
      </c>
      <c r="I24" s="97">
        <f aca="true" t="shared" si="15" ref="I24:I29">ROUNDDOWN(F24+(G24/100),3)</f>
        <v>177.344</v>
      </c>
      <c r="J24" s="97">
        <f t="shared" si="0"/>
        <v>0.443</v>
      </c>
      <c r="K24" s="97">
        <f t="shared" si="1"/>
        <v>0.221</v>
      </c>
      <c r="L24" s="97">
        <f aca="true" t="shared" si="16" ref="L24:L29">ROUNDDOWN(H24-K24,3)</f>
        <v>176.679</v>
      </c>
      <c r="M24" s="97" t="s">
        <v>87</v>
      </c>
      <c r="O24" s="97">
        <f>ROUNDDOWN(J24*100,3)</f>
        <v>44.3</v>
      </c>
      <c r="P24" s="97">
        <f t="shared" si="5"/>
        <v>4.5</v>
      </c>
      <c r="Q24" s="116"/>
      <c r="R24" s="116">
        <f>ROUNDDOWN(J24*U24,0)</f>
        <v>19935</v>
      </c>
      <c r="S24" s="118">
        <f t="shared" si="9"/>
        <v>-19935</v>
      </c>
      <c r="T24" s="120">
        <f t="shared" si="10"/>
        <v>1059028</v>
      </c>
      <c r="U24" s="97">
        <f>ROUNDDOWN((($S$2*$U$4)/(J24*100))*100,-3)</f>
        <v>45000</v>
      </c>
      <c r="V24" s="97">
        <f t="shared" si="6"/>
        <v>0</v>
      </c>
      <c r="AC24" s="87" t="s">
        <v>35</v>
      </c>
      <c r="AD24" s="149">
        <f>Q105</f>
        <v>737126</v>
      </c>
    </row>
    <row r="25" spans="1:30" ht="19.5" customHeight="1">
      <c r="A25" s="113">
        <v>21</v>
      </c>
      <c r="B25" s="97" t="s">
        <v>88</v>
      </c>
      <c r="C25" s="98">
        <v>42088</v>
      </c>
      <c r="D25" s="133">
        <v>0.5</v>
      </c>
      <c r="E25" s="97">
        <v>177.739</v>
      </c>
      <c r="F25" s="97">
        <v>178.373</v>
      </c>
      <c r="G25" s="97">
        <v>2</v>
      </c>
      <c r="H25" s="97">
        <f t="shared" si="14"/>
        <v>177.719</v>
      </c>
      <c r="I25" s="97">
        <f t="shared" si="15"/>
        <v>178.393</v>
      </c>
      <c r="J25" s="97">
        <f t="shared" si="0"/>
        <v>0.674</v>
      </c>
      <c r="K25" s="97">
        <f t="shared" si="1"/>
        <v>0.337</v>
      </c>
      <c r="L25" s="97">
        <f t="shared" si="16"/>
        <v>177.382</v>
      </c>
      <c r="M25" s="97" t="s">
        <v>86</v>
      </c>
      <c r="N25" s="97">
        <f t="shared" si="7"/>
        <v>33.7</v>
      </c>
      <c r="P25" s="97">
        <f t="shared" si="5"/>
        <v>2.9</v>
      </c>
      <c r="Q25" s="116">
        <f t="shared" si="8"/>
        <v>9773</v>
      </c>
      <c r="R25" s="116"/>
      <c r="S25" s="118">
        <f t="shared" si="9"/>
        <v>9773</v>
      </c>
      <c r="T25" s="120">
        <f t="shared" si="10"/>
        <v>1068801</v>
      </c>
      <c r="U25" s="97">
        <f>ROUNDDOWN((($S$2*$U$4)/(J25*100))*100,-3)</f>
        <v>29000</v>
      </c>
      <c r="V25" s="97">
        <f t="shared" si="6"/>
        <v>1</v>
      </c>
      <c r="AC25" s="87" t="s">
        <v>36</v>
      </c>
      <c r="AD25" s="150">
        <f>R105</f>
        <v>314788</v>
      </c>
    </row>
    <row r="26" spans="1:30" ht="19.5" customHeight="1">
      <c r="A26" s="113">
        <v>22</v>
      </c>
      <c r="B26" s="97" t="s">
        <v>88</v>
      </c>
      <c r="C26" s="98">
        <v>42088</v>
      </c>
      <c r="D26" s="133">
        <v>0.3333333333333333</v>
      </c>
      <c r="E26" s="97">
        <v>177.65</v>
      </c>
      <c r="F26" s="97">
        <v>178.222</v>
      </c>
      <c r="G26" s="97">
        <v>2</v>
      </c>
      <c r="H26" s="97">
        <f t="shared" si="14"/>
        <v>177.63</v>
      </c>
      <c r="I26" s="97">
        <f t="shared" si="15"/>
        <v>178.242</v>
      </c>
      <c r="J26" s="97">
        <f t="shared" si="0"/>
        <v>0.611</v>
      </c>
      <c r="K26" s="97">
        <f t="shared" si="1"/>
        <v>0.305</v>
      </c>
      <c r="L26" s="97">
        <f t="shared" si="16"/>
        <v>177.325</v>
      </c>
      <c r="M26" s="97" t="s">
        <v>92</v>
      </c>
      <c r="P26" s="97">
        <f t="shared" si="5"/>
        <v>3.2</v>
      </c>
      <c r="Q26" s="116"/>
      <c r="R26" s="116"/>
      <c r="S26" s="118">
        <f t="shared" si="9"/>
        <v>0</v>
      </c>
      <c r="T26" s="120">
        <f t="shared" si="10"/>
        <v>1068801</v>
      </c>
      <c r="U26" s="97">
        <f>ROUNDDOWN((($S$2*$U$4)/(J26*100))*100,-3)</f>
        <v>32000</v>
      </c>
      <c r="V26" s="97">
        <f t="shared" si="6"/>
        <v>0</v>
      </c>
      <c r="AC26" s="87" t="s">
        <v>37</v>
      </c>
      <c r="AD26" s="149">
        <f>AD24-AD25</f>
        <v>422338</v>
      </c>
    </row>
    <row r="27" spans="1:30" ht="19.5" customHeight="1">
      <c r="A27" s="113">
        <v>23</v>
      </c>
      <c r="B27" s="97" t="s">
        <v>88</v>
      </c>
      <c r="C27" s="98">
        <v>42068</v>
      </c>
      <c r="D27" s="133">
        <v>0.5</v>
      </c>
      <c r="E27" s="97">
        <v>182.822</v>
      </c>
      <c r="F27" s="97">
        <v>183.706</v>
      </c>
      <c r="G27" s="97">
        <v>2</v>
      </c>
      <c r="H27" s="97">
        <f t="shared" si="14"/>
        <v>182.802</v>
      </c>
      <c r="I27" s="97">
        <f t="shared" si="15"/>
        <v>183.726</v>
      </c>
      <c r="J27" s="97">
        <f t="shared" si="0"/>
        <v>0.924</v>
      </c>
      <c r="K27" s="97">
        <f t="shared" si="1"/>
        <v>0.462</v>
      </c>
      <c r="L27" s="97">
        <f t="shared" si="16"/>
        <v>182.34</v>
      </c>
      <c r="M27" s="97" t="s">
        <v>86</v>
      </c>
      <c r="N27" s="97">
        <f t="shared" si="7"/>
        <v>46.2</v>
      </c>
      <c r="P27" s="97">
        <f t="shared" si="5"/>
        <v>2.1</v>
      </c>
      <c r="Q27" s="116">
        <f t="shared" si="8"/>
        <v>9702</v>
      </c>
      <c r="R27" s="116"/>
      <c r="S27" s="118">
        <f t="shared" si="9"/>
        <v>9702</v>
      </c>
      <c r="T27" s="120">
        <f t="shared" si="10"/>
        <v>1078503</v>
      </c>
      <c r="U27" s="97">
        <f>ROUNDDOWN((($S$2*$U$4)/(J27*100))*100,-3)</f>
        <v>21000</v>
      </c>
      <c r="V27" s="97">
        <f t="shared" si="6"/>
        <v>1</v>
      </c>
      <c r="AC27" s="87" t="s">
        <v>15</v>
      </c>
      <c r="AD27" s="94">
        <f>ROUNDDOWN(AD24/AD17,3)</f>
        <v>11001.88</v>
      </c>
    </row>
    <row r="28" spans="1:30" ht="19.5" customHeight="1">
      <c r="A28" s="113">
        <v>24</v>
      </c>
      <c r="B28" s="97" t="s">
        <v>88</v>
      </c>
      <c r="C28" s="98">
        <v>42067</v>
      </c>
      <c r="D28" s="133">
        <v>0.3333333333333333</v>
      </c>
      <c r="E28" s="97">
        <v>183.248</v>
      </c>
      <c r="F28" s="97">
        <v>183.981</v>
      </c>
      <c r="G28" s="97">
        <v>2</v>
      </c>
      <c r="H28" s="97">
        <f t="shared" si="14"/>
        <v>183.228</v>
      </c>
      <c r="I28" s="97">
        <f t="shared" si="15"/>
        <v>184.001</v>
      </c>
      <c r="J28" s="97">
        <f t="shared" si="0"/>
        <v>0.772</v>
      </c>
      <c r="K28" s="97">
        <f t="shared" si="1"/>
        <v>0.386</v>
      </c>
      <c r="L28" s="97">
        <f t="shared" si="16"/>
        <v>182.842</v>
      </c>
      <c r="M28" s="97" t="s">
        <v>86</v>
      </c>
      <c r="N28" s="97">
        <f t="shared" si="7"/>
        <v>38.6</v>
      </c>
      <c r="P28" s="97">
        <f t="shared" si="5"/>
        <v>2.5</v>
      </c>
      <c r="Q28" s="116">
        <f t="shared" si="8"/>
        <v>9650</v>
      </c>
      <c r="R28" s="116"/>
      <c r="S28" s="118">
        <f t="shared" si="9"/>
        <v>9650</v>
      </c>
      <c r="T28" s="120">
        <f t="shared" si="10"/>
        <v>1088153</v>
      </c>
      <c r="U28" s="97">
        <f>ROUNDDOWN((($S$2*$U$4)/(J28*100))*100,-3)</f>
        <v>25000</v>
      </c>
      <c r="V28" s="97">
        <f t="shared" si="6"/>
        <v>1</v>
      </c>
      <c r="AC28" s="87" t="s">
        <v>16</v>
      </c>
      <c r="AD28" s="94">
        <f>ROUNDDOWN(AD25/AD21,3)</f>
        <v>19674.25</v>
      </c>
    </row>
    <row r="29" spans="1:30" ht="19.5" customHeight="1">
      <c r="A29" s="113">
        <v>25</v>
      </c>
      <c r="B29" s="97" t="s">
        <v>88</v>
      </c>
      <c r="C29" s="98">
        <v>42066</v>
      </c>
      <c r="D29" s="133">
        <v>0</v>
      </c>
      <c r="E29" s="97">
        <v>184.28</v>
      </c>
      <c r="F29" s="97">
        <v>184.71</v>
      </c>
      <c r="G29" s="97">
        <v>2</v>
      </c>
      <c r="H29" s="97">
        <f t="shared" si="14"/>
        <v>184.26</v>
      </c>
      <c r="I29" s="97">
        <f t="shared" si="15"/>
        <v>184.73</v>
      </c>
      <c r="J29" s="97">
        <f t="shared" si="0"/>
        <v>0.469</v>
      </c>
      <c r="K29" s="97">
        <f t="shared" si="1"/>
        <v>0.234</v>
      </c>
      <c r="L29" s="97">
        <f t="shared" si="16"/>
        <v>184.026</v>
      </c>
      <c r="M29" s="97" t="s">
        <v>86</v>
      </c>
      <c r="N29" s="97">
        <f t="shared" si="7"/>
        <v>23.4</v>
      </c>
      <c r="P29" s="97">
        <f t="shared" si="5"/>
        <v>4.2</v>
      </c>
      <c r="Q29" s="116">
        <f t="shared" si="8"/>
        <v>9828</v>
      </c>
      <c r="R29" s="116"/>
      <c r="S29" s="118">
        <f t="shared" si="9"/>
        <v>9828</v>
      </c>
      <c r="T29" s="120">
        <f t="shared" si="10"/>
        <v>1097981</v>
      </c>
      <c r="U29" s="97">
        <f>ROUNDDOWN((($S$2*$U$4)/(J29*100))*100,-3)</f>
        <v>42000</v>
      </c>
      <c r="V29" s="97">
        <f t="shared" si="6"/>
        <v>1</v>
      </c>
      <c r="AC29" s="87" t="s">
        <v>38</v>
      </c>
      <c r="AD29" s="90">
        <v>12</v>
      </c>
    </row>
    <row r="30" spans="1:30" ht="19.5" customHeight="1">
      <c r="A30" s="113">
        <v>26</v>
      </c>
      <c r="B30" s="97" t="s">
        <v>57</v>
      </c>
      <c r="C30" s="98">
        <v>42058</v>
      </c>
      <c r="D30" s="133">
        <v>0.5</v>
      </c>
      <c r="E30" s="97">
        <v>183.319</v>
      </c>
      <c r="F30" s="97">
        <v>182.602</v>
      </c>
      <c r="G30" s="97">
        <v>2</v>
      </c>
      <c r="H30" s="97">
        <f>ROUNDDOWN(E30+(G30/100),3)</f>
        <v>183.339</v>
      </c>
      <c r="I30" s="97">
        <f>ROUNDDOWN(F30-(G30/100),3)</f>
        <v>182.582</v>
      </c>
      <c r="J30" s="97">
        <f t="shared" si="0"/>
        <v>0.757</v>
      </c>
      <c r="K30" s="97">
        <f t="shared" si="1"/>
        <v>0.378</v>
      </c>
      <c r="L30" s="97">
        <f>ROUNDDOWN(H30+K30,3)</f>
        <v>183.717</v>
      </c>
      <c r="M30" s="97" t="s">
        <v>86</v>
      </c>
      <c r="N30" s="97">
        <f t="shared" si="7"/>
        <v>37.8</v>
      </c>
      <c r="P30" s="97">
        <f t="shared" si="5"/>
        <v>2.6</v>
      </c>
      <c r="Q30" s="116">
        <f t="shared" si="8"/>
        <v>9828</v>
      </c>
      <c r="R30" s="116"/>
      <c r="S30" s="118">
        <f t="shared" si="9"/>
        <v>9828</v>
      </c>
      <c r="T30" s="120">
        <f t="shared" si="10"/>
        <v>1107809</v>
      </c>
      <c r="U30" s="97">
        <f>ROUNDDOWN((($S$2*$U$4)/(J30*100))*100,-3)</f>
        <v>26000</v>
      </c>
      <c r="V30" s="97">
        <f t="shared" si="6"/>
        <v>1</v>
      </c>
      <c r="AC30" s="87" t="s">
        <v>39</v>
      </c>
      <c r="AD30" s="90">
        <v>2</v>
      </c>
    </row>
    <row r="31" spans="1:30" ht="19.5" customHeight="1">
      <c r="A31" s="113">
        <v>27</v>
      </c>
      <c r="B31" s="97" t="s">
        <v>57</v>
      </c>
      <c r="C31" s="98">
        <v>42054</v>
      </c>
      <c r="D31" s="133">
        <v>0.16666666666666666</v>
      </c>
      <c r="E31" s="97">
        <v>183.416</v>
      </c>
      <c r="F31" s="97">
        <v>182.994</v>
      </c>
      <c r="G31" s="97">
        <v>2</v>
      </c>
      <c r="H31" s="97">
        <f>ROUNDDOWN(E31+(G31/100),3)</f>
        <v>183.436</v>
      </c>
      <c r="I31" s="97">
        <f>ROUNDDOWN(F31-(G31/100),3)</f>
        <v>182.974</v>
      </c>
      <c r="J31" s="97">
        <f t="shared" si="0"/>
        <v>0.462</v>
      </c>
      <c r="K31" s="97">
        <f t="shared" si="1"/>
        <v>0.231</v>
      </c>
      <c r="L31" s="97">
        <f>ROUNDDOWN(H31+K31,3)</f>
        <v>183.667</v>
      </c>
      <c r="M31" s="97" t="s">
        <v>86</v>
      </c>
      <c r="N31" s="97">
        <f t="shared" si="7"/>
        <v>23.1</v>
      </c>
      <c r="P31" s="97">
        <f t="shared" si="5"/>
        <v>4.3</v>
      </c>
      <c r="Q31" s="116">
        <f t="shared" si="8"/>
        <v>9933</v>
      </c>
      <c r="R31" s="116"/>
      <c r="S31" s="118">
        <f t="shared" si="9"/>
        <v>9933</v>
      </c>
      <c r="T31" s="120">
        <f t="shared" si="10"/>
        <v>1117742</v>
      </c>
      <c r="U31" s="97">
        <f>ROUNDDOWN((($S$2*$U$4)/(J31*100))*100,-3)</f>
        <v>43000</v>
      </c>
      <c r="V31" s="97">
        <f t="shared" si="6"/>
        <v>1</v>
      </c>
      <c r="AC31" s="87" t="s">
        <v>40</v>
      </c>
      <c r="AD31" s="95">
        <v>101.5</v>
      </c>
    </row>
    <row r="32" spans="1:30" ht="19.5" customHeight="1" thickBot="1">
      <c r="A32" s="113">
        <v>28</v>
      </c>
      <c r="B32" s="97" t="s">
        <v>57</v>
      </c>
      <c r="C32" s="98">
        <v>42053</v>
      </c>
      <c r="D32" s="133">
        <v>0.16666666666666666</v>
      </c>
      <c r="E32" s="97">
        <v>183.166</v>
      </c>
      <c r="F32" s="97">
        <v>182.55</v>
      </c>
      <c r="G32" s="97">
        <v>2</v>
      </c>
      <c r="H32" s="97">
        <f>ROUNDDOWN(E32+(G32/100),3)</f>
        <v>183.186</v>
      </c>
      <c r="I32" s="97">
        <f>ROUNDDOWN(F32-(G32/100),3)</f>
        <v>182.53</v>
      </c>
      <c r="J32" s="97">
        <f t="shared" si="0"/>
        <v>0.656</v>
      </c>
      <c r="K32" s="97">
        <f t="shared" si="1"/>
        <v>0.328</v>
      </c>
      <c r="L32" s="97">
        <f>ROUNDDOWN(H32+K32,3)</f>
        <v>183.514</v>
      </c>
      <c r="M32" s="97" t="s">
        <v>86</v>
      </c>
      <c r="N32" s="97">
        <f t="shared" si="7"/>
        <v>32.8</v>
      </c>
      <c r="P32" s="97">
        <f t="shared" si="5"/>
        <v>3</v>
      </c>
      <c r="Q32" s="116">
        <f t="shared" si="8"/>
        <v>9840</v>
      </c>
      <c r="R32" s="116"/>
      <c r="S32" s="118">
        <f t="shared" si="9"/>
        <v>9840</v>
      </c>
      <c r="T32" s="120">
        <f t="shared" si="10"/>
        <v>1127582</v>
      </c>
      <c r="U32" s="97">
        <f>ROUNDDOWN((($S$2*$U$4)/(J32*100))*100,-3)</f>
        <v>30000</v>
      </c>
      <c r="V32" s="97">
        <f t="shared" si="6"/>
        <v>1</v>
      </c>
      <c r="AC32" s="88" t="s">
        <v>14</v>
      </c>
      <c r="AD32" s="109">
        <f>ROUNDDOWN((AD20/AD19)*1,2)</f>
        <v>0.75</v>
      </c>
    </row>
    <row r="33" spans="1:22" ht="19.5" customHeight="1">
      <c r="A33" s="113">
        <v>29</v>
      </c>
      <c r="B33" s="97" t="s">
        <v>57</v>
      </c>
      <c r="C33" s="98">
        <v>42052</v>
      </c>
      <c r="D33" s="133">
        <v>0.3333333333333333</v>
      </c>
      <c r="E33" s="97">
        <v>182.642</v>
      </c>
      <c r="F33" s="97">
        <v>181.902</v>
      </c>
      <c r="G33" s="97">
        <v>2</v>
      </c>
      <c r="H33" s="97">
        <f>ROUNDDOWN(E33+(G33/100),3)</f>
        <v>182.662</v>
      </c>
      <c r="I33" s="97">
        <f>ROUNDDOWN(F33-(G33/100),3)</f>
        <v>181.882</v>
      </c>
      <c r="J33" s="97">
        <f t="shared" si="0"/>
        <v>0.78</v>
      </c>
      <c r="K33" s="97">
        <f t="shared" si="1"/>
        <v>0.39</v>
      </c>
      <c r="L33" s="97">
        <f>ROUNDDOWN(H33+K33,3)</f>
        <v>183.052</v>
      </c>
      <c r="M33" s="97" t="s">
        <v>86</v>
      </c>
      <c r="N33" s="97">
        <f t="shared" si="7"/>
        <v>39</v>
      </c>
      <c r="P33" s="97">
        <f t="shared" si="5"/>
        <v>2.5</v>
      </c>
      <c r="Q33" s="116">
        <f t="shared" si="8"/>
        <v>9750</v>
      </c>
      <c r="R33" s="116"/>
      <c r="S33" s="118">
        <f t="shared" si="9"/>
        <v>9750</v>
      </c>
      <c r="T33" s="120">
        <f t="shared" si="10"/>
        <v>1137332</v>
      </c>
      <c r="U33" s="97">
        <f>ROUNDDOWN((($S$2*$U$4)/(J33*100))*100,-3)</f>
        <v>25000</v>
      </c>
      <c r="V33" s="97">
        <f t="shared" si="6"/>
        <v>1</v>
      </c>
    </row>
    <row r="34" spans="1:32" ht="19.5" customHeight="1">
      <c r="A34" s="113">
        <v>30</v>
      </c>
      <c r="B34" s="97" t="s">
        <v>57</v>
      </c>
      <c r="C34" s="98">
        <v>42044</v>
      </c>
      <c r="D34" s="133">
        <v>0.8333333333333334</v>
      </c>
      <c r="E34" s="97">
        <v>180.726</v>
      </c>
      <c r="F34" s="97">
        <v>180.233</v>
      </c>
      <c r="G34" s="97">
        <v>2</v>
      </c>
      <c r="H34" s="97">
        <f>ROUNDDOWN(E34+(G34/100),3)</f>
        <v>180.746</v>
      </c>
      <c r="I34" s="97">
        <f>ROUNDDOWN(F34-(G34/100),3)</f>
        <v>180.213</v>
      </c>
      <c r="J34" s="97">
        <f t="shared" si="0"/>
        <v>0.533</v>
      </c>
      <c r="K34" s="97">
        <f t="shared" si="1"/>
        <v>0.266</v>
      </c>
      <c r="L34" s="97">
        <f>ROUNDDOWN(H34+K34,3)</f>
        <v>181.012</v>
      </c>
      <c r="M34" s="97" t="s">
        <v>86</v>
      </c>
      <c r="N34" s="97">
        <f t="shared" si="7"/>
        <v>26.6</v>
      </c>
      <c r="P34" s="97">
        <f t="shared" si="5"/>
        <v>3.7</v>
      </c>
      <c r="Q34" s="116">
        <f t="shared" si="8"/>
        <v>9842</v>
      </c>
      <c r="R34" s="116"/>
      <c r="S34" s="118">
        <f t="shared" si="9"/>
        <v>9842</v>
      </c>
      <c r="T34" s="120">
        <f t="shared" si="10"/>
        <v>1147174</v>
      </c>
      <c r="U34" s="97">
        <f>ROUNDDOWN((($S$2*$U$4)/(J34*100))*100,-3)</f>
        <v>37000</v>
      </c>
      <c r="V34" s="97">
        <f t="shared" si="6"/>
        <v>1</v>
      </c>
      <c r="AC34" s="130" t="s">
        <v>104</v>
      </c>
      <c r="AD34" s="131">
        <v>1000000</v>
      </c>
      <c r="AE34" s="130"/>
      <c r="AF34" s="130"/>
    </row>
    <row r="35" spans="1:32" ht="19.5" customHeight="1">
      <c r="A35" s="113">
        <v>31</v>
      </c>
      <c r="B35" s="97" t="s">
        <v>88</v>
      </c>
      <c r="C35" s="98">
        <v>42037</v>
      </c>
      <c r="D35" s="133">
        <v>0.16666666666666666</v>
      </c>
      <c r="E35" s="97">
        <v>177.201</v>
      </c>
      <c r="F35" s="97">
        <v>177.717</v>
      </c>
      <c r="G35" s="97">
        <v>2</v>
      </c>
      <c r="H35" s="97">
        <f>ROUNDDOWN(E35-(G35/100),3)</f>
        <v>177.181</v>
      </c>
      <c r="I35" s="97">
        <f>ROUNDDOWN(F35+(G35/100),3)</f>
        <v>177.737</v>
      </c>
      <c r="J35" s="97">
        <f t="shared" si="0"/>
        <v>0.555</v>
      </c>
      <c r="K35" s="97">
        <f t="shared" si="1"/>
        <v>0.277</v>
      </c>
      <c r="L35" s="97">
        <f>ROUNDDOWN(H35-K35,3)</f>
        <v>176.904</v>
      </c>
      <c r="M35" s="97" t="s">
        <v>86</v>
      </c>
      <c r="N35" s="97">
        <f t="shared" si="7"/>
        <v>27.7</v>
      </c>
      <c r="P35" s="97">
        <f t="shared" si="5"/>
        <v>3.6</v>
      </c>
      <c r="Q35" s="116">
        <f t="shared" si="8"/>
        <v>9972</v>
      </c>
      <c r="R35" s="116"/>
      <c r="S35" s="118">
        <f t="shared" si="9"/>
        <v>9972</v>
      </c>
      <c r="T35" s="120">
        <f t="shared" si="10"/>
        <v>1157146</v>
      </c>
      <c r="U35" s="97">
        <f>ROUNDDOWN((($S$2*$U$4)/(J35*100))*100,-3)</f>
        <v>36000</v>
      </c>
      <c r="V35" s="97">
        <f t="shared" si="6"/>
        <v>1</v>
      </c>
      <c r="AC35" s="126" t="s">
        <v>105</v>
      </c>
      <c r="AD35" s="128">
        <v>0.01</v>
      </c>
      <c r="AE35" s="128">
        <v>0.02</v>
      </c>
      <c r="AF35" s="128">
        <v>0.03</v>
      </c>
    </row>
    <row r="36" spans="1:32" ht="19.5" customHeight="1">
      <c r="A36" s="113">
        <v>32</v>
      </c>
      <c r="B36" s="97" t="s">
        <v>57</v>
      </c>
      <c r="C36" s="98">
        <v>42033</v>
      </c>
      <c r="D36" s="133">
        <v>0.5</v>
      </c>
      <c r="E36" s="97">
        <v>178.196</v>
      </c>
      <c r="F36" s="97">
        <v>178.938</v>
      </c>
      <c r="G36" s="97">
        <v>2</v>
      </c>
      <c r="H36" s="97">
        <f>ROUNDDOWN(E36+(G36/100),3)</f>
        <v>178.216</v>
      </c>
      <c r="I36" s="97">
        <f>ROUNDDOWN(F36-(G36/100),3)</f>
        <v>178.918</v>
      </c>
      <c r="J36" s="97">
        <f t="shared" si="0"/>
        <v>0.701</v>
      </c>
      <c r="K36" s="97">
        <f t="shared" si="1"/>
        <v>0.35</v>
      </c>
      <c r="L36" s="97">
        <f>ROUNDDOWN(H36+K36,3)</f>
        <v>178.566</v>
      </c>
      <c r="M36" s="97" t="s">
        <v>86</v>
      </c>
      <c r="N36" s="97">
        <f t="shared" si="7"/>
        <v>35</v>
      </c>
      <c r="P36" s="97">
        <f t="shared" si="5"/>
        <v>2.8</v>
      </c>
      <c r="Q36" s="116">
        <f t="shared" si="8"/>
        <v>9800</v>
      </c>
      <c r="R36" s="116"/>
      <c r="S36" s="118">
        <f t="shared" si="9"/>
        <v>9800</v>
      </c>
      <c r="T36" s="120">
        <f t="shared" si="10"/>
        <v>1166946</v>
      </c>
      <c r="U36" s="97">
        <f>ROUNDDOWN((($S$2*$U$4)/(J36*100))*100,-3)</f>
        <v>28000</v>
      </c>
      <c r="V36" s="97">
        <f t="shared" si="6"/>
        <v>1</v>
      </c>
      <c r="AC36" s="126" t="s">
        <v>106</v>
      </c>
      <c r="AD36" s="127">
        <v>208276</v>
      </c>
      <c r="AE36" s="127">
        <v>422338</v>
      </c>
      <c r="AF36" s="129">
        <v>638388</v>
      </c>
    </row>
    <row r="37" spans="1:25" ht="19.5" customHeight="1">
      <c r="A37" s="113">
        <v>33</v>
      </c>
      <c r="B37" s="97" t="s">
        <v>57</v>
      </c>
      <c r="C37" s="98">
        <v>42032</v>
      </c>
      <c r="D37" s="133">
        <v>0</v>
      </c>
      <c r="E37" s="97">
        <v>179.244</v>
      </c>
      <c r="F37" s="97">
        <v>178.569</v>
      </c>
      <c r="G37" s="97">
        <v>2</v>
      </c>
      <c r="H37" s="97">
        <f>ROUNDDOWN(E37+(G37/100),3)</f>
        <v>179.264</v>
      </c>
      <c r="I37" s="97">
        <f>ROUNDDOWN(F37-(G37/100),3)</f>
        <v>178.549</v>
      </c>
      <c r="J37" s="97">
        <f t="shared" si="0"/>
        <v>0.715</v>
      </c>
      <c r="K37" s="97">
        <f t="shared" si="1"/>
        <v>0.357</v>
      </c>
      <c r="L37" s="97">
        <f>ROUNDDOWN(H37+K37,3)</f>
        <v>179.621</v>
      </c>
      <c r="M37" s="97" t="s">
        <v>87</v>
      </c>
      <c r="O37" s="97">
        <f>ROUNDDOWN(J37*100,3)</f>
        <v>71.5</v>
      </c>
      <c r="P37" s="97">
        <f t="shared" si="5"/>
        <v>2.7</v>
      </c>
      <c r="Q37" s="116"/>
      <c r="R37" s="116">
        <f>ROUNDDOWN(J37*U37,0)</f>
        <v>19305</v>
      </c>
      <c r="S37" s="118">
        <f t="shared" si="9"/>
        <v>-19305</v>
      </c>
      <c r="T37" s="120">
        <f t="shared" si="10"/>
        <v>1147641</v>
      </c>
      <c r="U37" s="97">
        <f>ROUNDDOWN((($S$2*$U$4)/(J37*100))*100,-3)</f>
        <v>27000</v>
      </c>
      <c r="V37" s="97">
        <f t="shared" si="6"/>
        <v>0</v>
      </c>
      <c r="Y37" s="120">
        <f>S105</f>
        <v>422338</v>
      </c>
    </row>
    <row r="38" spans="1:22" ht="19.5" customHeight="1">
      <c r="A38" s="113">
        <v>34</v>
      </c>
      <c r="B38" s="97" t="s">
        <v>57</v>
      </c>
      <c r="C38" s="98">
        <v>42031</v>
      </c>
      <c r="D38" s="133">
        <v>0.5</v>
      </c>
      <c r="E38" s="97">
        <v>178.433</v>
      </c>
      <c r="F38" s="97">
        <v>177.838</v>
      </c>
      <c r="G38" s="97">
        <v>2</v>
      </c>
      <c r="H38" s="97">
        <f>ROUNDDOWN(E38+(G38/100),3)</f>
        <v>178.453</v>
      </c>
      <c r="I38" s="97">
        <f>ROUNDDOWN(F38-(G38/100),3)</f>
        <v>177.818</v>
      </c>
      <c r="J38" s="97">
        <f t="shared" si="0"/>
        <v>0.634</v>
      </c>
      <c r="K38" s="97">
        <f t="shared" si="1"/>
        <v>0.317</v>
      </c>
      <c r="L38" s="97">
        <f>ROUNDDOWN(H38+K38,3)</f>
        <v>178.77</v>
      </c>
      <c r="M38" s="97" t="s">
        <v>86</v>
      </c>
      <c r="N38" s="97">
        <f t="shared" si="7"/>
        <v>31.7</v>
      </c>
      <c r="P38" s="97">
        <f t="shared" si="5"/>
        <v>3.1</v>
      </c>
      <c r="Q38" s="116">
        <f t="shared" si="8"/>
        <v>9827</v>
      </c>
      <c r="R38" s="116"/>
      <c r="S38" s="118">
        <f t="shared" si="9"/>
        <v>9827</v>
      </c>
      <c r="T38" s="120">
        <f t="shared" si="10"/>
        <v>1157468</v>
      </c>
      <c r="U38" s="97">
        <f>ROUNDDOWN((($S$2*$U$4)/(J38*100))*100,-3)</f>
        <v>31000</v>
      </c>
      <c r="V38" s="97">
        <f t="shared" si="6"/>
        <v>1</v>
      </c>
    </row>
    <row r="39" spans="1:22" ht="19.5" customHeight="1">
      <c r="A39" s="113">
        <v>35</v>
      </c>
      <c r="B39" s="97" t="s">
        <v>88</v>
      </c>
      <c r="C39" s="98">
        <v>42027</v>
      </c>
      <c r="D39" s="133">
        <v>0</v>
      </c>
      <c r="E39" s="97">
        <v>177.613</v>
      </c>
      <c r="F39" s="97">
        <v>178.503</v>
      </c>
      <c r="G39" s="97">
        <v>2</v>
      </c>
      <c r="H39" s="97">
        <f>ROUNDDOWN(E39-(G39/100),3)</f>
        <v>177.593</v>
      </c>
      <c r="I39" s="97">
        <f>ROUNDDOWN(F39+(G39/100),3)</f>
        <v>178.523</v>
      </c>
      <c r="J39" s="97">
        <f t="shared" si="0"/>
        <v>0.93</v>
      </c>
      <c r="K39" s="97">
        <f t="shared" si="1"/>
        <v>0.465</v>
      </c>
      <c r="L39" s="97">
        <f>ROUNDDOWN(H39-K39,3)</f>
        <v>177.128</v>
      </c>
      <c r="M39" s="97" t="s">
        <v>86</v>
      </c>
      <c r="N39" s="97">
        <f t="shared" si="7"/>
        <v>46.5</v>
      </c>
      <c r="P39" s="97">
        <f t="shared" si="5"/>
        <v>2.1</v>
      </c>
      <c r="Q39" s="116">
        <f t="shared" si="8"/>
        <v>9765</v>
      </c>
      <c r="R39" s="116"/>
      <c r="S39" s="118">
        <f t="shared" si="9"/>
        <v>9765</v>
      </c>
      <c r="T39" s="120">
        <f t="shared" si="10"/>
        <v>1167233</v>
      </c>
      <c r="U39" s="97">
        <f>ROUNDDOWN((($S$2*$U$4)/(J39*100))*100,-3)</f>
        <v>21000</v>
      </c>
      <c r="V39" s="97">
        <f t="shared" si="6"/>
        <v>1</v>
      </c>
    </row>
    <row r="40" spans="1:22" ht="19.5" customHeight="1">
      <c r="A40" s="113">
        <v>36</v>
      </c>
      <c r="B40" s="97" t="s">
        <v>57</v>
      </c>
      <c r="C40" s="98">
        <v>42020</v>
      </c>
      <c r="D40" s="133">
        <v>0.8333333333333334</v>
      </c>
      <c r="E40" s="97">
        <v>178.332</v>
      </c>
      <c r="F40" s="97">
        <v>177.697</v>
      </c>
      <c r="G40" s="97">
        <v>2</v>
      </c>
      <c r="H40" s="97">
        <f>ROUNDDOWN(E40+(G40/100),3)</f>
        <v>178.352</v>
      </c>
      <c r="I40" s="97">
        <f>ROUNDDOWN(F40-(G40/100),3)</f>
        <v>177.677</v>
      </c>
      <c r="J40" s="97">
        <f t="shared" si="0"/>
        <v>0.675</v>
      </c>
      <c r="K40" s="97">
        <f t="shared" si="1"/>
        <v>0.337</v>
      </c>
      <c r="L40" s="97">
        <f>ROUNDDOWN(H40+K40,3)</f>
        <v>178.689</v>
      </c>
      <c r="M40" s="97" t="s">
        <v>92</v>
      </c>
      <c r="P40" s="97">
        <f t="shared" si="5"/>
        <v>2.9</v>
      </c>
      <c r="Q40" s="116"/>
      <c r="R40" s="116"/>
      <c r="S40" s="118">
        <f t="shared" si="9"/>
        <v>0</v>
      </c>
      <c r="T40" s="120">
        <f t="shared" si="10"/>
        <v>1167233</v>
      </c>
      <c r="U40" s="97">
        <f>ROUNDDOWN((($S$2*$U$4)/(J40*100))*100,-3)</f>
        <v>29000</v>
      </c>
      <c r="V40" s="97">
        <f t="shared" si="6"/>
        <v>0</v>
      </c>
    </row>
    <row r="41" spans="1:22" ht="19.5" customHeight="1">
      <c r="A41" s="113">
        <v>37</v>
      </c>
      <c r="B41" s="97" t="s">
        <v>88</v>
      </c>
      <c r="C41" s="98">
        <v>42016</v>
      </c>
      <c r="D41" s="133">
        <v>0.5</v>
      </c>
      <c r="E41" s="97">
        <v>180.004</v>
      </c>
      <c r="F41" s="97">
        <v>180.541</v>
      </c>
      <c r="G41" s="97">
        <v>2</v>
      </c>
      <c r="H41" s="97">
        <f>ROUNDDOWN(E41-(G41/100),3)</f>
        <v>179.984</v>
      </c>
      <c r="I41" s="97">
        <f>ROUNDDOWN(F41+(G41/100),3)</f>
        <v>180.561</v>
      </c>
      <c r="J41" s="97">
        <f t="shared" si="0"/>
        <v>0.576</v>
      </c>
      <c r="K41" s="97">
        <f t="shared" si="1"/>
        <v>0.288</v>
      </c>
      <c r="L41" s="97">
        <f>ROUNDDOWN(H41-K41,3)</f>
        <v>179.696</v>
      </c>
      <c r="M41" s="97" t="s">
        <v>86</v>
      </c>
      <c r="N41" s="97">
        <f t="shared" si="7"/>
        <v>28.8</v>
      </c>
      <c r="P41" s="97">
        <f t="shared" si="5"/>
        <v>3.4</v>
      </c>
      <c r="Q41" s="116">
        <f t="shared" si="8"/>
        <v>9792</v>
      </c>
      <c r="R41" s="116"/>
      <c r="S41" s="118">
        <f t="shared" si="9"/>
        <v>9792</v>
      </c>
      <c r="T41" s="120">
        <f t="shared" si="10"/>
        <v>1177025</v>
      </c>
      <c r="U41" s="97">
        <f>ROUNDDOWN((($S$2*$U$4)/(J41*100))*100,-3)</f>
        <v>34000</v>
      </c>
      <c r="V41" s="97">
        <f t="shared" si="6"/>
        <v>1</v>
      </c>
    </row>
    <row r="42" spans="1:22" ht="19.5" customHeight="1">
      <c r="A42" s="113">
        <v>38</v>
      </c>
      <c r="B42" s="105" t="s">
        <v>88</v>
      </c>
      <c r="C42" s="110">
        <v>42013</v>
      </c>
      <c r="D42" s="134">
        <v>0</v>
      </c>
      <c r="E42" s="97">
        <v>180.37</v>
      </c>
      <c r="F42" s="97">
        <v>180.904</v>
      </c>
      <c r="G42" s="97">
        <v>2</v>
      </c>
      <c r="H42" s="97">
        <f>ROUNDDOWN(E42-(G42/100),3)</f>
        <v>180.35</v>
      </c>
      <c r="I42" s="97">
        <f>ROUNDDOWN(F42+(G42/100),3)</f>
        <v>180.924</v>
      </c>
      <c r="J42" s="97">
        <f t="shared" si="0"/>
        <v>0.574</v>
      </c>
      <c r="K42" s="97">
        <f t="shared" si="1"/>
        <v>0.287</v>
      </c>
      <c r="L42" s="97">
        <f>ROUNDDOWN(H42-K42,3)</f>
        <v>180.063</v>
      </c>
      <c r="M42" s="97" t="s">
        <v>86</v>
      </c>
      <c r="N42" s="97">
        <f t="shared" si="7"/>
        <v>28.7</v>
      </c>
      <c r="P42" s="97">
        <f t="shared" si="5"/>
        <v>3.4</v>
      </c>
      <c r="Q42" s="116">
        <f t="shared" si="8"/>
        <v>9758</v>
      </c>
      <c r="R42" s="116"/>
      <c r="S42" s="118">
        <f t="shared" si="9"/>
        <v>9758</v>
      </c>
      <c r="T42" s="120">
        <f t="shared" si="10"/>
        <v>1186783</v>
      </c>
      <c r="U42" s="97">
        <f>ROUNDDOWN((($S$2*$U$4)/(J42*100))*100,-3)</f>
        <v>34000</v>
      </c>
      <c r="V42" s="97">
        <f t="shared" si="6"/>
        <v>1</v>
      </c>
    </row>
    <row r="43" spans="1:22" ht="19.5" customHeight="1">
      <c r="A43" s="113">
        <v>39</v>
      </c>
      <c r="B43" s="97" t="s">
        <v>57</v>
      </c>
      <c r="C43" s="98" t="s">
        <v>120</v>
      </c>
      <c r="D43" s="133">
        <v>0.6666666666666666</v>
      </c>
      <c r="E43" s="97">
        <v>186.989</v>
      </c>
      <c r="F43" s="97">
        <v>185.866</v>
      </c>
      <c r="G43" s="97">
        <v>2</v>
      </c>
      <c r="H43" s="97">
        <f>ROUNDDOWN(E43+(G43/100),3)</f>
        <v>187.009</v>
      </c>
      <c r="I43" s="97">
        <f>ROUNDDOWN(F43-(G43/100),3)</f>
        <v>185.846</v>
      </c>
      <c r="J43" s="97">
        <f t="shared" si="0"/>
        <v>1.162</v>
      </c>
      <c r="K43" s="97">
        <f t="shared" si="1"/>
        <v>0.581</v>
      </c>
      <c r="L43" s="97">
        <f>ROUNDDOWN(H43+K43,3)</f>
        <v>187.59</v>
      </c>
      <c r="M43" s="97" t="s">
        <v>87</v>
      </c>
      <c r="O43" s="97">
        <f>ROUNDDOWN(J43*100,3)</f>
        <v>116.2</v>
      </c>
      <c r="P43" s="97">
        <f t="shared" si="5"/>
        <v>1.7</v>
      </c>
      <c r="Q43" s="116"/>
      <c r="R43" s="116">
        <f>ROUNDDOWN(J43*U43,0)</f>
        <v>19754</v>
      </c>
      <c r="S43" s="118">
        <f t="shared" si="9"/>
        <v>-19754</v>
      </c>
      <c r="T43" s="120">
        <f t="shared" si="10"/>
        <v>1167029</v>
      </c>
      <c r="U43" s="97">
        <f>ROUNDDOWN((($S$2*$U$4)/(J43*100))*100,-3)</f>
        <v>17000</v>
      </c>
      <c r="V43" s="97">
        <f t="shared" si="6"/>
        <v>0</v>
      </c>
    </row>
    <row r="44" spans="1:22" ht="19.5" customHeight="1">
      <c r="A44" s="113">
        <v>40</v>
      </c>
      <c r="B44" s="97" t="s">
        <v>88</v>
      </c>
      <c r="C44" s="98">
        <v>42002</v>
      </c>
      <c r="D44" s="133">
        <v>0.5</v>
      </c>
      <c r="E44" s="97">
        <v>124.944</v>
      </c>
      <c r="F44" s="97">
        <v>124.026</v>
      </c>
      <c r="G44" s="97">
        <v>2</v>
      </c>
      <c r="H44" s="97">
        <f>ROUNDDOWN(E44-(G44/100),3)</f>
        <v>124.924</v>
      </c>
      <c r="I44" s="97">
        <f>ROUNDDOWN(F44+(G44/100),3)</f>
        <v>124.046</v>
      </c>
      <c r="J44" s="97">
        <f t="shared" si="0"/>
        <v>0.878</v>
      </c>
      <c r="K44" s="97">
        <f t="shared" si="1"/>
        <v>0.439</v>
      </c>
      <c r="L44" s="97">
        <f>ROUNDDOWN(H44-K44,3)</f>
        <v>124.485</v>
      </c>
      <c r="M44" s="97" t="s">
        <v>86</v>
      </c>
      <c r="N44" s="97">
        <f t="shared" si="7"/>
        <v>43.9</v>
      </c>
      <c r="P44" s="97">
        <f t="shared" si="5"/>
        <v>2.2</v>
      </c>
      <c r="Q44" s="116">
        <f t="shared" si="8"/>
        <v>9658</v>
      </c>
      <c r="R44" s="116"/>
      <c r="S44" s="118">
        <f t="shared" si="9"/>
        <v>9658</v>
      </c>
      <c r="T44" s="120">
        <f t="shared" si="10"/>
        <v>1176687</v>
      </c>
      <c r="U44" s="97">
        <f>ROUNDDOWN((($S$2*$U$4)/(J44*100))*100,-3)</f>
        <v>22000</v>
      </c>
      <c r="V44" s="97">
        <f t="shared" si="6"/>
        <v>1</v>
      </c>
    </row>
    <row r="45" spans="1:22" ht="19.5" customHeight="1">
      <c r="A45" s="113">
        <v>41</v>
      </c>
      <c r="B45" s="97" t="s">
        <v>57</v>
      </c>
      <c r="C45" s="98">
        <v>41997</v>
      </c>
      <c r="D45" s="133">
        <v>0.16666666666666666</v>
      </c>
      <c r="E45" s="97">
        <v>186.967</v>
      </c>
      <c r="F45" s="97">
        <v>186.602</v>
      </c>
      <c r="G45" s="97">
        <v>2</v>
      </c>
      <c r="H45" s="97">
        <f>ROUNDDOWN(E45+(G45/100),3)</f>
        <v>186.987</v>
      </c>
      <c r="I45" s="97">
        <f>ROUNDDOWN(F45-(G45/100),3)</f>
        <v>186.582</v>
      </c>
      <c r="J45" s="97">
        <f t="shared" si="0"/>
        <v>0.405</v>
      </c>
      <c r="K45" s="97">
        <f t="shared" si="1"/>
        <v>0.202</v>
      </c>
      <c r="L45" s="97">
        <f>ROUNDDOWN(H45+K45,3)</f>
        <v>187.189</v>
      </c>
      <c r="M45" s="97" t="s">
        <v>86</v>
      </c>
      <c r="N45" s="97">
        <f t="shared" si="7"/>
        <v>20.2</v>
      </c>
      <c r="P45" s="97">
        <f t="shared" si="5"/>
        <v>4.9</v>
      </c>
      <c r="Q45" s="116">
        <f t="shared" si="8"/>
        <v>9898</v>
      </c>
      <c r="R45" s="116"/>
      <c r="S45" s="118">
        <f t="shared" si="9"/>
        <v>9898</v>
      </c>
      <c r="T45" s="120">
        <f t="shared" si="10"/>
        <v>1186585</v>
      </c>
      <c r="U45" s="97">
        <f>ROUNDDOWN((($S$2*$U$4)/(J45*100))*100,-3)</f>
        <v>49000</v>
      </c>
      <c r="V45" s="97">
        <f t="shared" si="6"/>
        <v>1</v>
      </c>
    </row>
    <row r="46" spans="1:22" ht="19.5" customHeight="1">
      <c r="A46" s="113">
        <v>42</v>
      </c>
      <c r="B46" s="97" t="s">
        <v>57</v>
      </c>
      <c r="C46" s="98">
        <v>41996</v>
      </c>
      <c r="D46" s="133">
        <v>0.5</v>
      </c>
      <c r="E46" s="97">
        <v>187.118</v>
      </c>
      <c r="F46" s="97">
        <v>186.47</v>
      </c>
      <c r="G46" s="97">
        <v>2</v>
      </c>
      <c r="H46" s="97">
        <f>ROUNDDOWN(E46+(G46/100),3)</f>
        <v>187.138</v>
      </c>
      <c r="I46" s="97">
        <f>ROUNDDOWN(F46-(G46/100),3)</f>
        <v>186.45</v>
      </c>
      <c r="J46" s="97">
        <f t="shared" si="0"/>
        <v>0.688</v>
      </c>
      <c r="K46" s="97">
        <f t="shared" si="1"/>
        <v>0.344</v>
      </c>
      <c r="L46" s="97">
        <f>ROUNDDOWN(H46+K46,3)</f>
        <v>187.482</v>
      </c>
      <c r="M46" s="97" t="s">
        <v>86</v>
      </c>
      <c r="N46" s="97">
        <f t="shared" si="7"/>
        <v>34.4</v>
      </c>
      <c r="P46" s="97">
        <f t="shared" si="5"/>
        <v>2.9</v>
      </c>
      <c r="Q46" s="116">
        <f t="shared" si="8"/>
        <v>9976</v>
      </c>
      <c r="R46" s="116"/>
      <c r="S46" s="118">
        <f t="shared" si="9"/>
        <v>9976</v>
      </c>
      <c r="T46" s="120">
        <f t="shared" si="10"/>
        <v>1196561</v>
      </c>
      <c r="U46" s="97">
        <f>ROUNDDOWN((($S$2*$U$4)/(J46*100))*100,-3)</f>
        <v>29000</v>
      </c>
      <c r="V46" s="97">
        <f t="shared" si="6"/>
        <v>1</v>
      </c>
    </row>
    <row r="47" spans="1:22" ht="19.5" customHeight="1">
      <c r="A47" s="113">
        <v>43</v>
      </c>
      <c r="B47" s="97" t="s">
        <v>57</v>
      </c>
      <c r="C47" s="98">
        <v>41990</v>
      </c>
      <c r="D47" s="133">
        <v>0.8333333333333334</v>
      </c>
      <c r="E47" s="97">
        <v>185.014</v>
      </c>
      <c r="F47" s="97">
        <v>183.023</v>
      </c>
      <c r="G47" s="97">
        <v>2</v>
      </c>
      <c r="H47" s="97">
        <f>ROUNDDOWN(E47+(G47/100),3)</f>
        <v>185.034</v>
      </c>
      <c r="I47" s="97">
        <f>ROUNDDOWN(F47-(G47/100),3)</f>
        <v>183.003</v>
      </c>
      <c r="J47" s="97">
        <f t="shared" si="0"/>
        <v>2.031</v>
      </c>
      <c r="K47" s="97">
        <f t="shared" si="1"/>
        <v>1.015</v>
      </c>
      <c r="L47" s="97">
        <f>ROUNDDOWN(H47+K47,3)</f>
        <v>186.049</v>
      </c>
      <c r="M47" s="97" t="s">
        <v>86</v>
      </c>
      <c r="N47" s="97">
        <f t="shared" si="7"/>
        <v>101.5</v>
      </c>
      <c r="P47" s="97">
        <f t="shared" si="5"/>
        <v>0.9</v>
      </c>
      <c r="Q47" s="116">
        <f t="shared" si="8"/>
        <v>9135</v>
      </c>
      <c r="R47" s="116"/>
      <c r="S47" s="118">
        <f t="shared" si="9"/>
        <v>9135</v>
      </c>
      <c r="T47" s="120">
        <f t="shared" si="10"/>
        <v>1205696</v>
      </c>
      <c r="U47" s="97">
        <f>ROUNDDOWN((($S$2*$U$4)/(J47*100))*100,-3)</f>
        <v>9000</v>
      </c>
      <c r="V47" s="97">
        <f t="shared" si="6"/>
        <v>1</v>
      </c>
    </row>
    <row r="48" spans="1:22" ht="19.5" customHeight="1">
      <c r="A48" s="113">
        <v>44</v>
      </c>
      <c r="B48" s="97" t="s">
        <v>88</v>
      </c>
      <c r="C48" s="98">
        <v>41988</v>
      </c>
      <c r="D48" s="133">
        <v>0.3333333333333333</v>
      </c>
      <c r="E48" s="97">
        <v>185.894</v>
      </c>
      <c r="F48" s="97">
        <v>186.624</v>
      </c>
      <c r="G48" s="97">
        <v>2</v>
      </c>
      <c r="H48" s="97">
        <f>ROUNDDOWN(E48-(G48/100),3)</f>
        <v>185.874</v>
      </c>
      <c r="I48" s="97">
        <f>ROUNDDOWN(F48+(G48/100),3)</f>
        <v>186.644</v>
      </c>
      <c r="J48" s="97">
        <f t="shared" si="0"/>
        <v>0.77</v>
      </c>
      <c r="K48" s="97">
        <f t="shared" si="1"/>
        <v>0.385</v>
      </c>
      <c r="L48" s="97">
        <f>ROUNDDOWN(H48-K48,3)</f>
        <v>185.489</v>
      </c>
      <c r="M48" s="97" t="s">
        <v>86</v>
      </c>
      <c r="N48" s="97">
        <f t="shared" si="7"/>
        <v>38.5</v>
      </c>
      <c r="P48" s="97">
        <f t="shared" si="5"/>
        <v>2.5</v>
      </c>
      <c r="Q48" s="116">
        <f t="shared" si="8"/>
        <v>9625</v>
      </c>
      <c r="R48" s="116"/>
      <c r="S48" s="118">
        <f t="shared" si="9"/>
        <v>9625</v>
      </c>
      <c r="T48" s="120">
        <f t="shared" si="10"/>
        <v>1215321</v>
      </c>
      <c r="U48" s="97">
        <f>ROUNDDOWN((($S$2*$U$4)/(J48*100))*100,-3)</f>
        <v>25000</v>
      </c>
      <c r="V48" s="97">
        <f t="shared" si="6"/>
        <v>1</v>
      </c>
    </row>
    <row r="49" spans="1:22" ht="19.5" customHeight="1">
      <c r="A49" s="113">
        <v>45</v>
      </c>
      <c r="B49" s="97" t="s">
        <v>88</v>
      </c>
      <c r="C49" s="98">
        <v>41985</v>
      </c>
      <c r="D49" s="133">
        <v>0.6666666666666666</v>
      </c>
      <c r="E49" s="97">
        <v>185.885</v>
      </c>
      <c r="F49" s="97">
        <v>187.143</v>
      </c>
      <c r="G49" s="97">
        <v>2</v>
      </c>
      <c r="H49" s="97">
        <f>ROUNDDOWN(E49-(G49/100),3)</f>
        <v>185.865</v>
      </c>
      <c r="I49" s="97">
        <f>ROUNDDOWN(F49+(G49/100),3)</f>
        <v>187.163</v>
      </c>
      <c r="J49" s="97">
        <f t="shared" si="0"/>
        <v>1.298</v>
      </c>
      <c r="K49" s="97">
        <f t="shared" si="1"/>
        <v>0.649</v>
      </c>
      <c r="L49" s="97">
        <f>ROUNDDOWN(H49-K49,3)</f>
        <v>185.216</v>
      </c>
      <c r="M49" s="97" t="s">
        <v>86</v>
      </c>
      <c r="N49" s="97">
        <f t="shared" si="7"/>
        <v>64.9</v>
      </c>
      <c r="P49" s="97">
        <f t="shared" si="5"/>
        <v>1.5</v>
      </c>
      <c r="Q49" s="116">
        <f t="shared" si="8"/>
        <v>9735</v>
      </c>
      <c r="R49" s="116"/>
      <c r="S49" s="118">
        <f t="shared" si="9"/>
        <v>9735</v>
      </c>
      <c r="T49" s="120">
        <f t="shared" si="10"/>
        <v>1225056</v>
      </c>
      <c r="U49" s="97">
        <f>ROUNDDOWN((($S$2*$U$4)/(J49*100))*100,-3)</f>
        <v>15000</v>
      </c>
      <c r="V49" s="97">
        <f t="shared" si="6"/>
        <v>1</v>
      </c>
    </row>
    <row r="50" spans="1:22" ht="19.5" customHeight="1">
      <c r="A50" s="113">
        <v>46</v>
      </c>
      <c r="B50" s="97" t="s">
        <v>88</v>
      </c>
      <c r="C50" s="98">
        <v>41983</v>
      </c>
      <c r="D50" s="133">
        <v>0.5</v>
      </c>
      <c r="E50" s="97">
        <v>186.45</v>
      </c>
      <c r="F50" s="97">
        <v>187.307</v>
      </c>
      <c r="G50" s="97">
        <v>2</v>
      </c>
      <c r="H50" s="97">
        <f>ROUNDDOWN(E50-(G50/100),3)</f>
        <v>186.43</v>
      </c>
      <c r="I50" s="97">
        <f>ROUNDDOWN(F50+(G50/100),3)</f>
        <v>187.327</v>
      </c>
      <c r="J50" s="97">
        <f t="shared" si="0"/>
        <v>0.896</v>
      </c>
      <c r="K50" s="97">
        <f t="shared" si="1"/>
        <v>0.448</v>
      </c>
      <c r="L50" s="97">
        <f>ROUNDDOWN(H50-K50,3)</f>
        <v>185.982</v>
      </c>
      <c r="M50" s="97" t="s">
        <v>86</v>
      </c>
      <c r="N50" s="97">
        <f t="shared" si="7"/>
        <v>44.8</v>
      </c>
      <c r="P50" s="97">
        <f t="shared" si="5"/>
        <v>2.2</v>
      </c>
      <c r="Q50" s="116">
        <f t="shared" si="8"/>
        <v>9856</v>
      </c>
      <c r="R50" s="116"/>
      <c r="S50" s="118">
        <f t="shared" si="9"/>
        <v>9856</v>
      </c>
      <c r="T50" s="120">
        <f t="shared" si="10"/>
        <v>1234912</v>
      </c>
      <c r="U50" s="97">
        <f>ROUNDDOWN((($S$2*$U$4)/(J50*100))*100,-3)</f>
        <v>22000</v>
      </c>
      <c r="V50" s="97">
        <f t="shared" si="6"/>
        <v>1</v>
      </c>
    </row>
    <row r="51" spans="1:22" ht="19.5" customHeight="1">
      <c r="A51" s="113">
        <v>47</v>
      </c>
      <c r="B51" s="97" t="s">
        <v>57</v>
      </c>
      <c r="C51" s="110">
        <v>41978</v>
      </c>
      <c r="D51" s="134">
        <v>0</v>
      </c>
      <c r="E51" s="97">
        <v>187.921</v>
      </c>
      <c r="F51" s="97">
        <v>187.272</v>
      </c>
      <c r="G51" s="97">
        <v>2</v>
      </c>
      <c r="H51" s="97">
        <f>ROUNDDOWN(E51+(G51/100),3)</f>
        <v>187.941</v>
      </c>
      <c r="I51" s="97">
        <f>ROUNDDOWN(F51-(G51/100),3)</f>
        <v>187.252</v>
      </c>
      <c r="J51" s="97">
        <f t="shared" si="0"/>
        <v>0.688</v>
      </c>
      <c r="K51" s="97">
        <f t="shared" si="1"/>
        <v>0.344</v>
      </c>
      <c r="L51" s="97">
        <f>ROUNDDOWN(H51+K51,3)</f>
        <v>188.285</v>
      </c>
      <c r="M51" s="97" t="s">
        <v>86</v>
      </c>
      <c r="N51" s="97">
        <f t="shared" si="7"/>
        <v>34.4</v>
      </c>
      <c r="P51" s="97">
        <f t="shared" si="5"/>
        <v>2.9</v>
      </c>
      <c r="Q51" s="116">
        <f t="shared" si="8"/>
        <v>9976</v>
      </c>
      <c r="R51" s="116"/>
      <c r="S51" s="118">
        <f t="shared" si="9"/>
        <v>9976</v>
      </c>
      <c r="T51" s="120">
        <f t="shared" si="10"/>
        <v>1244888</v>
      </c>
      <c r="U51" s="97">
        <f>ROUNDDOWN((($S$2*$U$4)/(J51*100))*100,-3)</f>
        <v>29000</v>
      </c>
      <c r="V51" s="97">
        <f t="shared" si="6"/>
        <v>1</v>
      </c>
    </row>
    <row r="52" spans="1:22" ht="19.5" customHeight="1">
      <c r="A52" s="113">
        <v>48</v>
      </c>
      <c r="B52" s="97" t="s">
        <v>57</v>
      </c>
      <c r="C52" s="110">
        <v>41975</v>
      </c>
      <c r="D52" s="134">
        <v>0.6666666666666666</v>
      </c>
      <c r="E52" s="97">
        <v>186.652</v>
      </c>
      <c r="F52" s="97">
        <v>186.27</v>
      </c>
      <c r="G52" s="97">
        <v>2</v>
      </c>
      <c r="H52" s="97">
        <f>ROUNDDOWN(E52+(G52/100),3)</f>
        <v>186.672</v>
      </c>
      <c r="I52" s="97">
        <f>ROUNDDOWN(F52-(G52/100),3)</f>
        <v>186.25</v>
      </c>
      <c r="J52" s="97">
        <f t="shared" si="0"/>
        <v>0.421</v>
      </c>
      <c r="K52" s="97">
        <f t="shared" si="1"/>
        <v>0.21</v>
      </c>
      <c r="L52" s="97">
        <f>ROUNDDOWN(H52+K52,3)</f>
        <v>186.882</v>
      </c>
      <c r="M52" s="97" t="s">
        <v>86</v>
      </c>
      <c r="N52" s="97">
        <f t="shared" si="7"/>
        <v>21</v>
      </c>
      <c r="P52" s="97">
        <f t="shared" si="5"/>
        <v>4.7</v>
      </c>
      <c r="Q52" s="116">
        <f t="shared" si="8"/>
        <v>9870</v>
      </c>
      <c r="R52" s="116"/>
      <c r="S52" s="118">
        <f t="shared" si="9"/>
        <v>9870</v>
      </c>
      <c r="T52" s="120">
        <f t="shared" si="10"/>
        <v>1254758</v>
      </c>
      <c r="U52" s="97">
        <f>ROUNDDOWN((($S$2*$U$4)/(J52*100))*100,-3)</f>
        <v>47000</v>
      </c>
      <c r="V52" s="97">
        <f t="shared" si="6"/>
        <v>1</v>
      </c>
    </row>
    <row r="53" spans="1:22" ht="19.5" customHeight="1">
      <c r="A53" s="113">
        <v>49</v>
      </c>
      <c r="B53" s="97" t="s">
        <v>57</v>
      </c>
      <c r="C53" s="110">
        <v>41974</v>
      </c>
      <c r="D53" s="134">
        <v>0.3333333333333333</v>
      </c>
      <c r="E53" s="97">
        <v>186.316</v>
      </c>
      <c r="F53" s="97">
        <v>185.023</v>
      </c>
      <c r="G53" s="97">
        <v>2</v>
      </c>
      <c r="H53" s="97">
        <f>ROUNDDOWN(E53+(G53/100),3)</f>
        <v>186.336</v>
      </c>
      <c r="I53" s="97">
        <f>ROUNDDOWN(F53-(G53/100),3)</f>
        <v>185.003</v>
      </c>
      <c r="J53" s="97">
        <f t="shared" si="0"/>
        <v>1.333</v>
      </c>
      <c r="K53" s="97">
        <f t="shared" si="1"/>
        <v>0.666</v>
      </c>
      <c r="L53" s="97">
        <f>ROUNDDOWN(H53+K53,3)</f>
        <v>187.002</v>
      </c>
      <c r="M53" s="97" t="s">
        <v>86</v>
      </c>
      <c r="N53" s="97">
        <f t="shared" si="7"/>
        <v>66.6</v>
      </c>
      <c r="P53" s="97">
        <f t="shared" si="5"/>
        <v>1.5</v>
      </c>
      <c r="Q53" s="116">
        <f t="shared" si="8"/>
        <v>9990</v>
      </c>
      <c r="R53" s="116"/>
      <c r="S53" s="118">
        <f t="shared" si="9"/>
        <v>9990</v>
      </c>
      <c r="T53" s="120">
        <f t="shared" si="10"/>
        <v>1264748</v>
      </c>
      <c r="U53" s="97">
        <f>ROUNDDOWN((($S$2*$U$4)/(J53*100))*100,-3)</f>
        <v>15000</v>
      </c>
      <c r="V53" s="97">
        <f t="shared" si="6"/>
        <v>1</v>
      </c>
    </row>
    <row r="54" spans="1:22" ht="19.5" customHeight="1">
      <c r="A54" s="113">
        <v>50</v>
      </c>
      <c r="B54" s="97" t="s">
        <v>57</v>
      </c>
      <c r="C54" s="110">
        <v>41968</v>
      </c>
      <c r="D54" s="134">
        <v>0.3333333333333333</v>
      </c>
      <c r="E54" s="97">
        <v>185.308</v>
      </c>
      <c r="F54" s="97">
        <v>184.517</v>
      </c>
      <c r="G54" s="97">
        <v>2</v>
      </c>
      <c r="H54" s="97">
        <f>ROUNDDOWN(E54+(G54/100),3)</f>
        <v>185.328</v>
      </c>
      <c r="I54" s="97">
        <f>ROUNDDOWN(F54-(G54/100),3)</f>
        <v>184.497</v>
      </c>
      <c r="J54" s="97">
        <f t="shared" si="0"/>
        <v>0.83</v>
      </c>
      <c r="K54" s="97">
        <f t="shared" si="1"/>
        <v>0.415</v>
      </c>
      <c r="L54" s="97">
        <f>ROUNDDOWN(H54+K54,3)</f>
        <v>185.743</v>
      </c>
      <c r="M54" s="97" t="s">
        <v>86</v>
      </c>
      <c r="N54" s="97">
        <f t="shared" si="7"/>
        <v>41.5</v>
      </c>
      <c r="P54" s="97">
        <f t="shared" si="5"/>
        <v>2.4</v>
      </c>
      <c r="Q54" s="116">
        <f t="shared" si="8"/>
        <v>9960</v>
      </c>
      <c r="R54" s="116"/>
      <c r="S54" s="118">
        <f t="shared" si="9"/>
        <v>9960</v>
      </c>
      <c r="T54" s="120">
        <f t="shared" si="10"/>
        <v>1274708</v>
      </c>
      <c r="U54" s="97">
        <f>ROUNDDOWN((($S$2*$U$4)/(J54*100))*100,-3)</f>
        <v>24000</v>
      </c>
      <c r="V54" s="97">
        <f t="shared" si="6"/>
        <v>1</v>
      </c>
    </row>
    <row r="55" spans="1:22" ht="19.5" customHeight="1">
      <c r="A55" s="113">
        <v>51</v>
      </c>
      <c r="B55" s="97" t="s">
        <v>57</v>
      </c>
      <c r="C55" s="110">
        <v>41961</v>
      </c>
      <c r="D55" s="134">
        <v>0.8333333333333334</v>
      </c>
      <c r="E55" s="97">
        <v>182.925</v>
      </c>
      <c r="F55" s="97">
        <v>182.507</v>
      </c>
      <c r="G55" s="97">
        <v>2</v>
      </c>
      <c r="H55" s="97">
        <f>ROUNDDOWN(E55+(G55/100),3)</f>
        <v>182.945</v>
      </c>
      <c r="I55" s="97">
        <f>ROUNDDOWN(F55-(G55/100),3)</f>
        <v>182.487</v>
      </c>
      <c r="J55" s="97">
        <f t="shared" si="0"/>
        <v>0.457</v>
      </c>
      <c r="K55" s="97">
        <f t="shared" si="1"/>
        <v>0.228</v>
      </c>
      <c r="L55" s="97">
        <f>ROUNDDOWN(H55+K55,3)</f>
        <v>183.173</v>
      </c>
      <c r="M55" s="97" t="s">
        <v>86</v>
      </c>
      <c r="N55" s="97">
        <f t="shared" si="7"/>
        <v>22.8</v>
      </c>
      <c r="P55" s="97">
        <f t="shared" si="5"/>
        <v>4.3</v>
      </c>
      <c r="Q55" s="116">
        <f t="shared" si="8"/>
        <v>9804</v>
      </c>
      <c r="R55" s="116"/>
      <c r="S55" s="118">
        <f t="shared" si="9"/>
        <v>9804</v>
      </c>
      <c r="T55" s="120">
        <f t="shared" si="10"/>
        <v>1284512</v>
      </c>
      <c r="U55" s="97">
        <f>ROUNDDOWN((($S$2*$U$4)/(J55*100))*100,-3)</f>
        <v>43000</v>
      </c>
      <c r="V55" s="97">
        <f t="shared" si="6"/>
        <v>1</v>
      </c>
    </row>
    <row r="56" spans="1:22" ht="19.5" customHeight="1">
      <c r="A56" s="113">
        <v>52</v>
      </c>
      <c r="B56" s="97" t="s">
        <v>88</v>
      </c>
      <c r="C56" s="110">
        <v>41957</v>
      </c>
      <c r="D56" s="134">
        <v>0</v>
      </c>
      <c r="E56" s="97">
        <v>181.587</v>
      </c>
      <c r="F56" s="97">
        <v>182.285</v>
      </c>
      <c r="G56" s="97">
        <v>2</v>
      </c>
      <c r="H56" s="97">
        <f>ROUNDDOWN(E56-(G56/100),3)</f>
        <v>181.567</v>
      </c>
      <c r="I56" s="97">
        <f>ROUNDDOWN(F56+(G56/100),3)</f>
        <v>182.305</v>
      </c>
      <c r="J56" s="97">
        <f t="shared" si="0"/>
        <v>0.738</v>
      </c>
      <c r="K56" s="97">
        <f t="shared" si="1"/>
        <v>0.369</v>
      </c>
      <c r="L56" s="97">
        <f>ROUNDDOWN(H56-K56,3)</f>
        <v>181.198</v>
      </c>
      <c r="M56" s="97" t="s">
        <v>92</v>
      </c>
      <c r="P56" s="97">
        <f t="shared" si="5"/>
        <v>2.7</v>
      </c>
      <c r="Q56" s="116"/>
      <c r="R56" s="116"/>
      <c r="S56" s="118">
        <f t="shared" si="9"/>
        <v>0</v>
      </c>
      <c r="T56" s="120">
        <f t="shared" si="10"/>
        <v>1284512</v>
      </c>
      <c r="U56" s="97">
        <f>ROUNDDOWN((($S$2*$U$4)/(J56*100))*100,-3)</f>
        <v>27000</v>
      </c>
      <c r="V56" s="97">
        <f t="shared" si="6"/>
        <v>0</v>
      </c>
    </row>
    <row r="57" spans="1:22" ht="19.5" customHeight="1">
      <c r="A57" s="113">
        <v>53</v>
      </c>
      <c r="B57" s="97" t="s">
        <v>57</v>
      </c>
      <c r="C57" s="110">
        <v>41955</v>
      </c>
      <c r="D57" s="134">
        <v>0.3333333333333333</v>
      </c>
      <c r="E57" s="97">
        <v>183.899</v>
      </c>
      <c r="F57" s="97">
        <v>183.132</v>
      </c>
      <c r="G57" s="97">
        <v>2</v>
      </c>
      <c r="H57" s="97">
        <f aca="true" t="shared" si="17" ref="H57:H62">ROUNDDOWN(E57+(G57/100),3)</f>
        <v>183.919</v>
      </c>
      <c r="I57" s="97">
        <f aca="true" t="shared" si="18" ref="I57:I62">ROUNDDOWN(F57-(G57/100),3)</f>
        <v>183.112</v>
      </c>
      <c r="J57" s="97">
        <f t="shared" si="0"/>
        <v>0.807</v>
      </c>
      <c r="K57" s="97">
        <f t="shared" si="1"/>
        <v>0.403</v>
      </c>
      <c r="L57" s="97">
        <f aca="true" t="shared" si="19" ref="L57:L62">ROUNDDOWN(H57+K57,3)</f>
        <v>184.322</v>
      </c>
      <c r="M57" s="97" t="s">
        <v>92</v>
      </c>
      <c r="P57" s="97">
        <f t="shared" si="5"/>
        <v>2.4</v>
      </c>
      <c r="Q57" s="116"/>
      <c r="R57" s="116"/>
      <c r="S57" s="118">
        <f t="shared" si="9"/>
        <v>0</v>
      </c>
      <c r="T57" s="120">
        <f t="shared" si="10"/>
        <v>1284512</v>
      </c>
      <c r="U57" s="97">
        <f>ROUNDDOWN((($S$2*$U$4)/(J57*100))*100,-3)</f>
        <v>24000</v>
      </c>
      <c r="V57" s="97">
        <f t="shared" si="6"/>
        <v>0</v>
      </c>
    </row>
    <row r="58" spans="1:22" ht="19.5" customHeight="1">
      <c r="A58" s="113">
        <v>54</v>
      </c>
      <c r="B58" s="97" t="s">
        <v>57</v>
      </c>
      <c r="C58" s="110">
        <v>41953</v>
      </c>
      <c r="D58" s="134">
        <v>0.8333333333333334</v>
      </c>
      <c r="E58" s="97">
        <v>182.134</v>
      </c>
      <c r="F58" s="97">
        <v>181.78</v>
      </c>
      <c r="G58" s="97">
        <v>2</v>
      </c>
      <c r="H58" s="97">
        <f t="shared" si="17"/>
        <v>182.154</v>
      </c>
      <c r="I58" s="97">
        <f t="shared" si="18"/>
        <v>181.76</v>
      </c>
      <c r="J58" s="97">
        <f t="shared" si="0"/>
        <v>0.394</v>
      </c>
      <c r="K58" s="97">
        <f t="shared" si="1"/>
        <v>0.197</v>
      </c>
      <c r="L58" s="97">
        <f t="shared" si="19"/>
        <v>182.351</v>
      </c>
      <c r="M58" s="97" t="s">
        <v>86</v>
      </c>
      <c r="N58" s="97">
        <f t="shared" si="7"/>
        <v>19.7</v>
      </c>
      <c r="P58" s="97">
        <f t="shared" si="5"/>
        <v>5</v>
      </c>
      <c r="Q58" s="116">
        <f t="shared" si="8"/>
        <v>9850</v>
      </c>
      <c r="R58" s="116"/>
      <c r="S58" s="118">
        <f t="shared" si="9"/>
        <v>9850</v>
      </c>
      <c r="T58" s="120">
        <f t="shared" si="10"/>
        <v>1294362</v>
      </c>
      <c r="U58" s="97">
        <f>ROUNDDOWN((($S$2*$U$4)/(J58*100))*100,-3)</f>
        <v>50000</v>
      </c>
      <c r="V58" s="97">
        <f t="shared" si="6"/>
        <v>1</v>
      </c>
    </row>
    <row r="59" spans="1:22" ht="19.5" customHeight="1">
      <c r="A59" s="113">
        <v>55</v>
      </c>
      <c r="B59" s="97" t="s">
        <v>57</v>
      </c>
      <c r="C59" s="110">
        <v>41941</v>
      </c>
      <c r="D59" s="134">
        <v>0.8333333333333334</v>
      </c>
      <c r="E59" s="97">
        <v>174.534</v>
      </c>
      <c r="F59" s="97">
        <v>173.904</v>
      </c>
      <c r="G59" s="97">
        <v>2</v>
      </c>
      <c r="H59" s="97">
        <f t="shared" si="17"/>
        <v>174.554</v>
      </c>
      <c r="I59" s="97">
        <f t="shared" si="18"/>
        <v>173.884</v>
      </c>
      <c r="J59" s="97">
        <f t="shared" si="0"/>
        <v>0.67</v>
      </c>
      <c r="K59" s="97">
        <f t="shared" si="1"/>
        <v>0.335</v>
      </c>
      <c r="L59" s="97">
        <f t="shared" si="19"/>
        <v>174.889</v>
      </c>
      <c r="M59" s="97" t="s">
        <v>86</v>
      </c>
      <c r="N59" s="97">
        <f t="shared" si="7"/>
        <v>33.5</v>
      </c>
      <c r="P59" s="97">
        <f t="shared" si="5"/>
        <v>2.9</v>
      </c>
      <c r="Q59" s="116">
        <f t="shared" si="8"/>
        <v>9715</v>
      </c>
      <c r="R59" s="116"/>
      <c r="S59" s="118">
        <f t="shared" si="9"/>
        <v>9715</v>
      </c>
      <c r="T59" s="120">
        <f t="shared" si="10"/>
        <v>1304077</v>
      </c>
      <c r="U59" s="97">
        <f>ROUNDDOWN((($S$2*$U$4)/(J59*100))*100,-3)</f>
        <v>29000</v>
      </c>
      <c r="V59" s="97">
        <f t="shared" si="6"/>
        <v>1</v>
      </c>
    </row>
    <row r="60" spans="1:22" ht="19.5" customHeight="1">
      <c r="A60" s="113">
        <v>56</v>
      </c>
      <c r="B60" s="97" t="s">
        <v>57</v>
      </c>
      <c r="C60" s="110">
        <v>41939</v>
      </c>
      <c r="D60" s="134">
        <v>0.5</v>
      </c>
      <c r="E60" s="97">
        <v>173.904</v>
      </c>
      <c r="F60" s="97">
        <v>173.382</v>
      </c>
      <c r="G60" s="97">
        <v>2</v>
      </c>
      <c r="H60" s="97">
        <f t="shared" si="17"/>
        <v>173.924</v>
      </c>
      <c r="I60" s="97">
        <f t="shared" si="18"/>
        <v>173.362</v>
      </c>
      <c r="J60" s="97">
        <f t="shared" si="0"/>
        <v>0.562</v>
      </c>
      <c r="K60" s="97">
        <f t="shared" si="1"/>
        <v>0.281</v>
      </c>
      <c r="L60" s="97">
        <f t="shared" si="19"/>
        <v>174.205</v>
      </c>
      <c r="M60" s="97" t="s">
        <v>86</v>
      </c>
      <c r="N60" s="97">
        <f t="shared" si="7"/>
        <v>28.1</v>
      </c>
      <c r="P60" s="97">
        <f t="shared" si="5"/>
        <v>3.5</v>
      </c>
      <c r="Q60" s="116">
        <f t="shared" si="8"/>
        <v>9835</v>
      </c>
      <c r="R60" s="116"/>
      <c r="S60" s="118">
        <f t="shared" si="9"/>
        <v>9835</v>
      </c>
      <c r="T60" s="120">
        <f t="shared" si="10"/>
        <v>1313912</v>
      </c>
      <c r="U60" s="97">
        <f>ROUNDDOWN((($S$2*$U$4)/(J60*100))*100,-3)</f>
        <v>35000</v>
      </c>
      <c r="V60" s="97">
        <f t="shared" si="6"/>
        <v>1</v>
      </c>
    </row>
    <row r="61" spans="1:22" ht="19.5" customHeight="1">
      <c r="A61" s="113">
        <v>57</v>
      </c>
      <c r="B61" s="97" t="s">
        <v>57</v>
      </c>
      <c r="C61" s="110">
        <v>41935</v>
      </c>
      <c r="D61" s="134">
        <v>0.3333333333333333</v>
      </c>
      <c r="E61" s="97">
        <v>172.566</v>
      </c>
      <c r="F61" s="97">
        <v>171.7</v>
      </c>
      <c r="G61" s="97">
        <v>2</v>
      </c>
      <c r="H61" s="97">
        <f t="shared" si="17"/>
        <v>172.586</v>
      </c>
      <c r="I61" s="97">
        <f t="shared" si="18"/>
        <v>171.68</v>
      </c>
      <c r="J61" s="97">
        <f t="shared" si="0"/>
        <v>0.906</v>
      </c>
      <c r="K61" s="97">
        <f t="shared" si="1"/>
        <v>0.453</v>
      </c>
      <c r="L61" s="97">
        <f t="shared" si="19"/>
        <v>173.039</v>
      </c>
      <c r="M61" s="97" t="s">
        <v>86</v>
      </c>
      <c r="N61" s="97">
        <f t="shared" si="7"/>
        <v>45.3</v>
      </c>
      <c r="P61" s="97">
        <f t="shared" si="5"/>
        <v>2.2</v>
      </c>
      <c r="Q61" s="116">
        <f t="shared" si="8"/>
        <v>9966</v>
      </c>
      <c r="R61" s="116"/>
      <c r="S61" s="118">
        <f t="shared" si="9"/>
        <v>9966</v>
      </c>
      <c r="T61" s="120">
        <f t="shared" si="10"/>
        <v>1323878</v>
      </c>
      <c r="U61" s="97">
        <f>ROUNDDOWN((($S$2*$U$4)/(J61*100))*100,-3)</f>
        <v>22000</v>
      </c>
      <c r="V61" s="97">
        <f t="shared" si="6"/>
        <v>1</v>
      </c>
    </row>
    <row r="62" spans="1:22" ht="19.5" customHeight="1">
      <c r="A62" s="113">
        <v>58</v>
      </c>
      <c r="B62" s="97" t="s">
        <v>57</v>
      </c>
      <c r="C62" s="110">
        <v>41929</v>
      </c>
      <c r="D62" s="134">
        <v>0.3333333333333333</v>
      </c>
      <c r="E62" s="97">
        <v>171.582</v>
      </c>
      <c r="F62" s="97">
        <v>170.193</v>
      </c>
      <c r="G62" s="97">
        <v>2</v>
      </c>
      <c r="H62" s="97">
        <f t="shared" si="17"/>
        <v>171.602</v>
      </c>
      <c r="I62" s="97">
        <f t="shared" si="18"/>
        <v>170.173</v>
      </c>
      <c r="J62" s="97">
        <f t="shared" si="0"/>
        <v>1.429</v>
      </c>
      <c r="K62" s="97">
        <f t="shared" si="1"/>
        <v>0.714</v>
      </c>
      <c r="L62" s="97">
        <f t="shared" si="19"/>
        <v>172.316</v>
      </c>
      <c r="M62" s="97" t="s">
        <v>86</v>
      </c>
      <c r="N62" s="97">
        <f t="shared" si="7"/>
        <v>71.4</v>
      </c>
      <c r="P62" s="97">
        <f t="shared" si="5"/>
        <v>1.3</v>
      </c>
      <c r="Q62" s="116">
        <f t="shared" si="8"/>
        <v>9282</v>
      </c>
      <c r="R62" s="116"/>
      <c r="S62" s="118">
        <f t="shared" si="9"/>
        <v>9282</v>
      </c>
      <c r="T62" s="120">
        <f t="shared" si="10"/>
        <v>1333160</v>
      </c>
      <c r="U62" s="97">
        <f>ROUNDDOWN((($S$2*$U$4)/(J62*100))*100,-3)</f>
        <v>13000</v>
      </c>
      <c r="V62" s="97">
        <f t="shared" si="6"/>
        <v>1</v>
      </c>
    </row>
    <row r="63" spans="1:22" ht="19.5" customHeight="1">
      <c r="A63" s="113">
        <v>59</v>
      </c>
      <c r="B63" s="97" t="s">
        <v>88</v>
      </c>
      <c r="C63" s="110">
        <v>41927</v>
      </c>
      <c r="D63" s="134">
        <v>0.3333333333333333</v>
      </c>
      <c r="E63" s="97">
        <v>170.322</v>
      </c>
      <c r="F63" s="97">
        <v>171.139</v>
      </c>
      <c r="G63" s="97">
        <v>2</v>
      </c>
      <c r="H63" s="97">
        <f>ROUNDDOWN(E63-(G63/100),3)</f>
        <v>170.302</v>
      </c>
      <c r="I63" s="97">
        <f>ROUNDDOWN(F63+(G63/100),3)</f>
        <v>171.159</v>
      </c>
      <c r="J63" s="97">
        <f t="shared" si="0"/>
        <v>0.856</v>
      </c>
      <c r="K63" s="97">
        <f t="shared" si="1"/>
        <v>0.428</v>
      </c>
      <c r="L63" s="97">
        <f>ROUNDDOWN(H63-K63,3)</f>
        <v>169.874</v>
      </c>
      <c r="M63" s="97" t="s">
        <v>86</v>
      </c>
      <c r="N63" s="97">
        <f t="shared" si="7"/>
        <v>42.8</v>
      </c>
      <c r="P63" s="97">
        <f t="shared" si="5"/>
        <v>2.3</v>
      </c>
      <c r="Q63" s="116">
        <f t="shared" si="8"/>
        <v>9844</v>
      </c>
      <c r="R63" s="116"/>
      <c r="S63" s="118">
        <f t="shared" si="9"/>
        <v>9844</v>
      </c>
      <c r="T63" s="120">
        <f t="shared" si="10"/>
        <v>1343004</v>
      </c>
      <c r="U63" s="97">
        <f>ROUNDDOWN((($S$2*$U$4)/(J63*100))*100,-3)</f>
        <v>23000</v>
      </c>
      <c r="V63" s="97">
        <f t="shared" si="6"/>
        <v>1</v>
      </c>
    </row>
    <row r="64" spans="1:22" ht="19.5" customHeight="1">
      <c r="A64" s="113">
        <v>60</v>
      </c>
      <c r="B64" s="97" t="s">
        <v>57</v>
      </c>
      <c r="C64" s="110">
        <v>41921</v>
      </c>
      <c r="D64" s="134">
        <v>0.3333333333333333</v>
      </c>
      <c r="E64" s="97">
        <v>174.756</v>
      </c>
      <c r="F64" s="97">
        <v>174.019</v>
      </c>
      <c r="G64" s="97">
        <v>2</v>
      </c>
      <c r="H64" s="97">
        <f>ROUNDDOWN(E64+(G64/100),3)</f>
        <v>174.776</v>
      </c>
      <c r="I64" s="97">
        <f>ROUNDDOWN(F64-(G64/100),3)</f>
        <v>173.999</v>
      </c>
      <c r="J64" s="97">
        <f t="shared" si="0"/>
        <v>0.777</v>
      </c>
      <c r="K64" s="97">
        <f t="shared" si="1"/>
        <v>0.388</v>
      </c>
      <c r="L64" s="97">
        <f>ROUNDDOWN(H64+K64,3)</f>
        <v>175.164</v>
      </c>
      <c r="M64" s="97" t="s">
        <v>87</v>
      </c>
      <c r="O64" s="97">
        <f>ROUNDDOWN(J64*100,3)</f>
        <v>77.7</v>
      </c>
      <c r="P64" s="97">
        <f t="shared" si="5"/>
        <v>2.5</v>
      </c>
      <c r="Q64" s="116"/>
      <c r="R64" s="116">
        <f>ROUNDDOWN(J64*U64,0)</f>
        <v>19425</v>
      </c>
      <c r="S64" s="118">
        <f t="shared" si="9"/>
        <v>-19425</v>
      </c>
      <c r="T64" s="120">
        <f t="shared" si="10"/>
        <v>1323579</v>
      </c>
      <c r="U64" s="97">
        <f>ROUNDDOWN((($S$2*$U$4)/(J64*100))*100,-3)</f>
        <v>25000</v>
      </c>
      <c r="V64" s="97">
        <f t="shared" si="6"/>
        <v>0</v>
      </c>
    </row>
    <row r="65" spans="1:22" ht="19.5" customHeight="1">
      <c r="A65" s="113">
        <v>61</v>
      </c>
      <c r="B65" s="97" t="s">
        <v>88</v>
      </c>
      <c r="C65" s="110">
        <v>41919</v>
      </c>
      <c r="D65" s="134">
        <v>0.16666666666666666</v>
      </c>
      <c r="E65" s="97">
        <v>174.614</v>
      </c>
      <c r="F65" s="97">
        <v>175.117</v>
      </c>
      <c r="G65" s="97">
        <v>2</v>
      </c>
      <c r="H65" s="97">
        <f>ROUNDDOWN(E65-(G65/100),3)</f>
        <v>174.594</v>
      </c>
      <c r="I65" s="97">
        <f>ROUNDDOWN(F65+(G65/100),3)</f>
        <v>175.137</v>
      </c>
      <c r="J65" s="97">
        <f t="shared" si="0"/>
        <v>0.543</v>
      </c>
      <c r="K65" s="97">
        <f t="shared" si="1"/>
        <v>0.271</v>
      </c>
      <c r="L65" s="97">
        <f>ROUNDDOWN(H65-K65,3)</f>
        <v>174.323</v>
      </c>
      <c r="M65" s="97" t="s">
        <v>86</v>
      </c>
      <c r="N65" s="97">
        <f t="shared" si="7"/>
        <v>27.1</v>
      </c>
      <c r="P65" s="97">
        <f t="shared" si="5"/>
        <v>3.6</v>
      </c>
      <c r="Q65" s="116">
        <f t="shared" si="8"/>
        <v>9756</v>
      </c>
      <c r="R65" s="116"/>
      <c r="S65" s="118">
        <f t="shared" si="9"/>
        <v>9756</v>
      </c>
      <c r="T65" s="120">
        <f t="shared" si="10"/>
        <v>1333335</v>
      </c>
      <c r="U65" s="97">
        <f>ROUNDDOWN((($S$2*$U$4)/(J65*100))*100,-3)</f>
        <v>36000</v>
      </c>
      <c r="V65" s="97">
        <f t="shared" si="6"/>
        <v>1</v>
      </c>
    </row>
    <row r="66" spans="1:22" ht="19.5" customHeight="1">
      <c r="A66" s="113">
        <v>62</v>
      </c>
      <c r="B66" s="97" t="s">
        <v>88</v>
      </c>
      <c r="C66" s="110">
        <v>41918</v>
      </c>
      <c r="D66" s="134">
        <v>0.6666666666666666</v>
      </c>
      <c r="E66" s="97">
        <v>174.456</v>
      </c>
      <c r="F66" s="97">
        <v>175.065</v>
      </c>
      <c r="G66" s="97">
        <v>2</v>
      </c>
      <c r="H66" s="97">
        <f>ROUNDDOWN(E66-(G66/100),3)</f>
        <v>174.436</v>
      </c>
      <c r="I66" s="97">
        <f>ROUNDDOWN(F66+(G66/100),3)</f>
        <v>175.085</v>
      </c>
      <c r="J66" s="97">
        <f t="shared" si="0"/>
        <v>0.649</v>
      </c>
      <c r="K66" s="97">
        <f t="shared" si="1"/>
        <v>0.324</v>
      </c>
      <c r="L66" s="97">
        <f>ROUNDDOWN(H66-K66,3)</f>
        <v>174.112</v>
      </c>
      <c r="M66" s="97" t="s">
        <v>92</v>
      </c>
      <c r="P66" s="97">
        <f t="shared" si="5"/>
        <v>3</v>
      </c>
      <c r="Q66" s="116"/>
      <c r="R66" s="116"/>
      <c r="S66" s="118">
        <f t="shared" si="9"/>
        <v>0</v>
      </c>
      <c r="T66" s="120">
        <f t="shared" si="10"/>
        <v>1333335</v>
      </c>
      <c r="U66" s="97">
        <f>ROUNDDOWN((($S$2*$U$4)/(J66*100))*100,-3)</f>
        <v>30000</v>
      </c>
      <c r="V66" s="97">
        <f t="shared" si="6"/>
        <v>0</v>
      </c>
    </row>
    <row r="67" spans="1:22" ht="19.5" customHeight="1">
      <c r="A67" s="113">
        <v>63</v>
      </c>
      <c r="B67" s="97" t="s">
        <v>88</v>
      </c>
      <c r="C67" s="110">
        <v>41915</v>
      </c>
      <c r="D67" s="134">
        <v>0.3333333333333333</v>
      </c>
      <c r="E67" s="97">
        <v>174.958</v>
      </c>
      <c r="F67" s="97">
        <v>175.895</v>
      </c>
      <c r="G67" s="97">
        <v>2</v>
      </c>
      <c r="H67" s="97">
        <f>ROUNDDOWN(E67-(G67/100),3)</f>
        <v>174.938</v>
      </c>
      <c r="I67" s="97">
        <f>ROUNDDOWN(F67+(G67/100),3)</f>
        <v>175.915</v>
      </c>
      <c r="J67" s="97">
        <f t="shared" si="0"/>
        <v>0.977</v>
      </c>
      <c r="K67" s="97">
        <f t="shared" si="1"/>
        <v>0.488</v>
      </c>
      <c r="L67" s="97">
        <f>ROUNDDOWN(H67-K67,3)</f>
        <v>174.45</v>
      </c>
      <c r="M67" s="97" t="s">
        <v>86</v>
      </c>
      <c r="N67" s="97">
        <f t="shared" si="7"/>
        <v>48.8</v>
      </c>
      <c r="P67" s="97">
        <f t="shared" si="5"/>
        <v>2</v>
      </c>
      <c r="Q67" s="116">
        <f t="shared" si="8"/>
        <v>9760</v>
      </c>
      <c r="R67" s="116"/>
      <c r="S67" s="118">
        <f t="shared" si="9"/>
        <v>9760</v>
      </c>
      <c r="T67" s="120">
        <f t="shared" si="10"/>
        <v>1343095</v>
      </c>
      <c r="U67" s="97">
        <f>ROUNDDOWN((($S$2*$U$4)/(J67*100))*100,-3)</f>
        <v>20000</v>
      </c>
      <c r="V67" s="97">
        <f t="shared" si="6"/>
        <v>1</v>
      </c>
    </row>
    <row r="68" spans="1:22" ht="19.5" customHeight="1">
      <c r="A68" s="113">
        <v>64</v>
      </c>
      <c r="B68" s="97" t="s">
        <v>88</v>
      </c>
      <c r="C68" s="110">
        <v>41912</v>
      </c>
      <c r="D68" s="134">
        <v>0.3333333333333333</v>
      </c>
      <c r="E68" s="97">
        <v>177.703</v>
      </c>
      <c r="F68" s="97">
        <v>178.096</v>
      </c>
      <c r="G68" s="97">
        <v>2</v>
      </c>
      <c r="H68" s="97">
        <f>ROUNDDOWN(E68-(G68/100),3)</f>
        <v>177.683</v>
      </c>
      <c r="I68" s="97">
        <f>ROUNDDOWN(F68+(G68/100),3)</f>
        <v>178.116</v>
      </c>
      <c r="J68" s="97">
        <f t="shared" si="0"/>
        <v>0.433</v>
      </c>
      <c r="K68" s="97">
        <f t="shared" si="1"/>
        <v>0.216</v>
      </c>
      <c r="L68" s="97">
        <f>ROUNDDOWN(H68-K68,3)</f>
        <v>177.467</v>
      </c>
      <c r="M68" s="97" t="s">
        <v>116</v>
      </c>
      <c r="O68" s="97">
        <f>ROUNDDOWN(J68*100,3)</f>
        <v>43.3</v>
      </c>
      <c r="P68" s="97">
        <f t="shared" si="5"/>
        <v>4.6</v>
      </c>
      <c r="Q68" s="116"/>
      <c r="R68" s="116">
        <f>ROUNDDOWN(J68*U68,0)</f>
        <v>19918</v>
      </c>
      <c r="S68" s="118">
        <f t="shared" si="9"/>
        <v>-19918</v>
      </c>
      <c r="T68" s="120">
        <f t="shared" si="10"/>
        <v>1323177</v>
      </c>
      <c r="U68" s="97">
        <f>ROUNDDOWN((($S$2*$U$4)/(J68*100))*100,-3)</f>
        <v>46000</v>
      </c>
      <c r="V68" s="97">
        <f t="shared" si="6"/>
        <v>0</v>
      </c>
    </row>
    <row r="69" spans="1:22" ht="19.5" customHeight="1">
      <c r="A69" s="113">
        <v>65</v>
      </c>
      <c r="B69" s="97" t="s">
        <v>88</v>
      </c>
      <c r="C69" s="110">
        <v>41911</v>
      </c>
      <c r="D69" s="134">
        <v>0.3333333333333333</v>
      </c>
      <c r="E69" s="97">
        <v>177.559</v>
      </c>
      <c r="F69" s="97">
        <v>178.166</v>
      </c>
      <c r="G69" s="97">
        <v>2</v>
      </c>
      <c r="H69" s="97">
        <f>ROUNDDOWN(E69-(G69/100),3)</f>
        <v>177.539</v>
      </c>
      <c r="I69" s="97">
        <f>ROUNDDOWN(F69+(G69/100),3)</f>
        <v>178.186</v>
      </c>
      <c r="J69" s="97">
        <f aca="true" t="shared" si="20" ref="J69:J104">ABS(ROUNDDOWN(H69-I69,3))</f>
        <v>0.647</v>
      </c>
      <c r="K69" s="97">
        <f aca="true" t="shared" si="21" ref="K69:K104">ROUNDDOWN(J69*0.5,3)</f>
        <v>0.323</v>
      </c>
      <c r="L69" s="97">
        <f>ROUNDDOWN(H69-K69,3)</f>
        <v>177.216</v>
      </c>
      <c r="M69" s="97" t="s">
        <v>86</v>
      </c>
      <c r="N69" s="97">
        <f t="shared" si="7"/>
        <v>32.3</v>
      </c>
      <c r="P69" s="97">
        <f t="shared" si="5"/>
        <v>3</v>
      </c>
      <c r="Q69" s="116">
        <f t="shared" si="8"/>
        <v>9690</v>
      </c>
      <c r="R69" s="116"/>
      <c r="S69" s="118">
        <f t="shared" si="9"/>
        <v>9690</v>
      </c>
      <c r="T69" s="120">
        <f t="shared" si="10"/>
        <v>1332867</v>
      </c>
      <c r="U69" s="97">
        <f>ROUNDDOWN((($S$2*$U$4)/(J69*100))*100,-3)</f>
        <v>30000</v>
      </c>
      <c r="V69" s="97">
        <f t="shared" si="6"/>
        <v>1</v>
      </c>
    </row>
    <row r="70" spans="1:22" ht="19.5" customHeight="1">
      <c r="A70" s="113">
        <v>66</v>
      </c>
      <c r="B70" s="97" t="s">
        <v>57</v>
      </c>
      <c r="C70" s="110">
        <v>41906</v>
      </c>
      <c r="D70" s="134">
        <v>0.6666666666666666</v>
      </c>
      <c r="E70" s="97">
        <v>178.146</v>
      </c>
      <c r="F70" s="97">
        <v>177.633</v>
      </c>
      <c r="G70" s="97">
        <v>2</v>
      </c>
      <c r="H70" s="97">
        <f>ROUNDDOWN(E70+(G70/100),3)</f>
        <v>178.166</v>
      </c>
      <c r="I70" s="97">
        <f>ROUNDDOWN(F70-(G70/100),3)</f>
        <v>177.613</v>
      </c>
      <c r="J70" s="97">
        <f t="shared" si="20"/>
        <v>0.552</v>
      </c>
      <c r="K70" s="97">
        <f t="shared" si="21"/>
        <v>0.276</v>
      </c>
      <c r="L70" s="97">
        <f>ROUNDDOWN(H70+K70,3)</f>
        <v>178.442</v>
      </c>
      <c r="M70" s="97" t="s">
        <v>86</v>
      </c>
      <c r="N70" s="97">
        <f aca="true" t="shared" si="22" ref="N70:N104">ROUNDDOWN(K70*100,3)</f>
        <v>27.6</v>
      </c>
      <c r="P70" s="97">
        <f aca="true" t="shared" si="23" ref="P70:P104">ROUNDDOWN(U70/10000,1)</f>
        <v>3.6</v>
      </c>
      <c r="Q70" s="116">
        <f aca="true" t="shared" si="24" ref="Q70:Q104">ROUNDDOWN(K70*U70,0)</f>
        <v>9936</v>
      </c>
      <c r="R70" s="116"/>
      <c r="S70" s="118">
        <f t="shared" si="9"/>
        <v>9936</v>
      </c>
      <c r="T70" s="120">
        <f t="shared" si="10"/>
        <v>1342803</v>
      </c>
      <c r="U70" s="97">
        <f>ROUNDDOWN((($S$2*$U$4)/(J70*100))*100,-3)</f>
        <v>36000</v>
      </c>
      <c r="V70" s="97">
        <f aca="true" t="shared" si="25" ref="V70:V104">IF(N70&gt;1,1,0)</f>
        <v>1</v>
      </c>
    </row>
    <row r="71" spans="1:22" ht="19.5" customHeight="1">
      <c r="A71" s="113">
        <v>67</v>
      </c>
      <c r="B71" s="97" t="s">
        <v>57</v>
      </c>
      <c r="C71" s="98">
        <v>41894</v>
      </c>
      <c r="D71" s="133">
        <v>0.5</v>
      </c>
      <c r="E71" s="97">
        <v>174.346</v>
      </c>
      <c r="F71" s="97">
        <v>173.682</v>
      </c>
      <c r="G71" s="97">
        <v>2</v>
      </c>
      <c r="H71" s="97">
        <f>ROUNDDOWN(E71+(G71/100),3)</f>
        <v>174.366</v>
      </c>
      <c r="I71" s="97">
        <f>ROUNDDOWN(F71-(G71/100),3)</f>
        <v>173.662</v>
      </c>
      <c r="J71" s="97">
        <f t="shared" si="20"/>
        <v>0.704</v>
      </c>
      <c r="K71" s="97">
        <f t="shared" si="21"/>
        <v>0.352</v>
      </c>
      <c r="L71" s="97">
        <f>ROUNDDOWN(H71+K71,3)</f>
        <v>174.718</v>
      </c>
      <c r="M71" s="97" t="s">
        <v>116</v>
      </c>
      <c r="O71" s="97">
        <f>ROUNDDOWN(J71*100,3)</f>
        <v>70.4</v>
      </c>
      <c r="P71" s="97">
        <f t="shared" si="23"/>
        <v>2.8</v>
      </c>
      <c r="Q71" s="116"/>
      <c r="R71" s="116">
        <f>ROUNDDOWN(J71*U71,0)</f>
        <v>19712</v>
      </c>
      <c r="S71" s="118">
        <f t="shared" si="9"/>
        <v>-19712</v>
      </c>
      <c r="T71" s="120">
        <f t="shared" si="10"/>
        <v>1323091</v>
      </c>
      <c r="U71" s="97">
        <f>ROUNDDOWN((($S$2*$U$4)/(J71*100))*100,-3)</f>
        <v>28000</v>
      </c>
      <c r="V71" s="97">
        <f t="shared" si="25"/>
        <v>0</v>
      </c>
    </row>
    <row r="72" spans="1:22" ht="19.5" customHeight="1">
      <c r="A72" s="113">
        <v>68</v>
      </c>
      <c r="B72" s="97" t="s">
        <v>88</v>
      </c>
      <c r="C72" s="98">
        <v>41887</v>
      </c>
      <c r="D72" s="133">
        <v>0</v>
      </c>
      <c r="E72" s="97">
        <v>171.64</v>
      </c>
      <c r="F72" s="97">
        <v>172.25</v>
      </c>
      <c r="G72" s="97">
        <v>2</v>
      </c>
      <c r="H72" s="97">
        <f>ROUNDDOWN(E72-(G72/100),3)</f>
        <v>171.62</v>
      </c>
      <c r="I72" s="97">
        <f>ROUNDDOWN(F72+(G72/100),3)</f>
        <v>172.27</v>
      </c>
      <c r="J72" s="97">
        <f t="shared" si="20"/>
        <v>0.65</v>
      </c>
      <c r="K72" s="97">
        <f t="shared" si="21"/>
        <v>0.325</v>
      </c>
      <c r="L72" s="97">
        <f>ROUNDDOWN(H72-K72,3)</f>
        <v>171.295</v>
      </c>
      <c r="M72" s="97" t="s">
        <v>86</v>
      </c>
      <c r="N72" s="97">
        <f t="shared" si="22"/>
        <v>32.5</v>
      </c>
      <c r="P72" s="97">
        <f t="shared" si="23"/>
        <v>3</v>
      </c>
      <c r="Q72" s="116">
        <f t="shared" si="24"/>
        <v>9750</v>
      </c>
      <c r="R72" s="116"/>
      <c r="S72" s="118">
        <f aca="true" t="shared" si="26" ref="S72:S104">IF(V72=1,Q72,R72*-1)</f>
        <v>9750</v>
      </c>
      <c r="T72" s="120">
        <f aca="true" t="shared" si="27" ref="T72:T104">T71+S72</f>
        <v>1332841</v>
      </c>
      <c r="U72" s="97">
        <f>ROUNDDOWN((($S$2*$U$4)/(J72*100))*100,-3)</f>
        <v>30000</v>
      </c>
      <c r="V72" s="97">
        <f t="shared" si="25"/>
        <v>1</v>
      </c>
    </row>
    <row r="73" spans="1:22" ht="19.5" customHeight="1">
      <c r="A73" s="113">
        <v>69</v>
      </c>
      <c r="B73" s="97" t="s">
        <v>88</v>
      </c>
      <c r="C73" s="98">
        <v>41885</v>
      </c>
      <c r="D73" s="133">
        <v>0.5</v>
      </c>
      <c r="E73" s="97">
        <v>172.815</v>
      </c>
      <c r="F73" s="97">
        <v>173.239</v>
      </c>
      <c r="G73" s="97">
        <v>2</v>
      </c>
      <c r="H73" s="97">
        <f>ROUNDDOWN(E73-(G73/100),3)</f>
        <v>172.795</v>
      </c>
      <c r="I73" s="97">
        <f>ROUNDDOWN(F73+(G73/100),3)</f>
        <v>173.259</v>
      </c>
      <c r="J73" s="97">
        <f t="shared" si="20"/>
        <v>0.463</v>
      </c>
      <c r="K73" s="97">
        <f t="shared" si="21"/>
        <v>0.231</v>
      </c>
      <c r="L73" s="97">
        <f>ROUNDDOWN(H73-K73,3)</f>
        <v>172.564</v>
      </c>
      <c r="M73" s="97" t="s">
        <v>86</v>
      </c>
      <c r="N73" s="97">
        <f t="shared" si="22"/>
        <v>23.1</v>
      </c>
      <c r="P73" s="97">
        <f t="shared" si="23"/>
        <v>4.3</v>
      </c>
      <c r="Q73" s="116">
        <f t="shared" si="24"/>
        <v>9933</v>
      </c>
      <c r="R73" s="116"/>
      <c r="S73" s="118">
        <f t="shared" si="26"/>
        <v>9933</v>
      </c>
      <c r="T73" s="120">
        <f t="shared" si="27"/>
        <v>1342774</v>
      </c>
      <c r="U73" s="97">
        <f>ROUNDDOWN((($S$2*$U$4)/(J73*100))*100,-3)</f>
        <v>43000</v>
      </c>
      <c r="V73" s="97">
        <f t="shared" si="25"/>
        <v>1</v>
      </c>
    </row>
    <row r="74" spans="1:22" ht="19.5" customHeight="1">
      <c r="A74" s="113">
        <v>70</v>
      </c>
      <c r="B74" s="97" t="s">
        <v>57</v>
      </c>
      <c r="C74" s="110">
        <v>41880</v>
      </c>
      <c r="D74" s="134">
        <v>0.6666666666666666</v>
      </c>
      <c r="E74" s="97">
        <v>172.57</v>
      </c>
      <c r="F74" s="97">
        <v>172.291</v>
      </c>
      <c r="G74" s="97">
        <v>2</v>
      </c>
      <c r="H74" s="97">
        <f>ROUNDDOWN(E74+(G74/100),3)</f>
        <v>172.59</v>
      </c>
      <c r="I74" s="97">
        <f>ROUNDDOWN(F74-(G74/100),3)</f>
        <v>172.271</v>
      </c>
      <c r="J74" s="97">
        <f t="shared" si="20"/>
        <v>0.319</v>
      </c>
      <c r="K74" s="97">
        <f t="shared" si="21"/>
        <v>0.159</v>
      </c>
      <c r="L74" s="97">
        <f>ROUNDDOWN(H74+K74,3)</f>
        <v>172.749</v>
      </c>
      <c r="M74" s="97" t="s">
        <v>86</v>
      </c>
      <c r="N74" s="97">
        <f t="shared" si="22"/>
        <v>15.9</v>
      </c>
      <c r="P74" s="97">
        <f t="shared" si="23"/>
        <v>6.2</v>
      </c>
      <c r="Q74" s="116">
        <f t="shared" si="24"/>
        <v>9858</v>
      </c>
      <c r="R74" s="116"/>
      <c r="S74" s="118">
        <f t="shared" si="26"/>
        <v>9858</v>
      </c>
      <c r="T74" s="120">
        <f t="shared" si="27"/>
        <v>1352632</v>
      </c>
      <c r="U74" s="97">
        <f>ROUNDDOWN((($S$2*$U$4)/(J74*100))*100,-3)</f>
        <v>62000</v>
      </c>
      <c r="V74" s="97">
        <f t="shared" si="25"/>
        <v>1</v>
      </c>
    </row>
    <row r="75" spans="1:22" ht="19.5" customHeight="1">
      <c r="A75" s="113">
        <v>71</v>
      </c>
      <c r="B75" s="97" t="s">
        <v>57</v>
      </c>
      <c r="C75" s="110">
        <v>41879</v>
      </c>
      <c r="D75" s="134">
        <v>0.5</v>
      </c>
      <c r="E75" s="97">
        <v>172.258</v>
      </c>
      <c r="F75" s="97">
        <v>171.668</v>
      </c>
      <c r="G75" s="97">
        <v>2</v>
      </c>
      <c r="H75" s="97">
        <f>ROUNDDOWN(E75+(G75/100),3)</f>
        <v>172.278</v>
      </c>
      <c r="I75" s="97">
        <f>ROUNDDOWN(F75-(G75/100),3)</f>
        <v>171.648</v>
      </c>
      <c r="J75" s="97">
        <f t="shared" si="20"/>
        <v>0.629</v>
      </c>
      <c r="K75" s="97">
        <f t="shared" si="21"/>
        <v>0.314</v>
      </c>
      <c r="L75" s="97">
        <f>ROUNDDOWN(H75+K75,3)</f>
        <v>172.592</v>
      </c>
      <c r="M75" s="97" t="s">
        <v>86</v>
      </c>
      <c r="N75" s="97">
        <f t="shared" si="22"/>
        <v>31.4</v>
      </c>
      <c r="P75" s="97">
        <f t="shared" si="23"/>
        <v>3.1</v>
      </c>
      <c r="Q75" s="116">
        <f t="shared" si="24"/>
        <v>9734</v>
      </c>
      <c r="R75" s="116"/>
      <c r="S75" s="118">
        <f t="shared" si="26"/>
        <v>9734</v>
      </c>
      <c r="T75" s="120">
        <f t="shared" si="27"/>
        <v>1362366</v>
      </c>
      <c r="U75" s="97">
        <f>ROUNDDOWN((($S$2*$U$4)/(J75*100))*100,-3)</f>
        <v>31000</v>
      </c>
      <c r="V75" s="97">
        <f t="shared" si="25"/>
        <v>1</v>
      </c>
    </row>
    <row r="76" spans="1:22" ht="19.5" customHeight="1">
      <c r="A76" s="113">
        <v>72</v>
      </c>
      <c r="B76" s="97" t="s">
        <v>57</v>
      </c>
      <c r="C76" s="110">
        <v>41873</v>
      </c>
      <c r="D76" s="134">
        <v>0.5</v>
      </c>
      <c r="E76" s="97">
        <v>172.122</v>
      </c>
      <c r="F76" s="97">
        <v>171.609</v>
      </c>
      <c r="G76" s="97">
        <v>2</v>
      </c>
      <c r="H76" s="97">
        <f>ROUNDDOWN(E76+(G76/100),3)</f>
        <v>172.142</v>
      </c>
      <c r="I76" s="97">
        <f>ROUNDDOWN(F76-(G76/100),3)</f>
        <v>171.589</v>
      </c>
      <c r="J76" s="97">
        <f t="shared" si="20"/>
        <v>0.552</v>
      </c>
      <c r="K76" s="97">
        <f t="shared" si="21"/>
        <v>0.276</v>
      </c>
      <c r="L76" s="97">
        <f>ROUNDDOWN(H76+K76,3)</f>
        <v>172.418</v>
      </c>
      <c r="M76" s="97" t="s">
        <v>86</v>
      </c>
      <c r="N76" s="97">
        <f t="shared" si="22"/>
        <v>27.6</v>
      </c>
      <c r="P76" s="97">
        <f t="shared" si="23"/>
        <v>3.6</v>
      </c>
      <c r="Q76" s="116">
        <f t="shared" si="24"/>
        <v>9936</v>
      </c>
      <c r="R76" s="116"/>
      <c r="S76" s="118">
        <f t="shared" si="26"/>
        <v>9936</v>
      </c>
      <c r="T76" s="120">
        <f t="shared" si="27"/>
        <v>1372302</v>
      </c>
      <c r="U76" s="97">
        <f>ROUNDDOWN((($S$2*$U$4)/(J76*100))*100,-3)</f>
        <v>36000</v>
      </c>
      <c r="V76" s="97">
        <f t="shared" si="25"/>
        <v>1</v>
      </c>
    </row>
    <row r="77" spans="1:22" ht="19.5" customHeight="1">
      <c r="A77" s="113">
        <v>73</v>
      </c>
      <c r="B77" s="135" t="s">
        <v>57</v>
      </c>
      <c r="C77" s="110">
        <v>41871</v>
      </c>
      <c r="D77" s="134">
        <v>0.16666666666666666</v>
      </c>
      <c r="E77" s="97">
        <v>171.394</v>
      </c>
      <c r="F77" s="97">
        <v>171.001</v>
      </c>
      <c r="G77" s="97">
        <v>2</v>
      </c>
      <c r="H77" s="97">
        <f>ROUNDDOWN(E77+(G77/100),3)</f>
        <v>171.414</v>
      </c>
      <c r="I77" s="97">
        <f>ROUNDDOWN(F77-(G77/100),3)</f>
        <v>170.981</v>
      </c>
      <c r="J77" s="97">
        <f t="shared" si="20"/>
        <v>0.432</v>
      </c>
      <c r="K77" s="97">
        <f t="shared" si="21"/>
        <v>0.216</v>
      </c>
      <c r="L77" s="97">
        <f>ROUNDDOWN(H77+K77,3)</f>
        <v>171.63</v>
      </c>
      <c r="M77" s="97" t="s">
        <v>86</v>
      </c>
      <c r="N77" s="97">
        <f t="shared" si="22"/>
        <v>21.6</v>
      </c>
      <c r="P77" s="97">
        <f t="shared" si="23"/>
        <v>4.6</v>
      </c>
      <c r="Q77" s="116">
        <f t="shared" si="24"/>
        <v>9936</v>
      </c>
      <c r="R77" s="116"/>
      <c r="S77" s="118">
        <f t="shared" si="26"/>
        <v>9936</v>
      </c>
      <c r="T77" s="120">
        <f t="shared" si="27"/>
        <v>1382238</v>
      </c>
      <c r="U77" s="97">
        <f>ROUNDDOWN((($S$2*$U$4)/(J77*100))*100,-3)</f>
        <v>46000</v>
      </c>
      <c r="V77" s="97">
        <f t="shared" si="25"/>
        <v>1</v>
      </c>
    </row>
    <row r="78" spans="1:22" ht="19.5" customHeight="1">
      <c r="A78" s="113">
        <v>74</v>
      </c>
      <c r="B78" s="135" t="s">
        <v>57</v>
      </c>
      <c r="C78" s="110">
        <v>41869</v>
      </c>
      <c r="D78" s="134">
        <v>0.16666666666666666</v>
      </c>
      <c r="E78" s="97">
        <v>171.19</v>
      </c>
      <c r="F78" s="97">
        <v>171.022</v>
      </c>
      <c r="G78" s="97">
        <v>2</v>
      </c>
      <c r="H78" s="97">
        <f>ROUNDDOWN(E78+(G78/100),3)</f>
        <v>171.21</v>
      </c>
      <c r="I78" s="97">
        <f>ROUNDDOWN(F78-(G78/100),3)</f>
        <v>171.002</v>
      </c>
      <c r="J78" s="97">
        <f t="shared" si="20"/>
        <v>0.207</v>
      </c>
      <c r="K78" s="97">
        <f t="shared" si="21"/>
        <v>0.103</v>
      </c>
      <c r="L78" s="97">
        <f>ROUNDDOWN(H78+K78,3)</f>
        <v>171.313</v>
      </c>
      <c r="M78" s="97" t="s">
        <v>86</v>
      </c>
      <c r="N78" s="97">
        <f t="shared" si="22"/>
        <v>10.3</v>
      </c>
      <c r="P78" s="97">
        <f t="shared" si="23"/>
        <v>9.6</v>
      </c>
      <c r="Q78" s="116">
        <f t="shared" si="24"/>
        <v>9888</v>
      </c>
      <c r="R78" s="116"/>
      <c r="S78" s="118">
        <f t="shared" si="26"/>
        <v>9888</v>
      </c>
      <c r="T78" s="120">
        <f t="shared" si="27"/>
        <v>1392126</v>
      </c>
      <c r="U78" s="97">
        <f>ROUNDDOWN((($S$2*$U$4)/(J78*100))*100,-3)</f>
        <v>96000</v>
      </c>
      <c r="V78" s="97">
        <f t="shared" si="25"/>
        <v>1</v>
      </c>
    </row>
    <row r="79" spans="1:22" ht="19.5" customHeight="1">
      <c r="A79" s="113">
        <v>75</v>
      </c>
      <c r="B79" s="135" t="s">
        <v>88</v>
      </c>
      <c r="C79" s="110">
        <v>41858</v>
      </c>
      <c r="D79" s="134">
        <v>0.5</v>
      </c>
      <c r="E79" s="97">
        <v>172.081</v>
      </c>
      <c r="F79" s="97">
        <v>172.454</v>
      </c>
      <c r="G79" s="97">
        <v>2</v>
      </c>
      <c r="H79" s="97">
        <f>ROUNDDOWN(E79-(G79/100),3)</f>
        <v>172.061</v>
      </c>
      <c r="I79" s="97">
        <f>ROUNDDOWN(F79+(G79/100),3)</f>
        <v>172.474</v>
      </c>
      <c r="J79" s="97">
        <f t="shared" si="20"/>
        <v>0.412</v>
      </c>
      <c r="K79" s="97">
        <f t="shared" si="21"/>
        <v>0.206</v>
      </c>
      <c r="L79" s="97">
        <f>ROUNDDOWN(H79-K79,3)</f>
        <v>171.855</v>
      </c>
      <c r="M79" s="97" t="s">
        <v>86</v>
      </c>
      <c r="N79" s="97">
        <f t="shared" si="22"/>
        <v>20.6</v>
      </c>
      <c r="P79" s="97">
        <f t="shared" si="23"/>
        <v>4.8</v>
      </c>
      <c r="Q79" s="116">
        <f t="shared" si="24"/>
        <v>9888</v>
      </c>
      <c r="R79" s="116"/>
      <c r="S79" s="118">
        <f t="shared" si="26"/>
        <v>9888</v>
      </c>
      <c r="T79" s="120">
        <f t="shared" si="27"/>
        <v>1402014</v>
      </c>
      <c r="U79" s="97">
        <f>ROUNDDOWN((($S$2*$U$4)/(J79*100))*100,-3)</f>
        <v>48000</v>
      </c>
      <c r="V79" s="97">
        <f t="shared" si="25"/>
        <v>1</v>
      </c>
    </row>
    <row r="80" spans="1:22" ht="19.5" customHeight="1">
      <c r="A80" s="113">
        <v>76</v>
      </c>
      <c r="B80" s="135" t="s">
        <v>88</v>
      </c>
      <c r="C80" s="110">
        <v>41858</v>
      </c>
      <c r="D80" s="133">
        <v>0.3333333333333333</v>
      </c>
      <c r="E80" s="97">
        <v>172.147</v>
      </c>
      <c r="F80" s="97">
        <v>172.613</v>
      </c>
      <c r="G80" s="97">
        <v>2</v>
      </c>
      <c r="H80" s="97">
        <f>ROUNDDOWN(E80-(G80/100),3)</f>
        <v>172.127</v>
      </c>
      <c r="I80" s="97">
        <f>ROUNDDOWN(F80+(G80/100),3)</f>
        <v>172.633</v>
      </c>
      <c r="J80" s="97">
        <f t="shared" si="20"/>
        <v>0.506</v>
      </c>
      <c r="K80" s="97">
        <f t="shared" si="21"/>
        <v>0.253</v>
      </c>
      <c r="L80" s="97">
        <f>ROUNDDOWN(H80-K80,3)</f>
        <v>171.874</v>
      </c>
      <c r="M80" s="97" t="s">
        <v>86</v>
      </c>
      <c r="N80" s="97">
        <f t="shared" si="22"/>
        <v>25.3</v>
      </c>
      <c r="P80" s="97">
        <f t="shared" si="23"/>
        <v>3.9</v>
      </c>
      <c r="Q80" s="116">
        <f t="shared" si="24"/>
        <v>9867</v>
      </c>
      <c r="R80" s="116"/>
      <c r="S80" s="118">
        <f t="shared" si="26"/>
        <v>9867</v>
      </c>
      <c r="T80" s="120">
        <f t="shared" si="27"/>
        <v>1411881</v>
      </c>
      <c r="U80" s="97">
        <f>ROUNDDOWN((($S$2*$U$4)/(J80*100))*100,-3)</f>
        <v>39000</v>
      </c>
      <c r="V80" s="97">
        <f t="shared" si="25"/>
        <v>1</v>
      </c>
    </row>
    <row r="81" spans="1:22" ht="19.5" customHeight="1">
      <c r="A81" s="113">
        <v>77</v>
      </c>
      <c r="B81" s="135" t="s">
        <v>57</v>
      </c>
      <c r="C81" s="110">
        <v>41856</v>
      </c>
      <c r="D81" s="133">
        <v>0.8333333333333334</v>
      </c>
      <c r="E81" s="97">
        <v>173.335</v>
      </c>
      <c r="F81" s="97">
        <v>172.988</v>
      </c>
      <c r="G81" s="97">
        <v>2</v>
      </c>
      <c r="H81" s="97">
        <f>ROUNDDOWN(E81+(G81/100),3)</f>
        <v>173.355</v>
      </c>
      <c r="I81" s="97">
        <f>ROUNDDOWN(F81-(G81/100),3)</f>
        <v>172.968</v>
      </c>
      <c r="J81" s="97">
        <f t="shared" si="20"/>
        <v>0.387</v>
      </c>
      <c r="K81" s="97">
        <f t="shared" si="21"/>
        <v>0.193</v>
      </c>
      <c r="L81" s="97">
        <f>ROUNDDOWN(H81+K81,3)</f>
        <v>173.548</v>
      </c>
      <c r="M81" s="97" t="s">
        <v>92</v>
      </c>
      <c r="P81" s="97">
        <f t="shared" si="23"/>
        <v>5.1</v>
      </c>
      <c r="Q81" s="116"/>
      <c r="R81" s="116"/>
      <c r="S81" s="118">
        <f t="shared" si="26"/>
        <v>0</v>
      </c>
      <c r="T81" s="120">
        <f t="shared" si="27"/>
        <v>1411881</v>
      </c>
      <c r="U81" s="97">
        <f>ROUNDDOWN((($S$2*$U$4)/(J81*100))*100,-3)</f>
        <v>51000</v>
      </c>
      <c r="V81" s="97">
        <f t="shared" si="25"/>
        <v>0</v>
      </c>
    </row>
    <row r="82" spans="1:22" ht="19.5" customHeight="1">
      <c r="A82" s="113">
        <v>78</v>
      </c>
      <c r="B82" s="135" t="s">
        <v>57</v>
      </c>
      <c r="C82" s="110">
        <v>41850</v>
      </c>
      <c r="D82" s="133">
        <v>0</v>
      </c>
      <c r="E82" s="97">
        <v>173.05</v>
      </c>
      <c r="F82" s="97">
        <v>172.909</v>
      </c>
      <c r="G82" s="97">
        <v>2</v>
      </c>
      <c r="H82" s="97">
        <f>ROUNDDOWN(E82+(G82/100),3)</f>
        <v>173.07</v>
      </c>
      <c r="I82" s="97">
        <f>ROUNDDOWN(F82-(G82/100),3)</f>
        <v>172.889</v>
      </c>
      <c r="J82" s="97">
        <f t="shared" si="20"/>
        <v>0.18</v>
      </c>
      <c r="K82" s="97">
        <f t="shared" si="21"/>
        <v>0.09</v>
      </c>
      <c r="L82" s="97">
        <f>ROUNDDOWN(H82+K82,3)</f>
        <v>173.16</v>
      </c>
      <c r="M82" s="97" t="s">
        <v>86</v>
      </c>
      <c r="N82" s="97">
        <f t="shared" si="22"/>
        <v>9</v>
      </c>
      <c r="P82" s="97">
        <f t="shared" si="23"/>
        <v>11.1</v>
      </c>
      <c r="Q82" s="116">
        <f t="shared" si="24"/>
        <v>9990</v>
      </c>
      <c r="R82" s="116"/>
      <c r="S82" s="118">
        <f t="shared" si="26"/>
        <v>9990</v>
      </c>
      <c r="T82" s="120">
        <f t="shared" si="27"/>
        <v>1421871</v>
      </c>
      <c r="U82" s="97">
        <f>ROUNDDOWN((($S$2*$U$4)/(J82*100))*100,-3)</f>
        <v>111000</v>
      </c>
      <c r="V82" s="97">
        <f t="shared" si="25"/>
        <v>1</v>
      </c>
    </row>
    <row r="83" spans="1:22" ht="19.5" customHeight="1">
      <c r="A83" s="113">
        <v>79</v>
      </c>
      <c r="B83" s="135" t="s">
        <v>88</v>
      </c>
      <c r="C83" s="110">
        <v>41843</v>
      </c>
      <c r="D83" s="133">
        <v>0</v>
      </c>
      <c r="E83" s="97">
        <v>173.076</v>
      </c>
      <c r="F83" s="97">
        <v>173.285</v>
      </c>
      <c r="G83" s="97">
        <v>2</v>
      </c>
      <c r="H83" s="97">
        <f>ROUNDDOWN(E83-(G83/100),3)</f>
        <v>173.056</v>
      </c>
      <c r="I83" s="97">
        <f>ROUNDDOWN(F83+(G83/100),3)</f>
        <v>173.305</v>
      </c>
      <c r="J83" s="97">
        <f t="shared" si="20"/>
        <v>0.248</v>
      </c>
      <c r="K83" s="97">
        <f t="shared" si="21"/>
        <v>0.124</v>
      </c>
      <c r="L83" s="97">
        <f>ROUNDDOWN(H83-K83,3)</f>
        <v>172.932</v>
      </c>
      <c r="M83" s="97" t="s">
        <v>116</v>
      </c>
      <c r="O83" s="97">
        <f>ROUNDDOWN(J83*100,3)</f>
        <v>24.8</v>
      </c>
      <c r="P83" s="97">
        <f t="shared" si="23"/>
        <v>8</v>
      </c>
      <c r="Q83" s="116"/>
      <c r="R83" s="116">
        <f>ROUNDDOWN(J83*U83,0)</f>
        <v>19840</v>
      </c>
      <c r="S83" s="118">
        <f t="shared" si="26"/>
        <v>-19840</v>
      </c>
      <c r="T83" s="120">
        <f t="shared" si="27"/>
        <v>1402031</v>
      </c>
      <c r="U83" s="97">
        <f>ROUNDDOWN((($S$2*$U$4)/(J83*100))*100,-3)</f>
        <v>80000</v>
      </c>
      <c r="V83" s="97">
        <f t="shared" si="25"/>
        <v>0</v>
      </c>
    </row>
    <row r="84" spans="1:22" ht="19.5" customHeight="1">
      <c r="A84" s="113">
        <v>80</v>
      </c>
      <c r="B84" s="135" t="s">
        <v>57</v>
      </c>
      <c r="C84" s="110">
        <v>41836</v>
      </c>
      <c r="D84" s="133">
        <v>0.3333333333333333</v>
      </c>
      <c r="E84" s="97">
        <v>174.425</v>
      </c>
      <c r="F84" s="97">
        <v>173.925</v>
      </c>
      <c r="G84" s="97">
        <v>2</v>
      </c>
      <c r="H84" s="97">
        <f>ROUNDDOWN(E84+(G84/100),3)</f>
        <v>174.445</v>
      </c>
      <c r="I84" s="97">
        <f>ROUNDDOWN(F84-(G84/100),3)</f>
        <v>173.905</v>
      </c>
      <c r="J84" s="97">
        <f t="shared" si="20"/>
        <v>0.539</v>
      </c>
      <c r="K84" s="97">
        <f t="shared" si="21"/>
        <v>0.269</v>
      </c>
      <c r="L84" s="97">
        <f>ROUNDDOWN(H84+K84,3)</f>
        <v>174.714</v>
      </c>
      <c r="M84" s="97" t="s">
        <v>92</v>
      </c>
      <c r="P84" s="97">
        <f t="shared" si="23"/>
        <v>3.7</v>
      </c>
      <c r="Q84" s="116"/>
      <c r="R84" s="116"/>
      <c r="S84" s="118">
        <f t="shared" si="26"/>
        <v>0</v>
      </c>
      <c r="T84" s="120">
        <f t="shared" si="27"/>
        <v>1402031</v>
      </c>
      <c r="U84" s="97">
        <f>ROUNDDOWN((($S$2*$U$4)/(J84*100))*100,-3)</f>
        <v>37000</v>
      </c>
      <c r="V84" s="97">
        <f t="shared" si="25"/>
        <v>0</v>
      </c>
    </row>
    <row r="85" spans="1:22" ht="19.5" customHeight="1">
      <c r="A85" s="113">
        <v>81</v>
      </c>
      <c r="B85" s="97" t="s">
        <v>88</v>
      </c>
      <c r="C85" s="98">
        <v>41817</v>
      </c>
      <c r="D85" s="133">
        <v>0.8333333333333334</v>
      </c>
      <c r="E85" s="97">
        <v>172.475</v>
      </c>
      <c r="F85" s="97">
        <v>172.909</v>
      </c>
      <c r="G85" s="97">
        <v>2</v>
      </c>
      <c r="H85" s="97">
        <f>ROUNDDOWN(E85-(G85/100),3)</f>
        <v>172.455</v>
      </c>
      <c r="I85" s="97">
        <f>ROUNDDOWN(F85+(G85/100),3)</f>
        <v>172.929</v>
      </c>
      <c r="J85" s="97">
        <f t="shared" si="20"/>
        <v>0.473</v>
      </c>
      <c r="K85" s="97">
        <f t="shared" si="21"/>
        <v>0.236</v>
      </c>
      <c r="L85" s="97">
        <f>ROUNDDOWN(H85-K85,3)</f>
        <v>172.219</v>
      </c>
      <c r="M85" s="97" t="s">
        <v>116</v>
      </c>
      <c r="O85" s="97">
        <f>ROUNDDOWN(J85*100,3)</f>
        <v>47.3</v>
      </c>
      <c r="P85" s="97">
        <f t="shared" si="23"/>
        <v>4.2</v>
      </c>
      <c r="Q85" s="116"/>
      <c r="R85" s="116">
        <f>ROUNDDOWN(J85*U85,0)</f>
        <v>19866</v>
      </c>
      <c r="S85" s="118">
        <f t="shared" si="26"/>
        <v>-19866</v>
      </c>
      <c r="T85" s="120">
        <f t="shared" si="27"/>
        <v>1382165</v>
      </c>
      <c r="U85" s="97">
        <f>ROUNDDOWN((($S$2*$U$4)/(J85*100))*100,-3)</f>
        <v>42000</v>
      </c>
      <c r="V85" s="97">
        <f t="shared" si="25"/>
        <v>0</v>
      </c>
    </row>
    <row r="86" spans="1:22" ht="19.5" customHeight="1">
      <c r="A86" s="113">
        <v>82</v>
      </c>
      <c r="B86" s="97" t="s">
        <v>57</v>
      </c>
      <c r="C86" s="98">
        <v>41809</v>
      </c>
      <c r="D86" s="133">
        <v>0.3333333333333333</v>
      </c>
      <c r="E86" s="97">
        <v>173.252</v>
      </c>
      <c r="F86" s="97">
        <v>172.965</v>
      </c>
      <c r="G86" s="97">
        <v>2</v>
      </c>
      <c r="H86" s="97">
        <f>ROUNDDOWN(E86+(G86/100),3)</f>
        <v>173.272</v>
      </c>
      <c r="I86" s="97">
        <f>ROUNDDOWN(F86-(G86/100),3)</f>
        <v>172.945</v>
      </c>
      <c r="J86" s="97">
        <f t="shared" si="20"/>
        <v>0.326</v>
      </c>
      <c r="K86" s="97">
        <f t="shared" si="21"/>
        <v>0.163</v>
      </c>
      <c r="L86" s="97">
        <f>ROUNDDOWN(H86+K86,3)</f>
        <v>173.435</v>
      </c>
      <c r="M86" s="97" t="s">
        <v>86</v>
      </c>
      <c r="N86" s="97">
        <f t="shared" si="22"/>
        <v>16.3</v>
      </c>
      <c r="P86" s="97">
        <f t="shared" si="23"/>
        <v>6.1</v>
      </c>
      <c r="Q86" s="116">
        <f t="shared" si="24"/>
        <v>9943</v>
      </c>
      <c r="R86" s="116"/>
      <c r="S86" s="118">
        <f t="shared" si="26"/>
        <v>9943</v>
      </c>
      <c r="T86" s="120">
        <f t="shared" si="27"/>
        <v>1392108</v>
      </c>
      <c r="U86" s="97">
        <f>ROUNDDOWN((($S$2*$U$4)/(J86*100))*100,-3)</f>
        <v>61000</v>
      </c>
      <c r="V86" s="97">
        <f t="shared" si="25"/>
        <v>1</v>
      </c>
    </row>
    <row r="87" spans="1:22" ht="19.5" customHeight="1">
      <c r="A87" s="113">
        <v>83</v>
      </c>
      <c r="B87" s="97" t="s">
        <v>57</v>
      </c>
      <c r="C87" s="98">
        <v>41808</v>
      </c>
      <c r="D87" s="133">
        <v>0.8333333333333334</v>
      </c>
      <c r="E87" s="97">
        <v>173.301</v>
      </c>
      <c r="F87" s="97">
        <v>172.752</v>
      </c>
      <c r="G87" s="97">
        <v>2</v>
      </c>
      <c r="H87" s="97">
        <f>ROUNDDOWN(E87+(G87/100),3)</f>
        <v>173.321</v>
      </c>
      <c r="I87" s="97">
        <f>ROUNDDOWN(F87-(G87/100),3)</f>
        <v>172.732</v>
      </c>
      <c r="J87" s="97">
        <f t="shared" si="20"/>
        <v>0.588</v>
      </c>
      <c r="K87" s="97">
        <f t="shared" si="21"/>
        <v>0.294</v>
      </c>
      <c r="L87" s="97">
        <f>ROUNDDOWN(H87+K87,3)</f>
        <v>173.615</v>
      </c>
      <c r="M87" s="97" t="s">
        <v>86</v>
      </c>
      <c r="N87" s="97">
        <f t="shared" si="22"/>
        <v>29.4</v>
      </c>
      <c r="P87" s="97">
        <f t="shared" si="23"/>
        <v>3.4</v>
      </c>
      <c r="Q87" s="116">
        <f t="shared" si="24"/>
        <v>9996</v>
      </c>
      <c r="R87" s="116"/>
      <c r="S87" s="118">
        <f t="shared" si="26"/>
        <v>9996</v>
      </c>
      <c r="T87" s="120">
        <f t="shared" si="27"/>
        <v>1402104</v>
      </c>
      <c r="U87" s="97">
        <f>ROUNDDOWN((($S$2*$U$4)/(J87*100))*100,-3)</f>
        <v>34000</v>
      </c>
      <c r="V87" s="97">
        <f t="shared" si="25"/>
        <v>1</v>
      </c>
    </row>
    <row r="88" spans="1:22" ht="19.5" customHeight="1">
      <c r="A88" s="113">
        <v>84</v>
      </c>
      <c r="B88" s="97" t="s">
        <v>57</v>
      </c>
      <c r="C88" s="98">
        <v>41806</v>
      </c>
      <c r="D88" s="133">
        <v>0.5</v>
      </c>
      <c r="E88" s="97">
        <v>173.002</v>
      </c>
      <c r="F88" s="97">
        <v>172.71</v>
      </c>
      <c r="G88" s="97">
        <v>2</v>
      </c>
      <c r="H88" s="97">
        <f>ROUNDDOWN(E88+(G88/100),3)</f>
        <v>173.022</v>
      </c>
      <c r="I88" s="97">
        <f>ROUNDDOWN(F88-(G88/100),3)</f>
        <v>172.69</v>
      </c>
      <c r="J88" s="97">
        <f t="shared" si="20"/>
        <v>0.331</v>
      </c>
      <c r="K88" s="97">
        <f t="shared" si="21"/>
        <v>0.165</v>
      </c>
      <c r="L88" s="97">
        <f>ROUNDDOWN(H88+K88,3)</f>
        <v>173.187</v>
      </c>
      <c r="M88" s="97" t="s">
        <v>86</v>
      </c>
      <c r="N88" s="97">
        <f t="shared" si="22"/>
        <v>16.5</v>
      </c>
      <c r="P88" s="97">
        <f t="shared" si="23"/>
        <v>6</v>
      </c>
      <c r="Q88" s="116">
        <f t="shared" si="24"/>
        <v>9900</v>
      </c>
      <c r="R88" s="116"/>
      <c r="S88" s="118">
        <f t="shared" si="26"/>
        <v>9900</v>
      </c>
      <c r="T88" s="120">
        <f t="shared" si="27"/>
        <v>1412004</v>
      </c>
      <c r="U88" s="97">
        <f>ROUNDDOWN((($S$2*$U$4)/(J88*100))*100,-3)</f>
        <v>60000</v>
      </c>
      <c r="V88" s="97">
        <f t="shared" si="25"/>
        <v>1</v>
      </c>
    </row>
    <row r="89" spans="1:22" ht="19.5" customHeight="1">
      <c r="A89" s="113">
        <v>85</v>
      </c>
      <c r="B89" s="97" t="s">
        <v>57</v>
      </c>
      <c r="C89" s="98">
        <v>41794</v>
      </c>
      <c r="D89" s="133">
        <v>0.3333333333333333</v>
      </c>
      <c r="E89" s="97">
        <v>171.805</v>
      </c>
      <c r="F89" s="97">
        <v>171.345</v>
      </c>
      <c r="G89" s="97">
        <v>2</v>
      </c>
      <c r="H89" s="97">
        <f>ROUNDDOWN(E89+(G89/100),3)</f>
        <v>171.825</v>
      </c>
      <c r="I89" s="97">
        <f>ROUNDDOWN(F89-(G89/100),3)</f>
        <v>171.325</v>
      </c>
      <c r="J89" s="97">
        <f t="shared" si="20"/>
        <v>0.5</v>
      </c>
      <c r="K89" s="97">
        <f t="shared" si="21"/>
        <v>0.25</v>
      </c>
      <c r="L89" s="97">
        <f>ROUNDDOWN(H89+K89,3)</f>
        <v>172.075</v>
      </c>
      <c r="M89" s="97" t="s">
        <v>86</v>
      </c>
      <c r="N89" s="97">
        <f t="shared" si="22"/>
        <v>25</v>
      </c>
      <c r="P89" s="97">
        <f t="shared" si="23"/>
        <v>4</v>
      </c>
      <c r="Q89" s="116">
        <f t="shared" si="24"/>
        <v>10000</v>
      </c>
      <c r="R89" s="116"/>
      <c r="S89" s="118">
        <f t="shared" si="26"/>
        <v>10000</v>
      </c>
      <c r="T89" s="120">
        <f t="shared" si="27"/>
        <v>1422004</v>
      </c>
      <c r="U89" s="97">
        <f>ROUNDDOWN((($S$2*$U$4)/(J89*100))*100,-3)</f>
        <v>40000</v>
      </c>
      <c r="V89" s="97">
        <f t="shared" si="25"/>
        <v>1</v>
      </c>
    </row>
    <row r="90" spans="1:22" ht="19.5" customHeight="1">
      <c r="A90" s="113">
        <v>86</v>
      </c>
      <c r="B90" s="97" t="s">
        <v>57</v>
      </c>
      <c r="C90" s="98">
        <v>41792</v>
      </c>
      <c r="D90" s="133">
        <v>0.3333333333333333</v>
      </c>
      <c r="E90" s="97">
        <v>170.968</v>
      </c>
      <c r="F90" s="97">
        <v>170.501</v>
      </c>
      <c r="G90" s="97">
        <v>2</v>
      </c>
      <c r="H90" s="97">
        <f>ROUNDDOWN(E90+(G90/100),3)</f>
        <v>170.988</v>
      </c>
      <c r="I90" s="97">
        <f>ROUNDDOWN(F90-(G90/100),3)</f>
        <v>170.481</v>
      </c>
      <c r="J90" s="97">
        <f t="shared" si="20"/>
        <v>0.507</v>
      </c>
      <c r="K90" s="97">
        <f t="shared" si="21"/>
        <v>0.253</v>
      </c>
      <c r="L90" s="97">
        <f>ROUNDDOWN(H90+K90,3)</f>
        <v>171.241</v>
      </c>
      <c r="M90" s="97" t="s">
        <v>86</v>
      </c>
      <c r="N90" s="97">
        <f t="shared" si="22"/>
        <v>25.3</v>
      </c>
      <c r="P90" s="97">
        <f t="shared" si="23"/>
        <v>3.9</v>
      </c>
      <c r="Q90" s="116">
        <f t="shared" si="24"/>
        <v>9867</v>
      </c>
      <c r="R90" s="116"/>
      <c r="S90" s="118">
        <f t="shared" si="26"/>
        <v>9867</v>
      </c>
      <c r="T90" s="120">
        <f t="shared" si="27"/>
        <v>1431871</v>
      </c>
      <c r="U90" s="97">
        <f>ROUNDDOWN((($S$2*$U$4)/(J90*100))*100,-3)</f>
        <v>39000</v>
      </c>
      <c r="V90" s="97">
        <f t="shared" si="25"/>
        <v>1</v>
      </c>
    </row>
    <row r="91" spans="1:22" ht="19.5" customHeight="1">
      <c r="A91" s="113">
        <v>87</v>
      </c>
      <c r="B91" s="97" t="s">
        <v>88</v>
      </c>
      <c r="C91" s="98">
        <v>41786</v>
      </c>
      <c r="D91" s="133">
        <v>0.6666666666666666</v>
      </c>
      <c r="E91" s="97">
        <v>171.341</v>
      </c>
      <c r="F91" s="97">
        <v>171.6</v>
      </c>
      <c r="G91" s="97">
        <v>2</v>
      </c>
      <c r="H91" s="97">
        <f>ROUNDDOWN(E91-(G91/100),3)</f>
        <v>171.321</v>
      </c>
      <c r="I91" s="97">
        <f>ROUNDDOWN(F91+(G91/100),3)</f>
        <v>171.62</v>
      </c>
      <c r="J91" s="97">
        <f t="shared" si="20"/>
        <v>0.299</v>
      </c>
      <c r="K91" s="97">
        <f t="shared" si="21"/>
        <v>0.149</v>
      </c>
      <c r="L91" s="97">
        <f>ROUNDDOWN(H91-K91,3)</f>
        <v>171.172</v>
      </c>
      <c r="M91" s="97" t="s">
        <v>116</v>
      </c>
      <c r="O91" s="97">
        <f>ROUNDDOWN(J91*100,3)</f>
        <v>29.9</v>
      </c>
      <c r="P91" s="97">
        <f t="shared" si="23"/>
        <v>6.6</v>
      </c>
      <c r="Q91" s="116"/>
      <c r="R91" s="116">
        <f>ROUNDDOWN(J91*U91,0)</f>
        <v>19734</v>
      </c>
      <c r="S91" s="118">
        <f t="shared" si="26"/>
        <v>-19734</v>
      </c>
      <c r="T91" s="120">
        <f t="shared" si="27"/>
        <v>1412137</v>
      </c>
      <c r="U91" s="97">
        <f>ROUNDDOWN((($S$2*$U$4)/(J91*100))*100,-3)</f>
        <v>66000</v>
      </c>
      <c r="V91" s="97">
        <f t="shared" si="25"/>
        <v>0</v>
      </c>
    </row>
    <row r="92" spans="1:22" ht="19.5" customHeight="1">
      <c r="A92" s="113">
        <v>88</v>
      </c>
      <c r="B92" s="97" t="s">
        <v>57</v>
      </c>
      <c r="C92" s="98">
        <v>41782</v>
      </c>
      <c r="D92" s="133">
        <v>0.6666666666666666</v>
      </c>
      <c r="E92" s="97">
        <v>171.605</v>
      </c>
      <c r="F92" s="97">
        <v>171.312</v>
      </c>
      <c r="G92" s="97">
        <v>2</v>
      </c>
      <c r="H92" s="97">
        <f>ROUNDDOWN(E92+(G92/100),3)</f>
        <v>171.625</v>
      </c>
      <c r="I92" s="97">
        <f>ROUNDDOWN(F92-(G92/100),3)</f>
        <v>171.292</v>
      </c>
      <c r="J92" s="97">
        <f t="shared" si="20"/>
        <v>0.332</v>
      </c>
      <c r="K92" s="97">
        <f t="shared" si="21"/>
        <v>0.166</v>
      </c>
      <c r="L92" s="97">
        <f>ROUNDDOWN(H92+K92,3)</f>
        <v>171.791</v>
      </c>
      <c r="M92" s="97" t="s">
        <v>86</v>
      </c>
      <c r="N92" s="97">
        <f t="shared" si="22"/>
        <v>16.6</v>
      </c>
      <c r="P92" s="97">
        <f t="shared" si="23"/>
        <v>6</v>
      </c>
      <c r="Q92" s="116">
        <f t="shared" si="24"/>
        <v>9960</v>
      </c>
      <c r="R92" s="116"/>
      <c r="S92" s="118">
        <f t="shared" si="26"/>
        <v>9960</v>
      </c>
      <c r="T92" s="120">
        <f t="shared" si="27"/>
        <v>1422097</v>
      </c>
      <c r="U92" s="97">
        <f>ROUNDDOWN((($S$2*$U$4)/(J92*100))*100,-3)</f>
        <v>60000</v>
      </c>
      <c r="V92" s="97">
        <f t="shared" si="25"/>
        <v>1</v>
      </c>
    </row>
    <row r="93" spans="1:22" ht="19.5" customHeight="1">
      <c r="A93" s="113">
        <v>89</v>
      </c>
      <c r="B93" s="97" t="s">
        <v>57</v>
      </c>
      <c r="C93" s="98">
        <v>41780</v>
      </c>
      <c r="D93" s="133">
        <v>0.3333333333333333</v>
      </c>
      <c r="E93" s="97">
        <v>170.742</v>
      </c>
      <c r="F93" s="97">
        <v>169.787</v>
      </c>
      <c r="G93" s="97">
        <v>2</v>
      </c>
      <c r="H93" s="97">
        <f>ROUNDDOWN(E93+(G93/100),3)</f>
        <v>170.762</v>
      </c>
      <c r="I93" s="97">
        <f>ROUNDDOWN(F93-(G93/100),3)</f>
        <v>169.767</v>
      </c>
      <c r="J93" s="97">
        <f t="shared" si="20"/>
        <v>0.995</v>
      </c>
      <c r="K93" s="97">
        <f t="shared" si="21"/>
        <v>0.497</v>
      </c>
      <c r="L93" s="97">
        <f>ROUNDDOWN(H93+K93,3)</f>
        <v>171.259</v>
      </c>
      <c r="M93" s="97" t="s">
        <v>86</v>
      </c>
      <c r="N93" s="97">
        <f t="shared" si="22"/>
        <v>49.7</v>
      </c>
      <c r="P93" s="97">
        <f t="shared" si="23"/>
        <v>2</v>
      </c>
      <c r="Q93" s="116">
        <f t="shared" si="24"/>
        <v>9940</v>
      </c>
      <c r="R93" s="116"/>
      <c r="S93" s="118">
        <f t="shared" si="26"/>
        <v>9940</v>
      </c>
      <c r="T93" s="120">
        <f t="shared" si="27"/>
        <v>1432037</v>
      </c>
      <c r="U93" s="97">
        <f>ROUNDDOWN((($S$2*$U$4)/(J93*100))*100,-3)</f>
        <v>20000</v>
      </c>
      <c r="V93" s="97">
        <f t="shared" si="25"/>
        <v>1</v>
      </c>
    </row>
    <row r="94" spans="1:22" ht="19.5" customHeight="1">
      <c r="A94" s="113">
        <v>90</v>
      </c>
      <c r="B94" s="97" t="s">
        <v>88</v>
      </c>
      <c r="C94" s="98">
        <v>41775</v>
      </c>
      <c r="D94" s="133">
        <v>0.6666666666666666</v>
      </c>
      <c r="E94" s="97">
        <v>170.683</v>
      </c>
      <c r="F94" s="97">
        <v>170.988</v>
      </c>
      <c r="G94" s="97">
        <v>2</v>
      </c>
      <c r="H94" s="97">
        <f>ROUNDDOWN(E94-(G94/100),3)</f>
        <v>170.663</v>
      </c>
      <c r="I94" s="97">
        <f>ROUNDDOWN(F94+(G94/100),3)</f>
        <v>171.008</v>
      </c>
      <c r="J94" s="97">
        <f t="shared" si="20"/>
        <v>0.344</v>
      </c>
      <c r="K94" s="97">
        <f t="shared" si="21"/>
        <v>0.172</v>
      </c>
      <c r="L94" s="97">
        <f>ROUNDDOWN(H94-K94,3)</f>
        <v>170.491</v>
      </c>
      <c r="M94" s="97" t="s">
        <v>86</v>
      </c>
      <c r="N94" s="97">
        <f t="shared" si="22"/>
        <v>17.2</v>
      </c>
      <c r="P94" s="97">
        <f t="shared" si="23"/>
        <v>5.8</v>
      </c>
      <c r="Q94" s="116">
        <f t="shared" si="24"/>
        <v>9976</v>
      </c>
      <c r="R94" s="116"/>
      <c r="S94" s="118">
        <f t="shared" si="26"/>
        <v>9976</v>
      </c>
      <c r="T94" s="120">
        <f t="shared" si="27"/>
        <v>1442013</v>
      </c>
      <c r="U94" s="97">
        <f>ROUNDDOWN((($S$2*$U$4)/(J94*100))*100,-3)</f>
        <v>58000</v>
      </c>
      <c r="V94" s="97">
        <f t="shared" si="25"/>
        <v>1</v>
      </c>
    </row>
    <row r="95" spans="1:22" ht="19.5" customHeight="1">
      <c r="A95" s="113">
        <v>91</v>
      </c>
      <c r="B95" s="97" t="s">
        <v>57</v>
      </c>
      <c r="C95" s="98">
        <v>41771</v>
      </c>
      <c r="D95" s="133">
        <v>0.5</v>
      </c>
      <c r="E95" s="97">
        <v>172.28</v>
      </c>
      <c r="F95" s="97">
        <v>172.046</v>
      </c>
      <c r="G95" s="97">
        <v>2</v>
      </c>
      <c r="H95" s="97">
        <f>ROUNDDOWN(E95+(G95/100),3)</f>
        <v>172.3</v>
      </c>
      <c r="I95" s="97">
        <f>ROUNDDOWN(F95-(G95/100),3)</f>
        <v>172.026</v>
      </c>
      <c r="J95" s="97">
        <f t="shared" si="20"/>
        <v>0.274</v>
      </c>
      <c r="K95" s="97">
        <f t="shared" si="21"/>
        <v>0.137</v>
      </c>
      <c r="L95" s="97">
        <f>ROUNDDOWN(H95+K95,3)</f>
        <v>172.437</v>
      </c>
      <c r="M95" s="97" t="s">
        <v>86</v>
      </c>
      <c r="N95" s="97">
        <f t="shared" si="22"/>
        <v>13.7</v>
      </c>
      <c r="P95" s="97">
        <f t="shared" si="23"/>
        <v>7.2</v>
      </c>
      <c r="Q95" s="116">
        <f t="shared" si="24"/>
        <v>9864</v>
      </c>
      <c r="R95" s="116"/>
      <c r="S95" s="118">
        <f t="shared" si="26"/>
        <v>9864</v>
      </c>
      <c r="T95" s="120">
        <f t="shared" si="27"/>
        <v>1451877</v>
      </c>
      <c r="U95" s="97">
        <f>ROUNDDOWN((($S$2*$U$4)/(J95*100))*100,-3)</f>
        <v>72000</v>
      </c>
      <c r="V95" s="97">
        <f t="shared" si="25"/>
        <v>1</v>
      </c>
    </row>
    <row r="96" spans="1:22" ht="19.5" customHeight="1">
      <c r="A96" s="113">
        <v>92</v>
      </c>
      <c r="B96" s="98" t="s">
        <v>88</v>
      </c>
      <c r="C96" s="98">
        <v>41768</v>
      </c>
      <c r="D96" s="133">
        <v>0.3333333333333333</v>
      </c>
      <c r="E96" s="97">
        <v>171.994</v>
      </c>
      <c r="F96" s="97">
        <v>172.297</v>
      </c>
      <c r="G96" s="97">
        <v>2</v>
      </c>
      <c r="H96" s="97">
        <f>ROUNDDOWN(E96-(G96/100),3)</f>
        <v>171.974</v>
      </c>
      <c r="I96" s="97">
        <f>ROUNDDOWN(F96+(G96/100),3)</f>
        <v>172.317</v>
      </c>
      <c r="J96" s="97">
        <f t="shared" si="20"/>
        <v>0.343</v>
      </c>
      <c r="K96" s="97">
        <f t="shared" si="21"/>
        <v>0.171</v>
      </c>
      <c r="L96" s="97">
        <f>ROUNDDOWN(H96-K96,3)</f>
        <v>171.803</v>
      </c>
      <c r="M96" s="97" t="s">
        <v>86</v>
      </c>
      <c r="N96" s="97">
        <f t="shared" si="22"/>
        <v>17.1</v>
      </c>
      <c r="P96" s="97">
        <f t="shared" si="23"/>
        <v>5.8</v>
      </c>
      <c r="Q96" s="116">
        <f t="shared" si="24"/>
        <v>9918</v>
      </c>
      <c r="R96" s="116"/>
      <c r="S96" s="118">
        <f t="shared" si="26"/>
        <v>9918</v>
      </c>
      <c r="T96" s="120">
        <f t="shared" si="27"/>
        <v>1461795</v>
      </c>
      <c r="U96" s="97">
        <f>ROUNDDOWN((($S$2*$U$4)/(J96*100))*100,-3)</f>
        <v>58000</v>
      </c>
      <c r="V96" s="97">
        <f t="shared" si="25"/>
        <v>1</v>
      </c>
    </row>
    <row r="97" spans="1:22" ht="19.5" customHeight="1">
      <c r="A97" s="113">
        <v>93</v>
      </c>
      <c r="B97" s="97" t="s">
        <v>57</v>
      </c>
      <c r="C97" s="98">
        <v>41766</v>
      </c>
      <c r="D97" s="133">
        <v>0.3333333333333333</v>
      </c>
      <c r="E97" s="97">
        <v>172.526</v>
      </c>
      <c r="F97" s="97">
        <v>172.177</v>
      </c>
      <c r="G97" s="97">
        <v>2</v>
      </c>
      <c r="H97" s="97">
        <f aca="true" t="shared" si="28" ref="H97:H103">ROUNDDOWN(E97+(G97/100),3)</f>
        <v>172.546</v>
      </c>
      <c r="I97" s="97">
        <f aca="true" t="shared" si="29" ref="I97:I103">ROUNDDOWN(F97-(G97/100),3)</f>
        <v>172.157</v>
      </c>
      <c r="J97" s="97">
        <f t="shared" si="20"/>
        <v>0.388</v>
      </c>
      <c r="K97" s="97">
        <f t="shared" si="21"/>
        <v>0.194</v>
      </c>
      <c r="L97" s="97">
        <f aca="true" t="shared" si="30" ref="L97:L103">ROUNDDOWN(H97+K97,3)</f>
        <v>172.74</v>
      </c>
      <c r="M97" s="97" t="s">
        <v>116</v>
      </c>
      <c r="O97" s="97">
        <f>ROUNDDOWN(J97*100,3)</f>
        <v>38.8</v>
      </c>
      <c r="P97" s="97">
        <f t="shared" si="23"/>
        <v>5.1</v>
      </c>
      <c r="Q97" s="116"/>
      <c r="R97" s="116">
        <f>ROUNDDOWN(J97*U97,0)</f>
        <v>19788</v>
      </c>
      <c r="S97" s="118">
        <f t="shared" si="26"/>
        <v>-19788</v>
      </c>
      <c r="T97" s="120">
        <f t="shared" si="27"/>
        <v>1442007</v>
      </c>
      <c r="U97" s="97">
        <f>ROUNDDOWN((($S$2*$U$4)/(J97*100))*100,-3)</f>
        <v>51000</v>
      </c>
      <c r="V97" s="97">
        <f t="shared" si="25"/>
        <v>0</v>
      </c>
    </row>
    <row r="98" spans="1:22" ht="19.5" customHeight="1">
      <c r="A98" s="113">
        <v>94</v>
      </c>
      <c r="B98" s="97" t="s">
        <v>57</v>
      </c>
      <c r="C98" s="98">
        <v>41765</v>
      </c>
      <c r="D98" s="133">
        <v>0.8333333333333334</v>
      </c>
      <c r="E98" s="97">
        <v>172.623</v>
      </c>
      <c r="F98" s="97">
        <v>172.345</v>
      </c>
      <c r="G98" s="97">
        <v>2</v>
      </c>
      <c r="H98" s="97">
        <f t="shared" si="28"/>
        <v>172.643</v>
      </c>
      <c r="I98" s="97">
        <f t="shared" si="29"/>
        <v>172.325</v>
      </c>
      <c r="J98" s="97">
        <f t="shared" si="20"/>
        <v>0.318</v>
      </c>
      <c r="K98" s="97">
        <f t="shared" si="21"/>
        <v>0.159</v>
      </c>
      <c r="L98" s="97">
        <f t="shared" si="30"/>
        <v>172.802</v>
      </c>
      <c r="M98" s="97" t="s">
        <v>116</v>
      </c>
      <c r="O98" s="97">
        <f>ROUNDDOWN(J98*100,3)</f>
        <v>31.8</v>
      </c>
      <c r="P98" s="97">
        <f t="shared" si="23"/>
        <v>6.2</v>
      </c>
      <c r="Q98" s="116"/>
      <c r="R98" s="116">
        <f>ROUNDDOWN(J98*U98,0)</f>
        <v>19716</v>
      </c>
      <c r="S98" s="118">
        <f t="shared" si="26"/>
        <v>-19716</v>
      </c>
      <c r="T98" s="120">
        <f t="shared" si="27"/>
        <v>1422291</v>
      </c>
      <c r="U98" s="97">
        <f>ROUNDDOWN((($S$2*$U$4)/(J98*100))*100,-3)</f>
        <v>62000</v>
      </c>
      <c r="V98" s="97">
        <f t="shared" si="25"/>
        <v>0</v>
      </c>
    </row>
    <row r="99" spans="1:22" ht="19.5" customHeight="1">
      <c r="A99" s="113">
        <v>95</v>
      </c>
      <c r="B99" s="97" t="s">
        <v>57</v>
      </c>
      <c r="C99" s="98">
        <v>41761</v>
      </c>
      <c r="D99" s="133">
        <v>0</v>
      </c>
      <c r="E99" s="97">
        <v>172.902</v>
      </c>
      <c r="F99" s="97">
        <v>172.674</v>
      </c>
      <c r="G99" s="97">
        <v>2</v>
      </c>
      <c r="H99" s="97">
        <f t="shared" si="28"/>
        <v>172.922</v>
      </c>
      <c r="I99" s="97">
        <f t="shared" si="29"/>
        <v>172.654</v>
      </c>
      <c r="J99" s="97">
        <f t="shared" si="20"/>
        <v>0.268</v>
      </c>
      <c r="K99" s="97">
        <f t="shared" si="21"/>
        <v>0.134</v>
      </c>
      <c r="L99" s="97">
        <f t="shared" si="30"/>
        <v>173.056</v>
      </c>
      <c r="M99" s="97" t="s">
        <v>86</v>
      </c>
      <c r="N99" s="97">
        <f t="shared" si="22"/>
        <v>13.4</v>
      </c>
      <c r="P99" s="97">
        <f t="shared" si="23"/>
        <v>7.4</v>
      </c>
      <c r="Q99" s="116">
        <f t="shared" si="24"/>
        <v>9916</v>
      </c>
      <c r="R99" s="116"/>
      <c r="S99" s="118">
        <f t="shared" si="26"/>
        <v>9916</v>
      </c>
      <c r="T99" s="120">
        <f t="shared" si="27"/>
        <v>1432207</v>
      </c>
      <c r="U99" s="97">
        <f>ROUNDDOWN((($S$2*$U$4)/(J99*100))*100,-3)</f>
        <v>74000</v>
      </c>
      <c r="V99" s="97">
        <f t="shared" si="25"/>
        <v>1</v>
      </c>
    </row>
    <row r="100" spans="1:22" ht="19.5" customHeight="1">
      <c r="A100" s="113">
        <v>96</v>
      </c>
      <c r="B100" s="97" t="s">
        <v>57</v>
      </c>
      <c r="C100" s="98">
        <v>41759</v>
      </c>
      <c r="D100" s="133">
        <v>0.3333333333333333</v>
      </c>
      <c r="E100" s="97">
        <v>172.412</v>
      </c>
      <c r="F100" s="97">
        <v>171.928</v>
      </c>
      <c r="G100" s="97">
        <v>2</v>
      </c>
      <c r="H100" s="97">
        <f t="shared" si="28"/>
        <v>172.432</v>
      </c>
      <c r="I100" s="97">
        <f t="shared" si="29"/>
        <v>171.908</v>
      </c>
      <c r="J100" s="97">
        <f t="shared" si="20"/>
        <v>0.524</v>
      </c>
      <c r="K100" s="97">
        <f t="shared" si="21"/>
        <v>0.262</v>
      </c>
      <c r="L100" s="97">
        <f t="shared" si="30"/>
        <v>172.694</v>
      </c>
      <c r="M100" s="97" t="s">
        <v>86</v>
      </c>
      <c r="N100" s="97">
        <f t="shared" si="22"/>
        <v>26.2</v>
      </c>
      <c r="P100" s="97">
        <f t="shared" si="23"/>
        <v>3.8</v>
      </c>
      <c r="Q100" s="116">
        <f t="shared" si="24"/>
        <v>9956</v>
      </c>
      <c r="R100" s="116"/>
      <c r="S100" s="118">
        <f t="shared" si="26"/>
        <v>9956</v>
      </c>
      <c r="T100" s="120">
        <f t="shared" si="27"/>
        <v>1442163</v>
      </c>
      <c r="U100" s="97">
        <f>ROUNDDOWN((($S$2*$U$4)/(J100*100))*100,-3)</f>
        <v>38000</v>
      </c>
      <c r="V100" s="97">
        <f t="shared" si="25"/>
        <v>1</v>
      </c>
    </row>
    <row r="101" spans="1:22" ht="19.5" customHeight="1">
      <c r="A101" s="113">
        <v>97</v>
      </c>
      <c r="B101" s="97" t="s">
        <v>57</v>
      </c>
      <c r="C101" s="98">
        <v>41757</v>
      </c>
      <c r="D101" s="133">
        <v>0.8333333333333334</v>
      </c>
      <c r="E101" s="97">
        <v>171.4</v>
      </c>
      <c r="F101" s="97">
        <v>171.961</v>
      </c>
      <c r="G101" s="97">
        <v>2</v>
      </c>
      <c r="H101" s="97">
        <f t="shared" si="28"/>
        <v>171.42</v>
      </c>
      <c r="I101" s="97">
        <f t="shared" si="29"/>
        <v>171.941</v>
      </c>
      <c r="J101" s="97">
        <f t="shared" si="20"/>
        <v>0.521</v>
      </c>
      <c r="K101" s="97">
        <f t="shared" si="21"/>
        <v>0.26</v>
      </c>
      <c r="L101" s="97">
        <f t="shared" si="30"/>
        <v>171.68</v>
      </c>
      <c r="M101" s="97" t="s">
        <v>86</v>
      </c>
      <c r="N101" s="97">
        <f t="shared" si="22"/>
        <v>26</v>
      </c>
      <c r="P101" s="97">
        <f t="shared" si="23"/>
        <v>3.8</v>
      </c>
      <c r="Q101" s="116">
        <f t="shared" si="24"/>
        <v>9880</v>
      </c>
      <c r="R101" s="116"/>
      <c r="S101" s="118">
        <f t="shared" si="26"/>
        <v>9880</v>
      </c>
      <c r="T101" s="120">
        <f t="shared" si="27"/>
        <v>1452043</v>
      </c>
      <c r="U101" s="97">
        <f>ROUNDDOWN((($S$2*$U$4)/(J101*100))*100,-3)</f>
        <v>38000</v>
      </c>
      <c r="V101" s="97">
        <f t="shared" si="25"/>
        <v>1</v>
      </c>
    </row>
    <row r="102" spans="1:22" ht="19.5" customHeight="1">
      <c r="A102" s="113">
        <v>98</v>
      </c>
      <c r="B102" s="97" t="s">
        <v>57</v>
      </c>
      <c r="C102" s="98">
        <v>41751</v>
      </c>
      <c r="D102" s="133">
        <v>0.3333333333333333</v>
      </c>
      <c r="E102" s="97">
        <v>172.51</v>
      </c>
      <c r="F102" s="97">
        <v>172.015</v>
      </c>
      <c r="G102" s="97">
        <v>2</v>
      </c>
      <c r="H102" s="97">
        <f t="shared" si="28"/>
        <v>172.53</v>
      </c>
      <c r="I102" s="97">
        <f t="shared" si="29"/>
        <v>171.995</v>
      </c>
      <c r="J102" s="97">
        <f t="shared" si="20"/>
        <v>0.534</v>
      </c>
      <c r="K102" s="97">
        <f t="shared" si="21"/>
        <v>0.267</v>
      </c>
      <c r="L102" s="97">
        <f t="shared" si="30"/>
        <v>172.797</v>
      </c>
      <c r="M102" s="97" t="s">
        <v>116</v>
      </c>
      <c r="O102" s="97">
        <f>ROUNDDOWN(J102*100,3)</f>
        <v>53.4</v>
      </c>
      <c r="P102" s="97">
        <f t="shared" si="23"/>
        <v>3.7</v>
      </c>
      <c r="Q102" s="116"/>
      <c r="R102" s="116">
        <f>ROUNDDOWN(J102*U102,0)</f>
        <v>19758</v>
      </c>
      <c r="S102" s="118">
        <f t="shared" si="26"/>
        <v>-19758</v>
      </c>
      <c r="T102" s="120">
        <f t="shared" si="27"/>
        <v>1432285</v>
      </c>
      <c r="U102" s="97">
        <f>ROUNDDOWN((($S$2*$U$4)/(J102*100))*100,-3)</f>
        <v>37000</v>
      </c>
      <c r="V102" s="97">
        <f t="shared" si="25"/>
        <v>0</v>
      </c>
    </row>
    <row r="103" spans="1:22" ht="19.5" customHeight="1">
      <c r="A103" s="113">
        <v>99</v>
      </c>
      <c r="B103" s="97" t="s">
        <v>57</v>
      </c>
      <c r="C103" s="98">
        <v>41743</v>
      </c>
      <c r="D103" s="133">
        <v>0.8333333333333334</v>
      </c>
      <c r="E103" s="97">
        <v>170.391</v>
      </c>
      <c r="F103" s="97">
        <v>170.024</v>
      </c>
      <c r="G103" s="97">
        <v>2</v>
      </c>
      <c r="H103" s="97">
        <f t="shared" si="28"/>
        <v>170.411</v>
      </c>
      <c r="I103" s="97">
        <f t="shared" si="29"/>
        <v>170.004</v>
      </c>
      <c r="J103" s="97">
        <f t="shared" si="20"/>
        <v>0.407</v>
      </c>
      <c r="K103" s="97">
        <f t="shared" si="21"/>
        <v>0.203</v>
      </c>
      <c r="L103" s="97">
        <f t="shared" si="30"/>
        <v>170.614</v>
      </c>
      <c r="M103" s="97" t="s">
        <v>116</v>
      </c>
      <c r="O103" s="97">
        <f>ROUNDDOWN(J103*100,3)</f>
        <v>40.7</v>
      </c>
      <c r="P103" s="97">
        <f t="shared" si="23"/>
        <v>4.9</v>
      </c>
      <c r="Q103" s="116"/>
      <c r="R103" s="116">
        <f>ROUNDDOWN(J103*U103,0)</f>
        <v>19943</v>
      </c>
      <c r="S103" s="118">
        <f t="shared" si="26"/>
        <v>-19943</v>
      </c>
      <c r="T103" s="120">
        <f t="shared" si="27"/>
        <v>1412342</v>
      </c>
      <c r="U103" s="97">
        <f>ROUNDDOWN((($S$2*$U$4)/(J103*100))*100,-3)</f>
        <v>49000</v>
      </c>
      <c r="V103" s="97">
        <f t="shared" si="25"/>
        <v>0</v>
      </c>
    </row>
    <row r="104" spans="1:22" ht="19.5" customHeight="1">
      <c r="A104" s="112">
        <v>100</v>
      </c>
      <c r="B104" s="103" t="s">
        <v>88</v>
      </c>
      <c r="C104" s="102">
        <v>41740</v>
      </c>
      <c r="D104" s="148">
        <v>0.3333333333333333</v>
      </c>
      <c r="E104" s="103">
        <v>170.349</v>
      </c>
      <c r="F104" s="103">
        <v>170.898</v>
      </c>
      <c r="G104" s="97">
        <v>2</v>
      </c>
      <c r="H104" s="97">
        <f>ROUNDDOWN(E104-(G104/100),3)</f>
        <v>170.329</v>
      </c>
      <c r="I104" s="97">
        <f>ROUNDDOWN(F104+(G104/100),3)</f>
        <v>170.918</v>
      </c>
      <c r="J104" s="97">
        <f t="shared" si="20"/>
        <v>0.588</v>
      </c>
      <c r="K104" s="97">
        <f t="shared" si="21"/>
        <v>0.294</v>
      </c>
      <c r="L104" s="97">
        <f>ROUNDDOWN(H104-K104,3)</f>
        <v>170.035</v>
      </c>
      <c r="M104" s="97" t="s">
        <v>86</v>
      </c>
      <c r="N104" s="97">
        <f t="shared" si="22"/>
        <v>29.4</v>
      </c>
      <c r="P104" s="103">
        <f t="shared" si="23"/>
        <v>3.4</v>
      </c>
      <c r="Q104" s="116">
        <f t="shared" si="24"/>
        <v>9996</v>
      </c>
      <c r="R104" s="116"/>
      <c r="S104" s="124">
        <f t="shared" si="26"/>
        <v>9996</v>
      </c>
      <c r="T104" s="125">
        <f t="shared" si="27"/>
        <v>1422338</v>
      </c>
      <c r="U104" s="103">
        <f>ROUNDDOWN((($S$2*$U$4)/(J104*100))*100,-3)</f>
        <v>34000</v>
      </c>
      <c r="V104" s="97">
        <f t="shared" si="25"/>
        <v>1</v>
      </c>
    </row>
    <row r="105" spans="1:28" ht="19.5" customHeight="1">
      <c r="A105" s="97">
        <v>101</v>
      </c>
      <c r="N105" s="114"/>
      <c r="O105" s="114"/>
      <c r="P105" s="114"/>
      <c r="Q105" s="116">
        <f>SUM(Q5:Q104)</f>
        <v>737126</v>
      </c>
      <c r="R105" s="116">
        <f>SUM(R5:R104)</f>
        <v>314788</v>
      </c>
      <c r="S105" s="116">
        <f>SUM(S5:S104)</f>
        <v>422338</v>
      </c>
      <c r="T105" s="114"/>
      <c r="U105" s="114"/>
      <c r="V105" s="114"/>
      <c r="W105" s="114"/>
      <c r="X105" s="114"/>
      <c r="Y105" s="114"/>
      <c r="Z105" s="114"/>
      <c r="AA105" s="114"/>
      <c r="AB105" s="97">
        <f>N105-O105</f>
        <v>0</v>
      </c>
    </row>
    <row r="106" ht="19.5" customHeight="1">
      <c r="A106" s="107">
        <v>102</v>
      </c>
    </row>
    <row r="107" spans="1:18" ht="19.5" customHeight="1">
      <c r="A107" s="97">
        <v>103</v>
      </c>
      <c r="R107" s="120">
        <f>Q105-R105</f>
        <v>422338</v>
      </c>
    </row>
    <row r="108" ht="19.5" customHeight="1">
      <c r="A108" s="107">
        <v>104</v>
      </c>
    </row>
  </sheetData>
  <mergeCells count="1">
    <mergeCell ref="AC15:AD15"/>
  </mergeCells>
  <printOptions horizontalCentered="1"/>
  <pageMargins left="0" right="0" top="0.2362204724409449" bottom="0.7480314960629921" header="0.3937007874015748" footer="0.31496062992125984"/>
  <pageSetup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108"/>
  <sheetViews>
    <sheetView zoomScale="85" zoomScaleNormal="85" zoomScaleSheetLayoutView="100" workbookViewId="0" topLeftCell="R1">
      <selection activeCell="AC35" sqref="AC35:AF36"/>
    </sheetView>
  </sheetViews>
  <sheetFormatPr defaultColWidth="10.00390625" defaultRowHeight="19.5" customHeight="1"/>
  <cols>
    <col min="1" max="1" width="5.125" style="97" bestFit="1" customWidth="1"/>
    <col min="2" max="2" width="6.125" style="97" bestFit="1" customWidth="1"/>
    <col min="3" max="3" width="15.875" style="97" customWidth="1"/>
    <col min="4" max="4" width="9.50390625" style="97" bestFit="1" customWidth="1"/>
    <col min="5" max="5" width="13.25390625" style="97" bestFit="1" customWidth="1"/>
    <col min="6" max="6" width="11.375" style="97" bestFit="1" customWidth="1"/>
    <col min="7" max="7" width="5.25390625" style="97" customWidth="1"/>
    <col min="8" max="9" width="13.25390625" style="97" bestFit="1" customWidth="1"/>
    <col min="10" max="12" width="10.125" style="97" bestFit="1" customWidth="1"/>
    <col min="13" max="13" width="10.00390625" style="97" customWidth="1"/>
    <col min="14" max="14" width="10.125" style="97" bestFit="1" customWidth="1"/>
    <col min="15" max="15" width="8.25390625" style="97" bestFit="1" customWidth="1"/>
    <col min="16" max="16" width="8.625" style="97" customWidth="1"/>
    <col min="17" max="17" width="14.375" style="97" bestFit="1" customWidth="1"/>
    <col min="18" max="18" width="14.125" style="97" bestFit="1" customWidth="1"/>
    <col min="19" max="19" width="16.875" style="118" customWidth="1"/>
    <col min="20" max="20" width="13.625" style="97" bestFit="1" customWidth="1"/>
    <col min="21" max="21" width="10.25390625" style="97" bestFit="1" customWidth="1"/>
    <col min="22" max="24" width="10.125" style="97" customWidth="1"/>
    <col min="25" max="25" width="14.375" style="97" bestFit="1" customWidth="1"/>
    <col min="26" max="27" width="8.625" style="97" customWidth="1"/>
    <col min="28" max="28" width="10.00390625" style="97" customWidth="1"/>
    <col min="29" max="29" width="18.50390625" style="97" bestFit="1" customWidth="1"/>
    <col min="30" max="30" width="21.75390625" style="97" customWidth="1"/>
    <col min="31" max="33" width="21.625" style="97" customWidth="1"/>
    <col min="34" max="16384" width="10.00390625" style="97" customWidth="1"/>
  </cols>
  <sheetData>
    <row r="1" spans="3:4" ht="19.5" customHeight="1">
      <c r="C1" s="105" t="s">
        <v>22</v>
      </c>
      <c r="D1" s="105"/>
    </row>
    <row r="2" spans="3:21" ht="19.5" customHeight="1">
      <c r="C2" s="97" t="s">
        <v>89</v>
      </c>
      <c r="E2" s="97" t="s">
        <v>121</v>
      </c>
      <c r="Q2" s="97" t="s">
        <v>94</v>
      </c>
      <c r="R2" s="116">
        <v>1000000</v>
      </c>
      <c r="U2" s="97" t="s">
        <v>95</v>
      </c>
    </row>
    <row r="3" spans="1:22" ht="19.5" customHeight="1">
      <c r="A3" s="111"/>
      <c r="B3" s="99"/>
      <c r="C3" s="99"/>
      <c r="D3" s="99" t="s">
        <v>122</v>
      </c>
      <c r="E3" s="99" t="s">
        <v>58</v>
      </c>
      <c r="F3" s="99" t="s">
        <v>59</v>
      </c>
      <c r="G3" s="99" t="s">
        <v>67</v>
      </c>
      <c r="H3" s="106" t="s">
        <v>68</v>
      </c>
      <c r="I3" s="106" t="s">
        <v>68</v>
      </c>
      <c r="J3" s="99" t="s">
        <v>62</v>
      </c>
      <c r="K3" s="99" t="s">
        <v>61</v>
      </c>
      <c r="L3" s="99"/>
      <c r="M3" s="99"/>
      <c r="Q3" s="97" t="s">
        <v>96</v>
      </c>
      <c r="R3" s="117">
        <v>0.01</v>
      </c>
      <c r="T3" s="117"/>
      <c r="U3" s="97" t="s">
        <v>96</v>
      </c>
      <c r="V3" s="100" t="s">
        <v>103</v>
      </c>
    </row>
    <row r="4" spans="1:27" ht="19.5" customHeight="1">
      <c r="A4" s="112" t="s">
        <v>65</v>
      </c>
      <c r="B4" s="108" t="s">
        <v>23</v>
      </c>
      <c r="C4" s="108" t="s">
        <v>24</v>
      </c>
      <c r="D4" s="108" t="s">
        <v>108</v>
      </c>
      <c r="E4" s="103" t="s">
        <v>54</v>
      </c>
      <c r="F4" s="103" t="s">
        <v>55</v>
      </c>
      <c r="G4" s="103" t="s">
        <v>56</v>
      </c>
      <c r="H4" s="103" t="s">
        <v>54</v>
      </c>
      <c r="I4" s="103" t="s">
        <v>55</v>
      </c>
      <c r="J4" s="103" t="s">
        <v>61</v>
      </c>
      <c r="K4" s="103" t="s">
        <v>76</v>
      </c>
      <c r="L4" s="103" t="s">
        <v>60</v>
      </c>
      <c r="M4" s="103" t="s">
        <v>69</v>
      </c>
      <c r="N4" s="115" t="s">
        <v>25</v>
      </c>
      <c r="O4" s="115" t="s">
        <v>26</v>
      </c>
      <c r="P4" s="115" t="s">
        <v>97</v>
      </c>
      <c r="Q4" s="115" t="s">
        <v>99</v>
      </c>
      <c r="R4" s="115" t="s">
        <v>100</v>
      </c>
      <c r="S4" s="119" t="s">
        <v>98</v>
      </c>
      <c r="T4" s="115" t="s">
        <v>101</v>
      </c>
      <c r="U4" s="121">
        <v>0.02</v>
      </c>
      <c r="V4" s="117" t="s">
        <v>102</v>
      </c>
      <c r="W4" s="117"/>
      <c r="X4" s="117"/>
      <c r="Y4" s="117"/>
      <c r="Z4" s="115"/>
      <c r="AA4" s="115"/>
    </row>
    <row r="5" spans="1:22" ht="19.5" customHeight="1">
      <c r="A5" s="113">
        <v>1</v>
      </c>
      <c r="B5" s="97" t="s">
        <v>88</v>
      </c>
      <c r="C5" s="98">
        <v>42186</v>
      </c>
      <c r="D5" s="133">
        <v>0.3333333333333333</v>
      </c>
      <c r="E5" s="97">
        <v>191.986</v>
      </c>
      <c r="F5" s="97">
        <v>192.869</v>
      </c>
      <c r="G5" s="97">
        <v>2</v>
      </c>
      <c r="H5" s="97">
        <f>ROUNDDOWN(E5-(G5/100),3)</f>
        <v>191.966</v>
      </c>
      <c r="I5" s="97">
        <f>ROUNDDOWN(F5+(G5/100),3)</f>
        <v>192.889</v>
      </c>
      <c r="J5" s="97">
        <f aca="true" t="shared" si="0" ref="J5:J68">ABS(ROUNDDOWN(H5-I5,3))</f>
        <v>0.923</v>
      </c>
      <c r="K5" s="97">
        <f aca="true" t="shared" si="1" ref="K5:K68">ROUNDDOWN(J5*1,3)</f>
        <v>0.923</v>
      </c>
      <c r="L5" s="97">
        <f>ROUNDDOWN(H5-K5,3)</f>
        <v>191.043</v>
      </c>
      <c r="M5" s="97" t="s">
        <v>87</v>
      </c>
      <c r="O5" s="97">
        <f>ROUNDDOWN(J5*100,3)</f>
        <v>92.3</v>
      </c>
      <c r="P5" s="97">
        <f>ROUNDDOWN(U5/10000,1)</f>
        <v>2.1</v>
      </c>
      <c r="Q5" s="116"/>
      <c r="R5" s="116">
        <f>ROUNDDOWN(J5*U5,0)</f>
        <v>19383</v>
      </c>
      <c r="S5" s="118">
        <f>IF(V5=1,Q5,R5*-1)</f>
        <v>-19383</v>
      </c>
      <c r="T5" s="120">
        <f>R2+S5</f>
        <v>980617</v>
      </c>
      <c r="U5" s="97">
        <f>ROUNDDOWN((($R$2*$U$4)/(J5*100))*100,-3)</f>
        <v>21000</v>
      </c>
      <c r="V5" s="97">
        <f>IF(N5&gt;1,1,0)</f>
        <v>0</v>
      </c>
    </row>
    <row r="6" spans="1:22" ht="19.5" customHeight="1">
      <c r="A6" s="113">
        <v>2</v>
      </c>
      <c r="B6" s="97" t="s">
        <v>57</v>
      </c>
      <c r="C6" s="98">
        <v>42179</v>
      </c>
      <c r="D6" s="133">
        <v>0.5</v>
      </c>
      <c r="E6" s="97">
        <v>195.712</v>
      </c>
      <c r="F6" s="97">
        <v>194.965</v>
      </c>
      <c r="G6" s="97">
        <v>2</v>
      </c>
      <c r="H6" s="97">
        <f aca="true" t="shared" si="2" ref="H6:H12">ROUNDDOWN(E6+(G6/100),3)</f>
        <v>195.732</v>
      </c>
      <c r="I6" s="97">
        <f aca="true" t="shared" si="3" ref="I6:I12">ROUNDDOWN(F6-(G6/100),3)</f>
        <v>194.945</v>
      </c>
      <c r="J6" s="97">
        <f t="shared" si="0"/>
        <v>0.787</v>
      </c>
      <c r="K6" s="97">
        <f t="shared" si="1"/>
        <v>0.787</v>
      </c>
      <c r="L6" s="97">
        <f>ROUNDDOWN(H6+K6,3)</f>
        <v>196.519</v>
      </c>
      <c r="M6" s="97" t="s">
        <v>92</v>
      </c>
      <c r="O6" s="97">
        <f>ROUNDDOWN(J6*100,3)</f>
        <v>78.7</v>
      </c>
      <c r="P6" s="97">
        <f aca="true" t="shared" si="4" ref="P6:P69">ROUNDDOWN(U6/10000,1)</f>
        <v>2.5</v>
      </c>
      <c r="Q6" s="116"/>
      <c r="R6" s="116"/>
      <c r="S6" s="118">
        <f>IF(V6=1,Q6,R6*-1)</f>
        <v>0</v>
      </c>
      <c r="T6" s="120">
        <f>T5+S6</f>
        <v>980617</v>
      </c>
      <c r="U6" s="97">
        <f>ROUNDDOWN((($R$2*$U$4)/(J6*100))*100,-3)</f>
        <v>25000</v>
      </c>
      <c r="V6" s="97">
        <f aca="true" t="shared" si="5" ref="V6:V69">IF(N6&gt;1,1,0)</f>
        <v>0</v>
      </c>
    </row>
    <row r="7" spans="1:22" ht="19.5" customHeight="1">
      <c r="A7" s="113">
        <v>3</v>
      </c>
      <c r="B7" s="97" t="s">
        <v>57</v>
      </c>
      <c r="C7" s="98">
        <v>42173</v>
      </c>
      <c r="D7" s="133">
        <v>0.3333333333333333</v>
      </c>
      <c r="E7" s="97">
        <v>195.426</v>
      </c>
      <c r="F7" s="97">
        <v>194.334</v>
      </c>
      <c r="G7" s="97">
        <v>2</v>
      </c>
      <c r="H7" s="97">
        <f t="shared" si="2"/>
        <v>195.446</v>
      </c>
      <c r="I7" s="97">
        <f t="shared" si="3"/>
        <v>194.314</v>
      </c>
      <c r="J7" s="97">
        <f t="shared" si="0"/>
        <v>1.132</v>
      </c>
      <c r="K7" s="97">
        <f t="shared" si="1"/>
        <v>1.132</v>
      </c>
      <c r="L7" s="97">
        <f>ROUNDDOWN(H7+K7,3)</f>
        <v>196.578</v>
      </c>
      <c r="M7" s="97" t="s">
        <v>87</v>
      </c>
      <c r="O7" s="97">
        <f>ROUNDDOWN(J7*100,3)</f>
        <v>113.2</v>
      </c>
      <c r="P7" s="97">
        <f t="shared" si="4"/>
        <v>1.7</v>
      </c>
      <c r="Q7" s="116"/>
      <c r="R7" s="116">
        <f>ROUNDDOWN(J7*U7,0)</f>
        <v>19244</v>
      </c>
      <c r="S7" s="118">
        <f>IF(V7=1,Q7,R7*-1)</f>
        <v>-19244</v>
      </c>
      <c r="T7" s="120">
        <f>T6+S7</f>
        <v>961373</v>
      </c>
      <c r="U7" s="97">
        <f>ROUNDDOWN((($R$2*$U$4)/(J7*100))*100,-3)</f>
        <v>17000</v>
      </c>
      <c r="V7" s="97">
        <f t="shared" si="5"/>
        <v>0</v>
      </c>
    </row>
    <row r="8" spans="1:22" ht="19.5" customHeight="1">
      <c r="A8" s="113">
        <v>4</v>
      </c>
      <c r="B8" s="97" t="s">
        <v>57</v>
      </c>
      <c r="C8" s="98">
        <v>42170</v>
      </c>
      <c r="D8" s="133">
        <v>0.5</v>
      </c>
      <c r="E8" s="97">
        <v>191.754</v>
      </c>
      <c r="F8" s="97">
        <v>191.406</v>
      </c>
      <c r="G8" s="97">
        <v>2</v>
      </c>
      <c r="H8" s="97">
        <f t="shared" si="2"/>
        <v>191.774</v>
      </c>
      <c r="I8" s="97">
        <f t="shared" si="3"/>
        <v>191.386</v>
      </c>
      <c r="J8" s="97">
        <f t="shared" si="0"/>
        <v>0.388</v>
      </c>
      <c r="K8" s="97">
        <f t="shared" si="1"/>
        <v>0.388</v>
      </c>
      <c r="L8" s="97">
        <f>ROUNDDOWN(H8+K8,3)</f>
        <v>192.162</v>
      </c>
      <c r="M8" s="97" t="s">
        <v>86</v>
      </c>
      <c r="N8" s="97">
        <f aca="true" t="shared" si="6" ref="N6:N69">ROUNDDOWN(K8*100,3)</f>
        <v>38.8</v>
      </c>
      <c r="P8" s="97">
        <f t="shared" si="4"/>
        <v>5.1</v>
      </c>
      <c r="Q8" s="116">
        <f aca="true" t="shared" si="7" ref="Q6:Q69">ROUNDDOWN(K8*U8,0)</f>
        <v>19788</v>
      </c>
      <c r="R8" s="116"/>
      <c r="S8" s="118">
        <f aca="true" t="shared" si="8" ref="S8:S71">IF(V8=1,Q8,R8*-1)</f>
        <v>19788</v>
      </c>
      <c r="T8" s="120">
        <f aca="true" t="shared" si="9" ref="T8:T71">T7+S8</f>
        <v>981161</v>
      </c>
      <c r="U8" s="97">
        <f>ROUNDDOWN((($R$2*$U$4)/(J8*100))*100,-3)</f>
        <v>51000</v>
      </c>
      <c r="V8" s="97">
        <f t="shared" si="5"/>
        <v>1</v>
      </c>
    </row>
    <row r="9" spans="1:22" ht="19.5" customHeight="1">
      <c r="A9" s="113">
        <v>5</v>
      </c>
      <c r="B9" s="97" t="s">
        <v>57</v>
      </c>
      <c r="C9" s="98">
        <v>42166</v>
      </c>
      <c r="D9" s="133">
        <v>0.3333333333333333</v>
      </c>
      <c r="E9" s="97">
        <v>191.35</v>
      </c>
      <c r="F9" s="97">
        <v>190.374</v>
      </c>
      <c r="G9" s="97">
        <v>2</v>
      </c>
      <c r="H9" s="97">
        <f t="shared" si="2"/>
        <v>191.37</v>
      </c>
      <c r="I9" s="97">
        <f t="shared" si="3"/>
        <v>190.354</v>
      </c>
      <c r="J9" s="97">
        <f t="shared" si="0"/>
        <v>1.015</v>
      </c>
      <c r="K9" s="97">
        <f t="shared" si="1"/>
        <v>1.015</v>
      </c>
      <c r="L9" s="97">
        <f>ROUNDDOWN(H9+K9,3)</f>
        <v>192.385</v>
      </c>
      <c r="M9" s="97" t="s">
        <v>86</v>
      </c>
      <c r="N9" s="97">
        <f t="shared" si="6"/>
        <v>101.5</v>
      </c>
      <c r="P9" s="97">
        <f t="shared" si="4"/>
        <v>1.9</v>
      </c>
      <c r="Q9" s="116">
        <f t="shared" si="7"/>
        <v>19285</v>
      </c>
      <c r="R9" s="116"/>
      <c r="S9" s="118">
        <f t="shared" si="8"/>
        <v>19285</v>
      </c>
      <c r="T9" s="120">
        <f t="shared" si="9"/>
        <v>1000446</v>
      </c>
      <c r="U9" s="97">
        <f>ROUNDDOWN((($R$2*$U$4)/(J9*100))*100,-3)</f>
        <v>19000</v>
      </c>
      <c r="V9" s="97">
        <f t="shared" si="5"/>
        <v>1</v>
      </c>
    </row>
    <row r="10" spans="1:22" ht="19.5" customHeight="1">
      <c r="A10" s="113">
        <v>6</v>
      </c>
      <c r="B10" s="97" t="s">
        <v>57</v>
      </c>
      <c r="C10" s="98">
        <v>42160</v>
      </c>
      <c r="D10" s="133">
        <v>0.6666666666666666</v>
      </c>
      <c r="E10" s="97">
        <v>191.737</v>
      </c>
      <c r="F10" s="97">
        <v>191.056</v>
      </c>
      <c r="G10" s="97">
        <v>2</v>
      </c>
      <c r="H10" s="97">
        <f t="shared" si="2"/>
        <v>191.757</v>
      </c>
      <c r="I10" s="97">
        <f t="shared" si="3"/>
        <v>191.036</v>
      </c>
      <c r="J10" s="97">
        <f t="shared" si="0"/>
        <v>0.721</v>
      </c>
      <c r="K10" s="97">
        <f t="shared" si="1"/>
        <v>0.721</v>
      </c>
      <c r="L10" s="97">
        <f>ROUNDDOWN(H10+K10,3)</f>
        <v>192.478</v>
      </c>
      <c r="M10" s="97" t="s">
        <v>87</v>
      </c>
      <c r="O10" s="97">
        <f>ROUNDDOWN(J10*100,3)</f>
        <v>72.1</v>
      </c>
      <c r="P10" s="97">
        <f t="shared" si="4"/>
        <v>2.7</v>
      </c>
      <c r="Q10" s="116"/>
      <c r="R10" s="116">
        <f>ROUNDDOWN(J10*U10,0)</f>
        <v>19467</v>
      </c>
      <c r="S10" s="118">
        <f t="shared" si="8"/>
        <v>-19467</v>
      </c>
      <c r="T10" s="120">
        <f t="shared" si="9"/>
        <v>980979</v>
      </c>
      <c r="U10" s="97">
        <f>ROUNDDOWN((($R$2*$U$4)/(J10*100))*100,-3)</f>
        <v>27000</v>
      </c>
      <c r="V10" s="97">
        <f t="shared" si="5"/>
        <v>0</v>
      </c>
    </row>
    <row r="11" spans="1:22" ht="19.5" customHeight="1">
      <c r="A11" s="113">
        <v>7</v>
      </c>
      <c r="B11" s="97" t="s">
        <v>57</v>
      </c>
      <c r="C11" s="98">
        <v>42159</v>
      </c>
      <c r="D11" s="133">
        <v>0.3333333333333333</v>
      </c>
      <c r="E11" s="97">
        <v>191.015</v>
      </c>
      <c r="F11" s="97">
        <v>189.806</v>
      </c>
      <c r="G11" s="97">
        <v>2</v>
      </c>
      <c r="H11" s="97">
        <f t="shared" si="2"/>
        <v>191.035</v>
      </c>
      <c r="I11" s="97">
        <f t="shared" si="3"/>
        <v>189.786</v>
      </c>
      <c r="J11" s="97">
        <f t="shared" si="0"/>
        <v>1.249</v>
      </c>
      <c r="K11" s="97">
        <f t="shared" si="1"/>
        <v>1.249</v>
      </c>
      <c r="L11" s="97">
        <f>ROUNDDOWN(H11+K11,3)</f>
        <v>192.284</v>
      </c>
      <c r="M11" s="97" t="s">
        <v>87</v>
      </c>
      <c r="O11" s="97">
        <f>ROUNDDOWN(J11*100,3)</f>
        <v>124.9</v>
      </c>
      <c r="P11" s="97">
        <f t="shared" si="4"/>
        <v>1.6</v>
      </c>
      <c r="Q11" s="116"/>
      <c r="R11" s="116">
        <f>ROUNDDOWN(J11*U11,0)</f>
        <v>19984</v>
      </c>
      <c r="S11" s="118">
        <f t="shared" si="8"/>
        <v>-19984</v>
      </c>
      <c r="T11" s="120">
        <f t="shared" si="9"/>
        <v>960995</v>
      </c>
      <c r="U11" s="97">
        <f>ROUNDDOWN((($R$2*$U$4)/(J11*100))*100,-3)</f>
        <v>16000</v>
      </c>
      <c r="V11" s="97">
        <f t="shared" si="5"/>
        <v>0</v>
      </c>
    </row>
    <row r="12" spans="1:22" ht="19.5" customHeight="1">
      <c r="A12" s="113">
        <v>8</v>
      </c>
      <c r="B12" s="97" t="s">
        <v>57</v>
      </c>
      <c r="C12" s="98">
        <v>42157</v>
      </c>
      <c r="D12" s="133">
        <v>0.3333333333333333</v>
      </c>
      <c r="E12" s="97">
        <v>189.891</v>
      </c>
      <c r="F12" s="97">
        <v>189.119</v>
      </c>
      <c r="G12" s="97">
        <v>2</v>
      </c>
      <c r="H12" s="97">
        <f t="shared" si="2"/>
        <v>189.911</v>
      </c>
      <c r="I12" s="97">
        <f t="shared" si="3"/>
        <v>189.099</v>
      </c>
      <c r="J12" s="97">
        <f t="shared" si="0"/>
        <v>0.812</v>
      </c>
      <c r="K12" s="97">
        <f t="shared" si="1"/>
        <v>0.812</v>
      </c>
      <c r="L12" s="97">
        <f>ROUNDDOWN(H12+K12,3)</f>
        <v>190.723</v>
      </c>
      <c r="M12" s="97" t="s">
        <v>86</v>
      </c>
      <c r="N12" s="97">
        <f t="shared" si="6"/>
        <v>81.2</v>
      </c>
      <c r="P12" s="97">
        <f t="shared" si="4"/>
        <v>2.4</v>
      </c>
      <c r="Q12" s="116">
        <f t="shared" si="7"/>
        <v>19488</v>
      </c>
      <c r="R12" s="116"/>
      <c r="S12" s="118">
        <f t="shared" si="8"/>
        <v>19488</v>
      </c>
      <c r="T12" s="120">
        <f t="shared" si="9"/>
        <v>980483</v>
      </c>
      <c r="U12" s="97">
        <f>ROUNDDOWN((($R$2*$U$4)/(J12*100))*100,-3)</f>
        <v>24000</v>
      </c>
      <c r="V12" s="97">
        <f t="shared" si="5"/>
        <v>1</v>
      </c>
    </row>
    <row r="13" spans="1:22" ht="19.5" customHeight="1">
      <c r="A13" s="113">
        <v>9</v>
      </c>
      <c r="B13" s="97" t="s">
        <v>88</v>
      </c>
      <c r="C13" s="98">
        <v>42149</v>
      </c>
      <c r="D13" s="133">
        <v>0.3333333333333333</v>
      </c>
      <c r="E13" s="97">
        <v>188.129</v>
      </c>
      <c r="F13" s="97">
        <v>188.593</v>
      </c>
      <c r="G13" s="97">
        <v>2</v>
      </c>
      <c r="H13" s="97">
        <f>ROUNDDOWN(E13-(G13/100),3)</f>
        <v>188.109</v>
      </c>
      <c r="I13" s="97">
        <f>ROUNDDOWN(F13+(G13/100),3)</f>
        <v>188.613</v>
      </c>
      <c r="J13" s="97">
        <f t="shared" si="0"/>
        <v>0.503</v>
      </c>
      <c r="K13" s="97">
        <f t="shared" si="1"/>
        <v>0.503</v>
      </c>
      <c r="L13" s="97">
        <f>ROUNDDOWN(H13-K13,3)</f>
        <v>187.606</v>
      </c>
      <c r="M13" s="97" t="s">
        <v>87</v>
      </c>
      <c r="O13" s="97">
        <f>ROUNDDOWN(J13*100,3)</f>
        <v>50.3</v>
      </c>
      <c r="P13" s="97">
        <f t="shared" si="4"/>
        <v>3.9</v>
      </c>
      <c r="Q13" s="116"/>
      <c r="R13" s="116">
        <f>ROUNDDOWN(J13*U13,0)</f>
        <v>19617</v>
      </c>
      <c r="S13" s="118">
        <f t="shared" si="8"/>
        <v>-19617</v>
      </c>
      <c r="T13" s="120">
        <f t="shared" si="9"/>
        <v>960866</v>
      </c>
      <c r="U13" s="97">
        <f>ROUNDDOWN((($R$2*$U$4)/(J13*100))*100,-3)</f>
        <v>39000</v>
      </c>
      <c r="V13" s="97">
        <f t="shared" si="5"/>
        <v>0</v>
      </c>
    </row>
    <row r="14" spans="1:30" ht="19.5" customHeight="1" thickBot="1">
      <c r="A14" s="113">
        <v>10</v>
      </c>
      <c r="B14" s="97" t="s">
        <v>57</v>
      </c>
      <c r="C14" s="98">
        <v>42144</v>
      </c>
      <c r="D14" s="133">
        <v>0.3333333333333333</v>
      </c>
      <c r="E14" s="97">
        <v>187.912</v>
      </c>
      <c r="F14" s="97">
        <v>187.126</v>
      </c>
      <c r="G14" s="97">
        <v>2</v>
      </c>
      <c r="H14" s="97">
        <f aca="true" t="shared" si="10" ref="H14:H23">ROUNDDOWN(E14+(G14/100),3)</f>
        <v>187.932</v>
      </c>
      <c r="I14" s="97">
        <f aca="true" t="shared" si="11" ref="I14:I23">ROUNDDOWN(F14-(G14/100),3)</f>
        <v>187.106</v>
      </c>
      <c r="J14" s="97">
        <f t="shared" si="0"/>
        <v>0.825</v>
      </c>
      <c r="K14" s="97">
        <f t="shared" si="1"/>
        <v>0.825</v>
      </c>
      <c r="L14" s="97">
        <f>ROUNDDOWN(H14+K14,3)</f>
        <v>188.757</v>
      </c>
      <c r="M14" s="97" t="s">
        <v>86</v>
      </c>
      <c r="N14" s="97">
        <f t="shared" si="6"/>
        <v>82.5</v>
      </c>
      <c r="P14" s="97">
        <f t="shared" si="4"/>
        <v>2.4</v>
      </c>
      <c r="Q14" s="116">
        <f t="shared" si="7"/>
        <v>19800</v>
      </c>
      <c r="R14" s="116"/>
      <c r="S14" s="118">
        <f t="shared" si="8"/>
        <v>19800</v>
      </c>
      <c r="T14" s="120">
        <f t="shared" si="9"/>
        <v>980666</v>
      </c>
      <c r="U14" s="97">
        <f>ROUNDDOWN((($R$2*$U$4)/(J14*100))*100,-3)</f>
        <v>24000</v>
      </c>
      <c r="V14" s="97">
        <f t="shared" si="5"/>
        <v>1</v>
      </c>
      <c r="AC14" s="96" t="s">
        <v>72</v>
      </c>
      <c r="AD14" s="96"/>
    </row>
    <row r="15" spans="1:30" ht="19.5" customHeight="1" thickBot="1">
      <c r="A15" s="113">
        <v>11</v>
      </c>
      <c r="B15" s="97" t="s">
        <v>57</v>
      </c>
      <c r="C15" s="98">
        <v>42138</v>
      </c>
      <c r="D15" s="133">
        <v>0.3333333333333333</v>
      </c>
      <c r="E15" s="97">
        <v>187.991</v>
      </c>
      <c r="F15" s="97">
        <v>187.351</v>
      </c>
      <c r="G15" s="97">
        <v>2</v>
      </c>
      <c r="H15" s="97">
        <f t="shared" si="10"/>
        <v>188.011</v>
      </c>
      <c r="I15" s="97">
        <f t="shared" si="11"/>
        <v>187.331</v>
      </c>
      <c r="J15" s="97">
        <f t="shared" si="0"/>
        <v>0.68</v>
      </c>
      <c r="K15" s="97">
        <f t="shared" si="1"/>
        <v>0.68</v>
      </c>
      <c r="L15" s="97">
        <f>ROUNDDOWN(H15+K15,3)</f>
        <v>188.691</v>
      </c>
      <c r="M15" s="97" t="s">
        <v>87</v>
      </c>
      <c r="O15" s="97">
        <f>ROUNDDOWN(J15*100,3)</f>
        <v>68</v>
      </c>
      <c r="P15" s="97">
        <f t="shared" si="4"/>
        <v>2.9</v>
      </c>
      <c r="Q15" s="116"/>
      <c r="R15" s="116">
        <f>ROUNDDOWN(J15*U15,0)</f>
        <v>19720</v>
      </c>
      <c r="S15" s="118">
        <f t="shared" si="8"/>
        <v>-19720</v>
      </c>
      <c r="T15" s="120">
        <f t="shared" si="9"/>
        <v>960946</v>
      </c>
      <c r="U15" s="97">
        <f>ROUNDDOWN((($R$2*$U$4)/(J15*100))*100,-3)</f>
        <v>29000</v>
      </c>
      <c r="V15" s="97">
        <f t="shared" si="5"/>
        <v>0</v>
      </c>
      <c r="AC15" s="146" t="s">
        <v>27</v>
      </c>
      <c r="AD15" s="147"/>
    </row>
    <row r="16" spans="1:30" ht="19.5" customHeight="1">
      <c r="A16" s="113">
        <v>12</v>
      </c>
      <c r="B16" s="97" t="s">
        <v>57</v>
      </c>
      <c r="C16" s="98">
        <v>42137</v>
      </c>
      <c r="D16" s="133">
        <v>0.6666666666666666</v>
      </c>
      <c r="E16" s="97">
        <v>187.711</v>
      </c>
      <c r="F16" s="97">
        <v>187.018</v>
      </c>
      <c r="G16" s="97">
        <v>2</v>
      </c>
      <c r="H16" s="97">
        <f t="shared" si="10"/>
        <v>187.731</v>
      </c>
      <c r="I16" s="97">
        <f t="shared" si="11"/>
        <v>186.998</v>
      </c>
      <c r="J16" s="97">
        <f t="shared" si="0"/>
        <v>0.733</v>
      </c>
      <c r="K16" s="97">
        <f t="shared" si="1"/>
        <v>0.733</v>
      </c>
      <c r="L16" s="97">
        <f>ROUNDDOWN(H16+K16,3)</f>
        <v>188.464</v>
      </c>
      <c r="M16" s="97" t="s">
        <v>86</v>
      </c>
      <c r="N16" s="97">
        <f t="shared" si="6"/>
        <v>73.3</v>
      </c>
      <c r="P16" s="97">
        <f t="shared" si="4"/>
        <v>2.7</v>
      </c>
      <c r="Q16" s="116">
        <f t="shared" si="7"/>
        <v>19791</v>
      </c>
      <c r="R16" s="116"/>
      <c r="S16" s="118">
        <f t="shared" si="8"/>
        <v>19791</v>
      </c>
      <c r="T16" s="120">
        <f t="shared" si="9"/>
        <v>980737</v>
      </c>
      <c r="U16" s="97">
        <f>ROUNDDOWN((($R$2*$U$4)/(J16*100))*100,-3)</f>
        <v>27000</v>
      </c>
      <c r="V16" s="97">
        <f t="shared" si="5"/>
        <v>1</v>
      </c>
      <c r="AC16" s="86" t="s">
        <v>28</v>
      </c>
      <c r="AD16" s="89" t="s">
        <v>125</v>
      </c>
    </row>
    <row r="17" spans="1:30" ht="19.5" customHeight="1">
      <c r="A17" s="113">
        <v>13</v>
      </c>
      <c r="B17" s="97" t="s">
        <v>57</v>
      </c>
      <c r="C17" s="98">
        <v>42131</v>
      </c>
      <c r="D17" s="133">
        <v>0.6666666666666666</v>
      </c>
      <c r="E17" s="97">
        <v>182.374</v>
      </c>
      <c r="F17" s="97">
        <v>181.012</v>
      </c>
      <c r="G17" s="97">
        <v>2</v>
      </c>
      <c r="H17" s="97">
        <f t="shared" si="10"/>
        <v>182.394</v>
      </c>
      <c r="I17" s="97">
        <f t="shared" si="11"/>
        <v>180.992</v>
      </c>
      <c r="J17" s="97">
        <f t="shared" si="0"/>
        <v>1.402</v>
      </c>
      <c r="K17" s="97">
        <f t="shared" si="1"/>
        <v>1.402</v>
      </c>
      <c r="L17" s="97">
        <f>ROUNDDOWN(H17+K17,3)</f>
        <v>183.796</v>
      </c>
      <c r="M17" s="97" t="s">
        <v>86</v>
      </c>
      <c r="N17" s="97">
        <f t="shared" si="6"/>
        <v>140.2</v>
      </c>
      <c r="P17" s="97">
        <f t="shared" si="4"/>
        <v>1.4</v>
      </c>
      <c r="Q17" s="116">
        <f t="shared" si="7"/>
        <v>19628</v>
      </c>
      <c r="R17" s="116"/>
      <c r="S17" s="118">
        <f t="shared" si="8"/>
        <v>19628</v>
      </c>
      <c r="T17" s="120">
        <f t="shared" si="9"/>
        <v>1000365</v>
      </c>
      <c r="U17" s="97">
        <f>ROUNDDOWN((($R$2*$U$4)/(J17*100))*100,-3)</f>
        <v>14000</v>
      </c>
      <c r="V17" s="97">
        <f t="shared" si="5"/>
        <v>1</v>
      </c>
      <c r="AC17" s="87" t="s">
        <v>29</v>
      </c>
      <c r="AD17" s="90">
        <v>67</v>
      </c>
    </row>
    <row r="18" spans="1:30" ht="19.5" customHeight="1">
      <c r="A18" s="113">
        <v>14</v>
      </c>
      <c r="B18" s="97" t="s">
        <v>57</v>
      </c>
      <c r="C18" s="98">
        <v>42122</v>
      </c>
      <c r="D18" s="133">
        <v>0.3333333333333333</v>
      </c>
      <c r="E18" s="97">
        <v>181.603</v>
      </c>
      <c r="F18" s="97">
        <v>180.62</v>
      </c>
      <c r="G18" s="97">
        <v>2</v>
      </c>
      <c r="H18" s="97">
        <f t="shared" si="10"/>
        <v>181.623</v>
      </c>
      <c r="I18" s="97">
        <f t="shared" si="11"/>
        <v>180.6</v>
      </c>
      <c r="J18" s="97">
        <f t="shared" si="0"/>
        <v>1.023</v>
      </c>
      <c r="K18" s="97">
        <f t="shared" si="1"/>
        <v>1.023</v>
      </c>
      <c r="L18" s="97">
        <f>ROUNDDOWN(H18+K18,3)</f>
        <v>182.646</v>
      </c>
      <c r="M18" s="97" t="s">
        <v>86</v>
      </c>
      <c r="N18" s="97">
        <f t="shared" si="6"/>
        <v>102.3</v>
      </c>
      <c r="P18" s="97">
        <f t="shared" si="4"/>
        <v>1.9</v>
      </c>
      <c r="Q18" s="116">
        <f t="shared" si="7"/>
        <v>19437</v>
      </c>
      <c r="R18" s="116"/>
      <c r="S18" s="118">
        <f t="shared" si="8"/>
        <v>19437</v>
      </c>
      <c r="T18" s="120">
        <f t="shared" si="9"/>
        <v>1019802</v>
      </c>
      <c r="U18" s="97">
        <f>ROUNDDOWN((($R$2*$U$4)/(J18*100))*100,-3)</f>
        <v>19000</v>
      </c>
      <c r="V18" s="97">
        <f t="shared" si="5"/>
        <v>1</v>
      </c>
      <c r="AC18" s="87" t="s">
        <v>30</v>
      </c>
      <c r="AD18" s="90">
        <v>33</v>
      </c>
    </row>
    <row r="19" spans="1:30" ht="19.5" customHeight="1">
      <c r="A19" s="113">
        <v>15</v>
      </c>
      <c r="B19" s="97" t="s">
        <v>57</v>
      </c>
      <c r="C19" s="98">
        <v>42121</v>
      </c>
      <c r="D19" s="133">
        <v>0.5</v>
      </c>
      <c r="E19" s="97">
        <v>180.733</v>
      </c>
      <c r="F19" s="97">
        <v>180.295</v>
      </c>
      <c r="G19" s="97">
        <v>2</v>
      </c>
      <c r="H19" s="97">
        <f t="shared" si="10"/>
        <v>180.753</v>
      </c>
      <c r="I19" s="97">
        <f t="shared" si="11"/>
        <v>180.275</v>
      </c>
      <c r="J19" s="97">
        <f t="shared" si="0"/>
        <v>0.477</v>
      </c>
      <c r="K19" s="97">
        <f t="shared" si="1"/>
        <v>0.477</v>
      </c>
      <c r="L19" s="97">
        <f>ROUNDDOWN(H19+K19,3)</f>
        <v>181.23</v>
      </c>
      <c r="M19" s="97" t="s">
        <v>123</v>
      </c>
      <c r="N19" s="97">
        <f t="shared" si="6"/>
        <v>47.7</v>
      </c>
      <c r="P19" s="97">
        <f t="shared" si="4"/>
        <v>4.1</v>
      </c>
      <c r="Q19" s="116">
        <f t="shared" si="7"/>
        <v>19557</v>
      </c>
      <c r="R19" s="116"/>
      <c r="S19" s="118">
        <f t="shared" si="8"/>
        <v>19557</v>
      </c>
      <c r="T19" s="120">
        <f t="shared" si="9"/>
        <v>1039359</v>
      </c>
      <c r="U19" s="97">
        <f>ROUNDDOWN((($R$2*$U$4)/(J19*100))*100,-3)</f>
        <v>41000</v>
      </c>
      <c r="V19" s="97">
        <f t="shared" si="5"/>
        <v>1</v>
      </c>
      <c r="AC19" s="87" t="s">
        <v>31</v>
      </c>
      <c r="AD19" s="90">
        <f>SUM(AD17:AD18)</f>
        <v>100</v>
      </c>
    </row>
    <row r="20" spans="1:30" ht="19.5" customHeight="1">
      <c r="A20" s="113">
        <v>16</v>
      </c>
      <c r="B20" s="97" t="s">
        <v>57</v>
      </c>
      <c r="C20" s="98">
        <v>42117</v>
      </c>
      <c r="D20" s="133">
        <v>0.6666666666666666</v>
      </c>
      <c r="E20" s="97">
        <v>180.293</v>
      </c>
      <c r="F20" s="97">
        <v>179.696</v>
      </c>
      <c r="G20" s="97">
        <v>2</v>
      </c>
      <c r="H20" s="97">
        <f t="shared" si="10"/>
        <v>180.313</v>
      </c>
      <c r="I20" s="97">
        <f t="shared" si="11"/>
        <v>179.676</v>
      </c>
      <c r="J20" s="97">
        <f t="shared" si="0"/>
        <v>0.637</v>
      </c>
      <c r="K20" s="97">
        <f t="shared" si="1"/>
        <v>0.637</v>
      </c>
      <c r="L20" s="97">
        <f>ROUNDDOWN(H20+K20,3)</f>
        <v>180.95</v>
      </c>
      <c r="M20" s="97" t="s">
        <v>92</v>
      </c>
      <c r="P20" s="97">
        <f t="shared" si="4"/>
        <v>3.1</v>
      </c>
      <c r="Q20" s="116"/>
      <c r="R20" s="116"/>
      <c r="S20" s="118">
        <f t="shared" si="8"/>
        <v>0</v>
      </c>
      <c r="T20" s="120">
        <f t="shared" si="9"/>
        <v>1039359</v>
      </c>
      <c r="U20" s="97">
        <f>ROUNDDOWN((($R$2*$U$4)/(J20*100))*100,-3)</f>
        <v>31000</v>
      </c>
      <c r="V20" s="97">
        <f t="shared" si="5"/>
        <v>0</v>
      </c>
      <c r="AC20" s="87" t="s">
        <v>32</v>
      </c>
      <c r="AD20" s="90">
        <v>69</v>
      </c>
    </row>
    <row r="21" spans="1:30" ht="19.5" customHeight="1">
      <c r="A21" s="113">
        <v>17</v>
      </c>
      <c r="B21" s="97" t="s">
        <v>57</v>
      </c>
      <c r="C21" s="98">
        <v>42117</v>
      </c>
      <c r="D21" s="133">
        <v>0.3333333333333333</v>
      </c>
      <c r="E21" s="97">
        <v>180.136</v>
      </c>
      <c r="F21" s="97">
        <v>179.297</v>
      </c>
      <c r="G21" s="97">
        <v>2</v>
      </c>
      <c r="H21" s="97">
        <f t="shared" si="10"/>
        <v>180.156</v>
      </c>
      <c r="I21" s="97">
        <f t="shared" si="11"/>
        <v>179.277</v>
      </c>
      <c r="J21" s="97">
        <f t="shared" si="0"/>
        <v>0.879</v>
      </c>
      <c r="K21" s="97">
        <f t="shared" si="1"/>
        <v>0.879</v>
      </c>
      <c r="L21" s="97">
        <f>ROUNDDOWN(H21+K21,3)</f>
        <v>181.035</v>
      </c>
      <c r="M21" s="97" t="s">
        <v>86</v>
      </c>
      <c r="N21" s="97">
        <f t="shared" si="6"/>
        <v>87.9</v>
      </c>
      <c r="P21" s="97">
        <f t="shared" si="4"/>
        <v>2.2</v>
      </c>
      <c r="Q21" s="116">
        <f t="shared" si="7"/>
        <v>19338</v>
      </c>
      <c r="R21" s="116"/>
      <c r="S21" s="118">
        <f t="shared" si="8"/>
        <v>19338</v>
      </c>
      <c r="T21" s="120">
        <f t="shared" si="9"/>
        <v>1058697</v>
      </c>
      <c r="U21" s="97">
        <f>ROUNDDOWN((($R$2*$U$4)/(J21*100))*100,-3)</f>
        <v>22000</v>
      </c>
      <c r="V21" s="97">
        <f t="shared" si="5"/>
        <v>1</v>
      </c>
      <c r="AC21" s="87" t="s">
        <v>33</v>
      </c>
      <c r="AD21" s="91">
        <v>22</v>
      </c>
    </row>
    <row r="22" spans="1:30" ht="19.5" customHeight="1">
      <c r="A22" s="113">
        <v>18</v>
      </c>
      <c r="B22" s="97" t="s">
        <v>57</v>
      </c>
      <c r="C22" s="98">
        <v>42115</v>
      </c>
      <c r="D22" s="133">
        <v>0.3333333333333333</v>
      </c>
      <c r="E22" s="97">
        <v>178.152</v>
      </c>
      <c r="F22" s="97">
        <v>177.477</v>
      </c>
      <c r="G22" s="97">
        <v>2</v>
      </c>
      <c r="H22" s="97">
        <f t="shared" si="10"/>
        <v>178.172</v>
      </c>
      <c r="I22" s="97">
        <f t="shared" si="11"/>
        <v>177.457</v>
      </c>
      <c r="J22" s="97">
        <f t="shared" si="0"/>
        <v>0.715</v>
      </c>
      <c r="K22" s="97">
        <f t="shared" si="1"/>
        <v>0.715</v>
      </c>
      <c r="L22" s="97">
        <f>ROUNDDOWN(H22+K22,3)</f>
        <v>178.887</v>
      </c>
      <c r="M22" s="97" t="s">
        <v>86</v>
      </c>
      <c r="N22" s="97">
        <f t="shared" si="6"/>
        <v>71.5</v>
      </c>
      <c r="P22" s="97">
        <f t="shared" si="4"/>
        <v>2.7</v>
      </c>
      <c r="Q22" s="116">
        <f t="shared" si="7"/>
        <v>19305</v>
      </c>
      <c r="R22" s="116"/>
      <c r="S22" s="118">
        <f t="shared" si="8"/>
        <v>19305</v>
      </c>
      <c r="T22" s="120">
        <f t="shared" si="9"/>
        <v>1078002</v>
      </c>
      <c r="U22" s="97">
        <f>ROUNDDOWN((($R$2*$U$4)/(J22*100))*100,-3)</f>
        <v>27000</v>
      </c>
      <c r="V22" s="97">
        <f t="shared" si="5"/>
        <v>1</v>
      </c>
      <c r="AC22" s="87" t="s">
        <v>34</v>
      </c>
      <c r="AD22" s="90" t="s">
        <v>71</v>
      </c>
    </row>
    <row r="23" spans="1:30" ht="19.5" customHeight="1">
      <c r="A23" s="113">
        <v>19</v>
      </c>
      <c r="B23" s="97" t="s">
        <v>57</v>
      </c>
      <c r="C23" s="98">
        <v>42100</v>
      </c>
      <c r="D23" s="133">
        <v>0.8333333333333334</v>
      </c>
      <c r="E23" s="97">
        <v>178.127</v>
      </c>
      <c r="F23" s="97">
        <v>177.637</v>
      </c>
      <c r="G23" s="97">
        <v>2</v>
      </c>
      <c r="H23" s="97">
        <f t="shared" si="10"/>
        <v>178.147</v>
      </c>
      <c r="I23" s="97">
        <f t="shared" si="11"/>
        <v>177.617</v>
      </c>
      <c r="J23" s="97">
        <f t="shared" si="0"/>
        <v>0.53</v>
      </c>
      <c r="K23" s="97">
        <f t="shared" si="1"/>
        <v>0.53</v>
      </c>
      <c r="L23" s="97">
        <f>ROUNDDOWN(H23+K23,3)</f>
        <v>178.677</v>
      </c>
      <c r="M23" s="97" t="s">
        <v>86</v>
      </c>
      <c r="N23" s="97">
        <f t="shared" si="6"/>
        <v>53</v>
      </c>
      <c r="P23" s="97">
        <f t="shared" si="4"/>
        <v>3.7</v>
      </c>
      <c r="Q23" s="116">
        <f t="shared" si="7"/>
        <v>19610</v>
      </c>
      <c r="R23" s="116"/>
      <c r="S23" s="118">
        <f t="shared" si="8"/>
        <v>19610</v>
      </c>
      <c r="T23" s="120">
        <f t="shared" si="9"/>
        <v>1097612</v>
      </c>
      <c r="U23" s="97">
        <f>ROUNDDOWN((($R$2*$U$4)/(J23*100))*100,-3)</f>
        <v>37000</v>
      </c>
      <c r="V23" s="97">
        <f t="shared" si="5"/>
        <v>1</v>
      </c>
      <c r="AC23" s="92" t="s">
        <v>90</v>
      </c>
      <c r="AD23" s="93">
        <v>9</v>
      </c>
    </row>
    <row r="24" spans="1:30" ht="19.5" customHeight="1">
      <c r="A24" s="113">
        <v>20</v>
      </c>
      <c r="B24" s="97" t="s">
        <v>88</v>
      </c>
      <c r="C24" s="98">
        <v>42090</v>
      </c>
      <c r="D24" s="133">
        <v>0.16666666666666666</v>
      </c>
      <c r="E24" s="97">
        <v>176.92</v>
      </c>
      <c r="F24" s="97">
        <v>177.324</v>
      </c>
      <c r="G24" s="97">
        <v>2</v>
      </c>
      <c r="H24" s="97">
        <f aca="true" t="shared" si="12" ref="H24:H29">ROUNDDOWN(E24-(G24/100),3)</f>
        <v>176.9</v>
      </c>
      <c r="I24" s="97">
        <f aca="true" t="shared" si="13" ref="I24:I29">ROUNDDOWN(F24+(G24/100),3)</f>
        <v>177.344</v>
      </c>
      <c r="J24" s="97">
        <f t="shared" si="0"/>
        <v>0.443</v>
      </c>
      <c r="K24" s="97">
        <f t="shared" si="1"/>
        <v>0.443</v>
      </c>
      <c r="L24" s="97">
        <f>ROUNDDOWN(H24-K24,3)</f>
        <v>176.457</v>
      </c>
      <c r="M24" s="97" t="s">
        <v>87</v>
      </c>
      <c r="O24" s="97">
        <f>ROUNDDOWN(J24*100,3)</f>
        <v>44.3</v>
      </c>
      <c r="P24" s="97">
        <f t="shared" si="4"/>
        <v>4.5</v>
      </c>
      <c r="Q24" s="116"/>
      <c r="R24" s="116">
        <f>ROUNDDOWN(J24*U24,0)</f>
        <v>19935</v>
      </c>
      <c r="S24" s="118">
        <f t="shared" si="8"/>
        <v>-19935</v>
      </c>
      <c r="T24" s="120">
        <f t="shared" si="9"/>
        <v>1077677</v>
      </c>
      <c r="U24" s="97">
        <f>ROUNDDOWN((($R$2*$U$4)/(J24*100))*100,-3)</f>
        <v>45000</v>
      </c>
      <c r="V24" s="97">
        <f t="shared" si="5"/>
        <v>0</v>
      </c>
      <c r="AC24" s="87" t="s">
        <v>35</v>
      </c>
      <c r="AD24" s="149">
        <f>Q105</f>
        <v>1356299</v>
      </c>
    </row>
    <row r="25" spans="1:30" ht="19.5" customHeight="1">
      <c r="A25" s="113">
        <v>21</v>
      </c>
      <c r="B25" s="97" t="s">
        <v>88</v>
      </c>
      <c r="C25" s="98">
        <v>42088</v>
      </c>
      <c r="D25" s="133">
        <v>0.5</v>
      </c>
      <c r="E25" s="97">
        <v>177.739</v>
      </c>
      <c r="F25" s="97">
        <v>178.373</v>
      </c>
      <c r="G25" s="97">
        <v>2</v>
      </c>
      <c r="H25" s="97">
        <f t="shared" si="12"/>
        <v>177.719</v>
      </c>
      <c r="I25" s="97">
        <f t="shared" si="13"/>
        <v>178.393</v>
      </c>
      <c r="J25" s="97">
        <f t="shared" si="0"/>
        <v>0.674</v>
      </c>
      <c r="K25" s="97">
        <f t="shared" si="1"/>
        <v>0.674</v>
      </c>
      <c r="L25" s="97">
        <f>ROUNDDOWN(H25-K25,3)</f>
        <v>177.045</v>
      </c>
      <c r="M25" s="97" t="s">
        <v>86</v>
      </c>
      <c r="N25" s="97">
        <f t="shared" si="6"/>
        <v>67.4</v>
      </c>
      <c r="P25" s="97">
        <f t="shared" si="4"/>
        <v>2.9</v>
      </c>
      <c r="Q25" s="116">
        <f t="shared" si="7"/>
        <v>19546</v>
      </c>
      <c r="R25" s="116"/>
      <c r="S25" s="118">
        <f t="shared" si="8"/>
        <v>19546</v>
      </c>
      <c r="T25" s="120">
        <f t="shared" si="9"/>
        <v>1097223</v>
      </c>
      <c r="U25" s="97">
        <f>ROUNDDOWN((($R$2*$U$4)/(J25*100))*100,-3)</f>
        <v>29000</v>
      </c>
      <c r="V25" s="97">
        <f t="shared" si="5"/>
        <v>1</v>
      </c>
      <c r="AC25" s="87" t="s">
        <v>36</v>
      </c>
      <c r="AD25" s="150">
        <f>R105</f>
        <v>453796</v>
      </c>
    </row>
    <row r="26" spans="1:30" ht="19.5" customHeight="1">
      <c r="A26" s="113">
        <v>22</v>
      </c>
      <c r="B26" s="97" t="s">
        <v>88</v>
      </c>
      <c r="C26" s="98">
        <v>42088</v>
      </c>
      <c r="D26" s="133">
        <v>0.3333333333333333</v>
      </c>
      <c r="E26" s="97">
        <v>177.65</v>
      </c>
      <c r="F26" s="97">
        <v>178.222</v>
      </c>
      <c r="G26" s="97">
        <v>2</v>
      </c>
      <c r="H26" s="97">
        <f t="shared" si="12"/>
        <v>177.63</v>
      </c>
      <c r="I26" s="97">
        <f t="shared" si="13"/>
        <v>178.242</v>
      </c>
      <c r="J26" s="97">
        <f t="shared" si="0"/>
        <v>0.611</v>
      </c>
      <c r="K26" s="97">
        <f t="shared" si="1"/>
        <v>0.611</v>
      </c>
      <c r="L26" s="97">
        <f>ROUNDDOWN(H26-K26,3)</f>
        <v>177.019</v>
      </c>
      <c r="M26" s="97" t="s">
        <v>92</v>
      </c>
      <c r="P26" s="97">
        <f t="shared" si="4"/>
        <v>3.2</v>
      </c>
      <c r="Q26" s="116"/>
      <c r="R26" s="116"/>
      <c r="S26" s="118">
        <f t="shared" si="8"/>
        <v>0</v>
      </c>
      <c r="T26" s="120">
        <f t="shared" si="9"/>
        <v>1097223</v>
      </c>
      <c r="U26" s="97">
        <f>ROUNDDOWN((($R$2*$U$4)/(J26*100))*100,-3)</f>
        <v>32000</v>
      </c>
      <c r="V26" s="97">
        <f t="shared" si="5"/>
        <v>0</v>
      </c>
      <c r="AC26" s="87" t="s">
        <v>37</v>
      </c>
      <c r="AD26" s="149">
        <f>AD24-AD25</f>
        <v>902503</v>
      </c>
    </row>
    <row r="27" spans="1:30" ht="19.5" customHeight="1">
      <c r="A27" s="113">
        <v>23</v>
      </c>
      <c r="B27" s="97" t="s">
        <v>88</v>
      </c>
      <c r="C27" s="98">
        <v>42068</v>
      </c>
      <c r="D27" s="133">
        <v>0.5</v>
      </c>
      <c r="E27" s="97">
        <v>182.822</v>
      </c>
      <c r="F27" s="97">
        <v>183.706</v>
      </c>
      <c r="G27" s="97">
        <v>2</v>
      </c>
      <c r="H27" s="97">
        <f t="shared" si="12"/>
        <v>182.802</v>
      </c>
      <c r="I27" s="97">
        <f t="shared" si="13"/>
        <v>183.726</v>
      </c>
      <c r="J27" s="97">
        <f t="shared" si="0"/>
        <v>0.924</v>
      </c>
      <c r="K27" s="97">
        <f t="shared" si="1"/>
        <v>0.924</v>
      </c>
      <c r="L27" s="97">
        <f>ROUNDDOWN(H27-K27,3)</f>
        <v>181.878</v>
      </c>
      <c r="M27" s="97" t="s">
        <v>86</v>
      </c>
      <c r="N27" s="97">
        <f t="shared" si="6"/>
        <v>92.4</v>
      </c>
      <c r="P27" s="97">
        <f t="shared" si="4"/>
        <v>2.1</v>
      </c>
      <c r="Q27" s="116">
        <f t="shared" si="7"/>
        <v>19404</v>
      </c>
      <c r="R27" s="116"/>
      <c r="S27" s="118">
        <f t="shared" si="8"/>
        <v>19404</v>
      </c>
      <c r="T27" s="120">
        <f t="shared" si="9"/>
        <v>1116627</v>
      </c>
      <c r="U27" s="97">
        <f>ROUNDDOWN((($R$2*$U$4)/(J27*100))*100,-3)</f>
        <v>21000</v>
      </c>
      <c r="V27" s="97">
        <f t="shared" si="5"/>
        <v>1</v>
      </c>
      <c r="AC27" s="87" t="s">
        <v>15</v>
      </c>
      <c r="AD27" s="94">
        <f>ROUNDDOWN(AD24/AD17,3)</f>
        <v>20243.268</v>
      </c>
    </row>
    <row r="28" spans="1:30" ht="19.5" customHeight="1">
      <c r="A28" s="113">
        <v>24</v>
      </c>
      <c r="B28" s="97" t="s">
        <v>88</v>
      </c>
      <c r="C28" s="98">
        <v>42067</v>
      </c>
      <c r="D28" s="133">
        <v>0.3333333333333333</v>
      </c>
      <c r="E28" s="97">
        <v>183.248</v>
      </c>
      <c r="F28" s="97">
        <v>183.981</v>
      </c>
      <c r="G28" s="97">
        <v>2</v>
      </c>
      <c r="H28" s="97">
        <f t="shared" si="12"/>
        <v>183.228</v>
      </c>
      <c r="I28" s="97">
        <f t="shared" si="13"/>
        <v>184.001</v>
      </c>
      <c r="J28" s="97">
        <f t="shared" si="0"/>
        <v>0.772</v>
      </c>
      <c r="K28" s="97">
        <f t="shared" si="1"/>
        <v>0.772</v>
      </c>
      <c r="L28" s="97">
        <f>ROUNDDOWN(H28-K28,3)</f>
        <v>182.456</v>
      </c>
      <c r="M28" s="97" t="s">
        <v>86</v>
      </c>
      <c r="N28" s="97">
        <f t="shared" si="6"/>
        <v>77.2</v>
      </c>
      <c r="P28" s="97">
        <f t="shared" si="4"/>
        <v>2.5</v>
      </c>
      <c r="Q28" s="116">
        <f t="shared" si="7"/>
        <v>19300</v>
      </c>
      <c r="R28" s="116"/>
      <c r="S28" s="118">
        <f t="shared" si="8"/>
        <v>19300</v>
      </c>
      <c r="T28" s="120">
        <f t="shared" si="9"/>
        <v>1135927</v>
      </c>
      <c r="U28" s="97">
        <f>ROUNDDOWN((($R$2*$U$4)/(J28*100))*100,-3)</f>
        <v>25000</v>
      </c>
      <c r="V28" s="97">
        <f t="shared" si="5"/>
        <v>1</v>
      </c>
      <c r="AC28" s="87" t="s">
        <v>16</v>
      </c>
      <c r="AD28" s="94">
        <f>ROUNDDOWN(AD25/AD21,3)</f>
        <v>20627.09</v>
      </c>
    </row>
    <row r="29" spans="1:30" ht="19.5" customHeight="1">
      <c r="A29" s="113">
        <v>25</v>
      </c>
      <c r="B29" s="97" t="s">
        <v>88</v>
      </c>
      <c r="C29" s="98">
        <v>42066</v>
      </c>
      <c r="D29" s="133">
        <v>0</v>
      </c>
      <c r="E29" s="97">
        <v>184.28</v>
      </c>
      <c r="F29" s="97">
        <v>184.71</v>
      </c>
      <c r="G29" s="97">
        <v>2</v>
      </c>
      <c r="H29" s="97">
        <f t="shared" si="12"/>
        <v>184.26</v>
      </c>
      <c r="I29" s="97">
        <f t="shared" si="13"/>
        <v>184.73</v>
      </c>
      <c r="J29" s="97">
        <f t="shared" si="0"/>
        <v>0.469</v>
      </c>
      <c r="K29" s="97">
        <f t="shared" si="1"/>
        <v>0.469</v>
      </c>
      <c r="L29" s="97">
        <f>ROUNDDOWN(H29-K29,3)</f>
        <v>183.791</v>
      </c>
      <c r="M29" s="97" t="s">
        <v>86</v>
      </c>
      <c r="N29" s="97">
        <f t="shared" si="6"/>
        <v>46.9</v>
      </c>
      <c r="P29" s="97">
        <f t="shared" si="4"/>
        <v>4.2</v>
      </c>
      <c r="Q29" s="116">
        <f t="shared" si="7"/>
        <v>19698</v>
      </c>
      <c r="R29" s="116"/>
      <c r="S29" s="118">
        <f t="shared" si="8"/>
        <v>19698</v>
      </c>
      <c r="T29" s="120">
        <f t="shared" si="9"/>
        <v>1155625</v>
      </c>
      <c r="U29" s="97">
        <f>ROUNDDOWN((($R$2*$U$4)/(J29*100))*100,-3)</f>
        <v>42000</v>
      </c>
      <c r="V29" s="97">
        <f t="shared" si="5"/>
        <v>1</v>
      </c>
      <c r="AC29" s="87" t="s">
        <v>38</v>
      </c>
      <c r="AD29" s="90">
        <v>10</v>
      </c>
    </row>
    <row r="30" spans="1:30" ht="19.5" customHeight="1">
      <c r="A30" s="113">
        <v>26</v>
      </c>
      <c r="B30" s="97" t="s">
        <v>57</v>
      </c>
      <c r="C30" s="98">
        <v>42058</v>
      </c>
      <c r="D30" s="133">
        <v>0.5</v>
      </c>
      <c r="E30" s="97">
        <v>183.319</v>
      </c>
      <c r="F30" s="97">
        <v>182.602</v>
      </c>
      <c r="G30" s="97">
        <v>2</v>
      </c>
      <c r="H30" s="97">
        <f>ROUNDDOWN(E30+(G30/100),3)</f>
        <v>183.339</v>
      </c>
      <c r="I30" s="97">
        <f>ROUNDDOWN(F30-(G30/100),3)</f>
        <v>182.582</v>
      </c>
      <c r="J30" s="97">
        <f t="shared" si="0"/>
        <v>0.757</v>
      </c>
      <c r="K30" s="97">
        <f t="shared" si="1"/>
        <v>0.757</v>
      </c>
      <c r="L30" s="97">
        <f>ROUNDDOWN(H30+K30,3)</f>
        <v>184.096</v>
      </c>
      <c r="M30" s="97" t="s">
        <v>86</v>
      </c>
      <c r="N30" s="97">
        <f t="shared" si="6"/>
        <v>75.7</v>
      </c>
      <c r="P30" s="97">
        <f t="shared" si="4"/>
        <v>2.6</v>
      </c>
      <c r="Q30" s="116">
        <f t="shared" si="7"/>
        <v>19682</v>
      </c>
      <c r="R30" s="116"/>
      <c r="S30" s="118">
        <f t="shared" si="8"/>
        <v>19682</v>
      </c>
      <c r="T30" s="120">
        <f t="shared" si="9"/>
        <v>1175307</v>
      </c>
      <c r="U30" s="97">
        <f>ROUNDDOWN((($R$2*$U$4)/(J30*100))*100,-3)</f>
        <v>26000</v>
      </c>
      <c r="V30" s="97">
        <f t="shared" si="5"/>
        <v>1</v>
      </c>
      <c r="AC30" s="87" t="s">
        <v>39</v>
      </c>
      <c r="AD30" s="90">
        <v>2</v>
      </c>
    </row>
    <row r="31" spans="1:30" ht="19.5" customHeight="1">
      <c r="A31" s="113">
        <v>27</v>
      </c>
      <c r="B31" s="97" t="s">
        <v>57</v>
      </c>
      <c r="C31" s="98">
        <v>42054</v>
      </c>
      <c r="D31" s="133">
        <v>0.16666666666666666</v>
      </c>
      <c r="E31" s="97">
        <v>183.416</v>
      </c>
      <c r="F31" s="97">
        <v>182.994</v>
      </c>
      <c r="G31" s="97">
        <v>2</v>
      </c>
      <c r="H31" s="97">
        <f>ROUNDDOWN(E31+(G31/100),3)</f>
        <v>183.436</v>
      </c>
      <c r="I31" s="97">
        <f>ROUNDDOWN(F31-(G31/100),3)</f>
        <v>182.974</v>
      </c>
      <c r="J31" s="97">
        <f t="shared" si="0"/>
        <v>0.462</v>
      </c>
      <c r="K31" s="97">
        <f t="shared" si="1"/>
        <v>0.462</v>
      </c>
      <c r="L31" s="97">
        <f>ROUNDDOWN(H31+K31,3)</f>
        <v>183.898</v>
      </c>
      <c r="M31" s="97" t="s">
        <v>86</v>
      </c>
      <c r="N31" s="97">
        <f t="shared" si="6"/>
        <v>46.2</v>
      </c>
      <c r="P31" s="97">
        <f t="shared" si="4"/>
        <v>4.3</v>
      </c>
      <c r="Q31" s="116">
        <f t="shared" si="7"/>
        <v>19866</v>
      </c>
      <c r="R31" s="116"/>
      <c r="S31" s="118">
        <f t="shared" si="8"/>
        <v>19866</v>
      </c>
      <c r="T31" s="120">
        <f t="shared" si="9"/>
        <v>1195173</v>
      </c>
      <c r="U31" s="97">
        <f>ROUNDDOWN((($R$2*$U$4)/(J31*100))*100,-3)</f>
        <v>43000</v>
      </c>
      <c r="V31" s="97">
        <f t="shared" si="5"/>
        <v>1</v>
      </c>
      <c r="AC31" s="87" t="s">
        <v>40</v>
      </c>
      <c r="AD31" s="95">
        <v>203.1</v>
      </c>
    </row>
    <row r="32" spans="1:30" ht="19.5" customHeight="1" thickBot="1">
      <c r="A32" s="113">
        <v>28</v>
      </c>
      <c r="B32" s="97" t="s">
        <v>57</v>
      </c>
      <c r="C32" s="98">
        <v>42053</v>
      </c>
      <c r="D32" s="133">
        <v>0.16666666666666666</v>
      </c>
      <c r="E32" s="97">
        <v>183.166</v>
      </c>
      <c r="F32" s="97">
        <v>182.55</v>
      </c>
      <c r="G32" s="97">
        <v>2</v>
      </c>
      <c r="H32" s="97">
        <f>ROUNDDOWN(E32+(G32/100),3)</f>
        <v>183.186</v>
      </c>
      <c r="I32" s="97">
        <f>ROUNDDOWN(F32-(G32/100),3)</f>
        <v>182.53</v>
      </c>
      <c r="J32" s="97">
        <f t="shared" si="0"/>
        <v>0.656</v>
      </c>
      <c r="K32" s="97">
        <f t="shared" si="1"/>
        <v>0.656</v>
      </c>
      <c r="L32" s="97">
        <f>ROUNDDOWN(H32+K32,3)</f>
        <v>183.842</v>
      </c>
      <c r="M32" s="97" t="s">
        <v>86</v>
      </c>
      <c r="N32" s="97">
        <f t="shared" si="6"/>
        <v>65.6</v>
      </c>
      <c r="P32" s="97">
        <f t="shared" si="4"/>
        <v>3</v>
      </c>
      <c r="Q32" s="116">
        <f t="shared" si="7"/>
        <v>19680</v>
      </c>
      <c r="R32" s="116"/>
      <c r="S32" s="118">
        <f t="shared" si="8"/>
        <v>19680</v>
      </c>
      <c r="T32" s="120">
        <f t="shared" si="9"/>
        <v>1214853</v>
      </c>
      <c r="U32" s="97">
        <f>ROUNDDOWN((($R$2*$U$4)/(J32*100))*100,-3)</f>
        <v>30000</v>
      </c>
      <c r="V32" s="97">
        <f t="shared" si="5"/>
        <v>1</v>
      </c>
      <c r="AC32" s="88" t="s">
        <v>14</v>
      </c>
      <c r="AD32" s="109">
        <f>ROUNDDOWN((AD20/AD19)*1,2)</f>
        <v>0.69</v>
      </c>
    </row>
    <row r="33" spans="1:22" ht="19.5" customHeight="1">
      <c r="A33" s="113">
        <v>29</v>
      </c>
      <c r="B33" s="97" t="s">
        <v>57</v>
      </c>
      <c r="C33" s="98">
        <v>42052</v>
      </c>
      <c r="D33" s="133">
        <v>0.3333333333333333</v>
      </c>
      <c r="E33" s="97">
        <v>182.642</v>
      </c>
      <c r="F33" s="97">
        <v>181.902</v>
      </c>
      <c r="G33" s="97">
        <v>2</v>
      </c>
      <c r="H33" s="97">
        <f>ROUNDDOWN(E33+(G33/100),3)</f>
        <v>182.662</v>
      </c>
      <c r="I33" s="97">
        <f>ROUNDDOWN(F33-(G33/100),3)</f>
        <v>181.882</v>
      </c>
      <c r="J33" s="97">
        <f t="shared" si="0"/>
        <v>0.78</v>
      </c>
      <c r="K33" s="97">
        <f t="shared" si="1"/>
        <v>0.78</v>
      </c>
      <c r="L33" s="97">
        <f>ROUNDDOWN(H33+K33,3)</f>
        <v>183.442</v>
      </c>
      <c r="M33" s="97" t="s">
        <v>86</v>
      </c>
      <c r="N33" s="97">
        <f t="shared" si="6"/>
        <v>78</v>
      </c>
      <c r="P33" s="97">
        <f t="shared" si="4"/>
        <v>2.5</v>
      </c>
      <c r="Q33" s="116">
        <f t="shared" si="7"/>
        <v>19500</v>
      </c>
      <c r="R33" s="116"/>
      <c r="S33" s="118">
        <f t="shared" si="8"/>
        <v>19500</v>
      </c>
      <c r="T33" s="120">
        <f t="shared" si="9"/>
        <v>1234353</v>
      </c>
      <c r="U33" s="97">
        <f>ROUNDDOWN((($R$2*$U$4)/(J33*100))*100,-3)</f>
        <v>25000</v>
      </c>
      <c r="V33" s="97">
        <f t="shared" si="5"/>
        <v>1</v>
      </c>
    </row>
    <row r="34" spans="1:32" ht="19.5" customHeight="1">
      <c r="A34" s="113">
        <v>30</v>
      </c>
      <c r="B34" s="97" t="s">
        <v>57</v>
      </c>
      <c r="C34" s="98">
        <v>42044</v>
      </c>
      <c r="D34" s="133">
        <v>0.8333333333333334</v>
      </c>
      <c r="E34" s="97">
        <v>180.726</v>
      </c>
      <c r="F34" s="97">
        <v>180.233</v>
      </c>
      <c r="G34" s="97">
        <v>2</v>
      </c>
      <c r="H34" s="97">
        <f>ROUNDDOWN(E34+(G34/100),3)</f>
        <v>180.746</v>
      </c>
      <c r="I34" s="97">
        <f>ROUNDDOWN(F34-(G34/100),3)</f>
        <v>180.213</v>
      </c>
      <c r="J34" s="97">
        <f t="shared" si="0"/>
        <v>0.533</v>
      </c>
      <c r="K34" s="97">
        <f t="shared" si="1"/>
        <v>0.533</v>
      </c>
      <c r="L34" s="97">
        <f>ROUNDDOWN(H34+K34,3)</f>
        <v>181.279</v>
      </c>
      <c r="M34" s="97" t="s">
        <v>86</v>
      </c>
      <c r="N34" s="97">
        <f t="shared" si="6"/>
        <v>53.3</v>
      </c>
      <c r="P34" s="97">
        <f t="shared" si="4"/>
        <v>3.7</v>
      </c>
      <c r="Q34" s="116">
        <f t="shared" si="7"/>
        <v>19721</v>
      </c>
      <c r="R34" s="116"/>
      <c r="S34" s="118">
        <f t="shared" si="8"/>
        <v>19721</v>
      </c>
      <c r="T34" s="120">
        <f t="shared" si="9"/>
        <v>1254074</v>
      </c>
      <c r="U34" s="97">
        <f>ROUNDDOWN((($R$2*$U$4)/(J34*100))*100,-3)</f>
        <v>37000</v>
      </c>
      <c r="V34" s="97">
        <f t="shared" si="5"/>
        <v>1</v>
      </c>
      <c r="AC34" s="130" t="s">
        <v>104</v>
      </c>
      <c r="AD34" s="131">
        <v>1000000</v>
      </c>
      <c r="AE34" s="130"/>
      <c r="AF34" s="130"/>
    </row>
    <row r="35" spans="1:32" ht="19.5" customHeight="1">
      <c r="A35" s="113">
        <v>31</v>
      </c>
      <c r="B35" s="97" t="s">
        <v>88</v>
      </c>
      <c r="C35" s="98">
        <v>42037</v>
      </c>
      <c r="D35" s="133">
        <v>0.16666666666666666</v>
      </c>
      <c r="E35" s="97">
        <v>177.201</v>
      </c>
      <c r="F35" s="97">
        <v>177.717</v>
      </c>
      <c r="G35" s="97">
        <v>2</v>
      </c>
      <c r="H35" s="97">
        <f>ROUNDDOWN(E35-(G35/100),3)</f>
        <v>177.181</v>
      </c>
      <c r="I35" s="97">
        <f>ROUNDDOWN(F35+(G35/100),3)</f>
        <v>177.737</v>
      </c>
      <c r="J35" s="97">
        <f t="shared" si="0"/>
        <v>0.555</v>
      </c>
      <c r="K35" s="97">
        <f t="shared" si="1"/>
        <v>0.555</v>
      </c>
      <c r="L35" s="97">
        <f>ROUNDDOWN(H35-K35,3)</f>
        <v>176.626</v>
      </c>
      <c r="M35" s="97" t="s">
        <v>86</v>
      </c>
      <c r="N35" s="97">
        <f t="shared" si="6"/>
        <v>55.5</v>
      </c>
      <c r="P35" s="97">
        <f t="shared" si="4"/>
        <v>3.6</v>
      </c>
      <c r="Q35" s="116">
        <f t="shared" si="7"/>
        <v>19980</v>
      </c>
      <c r="R35" s="116"/>
      <c r="S35" s="118">
        <f t="shared" si="8"/>
        <v>19980</v>
      </c>
      <c r="T35" s="120">
        <f t="shared" si="9"/>
        <v>1274054</v>
      </c>
      <c r="U35" s="97">
        <f>ROUNDDOWN((($R$2*$U$4)/(J35*100))*100,-3)</f>
        <v>36000</v>
      </c>
      <c r="V35" s="97">
        <f t="shared" si="5"/>
        <v>1</v>
      </c>
      <c r="AC35" s="126" t="s">
        <v>105</v>
      </c>
      <c r="AD35" s="128">
        <v>0.01</v>
      </c>
      <c r="AE35" s="128">
        <v>0.02</v>
      </c>
      <c r="AF35" s="128">
        <v>0.03</v>
      </c>
    </row>
    <row r="36" spans="1:32" ht="19.5" customHeight="1">
      <c r="A36" s="113">
        <v>32</v>
      </c>
      <c r="B36" s="97" t="s">
        <v>57</v>
      </c>
      <c r="C36" s="98">
        <v>42033</v>
      </c>
      <c r="D36" s="133">
        <v>0.5</v>
      </c>
      <c r="E36" s="97">
        <v>178.196</v>
      </c>
      <c r="F36" s="97">
        <v>178.938</v>
      </c>
      <c r="G36" s="97">
        <v>2</v>
      </c>
      <c r="H36" s="97">
        <f>ROUNDDOWN(E36+(G36/100),3)</f>
        <v>178.216</v>
      </c>
      <c r="I36" s="97">
        <f>ROUNDDOWN(F36-(G36/100),3)</f>
        <v>178.918</v>
      </c>
      <c r="J36" s="97">
        <f t="shared" si="0"/>
        <v>0.701</v>
      </c>
      <c r="K36" s="97">
        <f t="shared" si="1"/>
        <v>0.701</v>
      </c>
      <c r="L36" s="97">
        <f>ROUNDDOWN(H36+K36,3)</f>
        <v>178.917</v>
      </c>
      <c r="M36" s="97" t="s">
        <v>86</v>
      </c>
      <c r="N36" s="97">
        <f t="shared" si="6"/>
        <v>70.1</v>
      </c>
      <c r="P36" s="97">
        <f t="shared" si="4"/>
        <v>2.8</v>
      </c>
      <c r="Q36" s="116">
        <f t="shared" si="7"/>
        <v>19628</v>
      </c>
      <c r="R36" s="116"/>
      <c r="S36" s="118">
        <f t="shared" si="8"/>
        <v>19628</v>
      </c>
      <c r="T36" s="120">
        <f t="shared" si="9"/>
        <v>1293682</v>
      </c>
      <c r="U36" s="97">
        <f>ROUNDDOWN((($R$2*$U$4)/(J36*100))*100,-3)</f>
        <v>28000</v>
      </c>
      <c r="V36" s="97">
        <f t="shared" si="5"/>
        <v>1</v>
      </c>
      <c r="AC36" s="126" t="s">
        <v>106</v>
      </c>
      <c r="AD36" s="127">
        <v>443997</v>
      </c>
      <c r="AE36" s="127">
        <v>902503</v>
      </c>
      <c r="AF36" s="129">
        <v>1365506</v>
      </c>
    </row>
    <row r="37" spans="1:25" ht="19.5" customHeight="1">
      <c r="A37" s="113">
        <v>33</v>
      </c>
      <c r="B37" s="97" t="s">
        <v>57</v>
      </c>
      <c r="C37" s="98">
        <v>42032</v>
      </c>
      <c r="D37" s="133">
        <v>0</v>
      </c>
      <c r="E37" s="97">
        <v>179.244</v>
      </c>
      <c r="F37" s="97">
        <v>178.569</v>
      </c>
      <c r="G37" s="97">
        <v>2</v>
      </c>
      <c r="H37" s="97">
        <f>ROUNDDOWN(E37+(G37/100),3)</f>
        <v>179.264</v>
      </c>
      <c r="I37" s="97">
        <f>ROUNDDOWN(F37-(G37/100),3)</f>
        <v>178.549</v>
      </c>
      <c r="J37" s="97">
        <f t="shared" si="0"/>
        <v>0.715</v>
      </c>
      <c r="K37" s="97">
        <f t="shared" si="1"/>
        <v>0.715</v>
      </c>
      <c r="L37" s="97">
        <f>ROUNDDOWN(H37+K37,3)</f>
        <v>179.979</v>
      </c>
      <c r="M37" s="97" t="s">
        <v>87</v>
      </c>
      <c r="O37" s="97">
        <f>ROUNDDOWN(J37*100,3)</f>
        <v>71.5</v>
      </c>
      <c r="P37" s="97">
        <f t="shared" si="4"/>
        <v>2.7</v>
      </c>
      <c r="Q37" s="116"/>
      <c r="R37" s="116">
        <f>ROUNDDOWN(J37*U37,0)</f>
        <v>19305</v>
      </c>
      <c r="S37" s="118">
        <f t="shared" si="8"/>
        <v>-19305</v>
      </c>
      <c r="T37" s="120">
        <f t="shared" si="9"/>
        <v>1274377</v>
      </c>
      <c r="U37" s="97">
        <f>ROUNDDOWN((($R$2*$U$4)/(J37*100))*100,-3)</f>
        <v>27000</v>
      </c>
      <c r="V37" s="97">
        <f t="shared" si="5"/>
        <v>0</v>
      </c>
      <c r="Y37" s="120">
        <f>S105</f>
        <v>902503</v>
      </c>
    </row>
    <row r="38" spans="1:22" ht="19.5" customHeight="1">
      <c r="A38" s="113">
        <v>34</v>
      </c>
      <c r="B38" s="97" t="s">
        <v>57</v>
      </c>
      <c r="C38" s="98">
        <v>42031</v>
      </c>
      <c r="D38" s="133">
        <v>0.5</v>
      </c>
      <c r="E38" s="97">
        <v>178.433</v>
      </c>
      <c r="F38" s="97">
        <v>177.838</v>
      </c>
      <c r="G38" s="97">
        <v>2</v>
      </c>
      <c r="H38" s="97">
        <f>ROUNDDOWN(E38+(G38/100),3)</f>
        <v>178.453</v>
      </c>
      <c r="I38" s="97">
        <f>ROUNDDOWN(F38-(G38/100),3)</f>
        <v>177.818</v>
      </c>
      <c r="J38" s="97">
        <f t="shared" si="0"/>
        <v>0.634</v>
      </c>
      <c r="K38" s="97">
        <f t="shared" si="1"/>
        <v>0.634</v>
      </c>
      <c r="L38" s="97">
        <f>ROUNDDOWN(H38+K38,3)</f>
        <v>179.087</v>
      </c>
      <c r="M38" s="97" t="s">
        <v>86</v>
      </c>
      <c r="N38" s="97">
        <f t="shared" si="6"/>
        <v>63.4</v>
      </c>
      <c r="P38" s="97">
        <f t="shared" si="4"/>
        <v>3.1</v>
      </c>
      <c r="Q38" s="116">
        <f t="shared" si="7"/>
        <v>19654</v>
      </c>
      <c r="R38" s="116"/>
      <c r="S38" s="118">
        <f t="shared" si="8"/>
        <v>19654</v>
      </c>
      <c r="T38" s="120">
        <f t="shared" si="9"/>
        <v>1294031</v>
      </c>
      <c r="U38" s="97">
        <f>ROUNDDOWN((($R$2*$U$4)/(J38*100))*100,-3)</f>
        <v>31000</v>
      </c>
      <c r="V38" s="97">
        <f t="shared" si="5"/>
        <v>1</v>
      </c>
    </row>
    <row r="39" spans="1:22" ht="19.5" customHeight="1">
      <c r="A39" s="113">
        <v>35</v>
      </c>
      <c r="B39" s="97" t="s">
        <v>88</v>
      </c>
      <c r="C39" s="98">
        <v>42027</v>
      </c>
      <c r="D39" s="133">
        <v>0</v>
      </c>
      <c r="E39" s="97">
        <v>177.613</v>
      </c>
      <c r="F39" s="97">
        <v>178.503</v>
      </c>
      <c r="G39" s="97">
        <v>2</v>
      </c>
      <c r="H39" s="97">
        <f>ROUNDDOWN(E39-(G39/100),3)</f>
        <v>177.593</v>
      </c>
      <c r="I39" s="97">
        <f>ROUNDDOWN(F39+(G39/100),3)</f>
        <v>178.523</v>
      </c>
      <c r="J39" s="97">
        <f t="shared" si="0"/>
        <v>0.93</v>
      </c>
      <c r="K39" s="97">
        <f t="shared" si="1"/>
        <v>0.93</v>
      </c>
      <c r="L39" s="97">
        <f>ROUNDDOWN(H39-K39,3)</f>
        <v>176.663</v>
      </c>
      <c r="M39" s="97" t="s">
        <v>86</v>
      </c>
      <c r="N39" s="97">
        <f t="shared" si="6"/>
        <v>93</v>
      </c>
      <c r="P39" s="97">
        <f t="shared" si="4"/>
        <v>2.1</v>
      </c>
      <c r="Q39" s="116">
        <f t="shared" si="7"/>
        <v>19530</v>
      </c>
      <c r="R39" s="116"/>
      <c r="S39" s="118">
        <f t="shared" si="8"/>
        <v>19530</v>
      </c>
      <c r="T39" s="120">
        <f t="shared" si="9"/>
        <v>1313561</v>
      </c>
      <c r="U39" s="97">
        <f>ROUNDDOWN((($R$2*$U$4)/(J39*100))*100,-3)</f>
        <v>21000</v>
      </c>
      <c r="V39" s="97">
        <f t="shared" si="5"/>
        <v>1</v>
      </c>
    </row>
    <row r="40" spans="1:22" ht="19.5" customHeight="1">
      <c r="A40" s="113">
        <v>36</v>
      </c>
      <c r="B40" s="97" t="s">
        <v>57</v>
      </c>
      <c r="C40" s="98">
        <v>42020</v>
      </c>
      <c r="D40" s="133">
        <v>0.8333333333333334</v>
      </c>
      <c r="E40" s="97">
        <v>178.332</v>
      </c>
      <c r="F40" s="97">
        <v>177.697</v>
      </c>
      <c r="G40" s="97">
        <v>2</v>
      </c>
      <c r="H40" s="97">
        <f>ROUNDDOWN(E40+(G40/100),3)</f>
        <v>178.352</v>
      </c>
      <c r="I40" s="97">
        <f>ROUNDDOWN(F40-(G40/100),3)</f>
        <v>177.677</v>
      </c>
      <c r="J40" s="97">
        <f t="shared" si="0"/>
        <v>0.675</v>
      </c>
      <c r="K40" s="97">
        <f t="shared" si="1"/>
        <v>0.675</v>
      </c>
      <c r="L40" s="97">
        <f>ROUNDDOWN(H40+K40,3)</f>
        <v>179.027</v>
      </c>
      <c r="M40" s="97" t="s">
        <v>92</v>
      </c>
      <c r="P40" s="97">
        <f t="shared" si="4"/>
        <v>2.9</v>
      </c>
      <c r="Q40" s="116"/>
      <c r="R40" s="116"/>
      <c r="S40" s="118">
        <f t="shared" si="8"/>
        <v>0</v>
      </c>
      <c r="T40" s="120">
        <f t="shared" si="9"/>
        <v>1313561</v>
      </c>
      <c r="U40" s="97">
        <f>ROUNDDOWN((($R$2*$U$4)/(J40*100))*100,-3)</f>
        <v>29000</v>
      </c>
      <c r="V40" s="97">
        <f t="shared" si="5"/>
        <v>0</v>
      </c>
    </row>
    <row r="41" spans="1:22" ht="19.5" customHeight="1">
      <c r="A41" s="113">
        <v>37</v>
      </c>
      <c r="B41" s="97" t="s">
        <v>88</v>
      </c>
      <c r="C41" s="98">
        <v>42016</v>
      </c>
      <c r="D41" s="133">
        <v>0.5</v>
      </c>
      <c r="E41" s="97">
        <v>180.004</v>
      </c>
      <c r="F41" s="97">
        <v>180.541</v>
      </c>
      <c r="G41" s="97">
        <v>2</v>
      </c>
      <c r="H41" s="97">
        <f>ROUNDDOWN(E41-(G41/100),3)</f>
        <v>179.984</v>
      </c>
      <c r="I41" s="97">
        <f>ROUNDDOWN(F41+(G41/100),3)</f>
        <v>180.561</v>
      </c>
      <c r="J41" s="97">
        <f t="shared" si="0"/>
        <v>0.576</v>
      </c>
      <c r="K41" s="97">
        <f t="shared" si="1"/>
        <v>0.576</v>
      </c>
      <c r="L41" s="97">
        <f>ROUNDDOWN(H41-K41,3)</f>
        <v>179.408</v>
      </c>
      <c r="M41" s="97" t="s">
        <v>86</v>
      </c>
      <c r="N41" s="97">
        <f t="shared" si="6"/>
        <v>57.6</v>
      </c>
      <c r="P41" s="97">
        <f t="shared" si="4"/>
        <v>3.4</v>
      </c>
      <c r="Q41" s="116">
        <f t="shared" si="7"/>
        <v>19584</v>
      </c>
      <c r="R41" s="116"/>
      <c r="S41" s="118">
        <f t="shared" si="8"/>
        <v>19584</v>
      </c>
      <c r="T41" s="120">
        <f t="shared" si="9"/>
        <v>1333145</v>
      </c>
      <c r="U41" s="97">
        <f>ROUNDDOWN((($R$2*$U$4)/(J41*100))*100,-3)</f>
        <v>34000</v>
      </c>
      <c r="V41" s="97">
        <f t="shared" si="5"/>
        <v>1</v>
      </c>
    </row>
    <row r="42" spans="1:22" ht="19.5" customHeight="1">
      <c r="A42" s="113">
        <v>38</v>
      </c>
      <c r="B42" s="105" t="s">
        <v>88</v>
      </c>
      <c r="C42" s="110">
        <v>42013</v>
      </c>
      <c r="D42" s="134">
        <v>0</v>
      </c>
      <c r="E42" s="97">
        <v>180.37</v>
      </c>
      <c r="F42" s="97">
        <v>180.904</v>
      </c>
      <c r="G42" s="97">
        <v>2</v>
      </c>
      <c r="H42" s="97">
        <f>ROUNDDOWN(E42-(G42/100),3)</f>
        <v>180.35</v>
      </c>
      <c r="I42" s="97">
        <f>ROUNDDOWN(F42+(G42/100),3)</f>
        <v>180.924</v>
      </c>
      <c r="J42" s="97">
        <f t="shared" si="0"/>
        <v>0.574</v>
      </c>
      <c r="K42" s="97">
        <f t="shared" si="1"/>
        <v>0.574</v>
      </c>
      <c r="L42" s="97">
        <f>ROUNDDOWN(H42-K42,3)</f>
        <v>179.776</v>
      </c>
      <c r="M42" s="97" t="s">
        <v>86</v>
      </c>
      <c r="N42" s="97">
        <f t="shared" si="6"/>
        <v>57.4</v>
      </c>
      <c r="P42" s="97">
        <f t="shared" si="4"/>
        <v>3.4</v>
      </c>
      <c r="Q42" s="116">
        <f t="shared" si="7"/>
        <v>19516</v>
      </c>
      <c r="R42" s="116"/>
      <c r="S42" s="118">
        <f t="shared" si="8"/>
        <v>19516</v>
      </c>
      <c r="T42" s="120">
        <f t="shared" si="9"/>
        <v>1352661</v>
      </c>
      <c r="U42" s="97">
        <f>ROUNDDOWN((($R$2*$U$4)/(J42*100))*100,-3)</f>
        <v>34000</v>
      </c>
      <c r="V42" s="97">
        <f t="shared" si="5"/>
        <v>1</v>
      </c>
    </row>
    <row r="43" spans="1:22" ht="19.5" customHeight="1">
      <c r="A43" s="113">
        <v>39</v>
      </c>
      <c r="B43" s="97" t="s">
        <v>57</v>
      </c>
      <c r="C43" s="98" t="s">
        <v>120</v>
      </c>
      <c r="D43" s="133">
        <v>0.6666666666666666</v>
      </c>
      <c r="E43" s="97">
        <v>186.989</v>
      </c>
      <c r="F43" s="97">
        <v>185.866</v>
      </c>
      <c r="G43" s="97">
        <v>2</v>
      </c>
      <c r="H43" s="97">
        <f>ROUNDDOWN(E43+(G43/100),3)</f>
        <v>187.009</v>
      </c>
      <c r="I43" s="97">
        <f>ROUNDDOWN(F43-(G43/100),3)</f>
        <v>185.846</v>
      </c>
      <c r="J43" s="97">
        <f t="shared" si="0"/>
        <v>1.162</v>
      </c>
      <c r="K43" s="97">
        <f t="shared" si="1"/>
        <v>1.162</v>
      </c>
      <c r="L43" s="97">
        <f>ROUNDDOWN(H43+K43,3)</f>
        <v>188.171</v>
      </c>
      <c r="M43" s="97" t="s">
        <v>87</v>
      </c>
      <c r="O43" s="97">
        <f>ROUNDDOWN(J43*100,3)</f>
        <v>116.2</v>
      </c>
      <c r="P43" s="97">
        <f t="shared" si="4"/>
        <v>1.7</v>
      </c>
      <c r="Q43" s="116"/>
      <c r="R43" s="116">
        <f>ROUNDDOWN(J43*U43,0)</f>
        <v>19754</v>
      </c>
      <c r="S43" s="118">
        <f t="shared" si="8"/>
        <v>-19754</v>
      </c>
      <c r="T43" s="120">
        <f t="shared" si="9"/>
        <v>1332907</v>
      </c>
      <c r="U43" s="97">
        <f>ROUNDDOWN((($R$2*$U$4)/(J43*100))*100,-3)</f>
        <v>17000</v>
      </c>
      <c r="V43" s="97">
        <f t="shared" si="5"/>
        <v>0</v>
      </c>
    </row>
    <row r="44" spans="1:22" ht="19.5" customHeight="1">
      <c r="A44" s="113">
        <v>40</v>
      </c>
      <c r="B44" s="97" t="s">
        <v>88</v>
      </c>
      <c r="C44" s="98">
        <v>42002</v>
      </c>
      <c r="D44" s="133">
        <v>0.5</v>
      </c>
      <c r="E44" s="97">
        <v>124.944</v>
      </c>
      <c r="F44" s="97">
        <v>124.026</v>
      </c>
      <c r="G44" s="97">
        <v>2</v>
      </c>
      <c r="H44" s="97">
        <f>ROUNDDOWN(E44-(G44/100),3)</f>
        <v>124.924</v>
      </c>
      <c r="I44" s="97">
        <f>ROUNDDOWN(F44+(G44/100),3)</f>
        <v>124.046</v>
      </c>
      <c r="J44" s="97">
        <f t="shared" si="0"/>
        <v>0.878</v>
      </c>
      <c r="K44" s="97">
        <f t="shared" si="1"/>
        <v>0.878</v>
      </c>
      <c r="L44" s="97">
        <f>ROUNDDOWN(H44-K44,3)</f>
        <v>124.046</v>
      </c>
      <c r="M44" s="97" t="s">
        <v>86</v>
      </c>
      <c r="N44" s="97">
        <f t="shared" si="6"/>
        <v>87.8</v>
      </c>
      <c r="P44" s="97">
        <f t="shared" si="4"/>
        <v>2.2</v>
      </c>
      <c r="Q44" s="116">
        <f t="shared" si="7"/>
        <v>19316</v>
      </c>
      <c r="R44" s="116"/>
      <c r="S44" s="118">
        <f t="shared" si="8"/>
        <v>19316</v>
      </c>
      <c r="T44" s="120">
        <f t="shared" si="9"/>
        <v>1352223</v>
      </c>
      <c r="U44" s="97">
        <f>ROUNDDOWN((($R$2*$U$4)/(J44*100))*100,-3)</f>
        <v>22000</v>
      </c>
      <c r="V44" s="97">
        <f t="shared" si="5"/>
        <v>1</v>
      </c>
    </row>
    <row r="45" spans="1:22" ht="19.5" customHeight="1">
      <c r="A45" s="113">
        <v>41</v>
      </c>
      <c r="B45" s="97" t="s">
        <v>57</v>
      </c>
      <c r="C45" s="98">
        <v>41997</v>
      </c>
      <c r="D45" s="133">
        <v>0.16666666666666666</v>
      </c>
      <c r="E45" s="97">
        <v>186.967</v>
      </c>
      <c r="F45" s="97">
        <v>186.602</v>
      </c>
      <c r="G45" s="97">
        <v>2</v>
      </c>
      <c r="H45" s="97">
        <f>ROUNDDOWN(E45+(G45/100),3)</f>
        <v>186.987</v>
      </c>
      <c r="I45" s="97">
        <f>ROUNDDOWN(F45-(G45/100),3)</f>
        <v>186.582</v>
      </c>
      <c r="J45" s="97">
        <f t="shared" si="0"/>
        <v>0.405</v>
      </c>
      <c r="K45" s="97">
        <f t="shared" si="1"/>
        <v>0.405</v>
      </c>
      <c r="L45" s="97">
        <f>ROUNDDOWN(H45+K45,3)</f>
        <v>187.392</v>
      </c>
      <c r="M45" s="97" t="s">
        <v>86</v>
      </c>
      <c r="N45" s="97">
        <f t="shared" si="6"/>
        <v>40.5</v>
      </c>
      <c r="P45" s="97">
        <f t="shared" si="4"/>
        <v>4.9</v>
      </c>
      <c r="Q45" s="116">
        <f t="shared" si="7"/>
        <v>19845</v>
      </c>
      <c r="R45" s="116"/>
      <c r="S45" s="118">
        <f t="shared" si="8"/>
        <v>19845</v>
      </c>
      <c r="T45" s="120">
        <f t="shared" si="9"/>
        <v>1372068</v>
      </c>
      <c r="U45" s="97">
        <f>ROUNDDOWN((($R$2*$U$4)/(J45*100))*100,-3)</f>
        <v>49000</v>
      </c>
      <c r="V45" s="97">
        <f t="shared" si="5"/>
        <v>1</v>
      </c>
    </row>
    <row r="46" spans="1:22" ht="19.5" customHeight="1">
      <c r="A46" s="113">
        <v>42</v>
      </c>
      <c r="B46" s="97" t="s">
        <v>57</v>
      </c>
      <c r="C46" s="98">
        <v>41996</v>
      </c>
      <c r="D46" s="133">
        <v>0.5</v>
      </c>
      <c r="E46" s="97">
        <v>187.118</v>
      </c>
      <c r="F46" s="97">
        <v>186.47</v>
      </c>
      <c r="G46" s="97">
        <v>2</v>
      </c>
      <c r="H46" s="97">
        <f>ROUNDDOWN(E46+(G46/100),3)</f>
        <v>187.138</v>
      </c>
      <c r="I46" s="97">
        <f>ROUNDDOWN(F46-(G46/100),3)</f>
        <v>186.45</v>
      </c>
      <c r="J46" s="97">
        <f t="shared" si="0"/>
        <v>0.688</v>
      </c>
      <c r="K46" s="97">
        <f t="shared" si="1"/>
        <v>0.688</v>
      </c>
      <c r="L46" s="97">
        <f>ROUNDDOWN(H46+K46,3)</f>
        <v>187.826</v>
      </c>
      <c r="M46" s="97" t="s">
        <v>87</v>
      </c>
      <c r="O46" s="97">
        <f>ROUNDDOWN(J46*100,3)</f>
        <v>68.8</v>
      </c>
      <c r="P46" s="97">
        <f t="shared" si="4"/>
        <v>2.9</v>
      </c>
      <c r="Q46" s="116"/>
      <c r="R46" s="116">
        <f>ROUNDDOWN(J46*U46,0)</f>
        <v>19952</v>
      </c>
      <c r="S46" s="118">
        <f t="shared" si="8"/>
        <v>-19952</v>
      </c>
      <c r="T46" s="120">
        <f t="shared" si="9"/>
        <v>1352116</v>
      </c>
      <c r="U46" s="97">
        <f>ROUNDDOWN((($R$2*$U$4)/(J46*100))*100,-3)</f>
        <v>29000</v>
      </c>
      <c r="V46" s="97">
        <f t="shared" si="5"/>
        <v>0</v>
      </c>
    </row>
    <row r="47" spans="1:22" ht="19.5" customHeight="1">
      <c r="A47" s="113">
        <v>43</v>
      </c>
      <c r="B47" s="97" t="s">
        <v>57</v>
      </c>
      <c r="C47" s="98">
        <v>41990</v>
      </c>
      <c r="D47" s="133">
        <v>0.8333333333333334</v>
      </c>
      <c r="E47" s="97">
        <v>185.014</v>
      </c>
      <c r="F47" s="97">
        <v>183.023</v>
      </c>
      <c r="G47" s="97">
        <v>2</v>
      </c>
      <c r="H47" s="97">
        <f>ROUNDDOWN(E47+(G47/100),3)</f>
        <v>185.034</v>
      </c>
      <c r="I47" s="97">
        <f>ROUNDDOWN(F47-(G47/100),3)</f>
        <v>183.003</v>
      </c>
      <c r="J47" s="97">
        <f t="shared" si="0"/>
        <v>2.031</v>
      </c>
      <c r="K47" s="97">
        <f t="shared" si="1"/>
        <v>2.031</v>
      </c>
      <c r="L47" s="97">
        <f>ROUNDDOWN(H47+K47,3)</f>
        <v>187.065</v>
      </c>
      <c r="M47" s="97" t="s">
        <v>86</v>
      </c>
      <c r="N47" s="97">
        <f t="shared" si="6"/>
        <v>203.1</v>
      </c>
      <c r="P47" s="97">
        <f t="shared" si="4"/>
        <v>0.9</v>
      </c>
      <c r="Q47" s="116">
        <f t="shared" si="7"/>
        <v>18279</v>
      </c>
      <c r="R47" s="116"/>
      <c r="S47" s="118">
        <f t="shared" si="8"/>
        <v>18279</v>
      </c>
      <c r="T47" s="120">
        <f t="shared" si="9"/>
        <v>1370395</v>
      </c>
      <c r="U47" s="97">
        <f>ROUNDDOWN((($R$2*$U$4)/(J47*100))*100,-3)</f>
        <v>9000</v>
      </c>
      <c r="V47" s="97">
        <f t="shared" si="5"/>
        <v>1</v>
      </c>
    </row>
    <row r="48" spans="1:22" ht="19.5" customHeight="1">
      <c r="A48" s="113">
        <v>44</v>
      </c>
      <c r="B48" s="97" t="s">
        <v>88</v>
      </c>
      <c r="C48" s="98">
        <v>41988</v>
      </c>
      <c r="D48" s="133">
        <v>0.3333333333333333</v>
      </c>
      <c r="E48" s="97">
        <v>185.894</v>
      </c>
      <c r="F48" s="97">
        <v>186.624</v>
      </c>
      <c r="G48" s="97">
        <v>2</v>
      </c>
      <c r="H48" s="97">
        <f>ROUNDDOWN(E48-(G48/100),3)</f>
        <v>185.874</v>
      </c>
      <c r="I48" s="97">
        <f>ROUNDDOWN(F48+(G48/100),3)</f>
        <v>186.644</v>
      </c>
      <c r="J48" s="97">
        <f t="shared" si="0"/>
        <v>0.77</v>
      </c>
      <c r="K48" s="97">
        <f t="shared" si="1"/>
        <v>0.77</v>
      </c>
      <c r="L48" s="97">
        <f>ROUNDDOWN(H48-K48,3)</f>
        <v>185.104</v>
      </c>
      <c r="M48" s="97" t="s">
        <v>86</v>
      </c>
      <c r="N48" s="97">
        <f t="shared" si="6"/>
        <v>77</v>
      </c>
      <c r="P48" s="97">
        <f t="shared" si="4"/>
        <v>2.5</v>
      </c>
      <c r="Q48" s="116">
        <f t="shared" si="7"/>
        <v>19250</v>
      </c>
      <c r="R48" s="116"/>
      <c r="S48" s="118">
        <f t="shared" si="8"/>
        <v>19250</v>
      </c>
      <c r="T48" s="120">
        <f t="shared" si="9"/>
        <v>1389645</v>
      </c>
      <c r="U48" s="97">
        <f>ROUNDDOWN((($R$2*$U$4)/(J48*100))*100,-3)</f>
        <v>25000</v>
      </c>
      <c r="V48" s="97">
        <f t="shared" si="5"/>
        <v>1</v>
      </c>
    </row>
    <row r="49" spans="1:22" ht="19.5" customHeight="1">
      <c r="A49" s="113">
        <v>45</v>
      </c>
      <c r="B49" s="97" t="s">
        <v>88</v>
      </c>
      <c r="C49" s="98">
        <v>41985</v>
      </c>
      <c r="D49" s="133">
        <v>0.6666666666666666</v>
      </c>
      <c r="E49" s="97">
        <v>185.885</v>
      </c>
      <c r="F49" s="97">
        <v>187.143</v>
      </c>
      <c r="G49" s="97">
        <v>2</v>
      </c>
      <c r="H49" s="97">
        <f>ROUNDDOWN(E49-(G49/100),3)</f>
        <v>185.865</v>
      </c>
      <c r="I49" s="97">
        <f>ROUNDDOWN(F49+(G49/100),3)</f>
        <v>187.163</v>
      </c>
      <c r="J49" s="97">
        <f t="shared" si="0"/>
        <v>1.298</v>
      </c>
      <c r="K49" s="97">
        <f t="shared" si="1"/>
        <v>1.298</v>
      </c>
      <c r="L49" s="97">
        <f>ROUNDDOWN(H49-K49,3)</f>
        <v>184.567</v>
      </c>
      <c r="M49" s="97" t="s">
        <v>86</v>
      </c>
      <c r="N49" s="97">
        <f t="shared" si="6"/>
        <v>129.8</v>
      </c>
      <c r="P49" s="97">
        <f t="shared" si="4"/>
        <v>1.5</v>
      </c>
      <c r="Q49" s="116">
        <f t="shared" si="7"/>
        <v>19470</v>
      </c>
      <c r="R49" s="116"/>
      <c r="S49" s="118">
        <f t="shared" si="8"/>
        <v>19470</v>
      </c>
      <c r="T49" s="120">
        <f t="shared" si="9"/>
        <v>1409115</v>
      </c>
      <c r="U49" s="97">
        <f>ROUNDDOWN((($R$2*$U$4)/(J49*100))*100,-3)</f>
        <v>15000</v>
      </c>
      <c r="V49" s="97">
        <f t="shared" si="5"/>
        <v>1</v>
      </c>
    </row>
    <row r="50" spans="1:22" ht="19.5" customHeight="1">
      <c r="A50" s="113">
        <v>46</v>
      </c>
      <c r="B50" s="97" t="s">
        <v>88</v>
      </c>
      <c r="C50" s="98">
        <v>41983</v>
      </c>
      <c r="D50" s="133">
        <v>0.5</v>
      </c>
      <c r="E50" s="97">
        <v>186.45</v>
      </c>
      <c r="F50" s="97">
        <v>187.307</v>
      </c>
      <c r="G50" s="97">
        <v>2</v>
      </c>
      <c r="H50" s="97">
        <f>ROUNDDOWN(E50-(G50/100),3)</f>
        <v>186.43</v>
      </c>
      <c r="I50" s="97">
        <f>ROUNDDOWN(F50+(G50/100),3)</f>
        <v>187.327</v>
      </c>
      <c r="J50" s="97">
        <f t="shared" si="0"/>
        <v>0.896</v>
      </c>
      <c r="K50" s="97">
        <f t="shared" si="1"/>
        <v>0.896</v>
      </c>
      <c r="L50" s="97">
        <f>ROUNDDOWN(H50-K50,3)</f>
        <v>185.534</v>
      </c>
      <c r="M50" s="97" t="s">
        <v>86</v>
      </c>
      <c r="N50" s="97">
        <f t="shared" si="6"/>
        <v>89.6</v>
      </c>
      <c r="P50" s="97">
        <f t="shared" si="4"/>
        <v>2.2</v>
      </c>
      <c r="Q50" s="116">
        <f t="shared" si="7"/>
        <v>19712</v>
      </c>
      <c r="R50" s="116"/>
      <c r="S50" s="118">
        <f t="shared" si="8"/>
        <v>19712</v>
      </c>
      <c r="T50" s="120">
        <f t="shared" si="9"/>
        <v>1428827</v>
      </c>
      <c r="U50" s="97">
        <f>ROUNDDOWN((($R$2*$U$4)/(J50*100))*100,-3)</f>
        <v>22000</v>
      </c>
      <c r="V50" s="97">
        <f t="shared" si="5"/>
        <v>1</v>
      </c>
    </row>
    <row r="51" spans="1:22" ht="19.5" customHeight="1">
      <c r="A51" s="113">
        <v>47</v>
      </c>
      <c r="B51" s="97" t="s">
        <v>57</v>
      </c>
      <c r="C51" s="110">
        <v>41978</v>
      </c>
      <c r="D51" s="134">
        <v>0</v>
      </c>
      <c r="E51" s="97">
        <v>187.921</v>
      </c>
      <c r="F51" s="97">
        <v>187.272</v>
      </c>
      <c r="G51" s="97">
        <v>2</v>
      </c>
      <c r="H51" s="97">
        <f>ROUNDDOWN(E51+(G51/100),3)</f>
        <v>187.941</v>
      </c>
      <c r="I51" s="97">
        <f>ROUNDDOWN(F51-(G51/100),3)</f>
        <v>187.252</v>
      </c>
      <c r="J51" s="97">
        <f t="shared" si="0"/>
        <v>0.688</v>
      </c>
      <c r="K51" s="97">
        <f t="shared" si="1"/>
        <v>0.688</v>
      </c>
      <c r="L51" s="97">
        <f>ROUNDDOWN(H51+K51,3)</f>
        <v>188.629</v>
      </c>
      <c r="M51" s="97" t="s">
        <v>86</v>
      </c>
      <c r="N51" s="97">
        <f t="shared" si="6"/>
        <v>68.8</v>
      </c>
      <c r="P51" s="97">
        <f t="shared" si="4"/>
        <v>2.9</v>
      </c>
      <c r="Q51" s="116">
        <f t="shared" si="7"/>
        <v>19952</v>
      </c>
      <c r="R51" s="116"/>
      <c r="S51" s="118">
        <f t="shared" si="8"/>
        <v>19952</v>
      </c>
      <c r="T51" s="120">
        <f t="shared" si="9"/>
        <v>1448779</v>
      </c>
      <c r="U51" s="97">
        <f>ROUNDDOWN((($R$2*$U$4)/(J51*100))*100,-3)</f>
        <v>29000</v>
      </c>
      <c r="V51" s="97">
        <f t="shared" si="5"/>
        <v>1</v>
      </c>
    </row>
    <row r="52" spans="1:22" ht="19.5" customHeight="1">
      <c r="A52" s="113">
        <v>48</v>
      </c>
      <c r="B52" s="97" t="s">
        <v>57</v>
      </c>
      <c r="C52" s="110">
        <v>41975</v>
      </c>
      <c r="D52" s="134">
        <v>0.6666666666666666</v>
      </c>
      <c r="E52" s="97">
        <v>186.652</v>
      </c>
      <c r="F52" s="97">
        <v>186.27</v>
      </c>
      <c r="G52" s="97">
        <v>2</v>
      </c>
      <c r="H52" s="97">
        <f>ROUNDDOWN(E52+(G52/100),3)</f>
        <v>186.672</v>
      </c>
      <c r="I52" s="97">
        <f>ROUNDDOWN(F52-(G52/100),3)</f>
        <v>186.25</v>
      </c>
      <c r="J52" s="97">
        <f t="shared" si="0"/>
        <v>0.421</v>
      </c>
      <c r="K52" s="97">
        <f t="shared" si="1"/>
        <v>0.421</v>
      </c>
      <c r="L52" s="97">
        <f>ROUNDDOWN(H52+K52,3)</f>
        <v>187.093</v>
      </c>
      <c r="M52" s="97" t="s">
        <v>86</v>
      </c>
      <c r="N52" s="97">
        <f t="shared" si="6"/>
        <v>42.1</v>
      </c>
      <c r="P52" s="97">
        <f t="shared" si="4"/>
        <v>4.7</v>
      </c>
      <c r="Q52" s="116">
        <f t="shared" si="7"/>
        <v>19787</v>
      </c>
      <c r="R52" s="116"/>
      <c r="S52" s="118">
        <f t="shared" si="8"/>
        <v>19787</v>
      </c>
      <c r="T52" s="120">
        <f t="shared" si="9"/>
        <v>1468566</v>
      </c>
      <c r="U52" s="97">
        <f>ROUNDDOWN((($R$2*$U$4)/(J52*100))*100,-3)</f>
        <v>47000</v>
      </c>
      <c r="V52" s="97">
        <f t="shared" si="5"/>
        <v>1</v>
      </c>
    </row>
    <row r="53" spans="1:22" ht="19.5" customHeight="1">
      <c r="A53" s="113">
        <v>49</v>
      </c>
      <c r="B53" s="97" t="s">
        <v>57</v>
      </c>
      <c r="C53" s="110">
        <v>41974</v>
      </c>
      <c r="D53" s="134">
        <v>0.3333333333333333</v>
      </c>
      <c r="E53" s="97">
        <v>186.316</v>
      </c>
      <c r="F53" s="97">
        <v>185.023</v>
      </c>
      <c r="G53" s="97">
        <v>2</v>
      </c>
      <c r="H53" s="97">
        <f>ROUNDDOWN(E53+(G53/100),3)</f>
        <v>186.336</v>
      </c>
      <c r="I53" s="97">
        <f>ROUNDDOWN(F53-(G53/100),3)</f>
        <v>185.003</v>
      </c>
      <c r="J53" s="97">
        <f t="shared" si="0"/>
        <v>1.333</v>
      </c>
      <c r="K53" s="97">
        <f t="shared" si="1"/>
        <v>1.333</v>
      </c>
      <c r="L53" s="97">
        <f>ROUNDDOWN(H53+K53,3)</f>
        <v>187.669</v>
      </c>
      <c r="M53" s="97" t="s">
        <v>86</v>
      </c>
      <c r="N53" s="97">
        <f t="shared" si="6"/>
        <v>133.3</v>
      </c>
      <c r="P53" s="97">
        <f t="shared" si="4"/>
        <v>1.5</v>
      </c>
      <c r="Q53" s="116">
        <f t="shared" si="7"/>
        <v>19995</v>
      </c>
      <c r="R53" s="116"/>
      <c r="S53" s="118">
        <f t="shared" si="8"/>
        <v>19995</v>
      </c>
      <c r="T53" s="120">
        <f t="shared" si="9"/>
        <v>1488561</v>
      </c>
      <c r="U53" s="97">
        <f>ROUNDDOWN((($R$2*$U$4)/(J53*100))*100,-3)</f>
        <v>15000</v>
      </c>
      <c r="V53" s="97">
        <f t="shared" si="5"/>
        <v>1</v>
      </c>
    </row>
    <row r="54" spans="1:22" ht="19.5" customHeight="1">
      <c r="A54" s="113">
        <v>50</v>
      </c>
      <c r="B54" s="97" t="s">
        <v>57</v>
      </c>
      <c r="C54" s="110">
        <v>41968</v>
      </c>
      <c r="D54" s="134">
        <v>0.3333333333333333</v>
      </c>
      <c r="E54" s="97">
        <v>185.308</v>
      </c>
      <c r="F54" s="97">
        <v>184.517</v>
      </c>
      <c r="G54" s="97">
        <v>2</v>
      </c>
      <c r="H54" s="97">
        <f>ROUNDDOWN(E54+(G54/100),3)</f>
        <v>185.328</v>
      </c>
      <c r="I54" s="97">
        <f>ROUNDDOWN(F54-(G54/100),3)</f>
        <v>184.497</v>
      </c>
      <c r="J54" s="97">
        <f t="shared" si="0"/>
        <v>0.83</v>
      </c>
      <c r="K54" s="97">
        <f t="shared" si="1"/>
        <v>0.83</v>
      </c>
      <c r="L54" s="97">
        <f>ROUNDDOWN(H54+K54,3)</f>
        <v>186.158</v>
      </c>
      <c r="M54" s="97" t="s">
        <v>86</v>
      </c>
      <c r="N54" s="97">
        <f t="shared" si="6"/>
        <v>83</v>
      </c>
      <c r="P54" s="97">
        <f t="shared" si="4"/>
        <v>2.4</v>
      </c>
      <c r="Q54" s="116">
        <f t="shared" si="7"/>
        <v>19920</v>
      </c>
      <c r="R54" s="116"/>
      <c r="S54" s="118">
        <f t="shared" si="8"/>
        <v>19920</v>
      </c>
      <c r="T54" s="120">
        <f t="shared" si="9"/>
        <v>1508481</v>
      </c>
      <c r="U54" s="97">
        <f>ROUNDDOWN((($R$2*$U$4)/(J54*100))*100,-3)</f>
        <v>24000</v>
      </c>
      <c r="V54" s="97">
        <f t="shared" si="5"/>
        <v>1</v>
      </c>
    </row>
    <row r="55" spans="1:22" ht="19.5" customHeight="1">
      <c r="A55" s="113">
        <v>51</v>
      </c>
      <c r="B55" s="97" t="s">
        <v>57</v>
      </c>
      <c r="C55" s="110">
        <v>41961</v>
      </c>
      <c r="D55" s="134">
        <v>0.8333333333333334</v>
      </c>
      <c r="E55" s="97">
        <v>182.925</v>
      </c>
      <c r="F55" s="97">
        <v>182.507</v>
      </c>
      <c r="G55" s="97">
        <v>2</v>
      </c>
      <c r="H55" s="97">
        <f>ROUNDDOWN(E55+(G55/100),3)</f>
        <v>182.945</v>
      </c>
      <c r="I55" s="97">
        <f>ROUNDDOWN(F55-(G55/100),3)</f>
        <v>182.487</v>
      </c>
      <c r="J55" s="97">
        <f t="shared" si="0"/>
        <v>0.457</v>
      </c>
      <c r="K55" s="97">
        <f t="shared" si="1"/>
        <v>0.457</v>
      </c>
      <c r="L55" s="97">
        <f>ROUNDDOWN(H55+K55,3)</f>
        <v>183.402</v>
      </c>
      <c r="M55" s="97" t="s">
        <v>86</v>
      </c>
      <c r="N55" s="97">
        <f t="shared" si="6"/>
        <v>45.7</v>
      </c>
      <c r="P55" s="97">
        <f t="shared" si="4"/>
        <v>4.3</v>
      </c>
      <c r="Q55" s="116">
        <f t="shared" si="7"/>
        <v>19651</v>
      </c>
      <c r="R55" s="116"/>
      <c r="S55" s="118">
        <f t="shared" si="8"/>
        <v>19651</v>
      </c>
      <c r="T55" s="120">
        <f t="shared" si="9"/>
        <v>1528132</v>
      </c>
      <c r="U55" s="97">
        <f>ROUNDDOWN((($R$2*$U$4)/(J55*100))*100,-3)</f>
        <v>43000</v>
      </c>
      <c r="V55" s="97">
        <f t="shared" si="5"/>
        <v>1</v>
      </c>
    </row>
    <row r="56" spans="1:22" ht="19.5" customHeight="1">
      <c r="A56" s="113">
        <v>52</v>
      </c>
      <c r="B56" s="97" t="s">
        <v>88</v>
      </c>
      <c r="C56" s="110">
        <v>41957</v>
      </c>
      <c r="D56" s="134">
        <v>0</v>
      </c>
      <c r="E56" s="97">
        <v>181.587</v>
      </c>
      <c r="F56" s="97">
        <v>182.285</v>
      </c>
      <c r="G56" s="97">
        <v>2</v>
      </c>
      <c r="H56" s="97">
        <f>ROUNDDOWN(E56-(G56/100),3)</f>
        <v>181.567</v>
      </c>
      <c r="I56" s="97">
        <f>ROUNDDOWN(F56+(G56/100),3)</f>
        <v>182.305</v>
      </c>
      <c r="J56" s="97">
        <f t="shared" si="0"/>
        <v>0.738</v>
      </c>
      <c r="K56" s="97">
        <f t="shared" si="1"/>
        <v>0.738</v>
      </c>
      <c r="L56" s="97">
        <f>ROUNDDOWN(H56-K56,3)</f>
        <v>180.829</v>
      </c>
      <c r="M56" s="97" t="s">
        <v>92</v>
      </c>
      <c r="P56" s="97">
        <f t="shared" si="4"/>
        <v>2.7</v>
      </c>
      <c r="Q56" s="116"/>
      <c r="R56" s="116"/>
      <c r="S56" s="118">
        <f t="shared" si="8"/>
        <v>0</v>
      </c>
      <c r="T56" s="120">
        <f t="shared" si="9"/>
        <v>1528132</v>
      </c>
      <c r="U56" s="97">
        <f>ROUNDDOWN((($R$2*$U$4)/(J56*100))*100,-3)</f>
        <v>27000</v>
      </c>
      <c r="V56" s="97">
        <f t="shared" si="5"/>
        <v>0</v>
      </c>
    </row>
    <row r="57" spans="1:22" ht="19.5" customHeight="1">
      <c r="A57" s="113">
        <v>53</v>
      </c>
      <c r="B57" s="97" t="s">
        <v>57</v>
      </c>
      <c r="C57" s="110">
        <v>41955</v>
      </c>
      <c r="D57" s="134">
        <v>0.3333333333333333</v>
      </c>
      <c r="E57" s="97">
        <v>183.899</v>
      </c>
      <c r="F57" s="97">
        <v>183.132</v>
      </c>
      <c r="G57" s="97">
        <v>2</v>
      </c>
      <c r="H57" s="97">
        <f aca="true" t="shared" si="14" ref="H57:H62">ROUNDDOWN(E57+(G57/100),3)</f>
        <v>183.919</v>
      </c>
      <c r="I57" s="97">
        <f aca="true" t="shared" si="15" ref="I57:I62">ROUNDDOWN(F57-(G57/100),3)</f>
        <v>183.112</v>
      </c>
      <c r="J57" s="97">
        <f t="shared" si="0"/>
        <v>0.807</v>
      </c>
      <c r="K57" s="97">
        <f t="shared" si="1"/>
        <v>0.807</v>
      </c>
      <c r="L57" s="97">
        <f>ROUNDDOWN(H57+K57,3)</f>
        <v>184.726</v>
      </c>
      <c r="M57" s="97" t="s">
        <v>92</v>
      </c>
      <c r="P57" s="97">
        <f t="shared" si="4"/>
        <v>2.4</v>
      </c>
      <c r="Q57" s="116"/>
      <c r="R57" s="116"/>
      <c r="S57" s="118">
        <f t="shared" si="8"/>
        <v>0</v>
      </c>
      <c r="T57" s="120">
        <f t="shared" si="9"/>
        <v>1528132</v>
      </c>
      <c r="U57" s="97">
        <f>ROUNDDOWN((($R$2*$U$4)/(J57*100))*100,-3)</f>
        <v>24000</v>
      </c>
      <c r="V57" s="97">
        <f t="shared" si="5"/>
        <v>0</v>
      </c>
    </row>
    <row r="58" spans="1:22" ht="19.5" customHeight="1">
      <c r="A58" s="113">
        <v>54</v>
      </c>
      <c r="B58" s="97" t="s">
        <v>57</v>
      </c>
      <c r="C58" s="110">
        <v>41953</v>
      </c>
      <c r="D58" s="134">
        <v>0.8333333333333334</v>
      </c>
      <c r="E58" s="97">
        <v>182.134</v>
      </c>
      <c r="F58" s="97">
        <v>181.78</v>
      </c>
      <c r="G58" s="97">
        <v>2</v>
      </c>
      <c r="H58" s="97">
        <f t="shared" si="14"/>
        <v>182.154</v>
      </c>
      <c r="I58" s="97">
        <f t="shared" si="15"/>
        <v>181.76</v>
      </c>
      <c r="J58" s="97">
        <f t="shared" si="0"/>
        <v>0.394</v>
      </c>
      <c r="K58" s="97">
        <f t="shared" si="1"/>
        <v>0.394</v>
      </c>
      <c r="L58" s="97">
        <f>ROUNDDOWN(H58+K58,3)</f>
        <v>182.548</v>
      </c>
      <c r="M58" s="97" t="s">
        <v>86</v>
      </c>
      <c r="N58" s="97">
        <f t="shared" si="6"/>
        <v>39.4</v>
      </c>
      <c r="P58" s="97">
        <f t="shared" si="4"/>
        <v>5</v>
      </c>
      <c r="Q58" s="116">
        <f t="shared" si="7"/>
        <v>19700</v>
      </c>
      <c r="R58" s="116"/>
      <c r="S58" s="118">
        <f t="shared" si="8"/>
        <v>19700</v>
      </c>
      <c r="T58" s="120">
        <f t="shared" si="9"/>
        <v>1547832</v>
      </c>
      <c r="U58" s="97">
        <f>ROUNDDOWN((($R$2*$U$4)/(J58*100))*100,-3)</f>
        <v>50000</v>
      </c>
      <c r="V58" s="97">
        <f t="shared" si="5"/>
        <v>1</v>
      </c>
    </row>
    <row r="59" spans="1:22" ht="19.5" customHeight="1">
      <c r="A59" s="113">
        <v>55</v>
      </c>
      <c r="B59" s="97" t="s">
        <v>57</v>
      </c>
      <c r="C59" s="110">
        <v>41941</v>
      </c>
      <c r="D59" s="134">
        <v>0.8333333333333334</v>
      </c>
      <c r="E59" s="97">
        <v>174.534</v>
      </c>
      <c r="F59" s="97">
        <v>173.904</v>
      </c>
      <c r="G59" s="97">
        <v>2</v>
      </c>
      <c r="H59" s="97">
        <f t="shared" si="14"/>
        <v>174.554</v>
      </c>
      <c r="I59" s="97">
        <f t="shared" si="15"/>
        <v>173.884</v>
      </c>
      <c r="J59" s="97">
        <f t="shared" si="0"/>
        <v>0.67</v>
      </c>
      <c r="K59" s="97">
        <f t="shared" si="1"/>
        <v>0.67</v>
      </c>
      <c r="L59" s="97">
        <f>ROUNDDOWN(H59+K59,3)</f>
        <v>175.224</v>
      </c>
      <c r="M59" s="97" t="s">
        <v>86</v>
      </c>
      <c r="N59" s="97">
        <f t="shared" si="6"/>
        <v>67</v>
      </c>
      <c r="P59" s="97">
        <f t="shared" si="4"/>
        <v>2.9</v>
      </c>
      <c r="Q59" s="116">
        <f t="shared" si="7"/>
        <v>19430</v>
      </c>
      <c r="R59" s="116"/>
      <c r="S59" s="118">
        <f t="shared" si="8"/>
        <v>19430</v>
      </c>
      <c r="T59" s="120">
        <f t="shared" si="9"/>
        <v>1567262</v>
      </c>
      <c r="U59" s="97">
        <f>ROUNDDOWN((($R$2*$U$4)/(J59*100))*100,-3)</f>
        <v>29000</v>
      </c>
      <c r="V59" s="97">
        <f t="shared" si="5"/>
        <v>1</v>
      </c>
    </row>
    <row r="60" spans="1:22" ht="19.5" customHeight="1">
      <c r="A60" s="113">
        <v>56</v>
      </c>
      <c r="B60" s="97" t="s">
        <v>57</v>
      </c>
      <c r="C60" s="110">
        <v>41939</v>
      </c>
      <c r="D60" s="134">
        <v>0.5</v>
      </c>
      <c r="E60" s="97">
        <v>173.904</v>
      </c>
      <c r="F60" s="97">
        <v>173.382</v>
      </c>
      <c r="G60" s="97">
        <v>2</v>
      </c>
      <c r="H60" s="97">
        <f t="shared" si="14"/>
        <v>173.924</v>
      </c>
      <c r="I60" s="97">
        <f t="shared" si="15"/>
        <v>173.362</v>
      </c>
      <c r="J60" s="97">
        <f t="shared" si="0"/>
        <v>0.562</v>
      </c>
      <c r="K60" s="97">
        <f t="shared" si="1"/>
        <v>0.562</v>
      </c>
      <c r="L60" s="97">
        <f>ROUNDDOWN(H60+K60,3)</f>
        <v>174.486</v>
      </c>
      <c r="M60" s="97" t="s">
        <v>86</v>
      </c>
      <c r="N60" s="97">
        <f t="shared" si="6"/>
        <v>56.2</v>
      </c>
      <c r="P60" s="97">
        <f t="shared" si="4"/>
        <v>3.5</v>
      </c>
      <c r="Q60" s="116">
        <f t="shared" si="7"/>
        <v>19670</v>
      </c>
      <c r="R60" s="116"/>
      <c r="S60" s="118">
        <f t="shared" si="8"/>
        <v>19670</v>
      </c>
      <c r="T60" s="120">
        <f t="shared" si="9"/>
        <v>1586932</v>
      </c>
      <c r="U60" s="97">
        <f>ROUNDDOWN((($R$2*$U$4)/(J60*100))*100,-3)</f>
        <v>35000</v>
      </c>
      <c r="V60" s="97">
        <f t="shared" si="5"/>
        <v>1</v>
      </c>
    </row>
    <row r="61" spans="1:22" ht="19.5" customHeight="1">
      <c r="A61" s="113">
        <v>57</v>
      </c>
      <c r="B61" s="97" t="s">
        <v>57</v>
      </c>
      <c r="C61" s="110">
        <v>41935</v>
      </c>
      <c r="D61" s="134">
        <v>0.3333333333333333</v>
      </c>
      <c r="E61" s="97">
        <v>172.566</v>
      </c>
      <c r="F61" s="97">
        <v>171.7</v>
      </c>
      <c r="G61" s="97">
        <v>2</v>
      </c>
      <c r="H61" s="97">
        <f t="shared" si="14"/>
        <v>172.586</v>
      </c>
      <c r="I61" s="97">
        <f t="shared" si="15"/>
        <v>171.68</v>
      </c>
      <c r="J61" s="97">
        <f t="shared" si="0"/>
        <v>0.906</v>
      </c>
      <c r="K61" s="97">
        <f t="shared" si="1"/>
        <v>0.906</v>
      </c>
      <c r="L61" s="97">
        <f>ROUNDDOWN(H61+K61,3)</f>
        <v>173.492</v>
      </c>
      <c r="M61" s="97" t="s">
        <v>86</v>
      </c>
      <c r="N61" s="97">
        <f t="shared" si="6"/>
        <v>90.6</v>
      </c>
      <c r="P61" s="97">
        <f t="shared" si="4"/>
        <v>2.2</v>
      </c>
      <c r="Q61" s="116">
        <f t="shared" si="7"/>
        <v>19932</v>
      </c>
      <c r="R61" s="116"/>
      <c r="S61" s="118">
        <f t="shared" si="8"/>
        <v>19932</v>
      </c>
      <c r="T61" s="120">
        <f t="shared" si="9"/>
        <v>1606864</v>
      </c>
      <c r="U61" s="97">
        <f>ROUNDDOWN((($R$2*$U$4)/(J61*100))*100,-3)</f>
        <v>22000</v>
      </c>
      <c r="V61" s="97">
        <f t="shared" si="5"/>
        <v>1</v>
      </c>
    </row>
    <row r="62" spans="1:22" ht="19.5" customHeight="1">
      <c r="A62" s="113">
        <v>58</v>
      </c>
      <c r="B62" s="97" t="s">
        <v>57</v>
      </c>
      <c r="C62" s="110">
        <v>41929</v>
      </c>
      <c r="D62" s="134">
        <v>0.3333333333333333</v>
      </c>
      <c r="E62" s="97">
        <v>171.582</v>
      </c>
      <c r="F62" s="97">
        <v>170.193</v>
      </c>
      <c r="G62" s="97">
        <v>2</v>
      </c>
      <c r="H62" s="97">
        <f t="shared" si="14"/>
        <v>171.602</v>
      </c>
      <c r="I62" s="97">
        <f t="shared" si="15"/>
        <v>170.173</v>
      </c>
      <c r="J62" s="97">
        <f t="shared" si="0"/>
        <v>1.429</v>
      </c>
      <c r="K62" s="97">
        <f t="shared" si="1"/>
        <v>1.429</v>
      </c>
      <c r="L62" s="97">
        <f>ROUNDDOWN(H62+K62,3)</f>
        <v>173.031</v>
      </c>
      <c r="M62" s="97" t="s">
        <v>86</v>
      </c>
      <c r="N62" s="97">
        <f t="shared" si="6"/>
        <v>142.9</v>
      </c>
      <c r="P62" s="97">
        <f t="shared" si="4"/>
        <v>1.3</v>
      </c>
      <c r="Q62" s="116">
        <f t="shared" si="7"/>
        <v>18577</v>
      </c>
      <c r="R62" s="116"/>
      <c r="S62" s="118">
        <f t="shared" si="8"/>
        <v>18577</v>
      </c>
      <c r="T62" s="120">
        <f t="shared" si="9"/>
        <v>1625441</v>
      </c>
      <c r="U62" s="97">
        <f>ROUNDDOWN((($R$2*$U$4)/(J62*100))*100,-3)</f>
        <v>13000</v>
      </c>
      <c r="V62" s="97">
        <f t="shared" si="5"/>
        <v>1</v>
      </c>
    </row>
    <row r="63" spans="1:22" ht="19.5" customHeight="1">
      <c r="A63" s="113">
        <v>59</v>
      </c>
      <c r="B63" s="97" t="s">
        <v>88</v>
      </c>
      <c r="C63" s="110">
        <v>41927</v>
      </c>
      <c r="D63" s="134">
        <v>0.3333333333333333</v>
      </c>
      <c r="E63" s="97">
        <v>170.322</v>
      </c>
      <c r="F63" s="97">
        <v>171.139</v>
      </c>
      <c r="G63" s="97">
        <v>2</v>
      </c>
      <c r="H63" s="97">
        <f>ROUNDDOWN(E63-(G63/100),3)</f>
        <v>170.302</v>
      </c>
      <c r="I63" s="97">
        <f>ROUNDDOWN(F63+(G63/100),3)</f>
        <v>171.159</v>
      </c>
      <c r="J63" s="97">
        <f t="shared" si="0"/>
        <v>0.856</v>
      </c>
      <c r="K63" s="97">
        <f t="shared" si="1"/>
        <v>0.856</v>
      </c>
      <c r="L63" s="97">
        <f>ROUNDDOWN(H63-K63,3)</f>
        <v>169.446</v>
      </c>
      <c r="M63" s="97" t="s">
        <v>86</v>
      </c>
      <c r="N63" s="97">
        <f t="shared" si="6"/>
        <v>85.6</v>
      </c>
      <c r="P63" s="97">
        <f t="shared" si="4"/>
        <v>2.3</v>
      </c>
      <c r="Q63" s="116">
        <f t="shared" si="7"/>
        <v>19688</v>
      </c>
      <c r="R63" s="116"/>
      <c r="S63" s="118">
        <f t="shared" si="8"/>
        <v>19688</v>
      </c>
      <c r="T63" s="120">
        <f t="shared" si="9"/>
        <v>1645129</v>
      </c>
      <c r="U63" s="97">
        <f>ROUNDDOWN((($R$2*$U$4)/(J63*100))*100,-3)</f>
        <v>23000</v>
      </c>
      <c r="V63" s="97">
        <f t="shared" si="5"/>
        <v>1</v>
      </c>
    </row>
    <row r="64" spans="1:22" ht="19.5" customHeight="1">
      <c r="A64" s="113">
        <v>60</v>
      </c>
      <c r="B64" s="97" t="s">
        <v>57</v>
      </c>
      <c r="C64" s="110">
        <v>41921</v>
      </c>
      <c r="D64" s="134">
        <v>0.3333333333333333</v>
      </c>
      <c r="E64" s="97">
        <v>174.756</v>
      </c>
      <c r="F64" s="97">
        <v>174.019</v>
      </c>
      <c r="G64" s="97">
        <v>2</v>
      </c>
      <c r="H64" s="97">
        <f>ROUNDDOWN(E64+(G64/100),3)</f>
        <v>174.776</v>
      </c>
      <c r="I64" s="97">
        <f>ROUNDDOWN(F64-(G64/100),3)</f>
        <v>173.999</v>
      </c>
      <c r="J64" s="97">
        <f t="shared" si="0"/>
        <v>0.777</v>
      </c>
      <c r="K64" s="97">
        <f t="shared" si="1"/>
        <v>0.777</v>
      </c>
      <c r="L64" s="97">
        <f>ROUNDDOWN(H64+K64,3)</f>
        <v>175.553</v>
      </c>
      <c r="M64" s="97" t="s">
        <v>87</v>
      </c>
      <c r="O64" s="97">
        <f>ROUNDDOWN(J64*100,3)</f>
        <v>77.7</v>
      </c>
      <c r="P64" s="97">
        <f t="shared" si="4"/>
        <v>2.5</v>
      </c>
      <c r="Q64" s="116"/>
      <c r="R64" s="116">
        <f>ROUNDDOWN(J64*U64,0)</f>
        <v>19425</v>
      </c>
      <c r="S64" s="118">
        <f t="shared" si="8"/>
        <v>-19425</v>
      </c>
      <c r="T64" s="120">
        <f t="shared" si="9"/>
        <v>1625704</v>
      </c>
      <c r="U64" s="97">
        <f>ROUNDDOWN((($R$2*$U$4)/(J64*100))*100,-3)</f>
        <v>25000</v>
      </c>
      <c r="V64" s="97">
        <f t="shared" si="5"/>
        <v>0</v>
      </c>
    </row>
    <row r="65" spans="1:22" ht="19.5" customHeight="1">
      <c r="A65" s="113">
        <v>61</v>
      </c>
      <c r="B65" s="97" t="s">
        <v>88</v>
      </c>
      <c r="C65" s="110">
        <v>41919</v>
      </c>
      <c r="D65" s="134">
        <v>0.16666666666666666</v>
      </c>
      <c r="E65" s="97">
        <v>174.614</v>
      </c>
      <c r="F65" s="97">
        <v>175.117</v>
      </c>
      <c r="G65" s="97">
        <v>2</v>
      </c>
      <c r="H65" s="97">
        <f>ROUNDDOWN(E65-(G65/100),3)</f>
        <v>174.594</v>
      </c>
      <c r="I65" s="97">
        <f>ROUNDDOWN(F65+(G65/100),3)</f>
        <v>175.137</v>
      </c>
      <c r="J65" s="97">
        <f t="shared" si="0"/>
        <v>0.543</v>
      </c>
      <c r="K65" s="97">
        <f t="shared" si="1"/>
        <v>0.543</v>
      </c>
      <c r="L65" s="97">
        <f>ROUNDDOWN(H65-K65,3)</f>
        <v>174.051</v>
      </c>
      <c r="M65" s="97" t="s">
        <v>86</v>
      </c>
      <c r="N65" s="97">
        <f t="shared" si="6"/>
        <v>54.3</v>
      </c>
      <c r="P65" s="97">
        <f t="shared" si="4"/>
        <v>3.6</v>
      </c>
      <c r="Q65" s="116">
        <f t="shared" si="7"/>
        <v>19548</v>
      </c>
      <c r="R65" s="116"/>
      <c r="S65" s="118">
        <f t="shared" si="8"/>
        <v>19548</v>
      </c>
      <c r="T65" s="120">
        <f t="shared" si="9"/>
        <v>1645252</v>
      </c>
      <c r="U65" s="97">
        <f>ROUNDDOWN((($R$2*$U$4)/(J65*100))*100,-3)</f>
        <v>36000</v>
      </c>
      <c r="V65" s="97">
        <f t="shared" si="5"/>
        <v>1</v>
      </c>
    </row>
    <row r="66" spans="1:22" ht="19.5" customHeight="1">
      <c r="A66" s="113">
        <v>62</v>
      </c>
      <c r="B66" s="97" t="s">
        <v>88</v>
      </c>
      <c r="C66" s="110">
        <v>41918</v>
      </c>
      <c r="D66" s="134">
        <v>0.6666666666666666</v>
      </c>
      <c r="E66" s="97">
        <v>174.456</v>
      </c>
      <c r="F66" s="97">
        <v>175.065</v>
      </c>
      <c r="G66" s="97">
        <v>2</v>
      </c>
      <c r="H66" s="97">
        <f>ROUNDDOWN(E66-(G66/100),3)</f>
        <v>174.436</v>
      </c>
      <c r="I66" s="97">
        <f>ROUNDDOWN(F66+(G66/100),3)</f>
        <v>175.085</v>
      </c>
      <c r="J66" s="97">
        <f t="shared" si="0"/>
        <v>0.649</v>
      </c>
      <c r="K66" s="97">
        <f t="shared" si="1"/>
        <v>0.649</v>
      </c>
      <c r="L66" s="97">
        <f>ROUNDDOWN(H66-K66,3)</f>
        <v>173.787</v>
      </c>
      <c r="M66" s="97" t="s">
        <v>92</v>
      </c>
      <c r="P66" s="97">
        <f t="shared" si="4"/>
        <v>3</v>
      </c>
      <c r="Q66" s="116"/>
      <c r="R66" s="116"/>
      <c r="S66" s="118">
        <f t="shared" si="8"/>
        <v>0</v>
      </c>
      <c r="T66" s="120">
        <f t="shared" si="9"/>
        <v>1645252</v>
      </c>
      <c r="U66" s="97">
        <f>ROUNDDOWN((($R$2*$U$4)/(J66*100))*100,-3)</f>
        <v>30000</v>
      </c>
      <c r="V66" s="97">
        <f t="shared" si="5"/>
        <v>0</v>
      </c>
    </row>
    <row r="67" spans="1:22" ht="19.5" customHeight="1">
      <c r="A67" s="113">
        <v>63</v>
      </c>
      <c r="B67" s="97" t="s">
        <v>88</v>
      </c>
      <c r="C67" s="110">
        <v>41915</v>
      </c>
      <c r="D67" s="134">
        <v>0.3333333333333333</v>
      </c>
      <c r="E67" s="97">
        <v>174.958</v>
      </c>
      <c r="F67" s="97">
        <v>175.895</v>
      </c>
      <c r="G67" s="97">
        <v>2</v>
      </c>
      <c r="H67" s="97">
        <f>ROUNDDOWN(E67-(G67/100),3)</f>
        <v>174.938</v>
      </c>
      <c r="I67" s="97">
        <f>ROUNDDOWN(F67+(G67/100),3)</f>
        <v>175.915</v>
      </c>
      <c r="J67" s="97">
        <f t="shared" si="0"/>
        <v>0.977</v>
      </c>
      <c r="K67" s="97">
        <f t="shared" si="1"/>
        <v>0.977</v>
      </c>
      <c r="L67" s="97">
        <f>ROUNDDOWN(H67-K67,3)</f>
        <v>173.961</v>
      </c>
      <c r="M67" s="97" t="s">
        <v>86</v>
      </c>
      <c r="N67" s="97">
        <f t="shared" si="6"/>
        <v>97.7</v>
      </c>
      <c r="P67" s="97">
        <f t="shared" si="4"/>
        <v>2</v>
      </c>
      <c r="Q67" s="116">
        <f t="shared" si="7"/>
        <v>19540</v>
      </c>
      <c r="R67" s="116"/>
      <c r="S67" s="118">
        <f t="shared" si="8"/>
        <v>19540</v>
      </c>
      <c r="T67" s="120">
        <f t="shared" si="9"/>
        <v>1664792</v>
      </c>
      <c r="U67" s="97">
        <f>ROUNDDOWN((($R$2*$U$4)/(J67*100))*100,-3)</f>
        <v>20000</v>
      </c>
      <c r="V67" s="97">
        <f t="shared" si="5"/>
        <v>1</v>
      </c>
    </row>
    <row r="68" spans="1:22" ht="19.5" customHeight="1">
      <c r="A68" s="113">
        <v>64</v>
      </c>
      <c r="B68" s="97" t="s">
        <v>88</v>
      </c>
      <c r="C68" s="110">
        <v>41912</v>
      </c>
      <c r="D68" s="134">
        <v>0.3333333333333333</v>
      </c>
      <c r="E68" s="97">
        <v>177.703</v>
      </c>
      <c r="F68" s="97">
        <v>178.096</v>
      </c>
      <c r="G68" s="97">
        <v>2</v>
      </c>
      <c r="H68" s="97">
        <f>ROUNDDOWN(E68-(G68/100),3)</f>
        <v>177.683</v>
      </c>
      <c r="I68" s="97">
        <f>ROUNDDOWN(F68+(G68/100),3)</f>
        <v>178.116</v>
      </c>
      <c r="J68" s="97">
        <f t="shared" si="0"/>
        <v>0.433</v>
      </c>
      <c r="K68" s="97">
        <f t="shared" si="1"/>
        <v>0.433</v>
      </c>
      <c r="L68" s="97">
        <f>ROUNDDOWN(H68-K68,3)</f>
        <v>177.25</v>
      </c>
      <c r="M68" s="97" t="s">
        <v>116</v>
      </c>
      <c r="O68" s="97">
        <f>ROUNDDOWN(J68*100,3)</f>
        <v>43.3</v>
      </c>
      <c r="P68" s="97">
        <f t="shared" si="4"/>
        <v>4.6</v>
      </c>
      <c r="Q68" s="116"/>
      <c r="R68" s="116">
        <f>ROUNDDOWN(J68*U68,0)</f>
        <v>19918</v>
      </c>
      <c r="S68" s="118">
        <f t="shared" si="8"/>
        <v>-19918</v>
      </c>
      <c r="T68" s="120">
        <f t="shared" si="9"/>
        <v>1644874</v>
      </c>
      <c r="U68" s="97">
        <f>ROUNDDOWN((($R$2*$U$4)/(J68*100))*100,-3)</f>
        <v>46000</v>
      </c>
      <c r="V68" s="97">
        <f t="shared" si="5"/>
        <v>0</v>
      </c>
    </row>
    <row r="69" spans="1:22" ht="19.5" customHeight="1">
      <c r="A69" s="113">
        <v>65</v>
      </c>
      <c r="B69" s="97" t="s">
        <v>88</v>
      </c>
      <c r="C69" s="110">
        <v>41911</v>
      </c>
      <c r="D69" s="134">
        <v>0.3333333333333333</v>
      </c>
      <c r="E69" s="97">
        <v>177.559</v>
      </c>
      <c r="F69" s="97">
        <v>178.166</v>
      </c>
      <c r="G69" s="97">
        <v>2</v>
      </c>
      <c r="H69" s="97">
        <f>ROUNDDOWN(E69-(G69/100),3)</f>
        <v>177.539</v>
      </c>
      <c r="I69" s="97">
        <f>ROUNDDOWN(F69+(G69/100),3)</f>
        <v>178.186</v>
      </c>
      <c r="J69" s="97">
        <f aca="true" t="shared" si="16" ref="J69:J104">ABS(ROUNDDOWN(H69-I69,3))</f>
        <v>0.647</v>
      </c>
      <c r="K69" s="97">
        <f aca="true" t="shared" si="17" ref="K69:K104">ROUNDDOWN(J69*1,3)</f>
        <v>0.647</v>
      </c>
      <c r="L69" s="97">
        <f>ROUNDDOWN(H69-K69,3)</f>
        <v>176.892</v>
      </c>
      <c r="M69" s="97" t="s">
        <v>86</v>
      </c>
      <c r="N69" s="97">
        <f t="shared" si="6"/>
        <v>64.7</v>
      </c>
      <c r="P69" s="97">
        <f t="shared" si="4"/>
        <v>3</v>
      </c>
      <c r="Q69" s="116">
        <f t="shared" si="7"/>
        <v>19410</v>
      </c>
      <c r="R69" s="116"/>
      <c r="S69" s="118">
        <f t="shared" si="8"/>
        <v>19410</v>
      </c>
      <c r="T69" s="120">
        <f t="shared" si="9"/>
        <v>1664284</v>
      </c>
      <c r="U69" s="97">
        <f>ROUNDDOWN((($R$2*$U$4)/(J69*100))*100,-3)</f>
        <v>30000</v>
      </c>
      <c r="V69" s="97">
        <f t="shared" si="5"/>
        <v>1</v>
      </c>
    </row>
    <row r="70" spans="1:22" ht="19.5" customHeight="1">
      <c r="A70" s="113">
        <v>66</v>
      </c>
      <c r="B70" s="97" t="s">
        <v>57</v>
      </c>
      <c r="C70" s="110">
        <v>41906</v>
      </c>
      <c r="D70" s="134">
        <v>0.6666666666666666</v>
      </c>
      <c r="E70" s="97">
        <v>178.146</v>
      </c>
      <c r="F70" s="97">
        <v>177.633</v>
      </c>
      <c r="G70" s="97">
        <v>2</v>
      </c>
      <c r="H70" s="97">
        <f>ROUNDDOWN(E70+(G70/100),3)</f>
        <v>178.166</v>
      </c>
      <c r="I70" s="97">
        <f>ROUNDDOWN(F70-(G70/100),3)</f>
        <v>177.613</v>
      </c>
      <c r="J70" s="97">
        <f t="shared" si="16"/>
        <v>0.552</v>
      </c>
      <c r="K70" s="97">
        <f t="shared" si="17"/>
        <v>0.552</v>
      </c>
      <c r="L70" s="97">
        <f>ROUNDDOWN(H70+K70,3)</f>
        <v>178.718</v>
      </c>
      <c r="M70" s="97" t="s">
        <v>116</v>
      </c>
      <c r="O70" s="97">
        <f>ROUNDDOWN(J70*100,3)</f>
        <v>55.2</v>
      </c>
      <c r="P70" s="97">
        <f aca="true" t="shared" si="18" ref="P70:P104">ROUNDDOWN(U70/10000,1)</f>
        <v>3.6</v>
      </c>
      <c r="Q70" s="116"/>
      <c r="R70" s="116">
        <f>ROUNDDOWN(J70*U70,0)</f>
        <v>19872</v>
      </c>
      <c r="S70" s="118">
        <f t="shared" si="8"/>
        <v>-19872</v>
      </c>
      <c r="T70" s="120">
        <f t="shared" si="9"/>
        <v>1644412</v>
      </c>
      <c r="U70" s="97">
        <f>ROUNDDOWN((($R$2*$U$4)/(J70*100))*100,-3)</f>
        <v>36000</v>
      </c>
      <c r="V70" s="97">
        <f aca="true" t="shared" si="19" ref="V70:V104">IF(N70&gt;1,1,0)</f>
        <v>0</v>
      </c>
    </row>
    <row r="71" spans="1:22" ht="19.5" customHeight="1">
      <c r="A71" s="113">
        <v>67</v>
      </c>
      <c r="B71" s="97" t="s">
        <v>57</v>
      </c>
      <c r="C71" s="98">
        <v>41894</v>
      </c>
      <c r="D71" s="133">
        <v>0.5</v>
      </c>
      <c r="E71" s="97">
        <v>174.346</v>
      </c>
      <c r="F71" s="97">
        <v>173.682</v>
      </c>
      <c r="G71" s="97">
        <v>2</v>
      </c>
      <c r="H71" s="97">
        <f>ROUNDDOWN(E71+(G71/100),3)</f>
        <v>174.366</v>
      </c>
      <c r="I71" s="97">
        <f>ROUNDDOWN(F71-(G71/100),3)</f>
        <v>173.662</v>
      </c>
      <c r="J71" s="97">
        <f t="shared" si="16"/>
        <v>0.704</v>
      </c>
      <c r="K71" s="97">
        <f t="shared" si="17"/>
        <v>0.704</v>
      </c>
      <c r="L71" s="97">
        <f>ROUNDDOWN(H71+K71,3)</f>
        <v>175.07</v>
      </c>
      <c r="M71" s="97" t="s">
        <v>116</v>
      </c>
      <c r="O71" s="97">
        <f>ROUNDDOWN(J71*100,3)</f>
        <v>70.4</v>
      </c>
      <c r="P71" s="97">
        <f t="shared" si="18"/>
        <v>2.8</v>
      </c>
      <c r="Q71" s="116"/>
      <c r="R71" s="116">
        <f>ROUNDDOWN(J71*U71,0)</f>
        <v>19712</v>
      </c>
      <c r="S71" s="118">
        <f t="shared" si="8"/>
        <v>-19712</v>
      </c>
      <c r="T71" s="120">
        <f t="shared" si="9"/>
        <v>1624700</v>
      </c>
      <c r="U71" s="97">
        <f>ROUNDDOWN((($R$2*$U$4)/(J71*100))*100,-3)</f>
        <v>28000</v>
      </c>
      <c r="V71" s="97">
        <f t="shared" si="19"/>
        <v>0</v>
      </c>
    </row>
    <row r="72" spans="1:22" ht="19.5" customHeight="1">
      <c r="A72" s="113">
        <v>68</v>
      </c>
      <c r="B72" s="97" t="s">
        <v>88</v>
      </c>
      <c r="C72" s="98">
        <v>41887</v>
      </c>
      <c r="D72" s="133">
        <v>0</v>
      </c>
      <c r="E72" s="97">
        <v>171.64</v>
      </c>
      <c r="F72" s="97">
        <v>172.25</v>
      </c>
      <c r="G72" s="97">
        <v>2</v>
      </c>
      <c r="H72" s="97">
        <f>ROUNDDOWN(E72-(G72/100),3)</f>
        <v>171.62</v>
      </c>
      <c r="I72" s="97">
        <f>ROUNDDOWN(F72+(G72/100),3)</f>
        <v>172.27</v>
      </c>
      <c r="J72" s="97">
        <f t="shared" si="16"/>
        <v>0.65</v>
      </c>
      <c r="K72" s="97">
        <f t="shared" si="17"/>
        <v>0.65</v>
      </c>
      <c r="L72" s="97">
        <f>ROUNDDOWN(H72-K72,3)</f>
        <v>170.97</v>
      </c>
      <c r="M72" s="97" t="s">
        <v>86</v>
      </c>
      <c r="N72" s="97">
        <f aca="true" t="shared" si="20" ref="N70:N104">ROUNDDOWN(K72*100,3)</f>
        <v>65</v>
      </c>
      <c r="P72" s="97">
        <f t="shared" si="18"/>
        <v>3</v>
      </c>
      <c r="Q72" s="116">
        <f aca="true" t="shared" si="21" ref="Q70:Q104">ROUNDDOWN(K72*U72,0)</f>
        <v>19500</v>
      </c>
      <c r="R72" s="116"/>
      <c r="S72" s="118">
        <f aca="true" t="shared" si="22" ref="S72:S104">IF(V72=1,Q72,R72*-1)</f>
        <v>19500</v>
      </c>
      <c r="T72" s="120">
        <f aca="true" t="shared" si="23" ref="T72:T104">T71+S72</f>
        <v>1644200</v>
      </c>
      <c r="U72" s="97">
        <f>ROUNDDOWN((($R$2*$U$4)/(J72*100))*100,-3)</f>
        <v>30000</v>
      </c>
      <c r="V72" s="97">
        <f t="shared" si="19"/>
        <v>1</v>
      </c>
    </row>
    <row r="73" spans="1:22" ht="19.5" customHeight="1">
      <c r="A73" s="113">
        <v>69</v>
      </c>
      <c r="B73" s="97" t="s">
        <v>88</v>
      </c>
      <c r="C73" s="98">
        <v>41885</v>
      </c>
      <c r="D73" s="133">
        <v>0.5</v>
      </c>
      <c r="E73" s="97">
        <v>172.815</v>
      </c>
      <c r="F73" s="97">
        <v>173.239</v>
      </c>
      <c r="G73" s="97">
        <v>2</v>
      </c>
      <c r="H73" s="97">
        <f>ROUNDDOWN(E73-(G73/100),3)</f>
        <v>172.795</v>
      </c>
      <c r="I73" s="97">
        <f>ROUNDDOWN(F73+(G73/100),3)</f>
        <v>173.259</v>
      </c>
      <c r="J73" s="97">
        <f t="shared" si="16"/>
        <v>0.463</v>
      </c>
      <c r="K73" s="97">
        <f t="shared" si="17"/>
        <v>0.463</v>
      </c>
      <c r="L73" s="97">
        <f>ROUNDDOWN(H73-K73,3)</f>
        <v>172.332</v>
      </c>
      <c r="M73" s="97" t="s">
        <v>86</v>
      </c>
      <c r="N73" s="97">
        <f t="shared" si="20"/>
        <v>46.3</v>
      </c>
      <c r="P73" s="97">
        <f t="shared" si="18"/>
        <v>4.3</v>
      </c>
      <c r="Q73" s="116">
        <f t="shared" si="21"/>
        <v>19909</v>
      </c>
      <c r="R73" s="116"/>
      <c r="S73" s="118">
        <f t="shared" si="22"/>
        <v>19909</v>
      </c>
      <c r="T73" s="120">
        <f t="shared" si="23"/>
        <v>1664109</v>
      </c>
      <c r="U73" s="97">
        <f>ROUNDDOWN((($R$2*$U$4)/(J73*100))*100,-3)</f>
        <v>43000</v>
      </c>
      <c r="V73" s="97">
        <f t="shared" si="19"/>
        <v>1</v>
      </c>
    </row>
    <row r="74" spans="1:22" ht="19.5" customHeight="1">
      <c r="A74" s="113">
        <v>70</v>
      </c>
      <c r="B74" s="97" t="s">
        <v>57</v>
      </c>
      <c r="C74" s="110">
        <v>41880</v>
      </c>
      <c r="D74" s="134">
        <v>0.6666666666666666</v>
      </c>
      <c r="E74" s="97">
        <v>172.57</v>
      </c>
      <c r="F74" s="97">
        <v>172.291</v>
      </c>
      <c r="G74" s="97">
        <v>2</v>
      </c>
      <c r="H74" s="97">
        <f>ROUNDDOWN(E74+(G74/100),3)</f>
        <v>172.59</v>
      </c>
      <c r="I74" s="97">
        <f>ROUNDDOWN(F74-(G74/100),3)</f>
        <v>172.271</v>
      </c>
      <c r="J74" s="97">
        <f t="shared" si="16"/>
        <v>0.319</v>
      </c>
      <c r="K74" s="97">
        <f t="shared" si="17"/>
        <v>0.319</v>
      </c>
      <c r="L74" s="97">
        <f>ROUNDDOWN(H74+K74,3)</f>
        <v>172.909</v>
      </c>
      <c r="M74" s="97" t="s">
        <v>86</v>
      </c>
      <c r="N74" s="97">
        <f t="shared" si="20"/>
        <v>31.9</v>
      </c>
      <c r="P74" s="97">
        <f t="shared" si="18"/>
        <v>6.2</v>
      </c>
      <c r="Q74" s="116">
        <f t="shared" si="21"/>
        <v>19778</v>
      </c>
      <c r="R74" s="116"/>
      <c r="S74" s="118">
        <f t="shared" si="22"/>
        <v>19778</v>
      </c>
      <c r="T74" s="120">
        <f t="shared" si="23"/>
        <v>1683887</v>
      </c>
      <c r="U74" s="97">
        <f>ROUNDDOWN((($R$2*$U$4)/(J74*100))*100,-3)</f>
        <v>62000</v>
      </c>
      <c r="V74" s="97">
        <f t="shared" si="19"/>
        <v>1</v>
      </c>
    </row>
    <row r="75" spans="1:22" ht="19.5" customHeight="1">
      <c r="A75" s="113">
        <v>71</v>
      </c>
      <c r="B75" s="97" t="s">
        <v>57</v>
      </c>
      <c r="C75" s="110">
        <v>41879</v>
      </c>
      <c r="D75" s="134">
        <v>0.5</v>
      </c>
      <c r="E75" s="97">
        <v>172.258</v>
      </c>
      <c r="F75" s="97">
        <v>171.668</v>
      </c>
      <c r="G75" s="97">
        <v>2</v>
      </c>
      <c r="H75" s="97">
        <f>ROUNDDOWN(E75+(G75/100),3)</f>
        <v>172.278</v>
      </c>
      <c r="I75" s="97">
        <f>ROUNDDOWN(F75-(G75/100),3)</f>
        <v>171.648</v>
      </c>
      <c r="J75" s="97">
        <f t="shared" si="16"/>
        <v>0.629</v>
      </c>
      <c r="K75" s="97">
        <f t="shared" si="17"/>
        <v>0.629</v>
      </c>
      <c r="L75" s="97">
        <f>ROUNDDOWN(H75+K75,3)</f>
        <v>172.907</v>
      </c>
      <c r="M75" s="97" t="s">
        <v>86</v>
      </c>
      <c r="N75" s="97">
        <f t="shared" si="20"/>
        <v>62.9</v>
      </c>
      <c r="P75" s="97">
        <f t="shared" si="18"/>
        <v>3.1</v>
      </c>
      <c r="Q75" s="116">
        <f t="shared" si="21"/>
        <v>19499</v>
      </c>
      <c r="R75" s="116"/>
      <c r="S75" s="118">
        <f t="shared" si="22"/>
        <v>19499</v>
      </c>
      <c r="T75" s="120">
        <f t="shared" si="23"/>
        <v>1703386</v>
      </c>
      <c r="U75" s="97">
        <f>ROUNDDOWN((($R$2*$U$4)/(J75*100))*100,-3)</f>
        <v>31000</v>
      </c>
      <c r="V75" s="97">
        <f t="shared" si="19"/>
        <v>1</v>
      </c>
    </row>
    <row r="76" spans="1:22" ht="19.5" customHeight="1">
      <c r="A76" s="113">
        <v>72</v>
      </c>
      <c r="B76" s="97" t="s">
        <v>57</v>
      </c>
      <c r="C76" s="110">
        <v>41873</v>
      </c>
      <c r="D76" s="134">
        <v>0.5</v>
      </c>
      <c r="E76" s="97">
        <v>172.122</v>
      </c>
      <c r="F76" s="97">
        <v>171.609</v>
      </c>
      <c r="G76" s="97">
        <v>2</v>
      </c>
      <c r="H76" s="97">
        <f>ROUNDDOWN(E76+(G76/100),3)</f>
        <v>172.142</v>
      </c>
      <c r="I76" s="97">
        <f>ROUNDDOWN(F76-(G76/100),3)</f>
        <v>171.589</v>
      </c>
      <c r="J76" s="97">
        <f t="shared" si="16"/>
        <v>0.552</v>
      </c>
      <c r="K76" s="97">
        <f t="shared" si="17"/>
        <v>0.552</v>
      </c>
      <c r="L76" s="97">
        <f>ROUNDDOWN(H76+K76,3)</f>
        <v>172.694</v>
      </c>
      <c r="M76" s="97" t="s">
        <v>86</v>
      </c>
      <c r="N76" s="97">
        <f t="shared" si="20"/>
        <v>55.2</v>
      </c>
      <c r="P76" s="97">
        <f t="shared" si="18"/>
        <v>3.6</v>
      </c>
      <c r="Q76" s="116">
        <f t="shared" si="21"/>
        <v>19872</v>
      </c>
      <c r="R76" s="116"/>
      <c r="S76" s="118">
        <f t="shared" si="22"/>
        <v>19872</v>
      </c>
      <c r="T76" s="120">
        <f t="shared" si="23"/>
        <v>1723258</v>
      </c>
      <c r="U76" s="97">
        <f>ROUNDDOWN((($R$2*$U$4)/(J76*100))*100,-3)</f>
        <v>36000</v>
      </c>
      <c r="V76" s="97">
        <f t="shared" si="19"/>
        <v>1</v>
      </c>
    </row>
    <row r="77" spans="1:22" ht="19.5" customHeight="1">
      <c r="A77" s="113">
        <v>73</v>
      </c>
      <c r="B77" s="135" t="s">
        <v>57</v>
      </c>
      <c r="C77" s="110">
        <v>41871</v>
      </c>
      <c r="D77" s="134">
        <v>0.16666666666666666</v>
      </c>
      <c r="E77" s="97">
        <v>171.394</v>
      </c>
      <c r="F77" s="97">
        <v>171.001</v>
      </c>
      <c r="G77" s="97">
        <v>2</v>
      </c>
      <c r="H77" s="97">
        <f>ROUNDDOWN(E77+(G77/100),3)</f>
        <v>171.414</v>
      </c>
      <c r="I77" s="97">
        <f>ROUNDDOWN(F77-(G77/100),3)</f>
        <v>170.981</v>
      </c>
      <c r="J77" s="97">
        <f t="shared" si="16"/>
        <v>0.432</v>
      </c>
      <c r="K77" s="97">
        <f t="shared" si="17"/>
        <v>0.432</v>
      </c>
      <c r="L77" s="97">
        <f>ROUNDDOWN(H77+K77,3)</f>
        <v>171.846</v>
      </c>
      <c r="M77" s="97" t="s">
        <v>86</v>
      </c>
      <c r="N77" s="97">
        <f t="shared" si="20"/>
        <v>43.2</v>
      </c>
      <c r="P77" s="97">
        <f t="shared" si="18"/>
        <v>4.6</v>
      </c>
      <c r="Q77" s="116">
        <f t="shared" si="21"/>
        <v>19872</v>
      </c>
      <c r="R77" s="116"/>
      <c r="S77" s="118">
        <f t="shared" si="22"/>
        <v>19872</v>
      </c>
      <c r="T77" s="120">
        <f t="shared" si="23"/>
        <v>1743130</v>
      </c>
      <c r="U77" s="97">
        <f>ROUNDDOWN((($R$2*$U$4)/(J77*100))*100,-3)</f>
        <v>46000</v>
      </c>
      <c r="V77" s="97">
        <f t="shared" si="19"/>
        <v>1</v>
      </c>
    </row>
    <row r="78" spans="1:22" ht="19.5" customHeight="1">
      <c r="A78" s="113">
        <v>74</v>
      </c>
      <c r="B78" s="135" t="s">
        <v>57</v>
      </c>
      <c r="C78" s="110">
        <v>41869</v>
      </c>
      <c r="D78" s="134">
        <v>0.16666666666666666</v>
      </c>
      <c r="E78" s="97">
        <v>171.19</v>
      </c>
      <c r="F78" s="97">
        <v>171.022</v>
      </c>
      <c r="G78" s="97">
        <v>2</v>
      </c>
      <c r="H78" s="97">
        <f>ROUNDDOWN(E78+(G78/100),3)</f>
        <v>171.21</v>
      </c>
      <c r="I78" s="97">
        <f>ROUNDDOWN(F78-(G78/100),3)</f>
        <v>171.002</v>
      </c>
      <c r="J78" s="97">
        <f t="shared" si="16"/>
        <v>0.207</v>
      </c>
      <c r="K78" s="97">
        <f t="shared" si="17"/>
        <v>0.207</v>
      </c>
      <c r="L78" s="97">
        <f>ROUNDDOWN(H78+K78,3)</f>
        <v>171.417</v>
      </c>
      <c r="M78" s="97" t="s">
        <v>86</v>
      </c>
      <c r="N78" s="97">
        <f t="shared" si="20"/>
        <v>20.7</v>
      </c>
      <c r="P78" s="97">
        <f t="shared" si="18"/>
        <v>9.6</v>
      </c>
      <c r="Q78" s="116">
        <f t="shared" si="21"/>
        <v>19872</v>
      </c>
      <c r="R78" s="116"/>
      <c r="S78" s="118">
        <f t="shared" si="22"/>
        <v>19872</v>
      </c>
      <c r="T78" s="120">
        <f t="shared" si="23"/>
        <v>1763002</v>
      </c>
      <c r="U78" s="97">
        <f>ROUNDDOWN((($R$2*$U$4)/(J78*100))*100,-3)</f>
        <v>96000</v>
      </c>
      <c r="V78" s="97">
        <f t="shared" si="19"/>
        <v>1</v>
      </c>
    </row>
    <row r="79" spans="1:22" ht="19.5" customHeight="1">
      <c r="A79" s="113">
        <v>75</v>
      </c>
      <c r="B79" s="135" t="s">
        <v>88</v>
      </c>
      <c r="C79" s="110">
        <v>41858</v>
      </c>
      <c r="D79" s="134">
        <v>0.5</v>
      </c>
      <c r="E79" s="97">
        <v>172.081</v>
      </c>
      <c r="F79" s="97">
        <v>172.454</v>
      </c>
      <c r="G79" s="97">
        <v>2</v>
      </c>
      <c r="H79" s="97">
        <f>ROUNDDOWN(E79-(G79/100),3)</f>
        <v>172.061</v>
      </c>
      <c r="I79" s="97">
        <f>ROUNDDOWN(F79+(G79/100),3)</f>
        <v>172.474</v>
      </c>
      <c r="J79" s="97">
        <f t="shared" si="16"/>
        <v>0.412</v>
      </c>
      <c r="K79" s="97">
        <f t="shared" si="17"/>
        <v>0.412</v>
      </c>
      <c r="L79" s="97">
        <f>ROUNDDOWN(H79-K79,3)</f>
        <v>171.649</v>
      </c>
      <c r="M79" s="97" t="s">
        <v>86</v>
      </c>
      <c r="N79" s="97">
        <f t="shared" si="20"/>
        <v>41.2</v>
      </c>
      <c r="P79" s="97">
        <f t="shared" si="18"/>
        <v>4.8</v>
      </c>
      <c r="Q79" s="116">
        <f t="shared" si="21"/>
        <v>19776</v>
      </c>
      <c r="R79" s="116"/>
      <c r="S79" s="118">
        <f t="shared" si="22"/>
        <v>19776</v>
      </c>
      <c r="T79" s="120">
        <f t="shared" si="23"/>
        <v>1782778</v>
      </c>
      <c r="U79" s="97">
        <f>ROUNDDOWN((($R$2*$U$4)/(J79*100))*100,-3)</f>
        <v>48000</v>
      </c>
      <c r="V79" s="97">
        <f t="shared" si="19"/>
        <v>1</v>
      </c>
    </row>
    <row r="80" spans="1:22" ht="19.5" customHeight="1">
      <c r="A80" s="113">
        <v>76</v>
      </c>
      <c r="B80" s="135" t="s">
        <v>88</v>
      </c>
      <c r="C80" s="110">
        <v>41858</v>
      </c>
      <c r="D80" s="133">
        <v>0.3333333333333333</v>
      </c>
      <c r="E80" s="97">
        <v>172.147</v>
      </c>
      <c r="F80" s="97">
        <v>172.613</v>
      </c>
      <c r="G80" s="97">
        <v>2</v>
      </c>
      <c r="H80" s="97">
        <f>ROUNDDOWN(E80-(G80/100),3)</f>
        <v>172.127</v>
      </c>
      <c r="I80" s="97">
        <f>ROUNDDOWN(F80+(G80/100),3)</f>
        <v>172.633</v>
      </c>
      <c r="J80" s="97">
        <f t="shared" si="16"/>
        <v>0.506</v>
      </c>
      <c r="K80" s="97">
        <f t="shared" si="17"/>
        <v>0.506</v>
      </c>
      <c r="L80" s="97">
        <f>ROUNDDOWN(H80-K80,3)</f>
        <v>171.621</v>
      </c>
      <c r="M80" s="97" t="s">
        <v>86</v>
      </c>
      <c r="N80" s="97">
        <f t="shared" si="20"/>
        <v>50.6</v>
      </c>
      <c r="P80" s="97">
        <f t="shared" si="18"/>
        <v>3.9</v>
      </c>
      <c r="Q80" s="116">
        <f t="shared" si="21"/>
        <v>19734</v>
      </c>
      <c r="R80" s="116"/>
      <c r="S80" s="118">
        <f t="shared" si="22"/>
        <v>19734</v>
      </c>
      <c r="T80" s="120">
        <f t="shared" si="23"/>
        <v>1802512</v>
      </c>
      <c r="U80" s="97">
        <f>ROUNDDOWN((($R$2*$U$4)/(J80*100))*100,-3)</f>
        <v>39000</v>
      </c>
      <c r="V80" s="97">
        <f t="shared" si="19"/>
        <v>1</v>
      </c>
    </row>
    <row r="81" spans="1:22" ht="19.5" customHeight="1">
      <c r="A81" s="113">
        <v>77</v>
      </c>
      <c r="B81" s="135" t="s">
        <v>57</v>
      </c>
      <c r="C81" s="110">
        <v>41856</v>
      </c>
      <c r="D81" s="133">
        <v>0.8333333333333334</v>
      </c>
      <c r="E81" s="97">
        <v>173.335</v>
      </c>
      <c r="F81" s="97">
        <v>172.988</v>
      </c>
      <c r="G81" s="97">
        <v>2</v>
      </c>
      <c r="H81" s="97">
        <f>ROUNDDOWN(E81+(G81/100),3)</f>
        <v>173.355</v>
      </c>
      <c r="I81" s="97">
        <f>ROUNDDOWN(F81-(G81/100),3)</f>
        <v>172.968</v>
      </c>
      <c r="J81" s="97">
        <f t="shared" si="16"/>
        <v>0.387</v>
      </c>
      <c r="K81" s="97">
        <f t="shared" si="17"/>
        <v>0.387</v>
      </c>
      <c r="L81" s="97">
        <f>ROUNDDOWN(H81+K81,3)</f>
        <v>173.742</v>
      </c>
      <c r="M81" s="97" t="s">
        <v>92</v>
      </c>
      <c r="P81" s="97">
        <f t="shared" si="18"/>
        <v>5.1</v>
      </c>
      <c r="Q81" s="116"/>
      <c r="R81" s="116"/>
      <c r="S81" s="118">
        <f t="shared" si="22"/>
        <v>0</v>
      </c>
      <c r="T81" s="120">
        <f t="shared" si="23"/>
        <v>1802512</v>
      </c>
      <c r="U81" s="97">
        <f>ROUNDDOWN((($R$2*$U$4)/(J81*100))*100,-3)</f>
        <v>51000</v>
      </c>
      <c r="V81" s="97">
        <f t="shared" si="19"/>
        <v>0</v>
      </c>
    </row>
    <row r="82" spans="1:22" ht="19.5" customHeight="1">
      <c r="A82" s="113">
        <v>78</v>
      </c>
      <c r="B82" s="135" t="s">
        <v>57</v>
      </c>
      <c r="C82" s="110">
        <v>41850</v>
      </c>
      <c r="D82" s="133">
        <v>0</v>
      </c>
      <c r="E82" s="97">
        <v>173.05</v>
      </c>
      <c r="F82" s="97">
        <v>172.909</v>
      </c>
      <c r="G82" s="97">
        <v>2</v>
      </c>
      <c r="H82" s="97">
        <f>ROUNDDOWN(E82+(G82/100),3)</f>
        <v>173.07</v>
      </c>
      <c r="I82" s="97">
        <f>ROUNDDOWN(F82-(G82/100),3)</f>
        <v>172.889</v>
      </c>
      <c r="J82" s="97">
        <f t="shared" si="16"/>
        <v>0.18</v>
      </c>
      <c r="K82" s="97">
        <f t="shared" si="17"/>
        <v>0.18</v>
      </c>
      <c r="L82" s="97">
        <f>ROUNDDOWN(H82+K82,3)</f>
        <v>173.25</v>
      </c>
      <c r="M82" s="97" t="s">
        <v>86</v>
      </c>
      <c r="N82" s="97">
        <f t="shared" si="20"/>
        <v>18</v>
      </c>
      <c r="P82" s="97">
        <f t="shared" si="18"/>
        <v>11.1</v>
      </c>
      <c r="Q82" s="116">
        <f t="shared" si="21"/>
        <v>19980</v>
      </c>
      <c r="R82" s="116"/>
      <c r="S82" s="118">
        <f t="shared" si="22"/>
        <v>19980</v>
      </c>
      <c r="T82" s="120">
        <f t="shared" si="23"/>
        <v>1822492</v>
      </c>
      <c r="U82" s="97">
        <f>ROUNDDOWN((($R$2*$U$4)/(J82*100))*100,-3)</f>
        <v>111000</v>
      </c>
      <c r="V82" s="97">
        <f t="shared" si="19"/>
        <v>1</v>
      </c>
    </row>
    <row r="83" spans="1:22" ht="19.5" customHeight="1">
      <c r="A83" s="113">
        <v>79</v>
      </c>
      <c r="B83" s="135" t="s">
        <v>88</v>
      </c>
      <c r="C83" s="110">
        <v>41843</v>
      </c>
      <c r="D83" s="133">
        <v>0</v>
      </c>
      <c r="E83" s="97">
        <v>173.076</v>
      </c>
      <c r="F83" s="97">
        <v>173.285</v>
      </c>
      <c r="G83" s="97">
        <v>2</v>
      </c>
      <c r="H83" s="97">
        <f>ROUNDDOWN(E83-(G83/100),3)</f>
        <v>173.056</v>
      </c>
      <c r="I83" s="97">
        <f>ROUNDDOWN(F83+(G83/100),3)</f>
        <v>173.305</v>
      </c>
      <c r="J83" s="97">
        <f t="shared" si="16"/>
        <v>0.248</v>
      </c>
      <c r="K83" s="97">
        <f t="shared" si="17"/>
        <v>0.248</v>
      </c>
      <c r="L83" s="97">
        <f>ROUNDDOWN(H83-K83,3)</f>
        <v>172.808</v>
      </c>
      <c r="M83" s="97" t="s">
        <v>116</v>
      </c>
      <c r="O83" s="97">
        <f>ROUNDDOWN(J83*100,3)</f>
        <v>24.8</v>
      </c>
      <c r="P83" s="97">
        <f t="shared" si="18"/>
        <v>8</v>
      </c>
      <c r="Q83" s="116"/>
      <c r="R83" s="116">
        <f>ROUNDDOWN(J83*U83,0)</f>
        <v>19840</v>
      </c>
      <c r="S83" s="118">
        <f t="shared" si="22"/>
        <v>-19840</v>
      </c>
      <c r="T83" s="120">
        <f t="shared" si="23"/>
        <v>1802652</v>
      </c>
      <c r="U83" s="97">
        <f>ROUNDDOWN((($R$2*$U$4)/(J83*100))*100,-3)</f>
        <v>80000</v>
      </c>
      <c r="V83" s="97">
        <f t="shared" si="19"/>
        <v>0</v>
      </c>
    </row>
    <row r="84" spans="1:22" ht="19.5" customHeight="1">
      <c r="A84" s="113">
        <v>80</v>
      </c>
      <c r="B84" s="135" t="s">
        <v>57</v>
      </c>
      <c r="C84" s="110">
        <v>41836</v>
      </c>
      <c r="D84" s="133">
        <v>0.3333333333333333</v>
      </c>
      <c r="E84" s="97">
        <v>174.425</v>
      </c>
      <c r="F84" s="97">
        <v>173.925</v>
      </c>
      <c r="G84" s="97">
        <v>2</v>
      </c>
      <c r="H84" s="97">
        <f>ROUNDDOWN(E84+(G84/100),3)</f>
        <v>174.445</v>
      </c>
      <c r="I84" s="97">
        <f>ROUNDDOWN(F84-(G84/100),3)</f>
        <v>173.905</v>
      </c>
      <c r="J84" s="97">
        <f t="shared" si="16"/>
        <v>0.539</v>
      </c>
      <c r="K84" s="97">
        <f t="shared" si="17"/>
        <v>0.539</v>
      </c>
      <c r="L84" s="97">
        <f>ROUNDDOWN(H84+K84,3)</f>
        <v>174.984</v>
      </c>
      <c r="M84" s="97" t="s">
        <v>92</v>
      </c>
      <c r="P84" s="97">
        <f t="shared" si="18"/>
        <v>3.7</v>
      </c>
      <c r="Q84" s="116"/>
      <c r="R84" s="116">
        <f>ROUNDDOWN(J84*U84,0)</f>
        <v>19943</v>
      </c>
      <c r="S84" s="118">
        <f t="shared" si="22"/>
        <v>-19943</v>
      </c>
      <c r="T84" s="120">
        <f t="shared" si="23"/>
        <v>1782709</v>
      </c>
      <c r="U84" s="97">
        <f>ROUNDDOWN((($R$2*$U$4)/(J84*100))*100,-3)</f>
        <v>37000</v>
      </c>
      <c r="V84" s="97">
        <f t="shared" si="19"/>
        <v>0</v>
      </c>
    </row>
    <row r="85" spans="1:22" ht="19.5" customHeight="1">
      <c r="A85" s="113">
        <v>81</v>
      </c>
      <c r="B85" s="97" t="s">
        <v>88</v>
      </c>
      <c r="C85" s="98">
        <v>41817</v>
      </c>
      <c r="D85" s="133">
        <v>0.8333333333333334</v>
      </c>
      <c r="E85" s="97">
        <v>172.475</v>
      </c>
      <c r="F85" s="97">
        <v>172.909</v>
      </c>
      <c r="G85" s="97">
        <v>2</v>
      </c>
      <c r="H85" s="97">
        <f>ROUNDDOWN(E85-(G85/100),3)</f>
        <v>172.455</v>
      </c>
      <c r="I85" s="97">
        <f>ROUNDDOWN(F85+(G85/100),3)</f>
        <v>172.929</v>
      </c>
      <c r="J85" s="97">
        <f t="shared" si="16"/>
        <v>0.473</v>
      </c>
      <c r="K85" s="97">
        <f t="shared" si="17"/>
        <v>0.473</v>
      </c>
      <c r="L85" s="97">
        <f>ROUNDDOWN(H85-K85,3)</f>
        <v>171.982</v>
      </c>
      <c r="M85" s="97" t="s">
        <v>116</v>
      </c>
      <c r="O85" s="97">
        <f>ROUNDDOWN(J85*100,3)</f>
        <v>47.3</v>
      </c>
      <c r="P85" s="97">
        <f t="shared" si="18"/>
        <v>4.2</v>
      </c>
      <c r="Q85" s="116"/>
      <c r="R85" s="116">
        <f>ROUNDDOWN(J85*U85,0)</f>
        <v>19866</v>
      </c>
      <c r="S85" s="118">
        <f t="shared" si="22"/>
        <v>-19866</v>
      </c>
      <c r="T85" s="120">
        <f t="shared" si="23"/>
        <v>1762843</v>
      </c>
      <c r="U85" s="97">
        <f>ROUNDDOWN((($R$2*$U$4)/(J85*100))*100,-3)</f>
        <v>42000</v>
      </c>
      <c r="V85" s="97">
        <f t="shared" si="19"/>
        <v>0</v>
      </c>
    </row>
    <row r="86" spans="1:22" ht="19.5" customHeight="1">
      <c r="A86" s="113">
        <v>82</v>
      </c>
      <c r="B86" s="97" t="s">
        <v>57</v>
      </c>
      <c r="C86" s="98">
        <v>41809</v>
      </c>
      <c r="D86" s="133">
        <v>0.3333333333333333</v>
      </c>
      <c r="E86" s="97">
        <v>173.252</v>
      </c>
      <c r="F86" s="97">
        <v>172.965</v>
      </c>
      <c r="G86" s="97">
        <v>2</v>
      </c>
      <c r="H86" s="97">
        <f>ROUNDDOWN(E86+(G86/100),3)</f>
        <v>173.272</v>
      </c>
      <c r="I86" s="97">
        <f>ROUNDDOWN(F86-(G86/100),3)</f>
        <v>172.945</v>
      </c>
      <c r="J86" s="97">
        <f t="shared" si="16"/>
        <v>0.326</v>
      </c>
      <c r="K86" s="97">
        <f t="shared" si="17"/>
        <v>0.326</v>
      </c>
      <c r="L86" s="97">
        <f>ROUNDDOWN(H86+K86,3)</f>
        <v>173.598</v>
      </c>
      <c r="M86" s="97" t="s">
        <v>86</v>
      </c>
      <c r="N86" s="97">
        <f t="shared" si="20"/>
        <v>32.6</v>
      </c>
      <c r="P86" s="97">
        <f t="shared" si="18"/>
        <v>6.1</v>
      </c>
      <c r="Q86" s="116">
        <f t="shared" si="21"/>
        <v>19886</v>
      </c>
      <c r="R86" s="116"/>
      <c r="S86" s="118">
        <f t="shared" si="22"/>
        <v>19886</v>
      </c>
      <c r="T86" s="120">
        <f t="shared" si="23"/>
        <v>1782729</v>
      </c>
      <c r="U86" s="97">
        <f>ROUNDDOWN((($R$2*$U$4)/(J86*100))*100,-3)</f>
        <v>61000</v>
      </c>
      <c r="V86" s="97">
        <f t="shared" si="19"/>
        <v>1</v>
      </c>
    </row>
    <row r="87" spans="1:22" ht="19.5" customHeight="1">
      <c r="A87" s="113">
        <v>83</v>
      </c>
      <c r="B87" s="97" t="s">
        <v>57</v>
      </c>
      <c r="C87" s="98">
        <v>41808</v>
      </c>
      <c r="D87" s="133">
        <v>0.8333333333333334</v>
      </c>
      <c r="E87" s="97">
        <v>173.301</v>
      </c>
      <c r="F87" s="97">
        <v>172.752</v>
      </c>
      <c r="G87" s="97">
        <v>2</v>
      </c>
      <c r="H87" s="97">
        <f>ROUNDDOWN(E87+(G87/100),3)</f>
        <v>173.321</v>
      </c>
      <c r="I87" s="97">
        <f>ROUNDDOWN(F87-(G87/100),3)</f>
        <v>172.732</v>
      </c>
      <c r="J87" s="97">
        <f t="shared" si="16"/>
        <v>0.588</v>
      </c>
      <c r="K87" s="97">
        <f t="shared" si="17"/>
        <v>0.588</v>
      </c>
      <c r="L87" s="97">
        <f>ROUNDDOWN(H87+K87,3)</f>
        <v>173.909</v>
      </c>
      <c r="M87" s="97" t="s">
        <v>86</v>
      </c>
      <c r="N87" s="97">
        <f t="shared" si="20"/>
        <v>58.8</v>
      </c>
      <c r="P87" s="97">
        <f t="shared" si="18"/>
        <v>3.4</v>
      </c>
      <c r="Q87" s="116">
        <f t="shared" si="21"/>
        <v>19992</v>
      </c>
      <c r="R87" s="116"/>
      <c r="S87" s="118">
        <f t="shared" si="22"/>
        <v>19992</v>
      </c>
      <c r="T87" s="120">
        <f t="shared" si="23"/>
        <v>1802721</v>
      </c>
      <c r="U87" s="97">
        <f>ROUNDDOWN((($R$2*$U$4)/(J87*100))*100,-3)</f>
        <v>34000</v>
      </c>
      <c r="V87" s="97">
        <f t="shared" si="19"/>
        <v>1</v>
      </c>
    </row>
    <row r="88" spans="1:22" ht="19.5" customHeight="1">
      <c r="A88" s="113">
        <v>84</v>
      </c>
      <c r="B88" s="97" t="s">
        <v>57</v>
      </c>
      <c r="C88" s="98">
        <v>41806</v>
      </c>
      <c r="D88" s="133">
        <v>0.5</v>
      </c>
      <c r="E88" s="97">
        <v>173.002</v>
      </c>
      <c r="F88" s="97">
        <v>172.71</v>
      </c>
      <c r="G88" s="97">
        <v>2</v>
      </c>
      <c r="H88" s="97">
        <f>ROUNDDOWN(E88+(G88/100),3)</f>
        <v>173.022</v>
      </c>
      <c r="I88" s="97">
        <f>ROUNDDOWN(F88-(G88/100),3)</f>
        <v>172.69</v>
      </c>
      <c r="J88" s="97">
        <f t="shared" si="16"/>
        <v>0.331</v>
      </c>
      <c r="K88" s="97">
        <f t="shared" si="17"/>
        <v>0.331</v>
      </c>
      <c r="L88" s="97">
        <f>ROUNDDOWN(H88+K88,3)</f>
        <v>173.353</v>
      </c>
      <c r="M88" s="97" t="s">
        <v>86</v>
      </c>
      <c r="N88" s="97">
        <f t="shared" si="20"/>
        <v>33.1</v>
      </c>
      <c r="P88" s="97">
        <f t="shared" si="18"/>
        <v>6</v>
      </c>
      <c r="Q88" s="116">
        <f t="shared" si="21"/>
        <v>19860</v>
      </c>
      <c r="R88" s="116"/>
      <c r="S88" s="118">
        <f t="shared" si="22"/>
        <v>19860</v>
      </c>
      <c r="T88" s="120">
        <f t="shared" si="23"/>
        <v>1822581</v>
      </c>
      <c r="U88" s="97">
        <f>ROUNDDOWN((($R$2*$U$4)/(J88*100))*100,-3)</f>
        <v>60000</v>
      </c>
      <c r="V88" s="97">
        <f t="shared" si="19"/>
        <v>1</v>
      </c>
    </row>
    <row r="89" spans="1:22" ht="19.5" customHeight="1">
      <c r="A89" s="113">
        <v>85</v>
      </c>
      <c r="B89" s="97" t="s">
        <v>57</v>
      </c>
      <c r="C89" s="98">
        <v>41794</v>
      </c>
      <c r="D89" s="133">
        <v>0.3333333333333333</v>
      </c>
      <c r="E89" s="97">
        <v>171.805</v>
      </c>
      <c r="F89" s="97">
        <v>171.345</v>
      </c>
      <c r="G89" s="97">
        <v>2</v>
      </c>
      <c r="H89" s="97">
        <f>ROUNDDOWN(E89+(G89/100),3)</f>
        <v>171.825</v>
      </c>
      <c r="I89" s="97">
        <f>ROUNDDOWN(F89-(G89/100),3)</f>
        <v>171.325</v>
      </c>
      <c r="J89" s="97">
        <f t="shared" si="16"/>
        <v>0.5</v>
      </c>
      <c r="K89" s="97">
        <f t="shared" si="17"/>
        <v>0.5</v>
      </c>
      <c r="L89" s="97">
        <f>ROUNDDOWN(H89+K89,3)</f>
        <v>172.325</v>
      </c>
      <c r="M89" s="97" t="s">
        <v>86</v>
      </c>
      <c r="N89" s="97">
        <f t="shared" si="20"/>
        <v>50</v>
      </c>
      <c r="P89" s="97">
        <f t="shared" si="18"/>
        <v>4</v>
      </c>
      <c r="Q89" s="116">
        <f t="shared" si="21"/>
        <v>20000</v>
      </c>
      <c r="R89" s="116"/>
      <c r="S89" s="118">
        <f t="shared" si="22"/>
        <v>20000</v>
      </c>
      <c r="T89" s="120">
        <f t="shared" si="23"/>
        <v>1842581</v>
      </c>
      <c r="U89" s="97">
        <f>ROUNDDOWN((($R$2*$U$4)/(J89*100))*100,-3)</f>
        <v>40000</v>
      </c>
      <c r="V89" s="97">
        <f t="shared" si="19"/>
        <v>1</v>
      </c>
    </row>
    <row r="90" spans="1:22" ht="19.5" customHeight="1">
      <c r="A90" s="113">
        <v>86</v>
      </c>
      <c r="B90" s="97" t="s">
        <v>57</v>
      </c>
      <c r="C90" s="98">
        <v>41792</v>
      </c>
      <c r="D90" s="133">
        <v>0.3333333333333333</v>
      </c>
      <c r="E90" s="97">
        <v>170.968</v>
      </c>
      <c r="F90" s="97">
        <v>170.501</v>
      </c>
      <c r="G90" s="97">
        <v>2</v>
      </c>
      <c r="H90" s="97">
        <f>ROUNDDOWN(E90+(G90/100),3)</f>
        <v>170.988</v>
      </c>
      <c r="I90" s="97">
        <f>ROUNDDOWN(F90-(G90/100),3)</f>
        <v>170.481</v>
      </c>
      <c r="J90" s="97">
        <f t="shared" si="16"/>
        <v>0.507</v>
      </c>
      <c r="K90" s="97">
        <f t="shared" si="17"/>
        <v>0.507</v>
      </c>
      <c r="L90" s="97">
        <f>ROUNDDOWN(H90+K90,3)</f>
        <v>171.495</v>
      </c>
      <c r="M90" s="97" t="s">
        <v>86</v>
      </c>
      <c r="N90" s="97">
        <f t="shared" si="20"/>
        <v>50.7</v>
      </c>
      <c r="P90" s="97">
        <f t="shared" si="18"/>
        <v>3.9</v>
      </c>
      <c r="Q90" s="116">
        <f t="shared" si="21"/>
        <v>19773</v>
      </c>
      <c r="R90" s="116"/>
      <c r="S90" s="118">
        <f t="shared" si="22"/>
        <v>19773</v>
      </c>
      <c r="T90" s="120">
        <f t="shared" si="23"/>
        <v>1862354</v>
      </c>
      <c r="U90" s="97">
        <f>ROUNDDOWN((($R$2*$U$4)/(J90*100))*100,-3)</f>
        <v>39000</v>
      </c>
      <c r="V90" s="97">
        <f t="shared" si="19"/>
        <v>1</v>
      </c>
    </row>
    <row r="91" spans="1:22" ht="19.5" customHeight="1">
      <c r="A91" s="113">
        <v>87</v>
      </c>
      <c r="B91" s="97" t="s">
        <v>88</v>
      </c>
      <c r="C91" s="98">
        <v>41786</v>
      </c>
      <c r="D91" s="133">
        <v>0.6666666666666666</v>
      </c>
      <c r="E91" s="97">
        <v>171.341</v>
      </c>
      <c r="F91" s="97">
        <v>171.6</v>
      </c>
      <c r="G91" s="97">
        <v>2</v>
      </c>
      <c r="H91" s="97">
        <f>ROUNDDOWN(E91-(G91/100),3)</f>
        <v>171.321</v>
      </c>
      <c r="I91" s="97">
        <f>ROUNDDOWN(F91+(G91/100),3)</f>
        <v>171.62</v>
      </c>
      <c r="J91" s="97">
        <f t="shared" si="16"/>
        <v>0.299</v>
      </c>
      <c r="K91" s="97">
        <f t="shared" si="17"/>
        <v>0.299</v>
      </c>
      <c r="L91" s="97">
        <f>ROUNDDOWN(H91-K91,3)</f>
        <v>171.022</v>
      </c>
      <c r="M91" s="97" t="s">
        <v>116</v>
      </c>
      <c r="O91" s="97">
        <f>ROUNDDOWN(J91*100,3)</f>
        <v>29.9</v>
      </c>
      <c r="P91" s="97">
        <f t="shared" si="18"/>
        <v>6.6</v>
      </c>
      <c r="Q91" s="116"/>
      <c r="R91" s="116">
        <f>ROUNDDOWN(J91*U91,0)</f>
        <v>19734</v>
      </c>
      <c r="S91" s="118">
        <f t="shared" si="22"/>
        <v>-19734</v>
      </c>
      <c r="T91" s="120">
        <f t="shared" si="23"/>
        <v>1842620</v>
      </c>
      <c r="U91" s="97">
        <f>ROUNDDOWN((($R$2*$U$4)/(J91*100))*100,-3)</f>
        <v>66000</v>
      </c>
      <c r="V91" s="97">
        <f t="shared" si="19"/>
        <v>0</v>
      </c>
    </row>
    <row r="92" spans="1:22" ht="19.5" customHeight="1">
      <c r="A92" s="113">
        <v>88</v>
      </c>
      <c r="B92" s="97" t="s">
        <v>57</v>
      </c>
      <c r="C92" s="98">
        <v>41782</v>
      </c>
      <c r="D92" s="133">
        <v>0.6666666666666666</v>
      </c>
      <c r="E92" s="97">
        <v>171.605</v>
      </c>
      <c r="F92" s="97">
        <v>171.312</v>
      </c>
      <c r="G92" s="97">
        <v>2</v>
      </c>
      <c r="H92" s="97">
        <f>ROUNDDOWN(E92+(G92/100),3)</f>
        <v>171.625</v>
      </c>
      <c r="I92" s="97">
        <f>ROUNDDOWN(F92-(G92/100),3)</f>
        <v>171.292</v>
      </c>
      <c r="J92" s="97">
        <f t="shared" si="16"/>
        <v>0.332</v>
      </c>
      <c r="K92" s="97">
        <f t="shared" si="17"/>
        <v>0.332</v>
      </c>
      <c r="L92" s="97">
        <f>ROUNDDOWN(H92+K92,3)</f>
        <v>171.957</v>
      </c>
      <c r="M92" s="97" t="s">
        <v>116</v>
      </c>
      <c r="O92" s="97">
        <f>ROUNDDOWN(J92*100,3)</f>
        <v>33.2</v>
      </c>
      <c r="P92" s="97">
        <f t="shared" si="18"/>
        <v>6</v>
      </c>
      <c r="Q92" s="116"/>
      <c r="R92" s="116">
        <f>ROUNDDOWN(J92*U92,0)</f>
        <v>19920</v>
      </c>
      <c r="S92" s="118">
        <f t="shared" si="22"/>
        <v>-19920</v>
      </c>
      <c r="T92" s="120">
        <f t="shared" si="23"/>
        <v>1822700</v>
      </c>
      <c r="U92" s="97">
        <f>ROUNDDOWN((($R$2*$U$4)/(J92*100))*100,-3)</f>
        <v>60000</v>
      </c>
      <c r="V92" s="97">
        <f t="shared" si="19"/>
        <v>0</v>
      </c>
    </row>
    <row r="93" spans="1:22" ht="19.5" customHeight="1">
      <c r="A93" s="113">
        <v>89</v>
      </c>
      <c r="B93" s="97" t="s">
        <v>57</v>
      </c>
      <c r="C93" s="98">
        <v>41780</v>
      </c>
      <c r="D93" s="133">
        <v>0.3333333333333333</v>
      </c>
      <c r="E93" s="97">
        <v>170.742</v>
      </c>
      <c r="F93" s="97">
        <v>169.787</v>
      </c>
      <c r="G93" s="97">
        <v>2</v>
      </c>
      <c r="H93" s="97">
        <f>ROUNDDOWN(E93+(G93/100),3)</f>
        <v>170.762</v>
      </c>
      <c r="I93" s="97">
        <f>ROUNDDOWN(F93-(G93/100),3)</f>
        <v>169.767</v>
      </c>
      <c r="J93" s="97">
        <f t="shared" si="16"/>
        <v>0.995</v>
      </c>
      <c r="K93" s="97">
        <f t="shared" si="17"/>
        <v>0.995</v>
      </c>
      <c r="L93" s="97">
        <f>ROUNDDOWN(H93+K93,3)</f>
        <v>171.757</v>
      </c>
      <c r="M93" s="97" t="s">
        <v>86</v>
      </c>
      <c r="N93" s="97">
        <f t="shared" si="20"/>
        <v>99.5</v>
      </c>
      <c r="P93" s="97">
        <f t="shared" si="18"/>
        <v>2</v>
      </c>
      <c r="Q93" s="116">
        <f t="shared" si="21"/>
        <v>19900</v>
      </c>
      <c r="R93" s="116"/>
      <c r="S93" s="118">
        <f t="shared" si="22"/>
        <v>19900</v>
      </c>
      <c r="T93" s="120">
        <f t="shared" si="23"/>
        <v>1842600</v>
      </c>
      <c r="U93" s="97">
        <f>ROUNDDOWN((($R$2*$U$4)/(J93*100))*100,-3)</f>
        <v>20000</v>
      </c>
      <c r="V93" s="97">
        <f t="shared" si="19"/>
        <v>1</v>
      </c>
    </row>
    <row r="94" spans="1:22" ht="19.5" customHeight="1">
      <c r="A94" s="113">
        <v>90</v>
      </c>
      <c r="B94" s="97" t="s">
        <v>88</v>
      </c>
      <c r="C94" s="98">
        <v>41775</v>
      </c>
      <c r="D94" s="133">
        <v>0.6666666666666666</v>
      </c>
      <c r="E94" s="97">
        <v>170.683</v>
      </c>
      <c r="F94" s="97">
        <v>170.988</v>
      </c>
      <c r="G94" s="97">
        <v>2</v>
      </c>
      <c r="H94" s="97">
        <f>ROUNDDOWN(E94-(G94/100),3)</f>
        <v>170.663</v>
      </c>
      <c r="I94" s="97">
        <f>ROUNDDOWN(F94+(G94/100),3)</f>
        <v>171.008</v>
      </c>
      <c r="J94" s="97">
        <f t="shared" si="16"/>
        <v>0.344</v>
      </c>
      <c r="K94" s="97">
        <f t="shared" si="17"/>
        <v>0.344</v>
      </c>
      <c r="L94" s="97">
        <f>ROUNDDOWN(H94-K94,3)</f>
        <v>170.319</v>
      </c>
      <c r="M94" s="97" t="s">
        <v>86</v>
      </c>
      <c r="N94" s="97">
        <f t="shared" si="20"/>
        <v>34.4</v>
      </c>
      <c r="P94" s="97">
        <f t="shared" si="18"/>
        <v>5.8</v>
      </c>
      <c r="Q94" s="116">
        <f t="shared" si="21"/>
        <v>19952</v>
      </c>
      <c r="R94" s="116"/>
      <c r="S94" s="118">
        <f t="shared" si="22"/>
        <v>19952</v>
      </c>
      <c r="T94" s="120">
        <f t="shared" si="23"/>
        <v>1862552</v>
      </c>
      <c r="U94" s="97">
        <f>ROUNDDOWN((($R$2*$U$4)/(J94*100))*100,-3)</f>
        <v>58000</v>
      </c>
      <c r="V94" s="97">
        <f t="shared" si="19"/>
        <v>1</v>
      </c>
    </row>
    <row r="95" spans="1:22" ht="19.5" customHeight="1">
      <c r="A95" s="113">
        <v>91</v>
      </c>
      <c r="B95" s="97" t="s">
        <v>57</v>
      </c>
      <c r="C95" s="98">
        <v>41771</v>
      </c>
      <c r="D95" s="133">
        <v>0.5</v>
      </c>
      <c r="E95" s="97">
        <v>172.28</v>
      </c>
      <c r="F95" s="97">
        <v>172.046</v>
      </c>
      <c r="G95" s="97">
        <v>2</v>
      </c>
      <c r="H95" s="97">
        <f>ROUNDDOWN(E95+(G95/100),3)</f>
        <v>172.3</v>
      </c>
      <c r="I95" s="97">
        <f>ROUNDDOWN(F95-(G95/100),3)</f>
        <v>172.026</v>
      </c>
      <c r="J95" s="97">
        <f t="shared" si="16"/>
        <v>0.274</v>
      </c>
      <c r="K95" s="97">
        <f t="shared" si="17"/>
        <v>0.274</v>
      </c>
      <c r="L95" s="97">
        <f>ROUNDDOWN(H95+K95,3)</f>
        <v>172.574</v>
      </c>
      <c r="M95" s="97" t="s">
        <v>86</v>
      </c>
      <c r="N95" s="97">
        <f t="shared" si="20"/>
        <v>27.4</v>
      </c>
      <c r="P95" s="97">
        <f t="shared" si="18"/>
        <v>7.2</v>
      </c>
      <c r="Q95" s="116">
        <f t="shared" si="21"/>
        <v>19728</v>
      </c>
      <c r="R95" s="116"/>
      <c r="S95" s="118">
        <f t="shared" si="22"/>
        <v>19728</v>
      </c>
      <c r="T95" s="120">
        <f t="shared" si="23"/>
        <v>1882280</v>
      </c>
      <c r="U95" s="97">
        <f>ROUNDDOWN((($R$2*$U$4)/(J95*100))*100,-3)</f>
        <v>72000</v>
      </c>
      <c r="V95" s="97">
        <f t="shared" si="19"/>
        <v>1</v>
      </c>
    </row>
    <row r="96" spans="1:22" ht="19.5" customHeight="1">
      <c r="A96" s="113">
        <v>92</v>
      </c>
      <c r="B96" s="98" t="s">
        <v>88</v>
      </c>
      <c r="C96" s="98">
        <v>41768</v>
      </c>
      <c r="D96" s="133">
        <v>0.3333333333333333</v>
      </c>
      <c r="E96" s="97">
        <v>171.994</v>
      </c>
      <c r="F96" s="97">
        <v>172.297</v>
      </c>
      <c r="G96" s="97">
        <v>2</v>
      </c>
      <c r="H96" s="97">
        <f>ROUNDDOWN(E96-(G96/100),3)</f>
        <v>171.974</v>
      </c>
      <c r="I96" s="97">
        <f>ROUNDDOWN(F96+(G96/100),3)</f>
        <v>172.317</v>
      </c>
      <c r="J96" s="97">
        <f t="shared" si="16"/>
        <v>0.343</v>
      </c>
      <c r="K96" s="97">
        <f t="shared" si="17"/>
        <v>0.343</v>
      </c>
      <c r="L96" s="97">
        <f>ROUNDDOWN(H96-K96,3)</f>
        <v>171.631</v>
      </c>
      <c r="M96" s="97" t="s">
        <v>86</v>
      </c>
      <c r="N96" s="97">
        <f t="shared" si="20"/>
        <v>34.3</v>
      </c>
      <c r="P96" s="97">
        <f t="shared" si="18"/>
        <v>5.8</v>
      </c>
      <c r="Q96" s="116">
        <f t="shared" si="21"/>
        <v>19894</v>
      </c>
      <c r="R96" s="116"/>
      <c r="S96" s="118">
        <f t="shared" si="22"/>
        <v>19894</v>
      </c>
      <c r="T96" s="120">
        <f t="shared" si="23"/>
        <v>1902174</v>
      </c>
      <c r="U96" s="97">
        <f>ROUNDDOWN((($R$2*$U$4)/(J96*100))*100,-3)</f>
        <v>58000</v>
      </c>
      <c r="V96" s="97">
        <f t="shared" si="19"/>
        <v>1</v>
      </c>
    </row>
    <row r="97" spans="1:22" ht="19.5" customHeight="1">
      <c r="A97" s="113">
        <v>93</v>
      </c>
      <c r="B97" s="97" t="s">
        <v>57</v>
      </c>
      <c r="C97" s="98">
        <v>41766</v>
      </c>
      <c r="D97" s="133">
        <v>0.3333333333333333</v>
      </c>
      <c r="E97" s="97">
        <v>172.526</v>
      </c>
      <c r="F97" s="97">
        <v>172.177</v>
      </c>
      <c r="G97" s="97">
        <v>2</v>
      </c>
      <c r="H97" s="97">
        <f aca="true" t="shared" si="24" ref="H97:H103">ROUNDDOWN(E97+(G97/100),3)</f>
        <v>172.546</v>
      </c>
      <c r="I97" s="97">
        <f aca="true" t="shared" si="25" ref="I97:I103">ROUNDDOWN(F97-(G97/100),3)</f>
        <v>172.157</v>
      </c>
      <c r="J97" s="97">
        <f t="shared" si="16"/>
        <v>0.388</v>
      </c>
      <c r="K97" s="97">
        <f t="shared" si="17"/>
        <v>0.388</v>
      </c>
      <c r="L97" s="97">
        <f>ROUNDDOWN(H97+K97,3)</f>
        <v>172.934</v>
      </c>
      <c r="M97" s="97" t="s">
        <v>116</v>
      </c>
      <c r="O97" s="97">
        <f>ROUNDDOWN(J97*100,3)</f>
        <v>38.8</v>
      </c>
      <c r="P97" s="97">
        <f t="shared" si="18"/>
        <v>5.1</v>
      </c>
      <c r="Q97" s="116"/>
      <c r="R97" s="116">
        <f>ROUNDDOWN(J97*U97,0)</f>
        <v>19788</v>
      </c>
      <c r="S97" s="118">
        <f t="shared" si="22"/>
        <v>-19788</v>
      </c>
      <c r="T97" s="120">
        <f t="shared" si="23"/>
        <v>1882386</v>
      </c>
      <c r="U97" s="97">
        <f>ROUNDDOWN((($R$2*$U$4)/(J97*100))*100,-3)</f>
        <v>51000</v>
      </c>
      <c r="V97" s="97">
        <f t="shared" si="19"/>
        <v>0</v>
      </c>
    </row>
    <row r="98" spans="1:22" ht="19.5" customHeight="1">
      <c r="A98" s="113">
        <v>94</v>
      </c>
      <c r="B98" s="97" t="s">
        <v>57</v>
      </c>
      <c r="C98" s="98">
        <v>41765</v>
      </c>
      <c r="D98" s="133">
        <v>0.8333333333333334</v>
      </c>
      <c r="E98" s="97">
        <v>172.623</v>
      </c>
      <c r="F98" s="97">
        <v>172.345</v>
      </c>
      <c r="G98" s="97">
        <v>2</v>
      </c>
      <c r="H98" s="97">
        <f t="shared" si="24"/>
        <v>172.643</v>
      </c>
      <c r="I98" s="97">
        <f t="shared" si="25"/>
        <v>172.325</v>
      </c>
      <c r="J98" s="97">
        <f t="shared" si="16"/>
        <v>0.318</v>
      </c>
      <c r="K98" s="97">
        <f t="shared" si="17"/>
        <v>0.318</v>
      </c>
      <c r="L98" s="97">
        <f>ROUNDDOWN(H98+K98,3)</f>
        <v>172.961</v>
      </c>
      <c r="M98" s="97" t="s">
        <v>116</v>
      </c>
      <c r="O98" s="97">
        <f>ROUNDDOWN(J98*100,3)</f>
        <v>31.8</v>
      </c>
      <c r="P98" s="97">
        <f t="shared" si="18"/>
        <v>6.2</v>
      </c>
      <c r="Q98" s="116"/>
      <c r="R98" s="116">
        <f>ROUNDDOWN(J98*U98,0)</f>
        <v>19716</v>
      </c>
      <c r="S98" s="118">
        <f t="shared" si="22"/>
        <v>-19716</v>
      </c>
      <c r="T98" s="120">
        <f t="shared" si="23"/>
        <v>1862670</v>
      </c>
      <c r="U98" s="97">
        <f>ROUNDDOWN((($R$2*$U$4)/(J98*100))*100,-3)</f>
        <v>62000</v>
      </c>
      <c r="V98" s="97">
        <f t="shared" si="19"/>
        <v>0</v>
      </c>
    </row>
    <row r="99" spans="1:22" ht="19.5" customHeight="1">
      <c r="A99" s="113">
        <v>95</v>
      </c>
      <c r="B99" s="97" t="s">
        <v>57</v>
      </c>
      <c r="C99" s="98">
        <v>41761</v>
      </c>
      <c r="D99" s="133">
        <v>0</v>
      </c>
      <c r="E99" s="97">
        <v>172.902</v>
      </c>
      <c r="F99" s="97">
        <v>172.674</v>
      </c>
      <c r="G99" s="97">
        <v>2</v>
      </c>
      <c r="H99" s="97">
        <f t="shared" si="24"/>
        <v>172.922</v>
      </c>
      <c r="I99" s="97">
        <f t="shared" si="25"/>
        <v>172.654</v>
      </c>
      <c r="J99" s="97">
        <f t="shared" si="16"/>
        <v>0.268</v>
      </c>
      <c r="K99" s="97">
        <f t="shared" si="17"/>
        <v>0.268</v>
      </c>
      <c r="L99" s="97">
        <f>ROUNDDOWN(H99+K99,3)</f>
        <v>173.19</v>
      </c>
      <c r="M99" s="97" t="s">
        <v>86</v>
      </c>
      <c r="N99" s="97">
        <f t="shared" si="20"/>
        <v>26.8</v>
      </c>
      <c r="P99" s="97">
        <f t="shared" si="18"/>
        <v>7.4</v>
      </c>
      <c r="Q99" s="116">
        <f t="shared" si="21"/>
        <v>19832</v>
      </c>
      <c r="R99" s="116"/>
      <c r="S99" s="118">
        <f t="shared" si="22"/>
        <v>19832</v>
      </c>
      <c r="T99" s="120">
        <f t="shared" si="23"/>
        <v>1882502</v>
      </c>
      <c r="U99" s="97">
        <f>ROUNDDOWN((($R$2*$U$4)/(J99*100))*100,-3)</f>
        <v>74000</v>
      </c>
      <c r="V99" s="97">
        <f t="shared" si="19"/>
        <v>1</v>
      </c>
    </row>
    <row r="100" spans="1:22" ht="19.5" customHeight="1">
      <c r="A100" s="113">
        <v>96</v>
      </c>
      <c r="B100" s="97" t="s">
        <v>57</v>
      </c>
      <c r="C100" s="98">
        <v>41759</v>
      </c>
      <c r="D100" s="133">
        <v>0.3333333333333333</v>
      </c>
      <c r="E100" s="97">
        <v>172.412</v>
      </c>
      <c r="F100" s="97">
        <v>171.928</v>
      </c>
      <c r="G100" s="97">
        <v>2</v>
      </c>
      <c r="H100" s="97">
        <f t="shared" si="24"/>
        <v>172.432</v>
      </c>
      <c r="I100" s="97">
        <f t="shared" si="25"/>
        <v>171.908</v>
      </c>
      <c r="J100" s="97">
        <f t="shared" si="16"/>
        <v>0.524</v>
      </c>
      <c r="K100" s="97">
        <f t="shared" si="17"/>
        <v>0.524</v>
      </c>
      <c r="L100" s="97">
        <f>ROUNDDOWN(H100+K100,3)</f>
        <v>172.956</v>
      </c>
      <c r="M100" s="97" t="s">
        <v>86</v>
      </c>
      <c r="N100" s="97">
        <f t="shared" si="20"/>
        <v>52.4</v>
      </c>
      <c r="P100" s="97">
        <f t="shared" si="18"/>
        <v>3.8</v>
      </c>
      <c r="Q100" s="116">
        <f t="shared" si="21"/>
        <v>19912</v>
      </c>
      <c r="R100" s="116"/>
      <c r="S100" s="118">
        <f t="shared" si="22"/>
        <v>19912</v>
      </c>
      <c r="T100" s="120">
        <f t="shared" si="23"/>
        <v>1902414</v>
      </c>
      <c r="U100" s="97">
        <f>ROUNDDOWN((($R$2*$U$4)/(J100*100))*100,-3)</f>
        <v>38000</v>
      </c>
      <c r="V100" s="97">
        <f t="shared" si="19"/>
        <v>1</v>
      </c>
    </row>
    <row r="101" spans="1:22" ht="19.5" customHeight="1">
      <c r="A101" s="113">
        <v>97</v>
      </c>
      <c r="B101" s="97" t="s">
        <v>57</v>
      </c>
      <c r="C101" s="98">
        <v>41757</v>
      </c>
      <c r="D101" s="133">
        <v>0.8333333333333334</v>
      </c>
      <c r="E101" s="97">
        <v>171.4</v>
      </c>
      <c r="F101" s="97">
        <v>171.961</v>
      </c>
      <c r="G101" s="97">
        <v>2</v>
      </c>
      <c r="H101" s="97">
        <f t="shared" si="24"/>
        <v>171.42</v>
      </c>
      <c r="I101" s="97">
        <f t="shared" si="25"/>
        <v>171.941</v>
      </c>
      <c r="J101" s="97">
        <f t="shared" si="16"/>
        <v>0.521</v>
      </c>
      <c r="K101" s="97">
        <f t="shared" si="17"/>
        <v>0.521</v>
      </c>
      <c r="L101" s="97">
        <f>ROUNDDOWN(H101+K101,3)</f>
        <v>171.941</v>
      </c>
      <c r="M101" s="97" t="s">
        <v>86</v>
      </c>
      <c r="N101" s="97">
        <f t="shared" si="20"/>
        <v>52.1</v>
      </c>
      <c r="P101" s="97">
        <f t="shared" si="18"/>
        <v>3.8</v>
      </c>
      <c r="Q101" s="116">
        <f t="shared" si="21"/>
        <v>19798</v>
      </c>
      <c r="R101" s="116"/>
      <c r="S101" s="118">
        <f t="shared" si="22"/>
        <v>19798</v>
      </c>
      <c r="T101" s="120">
        <f t="shared" si="23"/>
        <v>1922212</v>
      </c>
      <c r="U101" s="97">
        <f>ROUNDDOWN((($R$2*$U$4)/(J101*100))*100,-3)</f>
        <v>38000</v>
      </c>
      <c r="V101" s="97">
        <f t="shared" si="19"/>
        <v>1</v>
      </c>
    </row>
    <row r="102" spans="1:22" ht="19.5" customHeight="1">
      <c r="A102" s="113">
        <v>98</v>
      </c>
      <c r="B102" s="97" t="s">
        <v>57</v>
      </c>
      <c r="C102" s="98">
        <v>41751</v>
      </c>
      <c r="D102" s="133">
        <v>0.3333333333333333</v>
      </c>
      <c r="E102" s="97">
        <v>172.51</v>
      </c>
      <c r="F102" s="97">
        <v>172.015</v>
      </c>
      <c r="G102" s="97">
        <v>2</v>
      </c>
      <c r="H102" s="97">
        <f t="shared" si="24"/>
        <v>172.53</v>
      </c>
      <c r="I102" s="97">
        <f t="shared" si="25"/>
        <v>171.995</v>
      </c>
      <c r="J102" s="97">
        <f t="shared" si="16"/>
        <v>0.534</v>
      </c>
      <c r="K102" s="97">
        <f t="shared" si="17"/>
        <v>0.534</v>
      </c>
      <c r="L102" s="97">
        <f>ROUNDDOWN(H102+K102,3)</f>
        <v>173.064</v>
      </c>
      <c r="M102" s="97" t="s">
        <v>116</v>
      </c>
      <c r="O102" s="97">
        <f>ROUNDDOWN(J102*100,3)</f>
        <v>53.4</v>
      </c>
      <c r="P102" s="97">
        <f t="shared" si="18"/>
        <v>3.7</v>
      </c>
      <c r="Q102" s="116"/>
      <c r="R102" s="116">
        <f>ROUNDDOWN(J102*U102,0)</f>
        <v>19758</v>
      </c>
      <c r="S102" s="118">
        <f t="shared" si="22"/>
        <v>-19758</v>
      </c>
      <c r="T102" s="120">
        <f t="shared" si="23"/>
        <v>1902454</v>
      </c>
      <c r="U102" s="97">
        <f>ROUNDDOWN((($R$2*$U$4)/(J102*100))*100,-3)</f>
        <v>37000</v>
      </c>
      <c r="V102" s="97">
        <f t="shared" si="19"/>
        <v>0</v>
      </c>
    </row>
    <row r="103" spans="1:22" ht="19.5" customHeight="1">
      <c r="A103" s="113">
        <v>99</v>
      </c>
      <c r="B103" s="97" t="s">
        <v>57</v>
      </c>
      <c r="C103" s="98">
        <v>41743</v>
      </c>
      <c r="D103" s="133">
        <v>0.8333333333333334</v>
      </c>
      <c r="E103" s="97">
        <v>170.391</v>
      </c>
      <c r="F103" s="97">
        <v>170.024</v>
      </c>
      <c r="G103" s="97">
        <v>2</v>
      </c>
      <c r="H103" s="97">
        <f t="shared" si="24"/>
        <v>170.411</v>
      </c>
      <c r="I103" s="97">
        <f t="shared" si="25"/>
        <v>170.004</v>
      </c>
      <c r="J103" s="97">
        <f t="shared" si="16"/>
        <v>0.407</v>
      </c>
      <c r="K103" s="97">
        <f t="shared" si="17"/>
        <v>0.407</v>
      </c>
      <c r="L103" s="97">
        <f>ROUNDDOWN(H103+K103,3)</f>
        <v>170.818</v>
      </c>
      <c r="M103" s="97" t="s">
        <v>116</v>
      </c>
      <c r="O103" s="97">
        <f>ROUNDDOWN(J103*100,3)</f>
        <v>40.7</v>
      </c>
      <c r="P103" s="97">
        <f t="shared" si="18"/>
        <v>4.9</v>
      </c>
      <c r="Q103" s="116"/>
      <c r="R103" s="116">
        <f>ROUNDDOWN(J103*U103,0)</f>
        <v>19943</v>
      </c>
      <c r="S103" s="118">
        <f t="shared" si="22"/>
        <v>-19943</v>
      </c>
      <c r="T103" s="120">
        <f t="shared" si="23"/>
        <v>1882511</v>
      </c>
      <c r="U103" s="97">
        <f>ROUNDDOWN((($R$2*$U$4)/(J103*100))*100,-3)</f>
        <v>49000</v>
      </c>
      <c r="V103" s="97">
        <f t="shared" si="19"/>
        <v>0</v>
      </c>
    </row>
    <row r="104" spans="1:22" ht="19.5" customHeight="1">
      <c r="A104" s="112">
        <v>100</v>
      </c>
      <c r="B104" s="103" t="s">
        <v>88</v>
      </c>
      <c r="C104" s="102">
        <v>41740</v>
      </c>
      <c r="D104" s="148">
        <v>0.3333333333333333</v>
      </c>
      <c r="E104" s="103">
        <v>170.349</v>
      </c>
      <c r="F104" s="103">
        <v>170.898</v>
      </c>
      <c r="G104" s="97">
        <v>2</v>
      </c>
      <c r="H104" s="97">
        <f>ROUNDDOWN(E104-(G104/100),3)</f>
        <v>170.329</v>
      </c>
      <c r="I104" s="97">
        <f>ROUNDDOWN(F104+(G104/100),3)</f>
        <v>170.918</v>
      </c>
      <c r="J104" s="97">
        <f t="shared" si="16"/>
        <v>0.588</v>
      </c>
      <c r="K104" s="97">
        <f t="shared" si="17"/>
        <v>0.588</v>
      </c>
      <c r="L104" s="97">
        <f>ROUNDDOWN(H104-K104,3)</f>
        <v>169.741</v>
      </c>
      <c r="M104" s="97" t="s">
        <v>86</v>
      </c>
      <c r="N104" s="97">
        <f t="shared" si="20"/>
        <v>58.8</v>
      </c>
      <c r="P104" s="97">
        <f t="shared" si="18"/>
        <v>3.4</v>
      </c>
      <c r="Q104" s="116">
        <f t="shared" si="21"/>
        <v>19992</v>
      </c>
      <c r="R104" s="116"/>
      <c r="S104" s="118">
        <f t="shared" si="22"/>
        <v>19992</v>
      </c>
      <c r="T104" s="120">
        <f t="shared" si="23"/>
        <v>1902503</v>
      </c>
      <c r="U104" s="97">
        <f>ROUNDDOWN((($R$2*$U$4)/(J104*100))*100,-3)</f>
        <v>34000</v>
      </c>
      <c r="V104" s="97">
        <f t="shared" si="19"/>
        <v>1</v>
      </c>
    </row>
    <row r="105" spans="1:28" ht="19.5" customHeight="1">
      <c r="A105" s="97">
        <v>101</v>
      </c>
      <c r="N105" s="114"/>
      <c r="O105" s="114"/>
      <c r="P105" s="114"/>
      <c r="Q105" s="116">
        <f>SUM(Q5:Q104)</f>
        <v>1356299</v>
      </c>
      <c r="R105" s="116">
        <f>SUM(R5:R104)</f>
        <v>453796</v>
      </c>
      <c r="S105" s="116">
        <f>SUM(S5:S104)</f>
        <v>902503</v>
      </c>
      <c r="T105" s="114"/>
      <c r="U105" s="114"/>
      <c r="V105" s="114"/>
      <c r="W105" s="114"/>
      <c r="X105" s="114"/>
      <c r="Y105" s="114"/>
      <c r="Z105" s="114"/>
      <c r="AA105" s="114"/>
      <c r="AB105" s="97">
        <f>N105-O105</f>
        <v>0</v>
      </c>
    </row>
    <row r="106" ht="19.5" customHeight="1">
      <c r="A106" s="107">
        <v>102</v>
      </c>
    </row>
    <row r="107" spans="1:18" ht="19.5" customHeight="1">
      <c r="A107" s="97">
        <v>103</v>
      </c>
      <c r="R107" s="120">
        <f>Q105-R105</f>
        <v>902503</v>
      </c>
    </row>
    <row r="108" ht="19.5" customHeight="1">
      <c r="A108" s="107">
        <v>104</v>
      </c>
    </row>
  </sheetData>
  <mergeCells count="1">
    <mergeCell ref="AC15:AD15"/>
  </mergeCells>
  <printOptions horizontalCentered="1"/>
  <pageMargins left="0" right="0" top="0.2362204724409449" bottom="0.7480314960629921" header="0.3937007874015748" footer="0.31496062992125984"/>
  <pageSetup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108"/>
  <sheetViews>
    <sheetView zoomScale="85" zoomScaleNormal="85" zoomScaleSheetLayoutView="100" workbookViewId="0" topLeftCell="O1">
      <selection activeCell="AC35" sqref="AC35:AF36"/>
    </sheetView>
  </sheetViews>
  <sheetFormatPr defaultColWidth="10.00390625" defaultRowHeight="19.5" customHeight="1"/>
  <cols>
    <col min="1" max="1" width="5.125" style="97" bestFit="1" customWidth="1"/>
    <col min="2" max="2" width="12.00390625" style="97" bestFit="1" customWidth="1"/>
    <col min="3" max="3" width="15.875" style="97" customWidth="1"/>
    <col min="4" max="4" width="9.625" style="97" bestFit="1" customWidth="1"/>
    <col min="5" max="5" width="13.375" style="97" bestFit="1" customWidth="1"/>
    <col min="6" max="6" width="11.50390625" style="97" bestFit="1" customWidth="1"/>
    <col min="7" max="7" width="10.25390625" style="97" bestFit="1" customWidth="1"/>
    <col min="8" max="9" width="13.375" style="97" bestFit="1" customWidth="1"/>
    <col min="10" max="12" width="10.25390625" style="97" bestFit="1" customWidth="1"/>
    <col min="13" max="13" width="10.00390625" style="97" customWidth="1"/>
    <col min="14" max="14" width="10.25390625" style="97" bestFit="1" customWidth="1"/>
    <col min="15" max="15" width="9.875" style="97" bestFit="1" customWidth="1"/>
    <col min="16" max="16" width="8.625" style="97" customWidth="1"/>
    <col min="17" max="17" width="14.50390625" style="97" bestFit="1" customWidth="1"/>
    <col min="18" max="18" width="14.25390625" style="97" bestFit="1" customWidth="1"/>
    <col min="19" max="19" width="16.875" style="118" customWidth="1"/>
    <col min="20" max="20" width="13.625" style="97" bestFit="1" customWidth="1"/>
    <col min="21" max="21" width="10.25390625" style="97" bestFit="1" customWidth="1"/>
    <col min="22" max="24" width="10.125" style="97" customWidth="1"/>
    <col min="25" max="25" width="14.25390625" style="97" bestFit="1" customWidth="1"/>
    <col min="26" max="27" width="8.625" style="97" customWidth="1"/>
    <col min="28" max="28" width="10.00390625" style="97" customWidth="1"/>
    <col min="29" max="29" width="18.50390625" style="97" bestFit="1" customWidth="1"/>
    <col min="30" max="30" width="21.75390625" style="97" customWidth="1"/>
    <col min="31" max="33" width="21.625" style="97" customWidth="1"/>
    <col min="34" max="16384" width="10.00390625" style="97" customWidth="1"/>
  </cols>
  <sheetData>
    <row r="1" spans="3:4" ht="19.5" customHeight="1">
      <c r="C1" s="105" t="s">
        <v>22</v>
      </c>
      <c r="D1" s="105"/>
    </row>
    <row r="2" spans="3:21" ht="19.5" customHeight="1">
      <c r="C2" s="97" t="s">
        <v>126</v>
      </c>
      <c r="E2" s="97" t="s">
        <v>127</v>
      </c>
      <c r="Q2" s="97" t="s">
        <v>94</v>
      </c>
      <c r="R2" s="116">
        <v>1000000</v>
      </c>
      <c r="U2" s="97" t="s">
        <v>95</v>
      </c>
    </row>
    <row r="3" spans="1:22" ht="19.5" customHeight="1">
      <c r="A3" s="111"/>
      <c r="B3" s="99"/>
      <c r="C3" s="99"/>
      <c r="D3" s="99" t="s">
        <v>128</v>
      </c>
      <c r="E3" s="99" t="s">
        <v>58</v>
      </c>
      <c r="F3" s="99" t="s">
        <v>59</v>
      </c>
      <c r="G3" s="99" t="s">
        <v>67</v>
      </c>
      <c r="H3" s="106" t="s">
        <v>68</v>
      </c>
      <c r="I3" s="106" t="s">
        <v>68</v>
      </c>
      <c r="J3" s="99" t="s">
        <v>62</v>
      </c>
      <c r="K3" s="99" t="s">
        <v>61</v>
      </c>
      <c r="L3" s="99"/>
      <c r="M3" s="99"/>
      <c r="Q3" s="97" t="s">
        <v>96</v>
      </c>
      <c r="R3" s="117">
        <v>0.01</v>
      </c>
      <c r="T3" s="117"/>
      <c r="U3" s="97" t="s">
        <v>96</v>
      </c>
      <c r="V3" s="100" t="s">
        <v>103</v>
      </c>
    </row>
    <row r="4" spans="1:27" ht="19.5" customHeight="1">
      <c r="A4" s="112" t="s">
        <v>65</v>
      </c>
      <c r="B4" s="108" t="s">
        <v>23</v>
      </c>
      <c r="C4" s="108" t="s">
        <v>24</v>
      </c>
      <c r="D4" s="108" t="s">
        <v>108</v>
      </c>
      <c r="E4" s="103" t="s">
        <v>54</v>
      </c>
      <c r="F4" s="103" t="s">
        <v>55</v>
      </c>
      <c r="G4" s="103" t="s">
        <v>56</v>
      </c>
      <c r="H4" s="103" t="s">
        <v>54</v>
      </c>
      <c r="I4" s="103" t="s">
        <v>55</v>
      </c>
      <c r="J4" s="103" t="s">
        <v>61</v>
      </c>
      <c r="K4" s="103" t="s">
        <v>77</v>
      </c>
      <c r="L4" s="103" t="s">
        <v>60</v>
      </c>
      <c r="M4" s="103" t="s">
        <v>69</v>
      </c>
      <c r="N4" s="115" t="s">
        <v>25</v>
      </c>
      <c r="O4" s="115" t="s">
        <v>26</v>
      </c>
      <c r="P4" s="115" t="s">
        <v>97</v>
      </c>
      <c r="Q4" s="115" t="s">
        <v>99</v>
      </c>
      <c r="R4" s="115" t="s">
        <v>100</v>
      </c>
      <c r="S4" s="119" t="s">
        <v>98</v>
      </c>
      <c r="T4" s="115" t="s">
        <v>101</v>
      </c>
      <c r="U4" s="121">
        <v>0.02</v>
      </c>
      <c r="V4" s="117" t="s">
        <v>102</v>
      </c>
      <c r="W4" s="117"/>
      <c r="X4" s="117"/>
      <c r="Y4" s="117"/>
      <c r="Z4" s="115"/>
      <c r="AA4" s="115"/>
    </row>
    <row r="5" spans="1:22" ht="19.5" customHeight="1">
      <c r="A5" s="113">
        <v>1</v>
      </c>
      <c r="B5" s="97" t="s">
        <v>88</v>
      </c>
      <c r="C5" s="98">
        <v>42186</v>
      </c>
      <c r="D5" s="133">
        <v>0.3333333333333333</v>
      </c>
      <c r="E5" s="97">
        <v>191.986</v>
      </c>
      <c r="F5" s="97">
        <v>192.869</v>
      </c>
      <c r="G5" s="97">
        <v>2</v>
      </c>
      <c r="H5" s="97">
        <f>ROUNDDOWN(E5-(G5/100),3)</f>
        <v>191.966</v>
      </c>
      <c r="I5" s="97">
        <f>ROUNDDOWN(F5+(G5/100),3)</f>
        <v>192.889</v>
      </c>
      <c r="J5" s="97">
        <f aca="true" t="shared" si="0" ref="J5:J68">ABS(ROUNDDOWN(H5-I5,3))</f>
        <v>0.923</v>
      </c>
      <c r="K5" s="97">
        <f aca="true" t="shared" si="1" ref="K5:K68">ROUNDDOWN(J5*1.5,3)</f>
        <v>1.384</v>
      </c>
      <c r="L5" s="97">
        <f>ROUNDDOWN(H5-K5,3)</f>
        <v>190.582</v>
      </c>
      <c r="M5" s="97" t="s">
        <v>87</v>
      </c>
      <c r="O5" s="97">
        <f>ROUNDDOWN(J5*100,3)</f>
        <v>92.3</v>
      </c>
      <c r="P5" s="97">
        <f>ROUNDDOWN(U5/10000,1)</f>
        <v>2.1</v>
      </c>
      <c r="Q5" s="116"/>
      <c r="R5" s="116">
        <f>ROUNDDOWN(J5*U5,0)</f>
        <v>19383</v>
      </c>
      <c r="S5" s="118">
        <f>IF(V5=1,Q5,R5*-1)</f>
        <v>-19383</v>
      </c>
      <c r="T5" s="120">
        <f>R2+S5</f>
        <v>980617</v>
      </c>
      <c r="U5" s="97">
        <f>ROUNDDOWN((($R$2*$U$4)/(J5*100))*100,-3)</f>
        <v>21000</v>
      </c>
      <c r="V5" s="97">
        <f>IF(N5&gt;1,1,0)</f>
        <v>0</v>
      </c>
    </row>
    <row r="6" spans="1:22" ht="19.5" customHeight="1">
      <c r="A6" s="113">
        <v>2</v>
      </c>
      <c r="B6" s="97" t="s">
        <v>57</v>
      </c>
      <c r="C6" s="98">
        <v>42179</v>
      </c>
      <c r="D6" s="133">
        <v>0.5</v>
      </c>
      <c r="E6" s="97">
        <v>195.712</v>
      </c>
      <c r="F6" s="97">
        <v>194.965</v>
      </c>
      <c r="G6" s="97">
        <v>2</v>
      </c>
      <c r="H6" s="97">
        <f aca="true" t="shared" si="2" ref="H6:H12">ROUNDDOWN(E6+(G6/100),3)</f>
        <v>195.732</v>
      </c>
      <c r="I6" s="97">
        <f aca="true" t="shared" si="3" ref="I6:I12">ROUNDDOWN(F6-(G6/100),3)</f>
        <v>194.945</v>
      </c>
      <c r="J6" s="97">
        <f t="shared" si="0"/>
        <v>0.787</v>
      </c>
      <c r="K6" s="97">
        <f t="shared" si="1"/>
        <v>1.18</v>
      </c>
      <c r="L6" s="97">
        <f>ROUNDDOWN(H6+K6,3)</f>
        <v>196.912</v>
      </c>
      <c r="M6" s="97" t="s">
        <v>92</v>
      </c>
      <c r="O6" s="97">
        <f>ROUNDDOWN(J6*100,3)</f>
        <v>78.7</v>
      </c>
      <c r="P6" s="97">
        <f aca="true" t="shared" si="4" ref="P6:P69">ROUNDDOWN(U6/10000,1)</f>
        <v>2.5</v>
      </c>
      <c r="Q6" s="116"/>
      <c r="R6" s="116">
        <v>0</v>
      </c>
      <c r="S6" s="118">
        <f>IF(V6=1,Q6,R6*-1)</f>
        <v>0</v>
      </c>
      <c r="T6" s="120">
        <f>T5+S6</f>
        <v>980617</v>
      </c>
      <c r="U6" s="97">
        <f>ROUNDDOWN((($R$2*$U$4)/(J6*100))*100,-3)</f>
        <v>25000</v>
      </c>
      <c r="V6" s="97">
        <f aca="true" t="shared" si="5" ref="V6:V69">IF(N6&gt;1,1,0)</f>
        <v>0</v>
      </c>
    </row>
    <row r="7" spans="1:22" ht="19.5" customHeight="1">
      <c r="A7" s="113">
        <v>3</v>
      </c>
      <c r="B7" s="97" t="s">
        <v>57</v>
      </c>
      <c r="C7" s="98">
        <v>42173</v>
      </c>
      <c r="D7" s="133">
        <v>0.3333333333333333</v>
      </c>
      <c r="E7" s="97">
        <v>195.426</v>
      </c>
      <c r="F7" s="97">
        <v>194.334</v>
      </c>
      <c r="G7" s="97">
        <v>2</v>
      </c>
      <c r="H7" s="97">
        <f t="shared" si="2"/>
        <v>195.446</v>
      </c>
      <c r="I7" s="97">
        <f t="shared" si="3"/>
        <v>194.314</v>
      </c>
      <c r="J7" s="97">
        <f t="shared" si="0"/>
        <v>1.132</v>
      </c>
      <c r="K7" s="97">
        <f t="shared" si="1"/>
        <v>1.698</v>
      </c>
      <c r="L7" s="97">
        <f>ROUNDDOWN(H7+K7,3)</f>
        <v>197.144</v>
      </c>
      <c r="M7" s="97" t="s">
        <v>87</v>
      </c>
      <c r="O7" s="97">
        <f>ROUNDDOWN(J7*100,3)</f>
        <v>113.2</v>
      </c>
      <c r="P7" s="97">
        <f t="shared" si="4"/>
        <v>1.7</v>
      </c>
      <c r="Q7" s="116"/>
      <c r="R7" s="116">
        <f>ROUNDDOWN(J7*U7,0)</f>
        <v>19244</v>
      </c>
      <c r="S7" s="118">
        <f>IF(V7=1,Q7,R7*-1)</f>
        <v>-19244</v>
      </c>
      <c r="T7" s="120">
        <f>T6+S7</f>
        <v>961373</v>
      </c>
      <c r="U7" s="97">
        <f>ROUNDDOWN((($R$2*$U$4)/(J7*100))*100,-3)</f>
        <v>17000</v>
      </c>
      <c r="V7" s="97">
        <f t="shared" si="5"/>
        <v>0</v>
      </c>
    </row>
    <row r="8" spans="1:22" ht="19.5" customHeight="1">
      <c r="A8" s="113">
        <v>4</v>
      </c>
      <c r="B8" s="97" t="s">
        <v>57</v>
      </c>
      <c r="C8" s="98">
        <v>42170</v>
      </c>
      <c r="D8" s="133">
        <v>0.5</v>
      </c>
      <c r="E8" s="97">
        <v>191.754</v>
      </c>
      <c r="F8" s="97">
        <v>191.406</v>
      </c>
      <c r="G8" s="97">
        <v>2</v>
      </c>
      <c r="H8" s="97">
        <f t="shared" si="2"/>
        <v>191.774</v>
      </c>
      <c r="I8" s="97">
        <f t="shared" si="3"/>
        <v>191.386</v>
      </c>
      <c r="J8" s="97">
        <f t="shared" si="0"/>
        <v>0.388</v>
      </c>
      <c r="K8" s="97">
        <f t="shared" si="1"/>
        <v>0.582</v>
      </c>
      <c r="L8" s="97">
        <f>ROUNDDOWN(H8+K8,3)</f>
        <v>192.356</v>
      </c>
      <c r="M8" s="97" t="s">
        <v>86</v>
      </c>
      <c r="N8" s="97">
        <f aca="true" t="shared" si="6" ref="N6:N69">ROUNDDOWN(K8*100,3)</f>
        <v>58.2</v>
      </c>
      <c r="P8" s="97">
        <f t="shared" si="4"/>
        <v>5.1</v>
      </c>
      <c r="Q8" s="116">
        <f aca="true" t="shared" si="7" ref="Q6:Q69">ROUNDDOWN(K8*U8,0)</f>
        <v>29682</v>
      </c>
      <c r="R8" s="116"/>
      <c r="S8" s="118">
        <f aca="true" t="shared" si="8" ref="S8:S71">IF(V8=1,Q8,R8*-1)</f>
        <v>29682</v>
      </c>
      <c r="T8" s="120">
        <f aca="true" t="shared" si="9" ref="T8:T71">T7+S8</f>
        <v>991055</v>
      </c>
      <c r="U8" s="97">
        <f>ROUNDDOWN((($R$2*$U$4)/(J8*100))*100,-3)</f>
        <v>51000</v>
      </c>
      <c r="V8" s="97">
        <f t="shared" si="5"/>
        <v>1</v>
      </c>
    </row>
    <row r="9" spans="1:22" ht="19.5" customHeight="1">
      <c r="A9" s="113">
        <v>5</v>
      </c>
      <c r="B9" s="97" t="s">
        <v>57</v>
      </c>
      <c r="C9" s="98">
        <v>42166</v>
      </c>
      <c r="D9" s="133">
        <v>0.3333333333333333</v>
      </c>
      <c r="E9" s="97">
        <v>191.35</v>
      </c>
      <c r="F9" s="97">
        <v>190.374</v>
      </c>
      <c r="G9" s="97">
        <v>2</v>
      </c>
      <c r="H9" s="97">
        <f t="shared" si="2"/>
        <v>191.37</v>
      </c>
      <c r="I9" s="97">
        <f t="shared" si="3"/>
        <v>190.354</v>
      </c>
      <c r="J9" s="97">
        <f t="shared" si="0"/>
        <v>1.015</v>
      </c>
      <c r="K9" s="97">
        <f t="shared" si="1"/>
        <v>1.522</v>
      </c>
      <c r="L9" s="97">
        <f>ROUNDDOWN(H9+K9,3)</f>
        <v>192.892</v>
      </c>
      <c r="M9" s="97" t="s">
        <v>86</v>
      </c>
      <c r="N9" s="97">
        <f t="shared" si="6"/>
        <v>152.2</v>
      </c>
      <c r="P9" s="97">
        <f t="shared" si="4"/>
        <v>1.9</v>
      </c>
      <c r="Q9" s="116">
        <f t="shared" si="7"/>
        <v>28918</v>
      </c>
      <c r="R9" s="116"/>
      <c r="S9" s="118">
        <f t="shared" si="8"/>
        <v>28918</v>
      </c>
      <c r="T9" s="120">
        <f t="shared" si="9"/>
        <v>1019973</v>
      </c>
      <c r="U9" s="97">
        <f>ROUNDDOWN((($R$2*$U$4)/(J9*100))*100,-3)</f>
        <v>19000</v>
      </c>
      <c r="V9" s="97">
        <f t="shared" si="5"/>
        <v>1</v>
      </c>
    </row>
    <row r="10" spans="1:22" ht="19.5" customHeight="1">
      <c r="A10" s="113">
        <v>6</v>
      </c>
      <c r="B10" s="97" t="s">
        <v>57</v>
      </c>
      <c r="C10" s="98">
        <v>42160</v>
      </c>
      <c r="D10" s="133">
        <v>0.6666666666666666</v>
      </c>
      <c r="E10" s="97">
        <v>191.737</v>
      </c>
      <c r="F10" s="97">
        <v>191.056</v>
      </c>
      <c r="G10" s="97">
        <v>2</v>
      </c>
      <c r="H10" s="97">
        <f t="shared" si="2"/>
        <v>191.757</v>
      </c>
      <c r="I10" s="97">
        <f t="shared" si="3"/>
        <v>191.036</v>
      </c>
      <c r="J10" s="97">
        <f t="shared" si="0"/>
        <v>0.721</v>
      </c>
      <c r="K10" s="97">
        <f t="shared" si="1"/>
        <v>1.081</v>
      </c>
      <c r="L10" s="97">
        <f>ROUNDDOWN(H10+K10,3)</f>
        <v>192.838</v>
      </c>
      <c r="M10" s="97" t="s">
        <v>87</v>
      </c>
      <c r="O10" s="97">
        <f>ROUNDDOWN(J10*100,3)</f>
        <v>72.1</v>
      </c>
      <c r="P10" s="97">
        <f t="shared" si="4"/>
        <v>2.7</v>
      </c>
      <c r="Q10" s="116"/>
      <c r="R10" s="116">
        <f>ROUNDDOWN(J10*U10,0)</f>
        <v>19467</v>
      </c>
      <c r="S10" s="118">
        <f t="shared" si="8"/>
        <v>-19467</v>
      </c>
      <c r="T10" s="120">
        <f t="shared" si="9"/>
        <v>1000506</v>
      </c>
      <c r="U10" s="97">
        <f>ROUNDDOWN((($R$2*$U$4)/(J10*100))*100,-3)</f>
        <v>27000</v>
      </c>
      <c r="V10" s="97">
        <f t="shared" si="5"/>
        <v>0</v>
      </c>
    </row>
    <row r="11" spans="1:22" ht="19.5" customHeight="1">
      <c r="A11" s="113">
        <v>7</v>
      </c>
      <c r="B11" s="97" t="s">
        <v>57</v>
      </c>
      <c r="C11" s="98">
        <v>42159</v>
      </c>
      <c r="D11" s="133">
        <v>0.3333333333333333</v>
      </c>
      <c r="E11" s="97">
        <v>191.015</v>
      </c>
      <c r="F11" s="97">
        <v>189.806</v>
      </c>
      <c r="G11" s="97">
        <v>2</v>
      </c>
      <c r="H11" s="97">
        <f t="shared" si="2"/>
        <v>191.035</v>
      </c>
      <c r="I11" s="97">
        <f t="shared" si="3"/>
        <v>189.786</v>
      </c>
      <c r="J11" s="97">
        <f t="shared" si="0"/>
        <v>1.249</v>
      </c>
      <c r="K11" s="97">
        <f t="shared" si="1"/>
        <v>1.873</v>
      </c>
      <c r="L11" s="97">
        <f>ROUNDDOWN(H11+K11,3)</f>
        <v>192.908</v>
      </c>
      <c r="M11" s="97" t="s">
        <v>87</v>
      </c>
      <c r="O11" s="97">
        <f>ROUNDDOWN(J11*100,3)</f>
        <v>124.9</v>
      </c>
      <c r="P11" s="97">
        <f t="shared" si="4"/>
        <v>1.6</v>
      </c>
      <c r="Q11" s="116"/>
      <c r="R11" s="116">
        <f>ROUNDDOWN(J11*U11,0)</f>
        <v>19984</v>
      </c>
      <c r="S11" s="118">
        <f t="shared" si="8"/>
        <v>-19984</v>
      </c>
      <c r="T11" s="120">
        <f t="shared" si="9"/>
        <v>980522</v>
      </c>
      <c r="U11" s="97">
        <f>ROUNDDOWN((($R$2*$U$4)/(J11*100))*100,-3)</f>
        <v>16000</v>
      </c>
      <c r="V11" s="97">
        <f t="shared" si="5"/>
        <v>0</v>
      </c>
    </row>
    <row r="12" spans="1:22" ht="19.5" customHeight="1">
      <c r="A12" s="113">
        <v>8</v>
      </c>
      <c r="B12" s="97" t="s">
        <v>57</v>
      </c>
      <c r="C12" s="98">
        <v>42157</v>
      </c>
      <c r="D12" s="133">
        <v>0.3333333333333333</v>
      </c>
      <c r="E12" s="97">
        <v>189.891</v>
      </c>
      <c r="F12" s="97">
        <v>189.119</v>
      </c>
      <c r="G12" s="97">
        <v>2</v>
      </c>
      <c r="H12" s="97">
        <f t="shared" si="2"/>
        <v>189.911</v>
      </c>
      <c r="I12" s="97">
        <f t="shared" si="3"/>
        <v>189.099</v>
      </c>
      <c r="J12" s="97">
        <f t="shared" si="0"/>
        <v>0.812</v>
      </c>
      <c r="K12" s="97">
        <f t="shared" si="1"/>
        <v>1.218</v>
      </c>
      <c r="L12" s="97">
        <f>ROUNDDOWN(H12+K12,3)</f>
        <v>191.129</v>
      </c>
      <c r="M12" s="97" t="s">
        <v>86</v>
      </c>
      <c r="N12" s="97">
        <f t="shared" si="6"/>
        <v>121.8</v>
      </c>
      <c r="P12" s="97">
        <f t="shared" si="4"/>
        <v>2.4</v>
      </c>
      <c r="Q12" s="116">
        <f t="shared" si="7"/>
        <v>29232</v>
      </c>
      <c r="R12" s="116"/>
      <c r="S12" s="118">
        <f t="shared" si="8"/>
        <v>29232</v>
      </c>
      <c r="T12" s="120">
        <f t="shared" si="9"/>
        <v>1009754</v>
      </c>
      <c r="U12" s="97">
        <f>ROUNDDOWN((($R$2*$U$4)/(J12*100))*100,-3)</f>
        <v>24000</v>
      </c>
      <c r="V12" s="97">
        <f t="shared" si="5"/>
        <v>1</v>
      </c>
    </row>
    <row r="13" spans="1:22" ht="19.5" customHeight="1">
      <c r="A13" s="113">
        <v>9</v>
      </c>
      <c r="B13" s="97" t="s">
        <v>88</v>
      </c>
      <c r="C13" s="98">
        <v>42149</v>
      </c>
      <c r="D13" s="133">
        <v>0.3333333333333333</v>
      </c>
      <c r="E13" s="97">
        <v>188.129</v>
      </c>
      <c r="F13" s="97">
        <v>188.593</v>
      </c>
      <c r="G13" s="97">
        <v>2</v>
      </c>
      <c r="H13" s="97">
        <f>ROUNDDOWN(E13-(G13/100),3)</f>
        <v>188.109</v>
      </c>
      <c r="I13" s="97">
        <f>ROUNDDOWN(F13+(G13/100),3)</f>
        <v>188.613</v>
      </c>
      <c r="J13" s="97">
        <f t="shared" si="0"/>
        <v>0.503</v>
      </c>
      <c r="K13" s="97">
        <f t="shared" si="1"/>
        <v>0.754</v>
      </c>
      <c r="L13" s="97">
        <f>ROUNDDOWN(H13-K13,3)</f>
        <v>187.355</v>
      </c>
      <c r="M13" s="97" t="s">
        <v>87</v>
      </c>
      <c r="O13" s="97">
        <f>ROUNDDOWN(J13*100,3)</f>
        <v>50.3</v>
      </c>
      <c r="P13" s="97">
        <f t="shared" si="4"/>
        <v>3.9</v>
      </c>
      <c r="Q13" s="116"/>
      <c r="R13" s="116">
        <f>ROUNDDOWN(J13*U13,0)</f>
        <v>19617</v>
      </c>
      <c r="S13" s="118">
        <f t="shared" si="8"/>
        <v>-19617</v>
      </c>
      <c r="T13" s="120">
        <f t="shared" si="9"/>
        <v>990137</v>
      </c>
      <c r="U13" s="97">
        <f>ROUNDDOWN((($R$2*$U$4)/(J13*100))*100,-3)</f>
        <v>39000</v>
      </c>
      <c r="V13" s="97">
        <f t="shared" si="5"/>
        <v>0</v>
      </c>
    </row>
    <row r="14" spans="1:30" ht="19.5" customHeight="1" thickBot="1">
      <c r="A14" s="113">
        <v>10</v>
      </c>
      <c r="B14" s="97" t="s">
        <v>57</v>
      </c>
      <c r="C14" s="98">
        <v>42144</v>
      </c>
      <c r="D14" s="133">
        <v>0.3333333333333333</v>
      </c>
      <c r="E14" s="97">
        <v>187.912</v>
      </c>
      <c r="F14" s="97">
        <v>187.126</v>
      </c>
      <c r="G14" s="97">
        <v>2</v>
      </c>
      <c r="H14" s="97">
        <f aca="true" t="shared" si="10" ref="H14:H23">ROUNDDOWN(E14+(G14/100),3)</f>
        <v>187.932</v>
      </c>
      <c r="I14" s="97">
        <f aca="true" t="shared" si="11" ref="I14:I23">ROUNDDOWN(F14-(G14/100),3)</f>
        <v>187.106</v>
      </c>
      <c r="J14" s="97">
        <f t="shared" si="0"/>
        <v>0.825</v>
      </c>
      <c r="K14" s="97">
        <f t="shared" si="1"/>
        <v>1.237</v>
      </c>
      <c r="L14" s="97">
        <f>ROUNDDOWN(H14+K14,3)</f>
        <v>189.169</v>
      </c>
      <c r="M14" s="97" t="s">
        <v>86</v>
      </c>
      <c r="N14" s="97">
        <f t="shared" si="6"/>
        <v>123.7</v>
      </c>
      <c r="P14" s="97">
        <f t="shared" si="4"/>
        <v>2.4</v>
      </c>
      <c r="Q14" s="116">
        <f t="shared" si="7"/>
        <v>29688</v>
      </c>
      <c r="R14" s="116"/>
      <c r="S14" s="118">
        <f t="shared" si="8"/>
        <v>29688</v>
      </c>
      <c r="T14" s="120">
        <f t="shared" si="9"/>
        <v>1019825</v>
      </c>
      <c r="U14" s="97">
        <f>ROUNDDOWN((($R$2*$U$4)/(J14*100))*100,-3)</f>
        <v>24000</v>
      </c>
      <c r="V14" s="97">
        <f t="shared" si="5"/>
        <v>1</v>
      </c>
      <c r="AC14" s="96" t="s">
        <v>73</v>
      </c>
      <c r="AD14" s="96"/>
    </row>
    <row r="15" spans="1:30" ht="19.5" customHeight="1" thickBot="1">
      <c r="A15" s="113">
        <v>11</v>
      </c>
      <c r="B15" s="97" t="s">
        <v>57</v>
      </c>
      <c r="C15" s="98">
        <v>42138</v>
      </c>
      <c r="D15" s="133">
        <v>0.3333333333333333</v>
      </c>
      <c r="E15" s="97">
        <v>187.991</v>
      </c>
      <c r="F15" s="97">
        <v>187.351</v>
      </c>
      <c r="G15" s="97">
        <v>2</v>
      </c>
      <c r="H15" s="97">
        <f t="shared" si="10"/>
        <v>188.011</v>
      </c>
      <c r="I15" s="97">
        <f t="shared" si="11"/>
        <v>187.331</v>
      </c>
      <c r="J15" s="97">
        <f t="shared" si="0"/>
        <v>0.68</v>
      </c>
      <c r="K15" s="97">
        <f t="shared" si="1"/>
        <v>1.02</v>
      </c>
      <c r="L15" s="97">
        <f>ROUNDDOWN(H15+K15,3)</f>
        <v>189.031</v>
      </c>
      <c r="M15" s="97" t="s">
        <v>87</v>
      </c>
      <c r="O15" s="97">
        <f>ROUNDDOWN(J15*100,3)</f>
        <v>68</v>
      </c>
      <c r="P15" s="97">
        <f t="shared" si="4"/>
        <v>2.9</v>
      </c>
      <c r="Q15" s="116"/>
      <c r="R15" s="116">
        <f>ROUNDDOWN(J15*U15,0)</f>
        <v>19720</v>
      </c>
      <c r="S15" s="118">
        <f t="shared" si="8"/>
        <v>-19720</v>
      </c>
      <c r="T15" s="120">
        <f t="shared" si="9"/>
        <v>1000105</v>
      </c>
      <c r="U15" s="97">
        <f>ROUNDDOWN((($R$2*$U$4)/(J15*100))*100,-3)</f>
        <v>29000</v>
      </c>
      <c r="V15" s="97">
        <f t="shared" si="5"/>
        <v>0</v>
      </c>
      <c r="AC15" s="146" t="s">
        <v>27</v>
      </c>
      <c r="AD15" s="147"/>
    </row>
    <row r="16" spans="1:30" ht="19.5" customHeight="1">
      <c r="A16" s="113">
        <v>12</v>
      </c>
      <c r="B16" s="97" t="s">
        <v>57</v>
      </c>
      <c r="C16" s="98">
        <v>42137</v>
      </c>
      <c r="D16" s="133">
        <v>0.6666666666666666</v>
      </c>
      <c r="E16" s="97">
        <v>187.711</v>
      </c>
      <c r="F16" s="97">
        <v>187.018</v>
      </c>
      <c r="G16" s="97">
        <v>2</v>
      </c>
      <c r="H16" s="97">
        <f t="shared" si="10"/>
        <v>187.731</v>
      </c>
      <c r="I16" s="97">
        <f t="shared" si="11"/>
        <v>186.998</v>
      </c>
      <c r="J16" s="97">
        <f t="shared" si="0"/>
        <v>0.733</v>
      </c>
      <c r="K16" s="97">
        <f t="shared" si="1"/>
        <v>1.099</v>
      </c>
      <c r="L16" s="97">
        <f>ROUNDDOWN(H16+K16,3)</f>
        <v>188.83</v>
      </c>
      <c r="M16" s="97" t="s">
        <v>87</v>
      </c>
      <c r="O16" s="97">
        <f>ROUNDDOWN(J16*100,3)</f>
        <v>73.3</v>
      </c>
      <c r="P16" s="97">
        <f t="shared" si="4"/>
        <v>2.7</v>
      </c>
      <c r="Q16" s="116"/>
      <c r="R16" s="116">
        <f>ROUNDDOWN(J16*U16,0)</f>
        <v>19791</v>
      </c>
      <c r="S16" s="118">
        <f t="shared" si="8"/>
        <v>-19791</v>
      </c>
      <c r="T16" s="120">
        <f t="shared" si="9"/>
        <v>980314</v>
      </c>
      <c r="U16" s="97">
        <f>ROUNDDOWN((($R$2*$U$4)/(J16*100))*100,-3)</f>
        <v>27000</v>
      </c>
      <c r="V16" s="97">
        <f t="shared" si="5"/>
        <v>0</v>
      </c>
      <c r="AC16" s="86" t="s">
        <v>28</v>
      </c>
      <c r="AD16" s="89" t="s">
        <v>125</v>
      </c>
    </row>
    <row r="17" spans="1:30" ht="19.5" customHeight="1">
      <c r="A17" s="113">
        <v>13</v>
      </c>
      <c r="B17" s="97" t="s">
        <v>57</v>
      </c>
      <c r="C17" s="98">
        <v>42131</v>
      </c>
      <c r="D17" s="133">
        <v>0.6666666666666666</v>
      </c>
      <c r="E17" s="97">
        <v>182.374</v>
      </c>
      <c r="F17" s="97">
        <v>181.012</v>
      </c>
      <c r="G17" s="97">
        <v>2</v>
      </c>
      <c r="H17" s="97">
        <f t="shared" si="10"/>
        <v>182.394</v>
      </c>
      <c r="I17" s="97">
        <f t="shared" si="11"/>
        <v>180.992</v>
      </c>
      <c r="J17" s="97">
        <f t="shared" si="0"/>
        <v>1.402</v>
      </c>
      <c r="K17" s="97">
        <f t="shared" si="1"/>
        <v>2.103</v>
      </c>
      <c r="L17" s="97">
        <f>ROUNDDOWN(H17+K17,3)</f>
        <v>184.497</v>
      </c>
      <c r="M17" s="97" t="s">
        <v>86</v>
      </c>
      <c r="N17" s="97">
        <f t="shared" si="6"/>
        <v>210.3</v>
      </c>
      <c r="P17" s="97">
        <f t="shared" si="4"/>
        <v>1.4</v>
      </c>
      <c r="Q17" s="116">
        <f t="shared" si="7"/>
        <v>29442</v>
      </c>
      <c r="R17" s="116"/>
      <c r="S17" s="118">
        <f t="shared" si="8"/>
        <v>29442</v>
      </c>
      <c r="T17" s="120">
        <f t="shared" si="9"/>
        <v>1009756</v>
      </c>
      <c r="U17" s="97">
        <f>ROUNDDOWN((($R$2*$U$4)/(J17*100))*100,-3)</f>
        <v>14000</v>
      </c>
      <c r="V17" s="97">
        <f t="shared" si="5"/>
        <v>1</v>
      </c>
      <c r="AC17" s="87" t="s">
        <v>29</v>
      </c>
      <c r="AD17" s="90">
        <v>67</v>
      </c>
    </row>
    <row r="18" spans="1:30" ht="19.5" customHeight="1">
      <c r="A18" s="113">
        <v>14</v>
      </c>
      <c r="B18" s="97" t="s">
        <v>57</v>
      </c>
      <c r="C18" s="98">
        <v>42122</v>
      </c>
      <c r="D18" s="133">
        <v>0.3333333333333333</v>
      </c>
      <c r="E18" s="97">
        <v>181.603</v>
      </c>
      <c r="F18" s="97">
        <v>180.62</v>
      </c>
      <c r="G18" s="97">
        <v>2</v>
      </c>
      <c r="H18" s="97">
        <f t="shared" si="10"/>
        <v>181.623</v>
      </c>
      <c r="I18" s="97">
        <f t="shared" si="11"/>
        <v>180.6</v>
      </c>
      <c r="J18" s="97">
        <f t="shared" si="0"/>
        <v>1.023</v>
      </c>
      <c r="K18" s="97">
        <f t="shared" si="1"/>
        <v>1.534</v>
      </c>
      <c r="L18" s="97">
        <f>ROUNDDOWN(H18+K18,3)</f>
        <v>183.157</v>
      </c>
      <c r="M18" s="97" t="s">
        <v>86</v>
      </c>
      <c r="N18" s="97">
        <f t="shared" si="6"/>
        <v>153.4</v>
      </c>
      <c r="P18" s="97">
        <f t="shared" si="4"/>
        <v>1.9</v>
      </c>
      <c r="Q18" s="116">
        <f t="shared" si="7"/>
        <v>29146</v>
      </c>
      <c r="R18" s="116"/>
      <c r="S18" s="118">
        <f t="shared" si="8"/>
        <v>29146</v>
      </c>
      <c r="T18" s="120">
        <f t="shared" si="9"/>
        <v>1038902</v>
      </c>
      <c r="U18" s="97">
        <f>ROUNDDOWN((($R$2*$U$4)/(J18*100))*100,-3)</f>
        <v>19000</v>
      </c>
      <c r="V18" s="97">
        <f t="shared" si="5"/>
        <v>1</v>
      </c>
      <c r="AC18" s="87" t="s">
        <v>30</v>
      </c>
      <c r="AD18" s="90">
        <v>33</v>
      </c>
    </row>
    <row r="19" spans="1:30" ht="19.5" customHeight="1">
      <c r="A19" s="113">
        <v>15</v>
      </c>
      <c r="B19" s="97" t="s">
        <v>57</v>
      </c>
      <c r="C19" s="98">
        <v>42121</v>
      </c>
      <c r="D19" s="133">
        <v>0.5</v>
      </c>
      <c r="E19" s="97">
        <v>180.733</v>
      </c>
      <c r="F19" s="97">
        <v>180.295</v>
      </c>
      <c r="G19" s="97">
        <v>2</v>
      </c>
      <c r="H19" s="97">
        <f t="shared" si="10"/>
        <v>180.753</v>
      </c>
      <c r="I19" s="97">
        <f t="shared" si="11"/>
        <v>180.275</v>
      </c>
      <c r="J19" s="97">
        <f t="shared" si="0"/>
        <v>0.477</v>
      </c>
      <c r="K19" s="97">
        <f t="shared" si="1"/>
        <v>0.715</v>
      </c>
      <c r="L19" s="97">
        <f>ROUNDDOWN(H19+K19,3)</f>
        <v>181.468</v>
      </c>
      <c r="M19" s="97" t="s">
        <v>86</v>
      </c>
      <c r="N19" s="97">
        <f t="shared" si="6"/>
        <v>71.5</v>
      </c>
      <c r="P19" s="97">
        <f t="shared" si="4"/>
        <v>4.1</v>
      </c>
      <c r="Q19" s="116">
        <f t="shared" si="7"/>
        <v>29315</v>
      </c>
      <c r="R19" s="116"/>
      <c r="S19" s="118">
        <f t="shared" si="8"/>
        <v>29315</v>
      </c>
      <c r="T19" s="120">
        <f t="shared" si="9"/>
        <v>1068217</v>
      </c>
      <c r="U19" s="97">
        <f>ROUNDDOWN((($R$2*$U$4)/(J19*100))*100,-3)</f>
        <v>41000</v>
      </c>
      <c r="V19" s="97">
        <f t="shared" si="5"/>
        <v>1</v>
      </c>
      <c r="AC19" s="87" t="s">
        <v>31</v>
      </c>
      <c r="AD19" s="90">
        <f>SUM(AD17:AD18)</f>
        <v>100</v>
      </c>
    </row>
    <row r="20" spans="1:30" ht="19.5" customHeight="1">
      <c r="A20" s="113">
        <v>16</v>
      </c>
      <c r="B20" s="97" t="s">
        <v>57</v>
      </c>
      <c r="C20" s="98">
        <v>42117</v>
      </c>
      <c r="D20" s="133">
        <v>0.6666666666666666</v>
      </c>
      <c r="E20" s="97">
        <v>180.293</v>
      </c>
      <c r="F20" s="97">
        <v>179.696</v>
      </c>
      <c r="G20" s="97">
        <v>2</v>
      </c>
      <c r="H20" s="97">
        <f t="shared" si="10"/>
        <v>180.313</v>
      </c>
      <c r="I20" s="97">
        <f t="shared" si="11"/>
        <v>179.676</v>
      </c>
      <c r="J20" s="97">
        <f t="shared" si="0"/>
        <v>0.637</v>
      </c>
      <c r="K20" s="97">
        <f t="shared" si="1"/>
        <v>0.955</v>
      </c>
      <c r="L20" s="97">
        <f>ROUNDDOWN(H20+K20,3)</f>
        <v>181.268</v>
      </c>
      <c r="M20" s="97" t="s">
        <v>92</v>
      </c>
      <c r="P20" s="97">
        <f t="shared" si="4"/>
        <v>3.1</v>
      </c>
      <c r="Q20" s="116"/>
      <c r="R20" s="116"/>
      <c r="S20" s="118">
        <f t="shared" si="8"/>
        <v>0</v>
      </c>
      <c r="T20" s="120">
        <f t="shared" si="9"/>
        <v>1068217</v>
      </c>
      <c r="U20" s="97">
        <f>ROUNDDOWN((($R$2*$U$4)/(J20*100))*100,-3)</f>
        <v>31000</v>
      </c>
      <c r="V20" s="97">
        <f t="shared" si="5"/>
        <v>0</v>
      </c>
      <c r="AC20" s="87" t="s">
        <v>32</v>
      </c>
      <c r="AD20" s="90">
        <v>61</v>
      </c>
    </row>
    <row r="21" spans="1:30" ht="19.5" customHeight="1">
      <c r="A21" s="113">
        <v>17</v>
      </c>
      <c r="B21" s="97" t="s">
        <v>57</v>
      </c>
      <c r="C21" s="98">
        <v>42117</v>
      </c>
      <c r="D21" s="133">
        <v>0.3333333333333333</v>
      </c>
      <c r="E21" s="97">
        <v>180.136</v>
      </c>
      <c r="F21" s="97">
        <v>179.297</v>
      </c>
      <c r="G21" s="97">
        <v>2</v>
      </c>
      <c r="H21" s="97">
        <f t="shared" si="10"/>
        <v>180.156</v>
      </c>
      <c r="I21" s="97">
        <f t="shared" si="11"/>
        <v>179.277</v>
      </c>
      <c r="J21" s="97">
        <f t="shared" si="0"/>
        <v>0.879</v>
      </c>
      <c r="K21" s="97">
        <f t="shared" si="1"/>
        <v>1.318</v>
      </c>
      <c r="L21" s="97">
        <f>ROUNDDOWN(H21+K21,3)</f>
        <v>181.474</v>
      </c>
      <c r="M21" s="97" t="s">
        <v>86</v>
      </c>
      <c r="N21" s="97">
        <f t="shared" si="6"/>
        <v>131.8</v>
      </c>
      <c r="P21" s="97">
        <f t="shared" si="4"/>
        <v>2.2</v>
      </c>
      <c r="Q21" s="116">
        <f t="shared" si="7"/>
        <v>28996</v>
      </c>
      <c r="R21" s="116"/>
      <c r="S21" s="118">
        <f t="shared" si="8"/>
        <v>28996</v>
      </c>
      <c r="T21" s="120">
        <f t="shared" si="9"/>
        <v>1097213</v>
      </c>
      <c r="U21" s="97">
        <f>ROUNDDOWN((($R$2*$U$4)/(J21*100))*100,-3)</f>
        <v>22000</v>
      </c>
      <c r="V21" s="97">
        <f t="shared" si="5"/>
        <v>1</v>
      </c>
      <c r="AC21" s="87" t="s">
        <v>33</v>
      </c>
      <c r="AD21" s="91">
        <v>30</v>
      </c>
    </row>
    <row r="22" spans="1:30" ht="19.5" customHeight="1">
      <c r="A22" s="113">
        <v>18</v>
      </c>
      <c r="B22" s="97" t="s">
        <v>57</v>
      </c>
      <c r="C22" s="98">
        <v>42115</v>
      </c>
      <c r="D22" s="133">
        <v>0.3333333333333333</v>
      </c>
      <c r="E22" s="97">
        <v>178.152</v>
      </c>
      <c r="F22" s="97">
        <v>177.477</v>
      </c>
      <c r="G22" s="97">
        <v>2</v>
      </c>
      <c r="H22" s="97">
        <f t="shared" si="10"/>
        <v>178.172</v>
      </c>
      <c r="I22" s="97">
        <f t="shared" si="11"/>
        <v>177.457</v>
      </c>
      <c r="J22" s="97">
        <f t="shared" si="0"/>
        <v>0.715</v>
      </c>
      <c r="K22" s="97">
        <f t="shared" si="1"/>
        <v>1.072</v>
      </c>
      <c r="L22" s="97">
        <f>ROUNDDOWN(H22+K22,3)</f>
        <v>179.244</v>
      </c>
      <c r="M22" s="97" t="s">
        <v>86</v>
      </c>
      <c r="N22" s="97">
        <f t="shared" si="6"/>
        <v>107.2</v>
      </c>
      <c r="P22" s="97">
        <f t="shared" si="4"/>
        <v>2.7</v>
      </c>
      <c r="Q22" s="116">
        <f t="shared" si="7"/>
        <v>28944</v>
      </c>
      <c r="R22" s="116"/>
      <c r="S22" s="118">
        <f t="shared" si="8"/>
        <v>28944</v>
      </c>
      <c r="T22" s="120">
        <f t="shared" si="9"/>
        <v>1126157</v>
      </c>
      <c r="U22" s="97">
        <f>ROUNDDOWN((($R$2*$U$4)/(J22*100))*100,-3)</f>
        <v>27000</v>
      </c>
      <c r="V22" s="97">
        <f t="shared" si="5"/>
        <v>1</v>
      </c>
      <c r="AC22" s="87" t="s">
        <v>34</v>
      </c>
      <c r="AD22" s="90" t="s">
        <v>71</v>
      </c>
    </row>
    <row r="23" spans="1:30" ht="19.5" customHeight="1">
      <c r="A23" s="113">
        <v>19</v>
      </c>
      <c r="B23" s="97" t="s">
        <v>57</v>
      </c>
      <c r="C23" s="98">
        <v>42100</v>
      </c>
      <c r="D23" s="133">
        <v>0.8333333333333334</v>
      </c>
      <c r="E23" s="97">
        <v>178.127</v>
      </c>
      <c r="F23" s="97">
        <v>177.637</v>
      </c>
      <c r="G23" s="97">
        <v>2</v>
      </c>
      <c r="H23" s="97">
        <f t="shared" si="10"/>
        <v>178.147</v>
      </c>
      <c r="I23" s="97">
        <f t="shared" si="11"/>
        <v>177.617</v>
      </c>
      <c r="J23" s="97">
        <f t="shared" si="0"/>
        <v>0.53</v>
      </c>
      <c r="K23" s="97">
        <f t="shared" si="1"/>
        <v>0.795</v>
      </c>
      <c r="L23" s="97">
        <f>ROUNDDOWN(H23+K23,3)</f>
        <v>178.942</v>
      </c>
      <c r="M23" s="97" t="s">
        <v>86</v>
      </c>
      <c r="N23" s="97">
        <f t="shared" si="6"/>
        <v>79.5</v>
      </c>
      <c r="P23" s="97">
        <f t="shared" si="4"/>
        <v>3.7</v>
      </c>
      <c r="Q23" s="116">
        <f t="shared" si="7"/>
        <v>29415</v>
      </c>
      <c r="R23" s="116"/>
      <c r="S23" s="118">
        <f t="shared" si="8"/>
        <v>29415</v>
      </c>
      <c r="T23" s="120">
        <f t="shared" si="9"/>
        <v>1155572</v>
      </c>
      <c r="U23" s="97">
        <f>ROUNDDOWN((($R$2*$U$4)/(J23*100))*100,-3)</f>
        <v>37000</v>
      </c>
      <c r="V23" s="97">
        <f t="shared" si="5"/>
        <v>1</v>
      </c>
      <c r="AC23" s="92" t="s">
        <v>90</v>
      </c>
      <c r="AD23" s="93">
        <v>9</v>
      </c>
    </row>
    <row r="24" spans="1:30" ht="19.5" customHeight="1">
      <c r="A24" s="113">
        <v>20</v>
      </c>
      <c r="B24" s="97" t="s">
        <v>88</v>
      </c>
      <c r="C24" s="98">
        <v>42090</v>
      </c>
      <c r="D24" s="133">
        <v>0.16666666666666666</v>
      </c>
      <c r="E24" s="97">
        <v>176.92</v>
      </c>
      <c r="F24" s="97">
        <v>177.324</v>
      </c>
      <c r="G24" s="97">
        <v>2</v>
      </c>
      <c r="H24" s="97">
        <f aca="true" t="shared" si="12" ref="H24:H29">ROUNDDOWN(E24-(G24/100),3)</f>
        <v>176.9</v>
      </c>
      <c r="I24" s="97">
        <f aca="true" t="shared" si="13" ref="I24:I29">ROUNDDOWN(F24+(G24/100),3)</f>
        <v>177.344</v>
      </c>
      <c r="J24" s="97">
        <f t="shared" si="0"/>
        <v>0.443</v>
      </c>
      <c r="K24" s="97">
        <f t="shared" si="1"/>
        <v>0.664</v>
      </c>
      <c r="L24" s="97">
        <f>ROUNDDOWN(H24-K24,3)</f>
        <v>176.236</v>
      </c>
      <c r="M24" s="97" t="s">
        <v>87</v>
      </c>
      <c r="O24" s="97">
        <f>ROUNDDOWN(J24*100,3)</f>
        <v>44.3</v>
      </c>
      <c r="P24" s="97">
        <f t="shared" si="4"/>
        <v>4.5</v>
      </c>
      <c r="Q24" s="116"/>
      <c r="R24" s="116">
        <f>ROUNDDOWN(J24*U24,0)</f>
        <v>19935</v>
      </c>
      <c r="S24" s="118">
        <f t="shared" si="8"/>
        <v>-19935</v>
      </c>
      <c r="T24" s="120">
        <f t="shared" si="9"/>
        <v>1135637</v>
      </c>
      <c r="U24" s="97">
        <f>ROUNDDOWN((($R$2*$U$4)/(J24*100))*100,-3)</f>
        <v>45000</v>
      </c>
      <c r="V24" s="97">
        <f t="shared" si="5"/>
        <v>0</v>
      </c>
      <c r="AC24" s="87" t="s">
        <v>35</v>
      </c>
      <c r="AD24" s="149">
        <f>Q105</f>
        <v>1798672</v>
      </c>
    </row>
    <row r="25" spans="1:30" ht="19.5" customHeight="1">
      <c r="A25" s="113">
        <v>21</v>
      </c>
      <c r="B25" s="97" t="s">
        <v>88</v>
      </c>
      <c r="C25" s="98">
        <v>42088</v>
      </c>
      <c r="D25" s="133">
        <v>0.5</v>
      </c>
      <c r="E25" s="97">
        <v>177.739</v>
      </c>
      <c r="F25" s="97">
        <v>178.373</v>
      </c>
      <c r="G25" s="97">
        <v>2</v>
      </c>
      <c r="H25" s="97">
        <f t="shared" si="12"/>
        <v>177.719</v>
      </c>
      <c r="I25" s="97">
        <f t="shared" si="13"/>
        <v>178.393</v>
      </c>
      <c r="J25" s="97">
        <f t="shared" si="0"/>
        <v>0.674</v>
      </c>
      <c r="K25" s="97">
        <f t="shared" si="1"/>
        <v>1.011</v>
      </c>
      <c r="L25" s="97">
        <f>ROUNDDOWN(H25-K25,3)</f>
        <v>176.708</v>
      </c>
      <c r="M25" s="97" t="s">
        <v>86</v>
      </c>
      <c r="N25" s="97">
        <f t="shared" si="6"/>
        <v>101.1</v>
      </c>
      <c r="P25" s="97">
        <f t="shared" si="4"/>
        <v>2.9</v>
      </c>
      <c r="Q25" s="116">
        <f t="shared" si="7"/>
        <v>29319</v>
      </c>
      <c r="R25" s="116"/>
      <c r="S25" s="118">
        <f t="shared" si="8"/>
        <v>29319</v>
      </c>
      <c r="T25" s="120">
        <f t="shared" si="9"/>
        <v>1164956</v>
      </c>
      <c r="U25" s="97">
        <f>ROUNDDOWN((($R$2*$U$4)/(J25*100))*100,-3)</f>
        <v>29000</v>
      </c>
      <c r="V25" s="97">
        <f t="shared" si="5"/>
        <v>1</v>
      </c>
      <c r="AC25" s="87" t="s">
        <v>36</v>
      </c>
      <c r="AD25" s="150">
        <f>R105</f>
        <v>590713</v>
      </c>
    </row>
    <row r="26" spans="1:30" ht="19.5" customHeight="1">
      <c r="A26" s="113">
        <v>22</v>
      </c>
      <c r="B26" s="97" t="s">
        <v>88</v>
      </c>
      <c r="C26" s="98">
        <v>42088</v>
      </c>
      <c r="D26" s="133">
        <v>0.3333333333333333</v>
      </c>
      <c r="E26" s="97">
        <v>177.65</v>
      </c>
      <c r="F26" s="97">
        <v>178.222</v>
      </c>
      <c r="G26" s="97">
        <v>2</v>
      </c>
      <c r="H26" s="97">
        <f t="shared" si="12"/>
        <v>177.63</v>
      </c>
      <c r="I26" s="97">
        <f t="shared" si="13"/>
        <v>178.242</v>
      </c>
      <c r="J26" s="97">
        <f t="shared" si="0"/>
        <v>0.611</v>
      </c>
      <c r="K26" s="97">
        <f t="shared" si="1"/>
        <v>0.916</v>
      </c>
      <c r="L26" s="97">
        <f>ROUNDDOWN(H26-K26,3)</f>
        <v>176.714</v>
      </c>
      <c r="M26" s="97" t="s">
        <v>92</v>
      </c>
      <c r="P26" s="97">
        <f t="shared" si="4"/>
        <v>3.2</v>
      </c>
      <c r="Q26" s="116"/>
      <c r="R26" s="116"/>
      <c r="S26" s="118">
        <f t="shared" si="8"/>
        <v>0</v>
      </c>
      <c r="T26" s="120">
        <f t="shared" si="9"/>
        <v>1164956</v>
      </c>
      <c r="U26" s="97">
        <f>ROUNDDOWN((($R$2*$U$4)/(J26*100))*100,-3)</f>
        <v>32000</v>
      </c>
      <c r="V26" s="97">
        <f t="shared" si="5"/>
        <v>0</v>
      </c>
      <c r="AC26" s="87" t="s">
        <v>37</v>
      </c>
      <c r="AD26" s="149">
        <f>AD24-AD25</f>
        <v>1207959</v>
      </c>
    </row>
    <row r="27" spans="1:30" ht="19.5" customHeight="1">
      <c r="A27" s="113">
        <v>23</v>
      </c>
      <c r="B27" s="97" t="s">
        <v>88</v>
      </c>
      <c r="C27" s="98">
        <v>42068</v>
      </c>
      <c r="D27" s="133">
        <v>0.5</v>
      </c>
      <c r="E27" s="97">
        <v>182.822</v>
      </c>
      <c r="F27" s="97">
        <v>183.706</v>
      </c>
      <c r="G27" s="97">
        <v>2</v>
      </c>
      <c r="H27" s="97">
        <f t="shared" si="12"/>
        <v>182.802</v>
      </c>
      <c r="I27" s="97">
        <f t="shared" si="13"/>
        <v>183.726</v>
      </c>
      <c r="J27" s="97">
        <f t="shared" si="0"/>
        <v>0.924</v>
      </c>
      <c r="K27" s="97">
        <f t="shared" si="1"/>
        <v>1.386</v>
      </c>
      <c r="L27" s="97">
        <f>ROUNDDOWN(H27-K27,3)</f>
        <v>181.416</v>
      </c>
      <c r="M27" s="97" t="s">
        <v>87</v>
      </c>
      <c r="O27" s="97">
        <f>ROUNDDOWN(J27*100,3)</f>
        <v>92.4</v>
      </c>
      <c r="P27" s="97">
        <f t="shared" si="4"/>
        <v>2.1</v>
      </c>
      <c r="Q27" s="116"/>
      <c r="R27" s="116">
        <f>ROUNDDOWN(J27*U27,0)</f>
        <v>19404</v>
      </c>
      <c r="S27" s="118">
        <f t="shared" si="8"/>
        <v>-19404</v>
      </c>
      <c r="T27" s="120">
        <f t="shared" si="9"/>
        <v>1145552</v>
      </c>
      <c r="U27" s="97">
        <f>ROUNDDOWN((($R$2*$U$4)/(J27*100))*100,-3)</f>
        <v>21000</v>
      </c>
      <c r="V27" s="97">
        <f t="shared" si="5"/>
        <v>0</v>
      </c>
      <c r="AC27" s="87" t="s">
        <v>15</v>
      </c>
      <c r="AD27" s="94">
        <f>ROUNDDOWN(AD24/AD17,3)</f>
        <v>26845.85</v>
      </c>
    </row>
    <row r="28" spans="1:30" ht="19.5" customHeight="1">
      <c r="A28" s="113">
        <v>24</v>
      </c>
      <c r="B28" s="97" t="s">
        <v>88</v>
      </c>
      <c r="C28" s="98">
        <v>42067</v>
      </c>
      <c r="D28" s="133">
        <v>0.3333333333333333</v>
      </c>
      <c r="E28" s="97">
        <v>183.248</v>
      </c>
      <c r="F28" s="97">
        <v>183.981</v>
      </c>
      <c r="G28" s="97">
        <v>2</v>
      </c>
      <c r="H28" s="97">
        <f t="shared" si="12"/>
        <v>183.228</v>
      </c>
      <c r="I28" s="97">
        <f t="shared" si="13"/>
        <v>184.001</v>
      </c>
      <c r="J28" s="97">
        <f t="shared" si="0"/>
        <v>0.772</v>
      </c>
      <c r="K28" s="97">
        <f t="shared" si="1"/>
        <v>1.158</v>
      </c>
      <c r="L28" s="97">
        <f>ROUNDDOWN(H28-K28,3)</f>
        <v>182.07</v>
      </c>
      <c r="M28" s="97" t="s">
        <v>86</v>
      </c>
      <c r="N28" s="97">
        <f t="shared" si="6"/>
        <v>115.8</v>
      </c>
      <c r="P28" s="97">
        <f t="shared" si="4"/>
        <v>2.5</v>
      </c>
      <c r="Q28" s="116">
        <f t="shared" si="7"/>
        <v>28950</v>
      </c>
      <c r="R28" s="116"/>
      <c r="S28" s="118">
        <f t="shared" si="8"/>
        <v>28950</v>
      </c>
      <c r="T28" s="120">
        <f t="shared" si="9"/>
        <v>1174502</v>
      </c>
      <c r="U28" s="97">
        <f>ROUNDDOWN((($R$2*$U$4)/(J28*100))*100,-3)</f>
        <v>25000</v>
      </c>
      <c r="V28" s="97">
        <f t="shared" si="5"/>
        <v>1</v>
      </c>
      <c r="AC28" s="87" t="s">
        <v>16</v>
      </c>
      <c r="AD28" s="94">
        <f>ROUNDDOWN(AD25/AD21,3)</f>
        <v>19690.433</v>
      </c>
    </row>
    <row r="29" spans="1:30" ht="19.5" customHeight="1">
      <c r="A29" s="113">
        <v>25</v>
      </c>
      <c r="B29" s="97" t="s">
        <v>88</v>
      </c>
      <c r="C29" s="98">
        <v>42066</v>
      </c>
      <c r="D29" s="133">
        <v>0</v>
      </c>
      <c r="E29" s="97">
        <v>184.28</v>
      </c>
      <c r="F29" s="97">
        <v>184.71</v>
      </c>
      <c r="G29" s="97">
        <v>2</v>
      </c>
      <c r="H29" s="97">
        <f t="shared" si="12"/>
        <v>184.26</v>
      </c>
      <c r="I29" s="97">
        <f t="shared" si="13"/>
        <v>184.73</v>
      </c>
      <c r="J29" s="97">
        <f t="shared" si="0"/>
        <v>0.469</v>
      </c>
      <c r="K29" s="97">
        <f t="shared" si="1"/>
        <v>0.703</v>
      </c>
      <c r="L29" s="97">
        <f>ROUNDDOWN(H29-K29,3)</f>
        <v>183.557</v>
      </c>
      <c r="M29" s="97" t="s">
        <v>86</v>
      </c>
      <c r="N29" s="97">
        <f t="shared" si="6"/>
        <v>70.3</v>
      </c>
      <c r="P29" s="97">
        <f t="shared" si="4"/>
        <v>4.2</v>
      </c>
      <c r="Q29" s="116">
        <f t="shared" si="7"/>
        <v>29526</v>
      </c>
      <c r="R29" s="116"/>
      <c r="S29" s="118">
        <f t="shared" si="8"/>
        <v>29526</v>
      </c>
      <c r="T29" s="120">
        <f t="shared" si="9"/>
        <v>1204028</v>
      </c>
      <c r="U29" s="97">
        <f>ROUNDDOWN((($R$2*$U$4)/(J29*100))*100,-3)</f>
        <v>42000</v>
      </c>
      <c r="V29" s="97">
        <f t="shared" si="5"/>
        <v>1</v>
      </c>
      <c r="AC29" s="87" t="s">
        <v>38</v>
      </c>
      <c r="AD29" s="90">
        <v>9</v>
      </c>
    </row>
    <row r="30" spans="1:30" ht="19.5" customHeight="1">
      <c r="A30" s="113">
        <v>26</v>
      </c>
      <c r="B30" s="97" t="s">
        <v>57</v>
      </c>
      <c r="C30" s="98">
        <v>42058</v>
      </c>
      <c r="D30" s="133">
        <v>0.5</v>
      </c>
      <c r="E30" s="97">
        <v>183.319</v>
      </c>
      <c r="F30" s="97">
        <v>182.602</v>
      </c>
      <c r="G30" s="97">
        <v>2</v>
      </c>
      <c r="H30" s="97">
        <f>ROUNDDOWN(E30+(G30/100),3)</f>
        <v>183.339</v>
      </c>
      <c r="I30" s="97">
        <f>ROUNDDOWN(F30-(G30/100),3)</f>
        <v>182.582</v>
      </c>
      <c r="J30" s="97">
        <f t="shared" si="0"/>
        <v>0.757</v>
      </c>
      <c r="K30" s="97">
        <f t="shared" si="1"/>
        <v>1.135</v>
      </c>
      <c r="L30" s="97">
        <f>ROUNDDOWN(H30+K30,3)</f>
        <v>184.474</v>
      </c>
      <c r="M30" s="97" t="s">
        <v>86</v>
      </c>
      <c r="N30" s="97">
        <f t="shared" si="6"/>
        <v>113.5</v>
      </c>
      <c r="P30" s="97">
        <f t="shared" si="4"/>
        <v>2.6</v>
      </c>
      <c r="Q30" s="116">
        <f t="shared" si="7"/>
        <v>29510</v>
      </c>
      <c r="R30" s="116"/>
      <c r="S30" s="118">
        <f t="shared" si="8"/>
        <v>29510</v>
      </c>
      <c r="T30" s="120">
        <f t="shared" si="9"/>
        <v>1233538</v>
      </c>
      <c r="U30" s="97">
        <f>ROUNDDOWN((($R$2*$U$4)/(J30*100))*100,-3)</f>
        <v>26000</v>
      </c>
      <c r="V30" s="97">
        <f t="shared" si="5"/>
        <v>1</v>
      </c>
      <c r="AC30" s="87" t="s">
        <v>39</v>
      </c>
      <c r="AD30" s="90">
        <v>2</v>
      </c>
    </row>
    <row r="31" spans="1:30" ht="19.5" customHeight="1">
      <c r="A31" s="113">
        <v>27</v>
      </c>
      <c r="B31" s="97" t="s">
        <v>57</v>
      </c>
      <c r="C31" s="98">
        <v>42054</v>
      </c>
      <c r="D31" s="133">
        <v>0.16666666666666666</v>
      </c>
      <c r="E31" s="97">
        <v>183.416</v>
      </c>
      <c r="F31" s="97">
        <v>182.994</v>
      </c>
      <c r="G31" s="97">
        <v>2</v>
      </c>
      <c r="H31" s="97">
        <f>ROUNDDOWN(E31+(G31/100),3)</f>
        <v>183.436</v>
      </c>
      <c r="I31" s="97">
        <f>ROUNDDOWN(F31-(G31/100),3)</f>
        <v>182.974</v>
      </c>
      <c r="J31" s="97">
        <f t="shared" si="0"/>
        <v>0.462</v>
      </c>
      <c r="K31" s="97">
        <f t="shared" si="1"/>
        <v>0.693</v>
      </c>
      <c r="L31" s="97">
        <f>ROUNDDOWN(H31+K31,3)</f>
        <v>184.129</v>
      </c>
      <c r="M31" s="97" t="s">
        <v>87</v>
      </c>
      <c r="O31" s="97">
        <f>ROUNDDOWN(J31*100,3)</f>
        <v>46.2</v>
      </c>
      <c r="P31" s="97">
        <f t="shared" si="4"/>
        <v>4.3</v>
      </c>
      <c r="Q31" s="116"/>
      <c r="R31" s="116">
        <f>ROUNDDOWN(J31*U31,0)</f>
        <v>19866</v>
      </c>
      <c r="S31" s="118">
        <f t="shared" si="8"/>
        <v>-19866</v>
      </c>
      <c r="T31" s="120">
        <f t="shared" si="9"/>
        <v>1213672</v>
      </c>
      <c r="U31" s="97">
        <f>ROUNDDOWN((($R$2*$U$4)/(J31*100))*100,-3)</f>
        <v>43000</v>
      </c>
      <c r="V31" s="97">
        <f t="shared" si="5"/>
        <v>0</v>
      </c>
      <c r="AC31" s="87" t="s">
        <v>40</v>
      </c>
      <c r="AD31" s="95">
        <v>210.3</v>
      </c>
    </row>
    <row r="32" spans="1:30" ht="19.5" customHeight="1" thickBot="1">
      <c r="A32" s="113">
        <v>28</v>
      </c>
      <c r="B32" s="97" t="s">
        <v>57</v>
      </c>
      <c r="C32" s="98">
        <v>42053</v>
      </c>
      <c r="D32" s="133">
        <v>0.16666666666666666</v>
      </c>
      <c r="E32" s="97">
        <v>183.166</v>
      </c>
      <c r="F32" s="97">
        <v>182.55</v>
      </c>
      <c r="G32" s="97">
        <v>2</v>
      </c>
      <c r="H32" s="97">
        <f>ROUNDDOWN(E32+(G32/100),3)</f>
        <v>183.186</v>
      </c>
      <c r="I32" s="97">
        <f>ROUNDDOWN(F32-(G32/100),3)</f>
        <v>182.53</v>
      </c>
      <c r="J32" s="97">
        <f t="shared" si="0"/>
        <v>0.656</v>
      </c>
      <c r="K32" s="97">
        <f t="shared" si="1"/>
        <v>0.984</v>
      </c>
      <c r="L32" s="97">
        <f>ROUNDDOWN(H32+K32,3)</f>
        <v>184.17</v>
      </c>
      <c r="M32" s="97" t="s">
        <v>86</v>
      </c>
      <c r="N32" s="97">
        <f t="shared" si="6"/>
        <v>98.4</v>
      </c>
      <c r="P32" s="97">
        <f t="shared" si="4"/>
        <v>3</v>
      </c>
      <c r="Q32" s="116">
        <f t="shared" si="7"/>
        <v>29520</v>
      </c>
      <c r="R32" s="116"/>
      <c r="S32" s="118">
        <f t="shared" si="8"/>
        <v>29520</v>
      </c>
      <c r="T32" s="120">
        <f t="shared" si="9"/>
        <v>1243192</v>
      </c>
      <c r="U32" s="97">
        <f>ROUNDDOWN((($R$2*$U$4)/(J32*100))*100,-3)</f>
        <v>30000</v>
      </c>
      <c r="V32" s="97">
        <f t="shared" si="5"/>
        <v>1</v>
      </c>
      <c r="AC32" s="88" t="s">
        <v>14</v>
      </c>
      <c r="AD32" s="109">
        <f>ROUNDDOWN((AD20/AD19)*1,2)</f>
        <v>0.61</v>
      </c>
    </row>
    <row r="33" spans="1:22" ht="19.5" customHeight="1">
      <c r="A33" s="113">
        <v>29</v>
      </c>
      <c r="B33" s="97" t="s">
        <v>57</v>
      </c>
      <c r="C33" s="98">
        <v>42052</v>
      </c>
      <c r="D33" s="133">
        <v>0.3333333333333333</v>
      </c>
      <c r="E33" s="97">
        <v>182.642</v>
      </c>
      <c r="F33" s="97">
        <v>181.902</v>
      </c>
      <c r="G33" s="97">
        <v>2</v>
      </c>
      <c r="H33" s="97">
        <f>ROUNDDOWN(E33+(G33/100),3)</f>
        <v>182.662</v>
      </c>
      <c r="I33" s="97">
        <f>ROUNDDOWN(F33-(G33/100),3)</f>
        <v>181.882</v>
      </c>
      <c r="J33" s="97">
        <f t="shared" si="0"/>
        <v>0.78</v>
      </c>
      <c r="K33" s="97">
        <f t="shared" si="1"/>
        <v>1.17</v>
      </c>
      <c r="L33" s="97">
        <f>ROUNDDOWN(H33+K33,3)</f>
        <v>183.832</v>
      </c>
      <c r="M33" s="97" t="s">
        <v>86</v>
      </c>
      <c r="N33" s="97">
        <f t="shared" si="6"/>
        <v>117</v>
      </c>
      <c r="P33" s="97">
        <f t="shared" si="4"/>
        <v>2.5</v>
      </c>
      <c r="Q33" s="116">
        <f t="shared" si="7"/>
        <v>29250</v>
      </c>
      <c r="R33" s="116"/>
      <c r="S33" s="118">
        <f t="shared" si="8"/>
        <v>29250</v>
      </c>
      <c r="T33" s="120">
        <f t="shared" si="9"/>
        <v>1272442</v>
      </c>
      <c r="U33" s="97">
        <f>ROUNDDOWN((($R$2*$U$4)/(J33*100))*100,-3)</f>
        <v>25000</v>
      </c>
      <c r="V33" s="97">
        <f t="shared" si="5"/>
        <v>1</v>
      </c>
    </row>
    <row r="34" spans="1:32" ht="19.5" customHeight="1">
      <c r="A34" s="113">
        <v>30</v>
      </c>
      <c r="B34" s="97" t="s">
        <v>57</v>
      </c>
      <c r="C34" s="98">
        <v>42044</v>
      </c>
      <c r="D34" s="133">
        <v>0.8333333333333334</v>
      </c>
      <c r="E34" s="97">
        <v>180.726</v>
      </c>
      <c r="F34" s="97">
        <v>180.233</v>
      </c>
      <c r="G34" s="97">
        <v>2</v>
      </c>
      <c r="H34" s="97">
        <f>ROUNDDOWN(E34+(G34/100),3)</f>
        <v>180.746</v>
      </c>
      <c r="I34" s="97">
        <f>ROUNDDOWN(F34-(G34/100),3)</f>
        <v>180.213</v>
      </c>
      <c r="J34" s="97">
        <f t="shared" si="0"/>
        <v>0.533</v>
      </c>
      <c r="K34" s="97">
        <f t="shared" si="1"/>
        <v>0.799</v>
      </c>
      <c r="L34" s="97">
        <f>ROUNDDOWN(H34+K34,3)</f>
        <v>181.545</v>
      </c>
      <c r="M34" s="97" t="s">
        <v>86</v>
      </c>
      <c r="N34" s="97">
        <f t="shared" si="6"/>
        <v>79.9</v>
      </c>
      <c r="P34" s="97">
        <f t="shared" si="4"/>
        <v>3.7</v>
      </c>
      <c r="Q34" s="116">
        <f t="shared" si="7"/>
        <v>29563</v>
      </c>
      <c r="R34" s="116"/>
      <c r="S34" s="118">
        <f t="shared" si="8"/>
        <v>29563</v>
      </c>
      <c r="T34" s="120">
        <f t="shared" si="9"/>
        <v>1302005</v>
      </c>
      <c r="U34" s="97">
        <f>ROUNDDOWN((($R$2*$U$4)/(J34*100))*100,-3)</f>
        <v>37000</v>
      </c>
      <c r="V34" s="97">
        <f t="shared" si="5"/>
        <v>1</v>
      </c>
      <c r="AC34" s="130" t="s">
        <v>104</v>
      </c>
      <c r="AD34" s="131">
        <v>1000000</v>
      </c>
      <c r="AE34" s="130"/>
      <c r="AF34" s="130"/>
    </row>
    <row r="35" spans="1:32" ht="19.5" customHeight="1">
      <c r="A35" s="113">
        <v>31</v>
      </c>
      <c r="B35" s="97" t="s">
        <v>88</v>
      </c>
      <c r="C35" s="98">
        <v>42037</v>
      </c>
      <c r="D35" s="133">
        <v>0.16666666666666666</v>
      </c>
      <c r="E35" s="97">
        <v>177.201</v>
      </c>
      <c r="F35" s="97">
        <v>177.717</v>
      </c>
      <c r="G35" s="97">
        <v>2</v>
      </c>
      <c r="H35" s="97">
        <f>ROUNDDOWN(E35-(G35/100),3)</f>
        <v>177.181</v>
      </c>
      <c r="I35" s="97">
        <f>ROUNDDOWN(F35+(G35/100),3)</f>
        <v>177.737</v>
      </c>
      <c r="J35" s="97">
        <f t="shared" si="0"/>
        <v>0.555</v>
      </c>
      <c r="K35" s="97">
        <f t="shared" si="1"/>
        <v>0.832</v>
      </c>
      <c r="L35" s="97">
        <f>ROUNDDOWN(H35-K35,3)</f>
        <v>176.349</v>
      </c>
      <c r="M35" s="97" t="s">
        <v>86</v>
      </c>
      <c r="N35" s="97">
        <f t="shared" si="6"/>
        <v>83.2</v>
      </c>
      <c r="P35" s="97">
        <f t="shared" si="4"/>
        <v>3.6</v>
      </c>
      <c r="Q35" s="116">
        <f t="shared" si="7"/>
        <v>29952</v>
      </c>
      <c r="R35" s="116"/>
      <c r="S35" s="118">
        <f t="shared" si="8"/>
        <v>29952</v>
      </c>
      <c r="T35" s="120">
        <f t="shared" si="9"/>
        <v>1331957</v>
      </c>
      <c r="U35" s="97">
        <f>ROUNDDOWN((($R$2*$U$4)/(J35*100))*100,-3)</f>
        <v>36000</v>
      </c>
      <c r="V35" s="97">
        <f t="shared" si="5"/>
        <v>1</v>
      </c>
      <c r="AC35" s="126" t="s">
        <v>105</v>
      </c>
      <c r="AD35" s="128">
        <v>0.01</v>
      </c>
      <c r="AE35" s="128">
        <v>0.02</v>
      </c>
      <c r="AF35" s="128">
        <v>0.03</v>
      </c>
    </row>
    <row r="36" spans="1:32" ht="19.5" customHeight="1">
      <c r="A36" s="113">
        <v>32</v>
      </c>
      <c r="B36" s="97" t="s">
        <v>57</v>
      </c>
      <c r="C36" s="98">
        <v>42033</v>
      </c>
      <c r="D36" s="133">
        <v>0.5</v>
      </c>
      <c r="E36" s="97">
        <v>178.196</v>
      </c>
      <c r="F36" s="97">
        <v>178.938</v>
      </c>
      <c r="G36" s="97">
        <v>2</v>
      </c>
      <c r="H36" s="97">
        <f>ROUNDDOWN(E36+(G36/100),3)</f>
        <v>178.216</v>
      </c>
      <c r="I36" s="97">
        <f>ROUNDDOWN(F36-(G36/100),3)</f>
        <v>178.918</v>
      </c>
      <c r="J36" s="97">
        <f t="shared" si="0"/>
        <v>0.701</v>
      </c>
      <c r="K36" s="97">
        <f t="shared" si="1"/>
        <v>1.051</v>
      </c>
      <c r="L36" s="97">
        <f>ROUNDDOWN(H36+K36,3)</f>
        <v>179.267</v>
      </c>
      <c r="M36" s="97" t="s">
        <v>87</v>
      </c>
      <c r="O36" s="97">
        <f>ROUNDDOWN(J36*100,3)</f>
        <v>70.1</v>
      </c>
      <c r="P36" s="97">
        <f t="shared" si="4"/>
        <v>2.8</v>
      </c>
      <c r="Q36" s="116"/>
      <c r="R36" s="116">
        <f>ROUNDDOWN(J36*U36,0)</f>
        <v>19628</v>
      </c>
      <c r="S36" s="118">
        <f t="shared" si="8"/>
        <v>-19628</v>
      </c>
      <c r="T36" s="120">
        <f t="shared" si="9"/>
        <v>1312329</v>
      </c>
      <c r="U36" s="97">
        <f>ROUNDDOWN((($R$2*$U$4)/(J36*100))*100,-3)</f>
        <v>28000</v>
      </c>
      <c r="V36" s="97">
        <f t="shared" si="5"/>
        <v>0</v>
      </c>
      <c r="AC36" s="126" t="s">
        <v>106</v>
      </c>
      <c r="AD36" s="127">
        <v>595616</v>
      </c>
      <c r="AE36" s="127">
        <v>1207959</v>
      </c>
      <c r="AF36" s="129">
        <v>1828184</v>
      </c>
    </row>
    <row r="37" spans="1:25" ht="19.5" customHeight="1">
      <c r="A37" s="113">
        <v>33</v>
      </c>
      <c r="B37" s="97" t="s">
        <v>57</v>
      </c>
      <c r="C37" s="98">
        <v>42032</v>
      </c>
      <c r="D37" s="133">
        <v>0</v>
      </c>
      <c r="E37" s="97">
        <v>179.244</v>
      </c>
      <c r="F37" s="97">
        <v>178.569</v>
      </c>
      <c r="G37" s="97">
        <v>2</v>
      </c>
      <c r="H37" s="97">
        <f>ROUNDDOWN(E37+(G37/100),3)</f>
        <v>179.264</v>
      </c>
      <c r="I37" s="97">
        <f>ROUNDDOWN(F37-(G37/100),3)</f>
        <v>178.549</v>
      </c>
      <c r="J37" s="97">
        <f t="shared" si="0"/>
        <v>0.715</v>
      </c>
      <c r="K37" s="97">
        <f t="shared" si="1"/>
        <v>1.072</v>
      </c>
      <c r="L37" s="97">
        <f>ROUNDDOWN(H37+K37,3)</f>
        <v>180.336</v>
      </c>
      <c r="M37" s="97" t="s">
        <v>87</v>
      </c>
      <c r="O37" s="97">
        <f>ROUNDDOWN(J37*100,3)</f>
        <v>71.5</v>
      </c>
      <c r="P37" s="97">
        <f t="shared" si="4"/>
        <v>2.7</v>
      </c>
      <c r="Q37" s="116"/>
      <c r="R37" s="116">
        <f>ROUNDDOWN(J37*U37,0)</f>
        <v>19305</v>
      </c>
      <c r="S37" s="118">
        <f t="shared" si="8"/>
        <v>-19305</v>
      </c>
      <c r="T37" s="120">
        <f t="shared" si="9"/>
        <v>1293024</v>
      </c>
      <c r="U37" s="97">
        <f>ROUNDDOWN((($R$2*$U$4)/(J37*100))*100,-3)</f>
        <v>27000</v>
      </c>
      <c r="V37" s="97">
        <f t="shared" si="5"/>
        <v>0</v>
      </c>
      <c r="Y37" s="120">
        <f>S105</f>
        <v>1207959</v>
      </c>
    </row>
    <row r="38" spans="1:22" ht="19.5" customHeight="1">
      <c r="A38" s="113">
        <v>34</v>
      </c>
      <c r="B38" s="97" t="s">
        <v>57</v>
      </c>
      <c r="C38" s="98">
        <v>42031</v>
      </c>
      <c r="D38" s="133">
        <v>0.5</v>
      </c>
      <c r="E38" s="97">
        <v>178.433</v>
      </c>
      <c r="F38" s="97">
        <v>177.838</v>
      </c>
      <c r="G38" s="97">
        <v>2</v>
      </c>
      <c r="H38" s="97">
        <f>ROUNDDOWN(E38+(G38/100),3)</f>
        <v>178.453</v>
      </c>
      <c r="I38" s="97">
        <f>ROUNDDOWN(F38-(G38/100),3)</f>
        <v>177.818</v>
      </c>
      <c r="J38" s="97">
        <f t="shared" si="0"/>
        <v>0.634</v>
      </c>
      <c r="K38" s="97">
        <f t="shared" si="1"/>
        <v>0.951</v>
      </c>
      <c r="L38" s="97">
        <f>ROUNDDOWN(H38+K38,3)</f>
        <v>179.404</v>
      </c>
      <c r="M38" s="97" t="s">
        <v>86</v>
      </c>
      <c r="N38" s="97">
        <f t="shared" si="6"/>
        <v>95.1</v>
      </c>
      <c r="P38" s="97">
        <f t="shared" si="4"/>
        <v>3.1</v>
      </c>
      <c r="Q38" s="116">
        <f t="shared" si="7"/>
        <v>29481</v>
      </c>
      <c r="R38" s="116"/>
      <c r="S38" s="118">
        <f t="shared" si="8"/>
        <v>29481</v>
      </c>
      <c r="T38" s="120">
        <f t="shared" si="9"/>
        <v>1322505</v>
      </c>
      <c r="U38" s="97">
        <f>ROUNDDOWN((($R$2*$U$4)/(J38*100))*100,-3)</f>
        <v>31000</v>
      </c>
      <c r="V38" s="97">
        <f t="shared" si="5"/>
        <v>1</v>
      </c>
    </row>
    <row r="39" spans="1:22" ht="19.5" customHeight="1">
      <c r="A39" s="113">
        <v>35</v>
      </c>
      <c r="B39" s="97" t="s">
        <v>88</v>
      </c>
      <c r="C39" s="98">
        <v>42027</v>
      </c>
      <c r="D39" s="133">
        <v>0</v>
      </c>
      <c r="E39" s="97">
        <v>177.613</v>
      </c>
      <c r="F39" s="97">
        <v>178.503</v>
      </c>
      <c r="G39" s="97">
        <v>2</v>
      </c>
      <c r="H39" s="97">
        <f>ROUNDDOWN(E39-(G39/100),3)</f>
        <v>177.593</v>
      </c>
      <c r="I39" s="97">
        <f>ROUNDDOWN(F39+(G39/100),3)</f>
        <v>178.523</v>
      </c>
      <c r="J39" s="97">
        <f t="shared" si="0"/>
        <v>0.93</v>
      </c>
      <c r="K39" s="97">
        <f t="shared" si="1"/>
        <v>1.395</v>
      </c>
      <c r="L39" s="97">
        <f>ROUNDDOWN(H39-K39,3)</f>
        <v>176.198</v>
      </c>
      <c r="M39" s="97" t="s">
        <v>86</v>
      </c>
      <c r="N39" s="97">
        <f t="shared" si="6"/>
        <v>139.5</v>
      </c>
      <c r="P39" s="97">
        <f t="shared" si="4"/>
        <v>2.1</v>
      </c>
      <c r="Q39" s="116">
        <f t="shared" si="7"/>
        <v>29295</v>
      </c>
      <c r="R39" s="116"/>
      <c r="S39" s="118">
        <f t="shared" si="8"/>
        <v>29295</v>
      </c>
      <c r="T39" s="120">
        <f t="shared" si="9"/>
        <v>1351800</v>
      </c>
      <c r="U39" s="97">
        <f>ROUNDDOWN((($R$2*$U$4)/(J39*100))*100,-3)</f>
        <v>21000</v>
      </c>
      <c r="V39" s="97">
        <f t="shared" si="5"/>
        <v>1</v>
      </c>
    </row>
    <row r="40" spans="1:22" ht="19.5" customHeight="1">
      <c r="A40" s="113">
        <v>36</v>
      </c>
      <c r="B40" s="97" t="s">
        <v>57</v>
      </c>
      <c r="C40" s="98">
        <v>42020</v>
      </c>
      <c r="D40" s="133">
        <v>0.8333333333333334</v>
      </c>
      <c r="E40" s="97">
        <v>178.332</v>
      </c>
      <c r="F40" s="97">
        <v>177.697</v>
      </c>
      <c r="G40" s="97">
        <v>2</v>
      </c>
      <c r="H40" s="97">
        <f>ROUNDDOWN(E40+(G40/100),3)</f>
        <v>178.352</v>
      </c>
      <c r="I40" s="97">
        <f>ROUNDDOWN(F40-(G40/100),3)</f>
        <v>177.677</v>
      </c>
      <c r="J40" s="97">
        <f t="shared" si="0"/>
        <v>0.675</v>
      </c>
      <c r="K40" s="97">
        <f t="shared" si="1"/>
        <v>1.012</v>
      </c>
      <c r="L40" s="97">
        <f>ROUNDDOWN(H40+K40,3)</f>
        <v>179.364</v>
      </c>
      <c r="M40" s="97" t="s">
        <v>92</v>
      </c>
      <c r="P40" s="97">
        <f t="shared" si="4"/>
        <v>2.9</v>
      </c>
      <c r="Q40" s="116"/>
      <c r="R40" s="116"/>
      <c r="S40" s="118">
        <f t="shared" si="8"/>
        <v>0</v>
      </c>
      <c r="T40" s="120">
        <f t="shared" si="9"/>
        <v>1351800</v>
      </c>
      <c r="U40" s="97">
        <f>ROUNDDOWN((($R$2*$U$4)/(J40*100))*100,-3)</f>
        <v>29000</v>
      </c>
      <c r="V40" s="97">
        <f t="shared" si="5"/>
        <v>0</v>
      </c>
    </row>
    <row r="41" spans="1:22" ht="19.5" customHeight="1">
      <c r="A41" s="113">
        <v>37</v>
      </c>
      <c r="B41" s="97" t="s">
        <v>88</v>
      </c>
      <c r="C41" s="98">
        <v>42016</v>
      </c>
      <c r="D41" s="133">
        <v>0.5</v>
      </c>
      <c r="E41" s="97">
        <v>180.004</v>
      </c>
      <c r="F41" s="97">
        <v>180.541</v>
      </c>
      <c r="G41" s="97">
        <v>2</v>
      </c>
      <c r="H41" s="97">
        <f>ROUNDDOWN(E41-(G41/100),3)</f>
        <v>179.984</v>
      </c>
      <c r="I41" s="97">
        <f>ROUNDDOWN(F41+(G41/100),3)</f>
        <v>180.561</v>
      </c>
      <c r="J41" s="97">
        <f t="shared" si="0"/>
        <v>0.576</v>
      </c>
      <c r="K41" s="97">
        <f t="shared" si="1"/>
        <v>0.864</v>
      </c>
      <c r="L41" s="97">
        <f>ROUNDDOWN(H41-K41,3)</f>
        <v>179.12</v>
      </c>
      <c r="M41" s="97" t="s">
        <v>86</v>
      </c>
      <c r="N41" s="97">
        <f t="shared" si="6"/>
        <v>86.4</v>
      </c>
      <c r="P41" s="97">
        <f t="shared" si="4"/>
        <v>3.4</v>
      </c>
      <c r="Q41" s="116">
        <f t="shared" si="7"/>
        <v>29376</v>
      </c>
      <c r="R41" s="116"/>
      <c r="S41" s="118">
        <f t="shared" si="8"/>
        <v>29376</v>
      </c>
      <c r="T41" s="120">
        <f t="shared" si="9"/>
        <v>1381176</v>
      </c>
      <c r="U41" s="97">
        <f>ROUNDDOWN((($R$2*$U$4)/(J41*100))*100,-3)</f>
        <v>34000</v>
      </c>
      <c r="V41" s="97">
        <f t="shared" si="5"/>
        <v>1</v>
      </c>
    </row>
    <row r="42" spans="1:22" ht="19.5" customHeight="1">
      <c r="A42" s="113">
        <v>38</v>
      </c>
      <c r="B42" s="105" t="s">
        <v>88</v>
      </c>
      <c r="C42" s="110">
        <v>42013</v>
      </c>
      <c r="D42" s="134">
        <v>0</v>
      </c>
      <c r="E42" s="97">
        <v>180.37</v>
      </c>
      <c r="F42" s="97">
        <v>180.904</v>
      </c>
      <c r="G42" s="97">
        <v>2</v>
      </c>
      <c r="H42" s="97">
        <f>ROUNDDOWN(E42-(G42/100),3)</f>
        <v>180.35</v>
      </c>
      <c r="I42" s="97">
        <f>ROUNDDOWN(F42+(G42/100),3)</f>
        <v>180.924</v>
      </c>
      <c r="J42" s="97">
        <f t="shared" si="0"/>
        <v>0.574</v>
      </c>
      <c r="K42" s="97">
        <f t="shared" si="1"/>
        <v>0.861</v>
      </c>
      <c r="L42" s="97">
        <f>ROUNDDOWN(H42-K42,3)</f>
        <v>179.489</v>
      </c>
      <c r="M42" s="97" t="s">
        <v>86</v>
      </c>
      <c r="N42" s="97">
        <f t="shared" si="6"/>
        <v>86.1</v>
      </c>
      <c r="P42" s="97">
        <f t="shared" si="4"/>
        <v>3.4</v>
      </c>
      <c r="Q42" s="116">
        <f t="shared" si="7"/>
        <v>29274</v>
      </c>
      <c r="R42" s="116"/>
      <c r="S42" s="118">
        <f t="shared" si="8"/>
        <v>29274</v>
      </c>
      <c r="T42" s="120">
        <f t="shared" si="9"/>
        <v>1410450</v>
      </c>
      <c r="U42" s="97">
        <f>ROUNDDOWN((($R$2*$U$4)/(J42*100))*100,-3)</f>
        <v>34000</v>
      </c>
      <c r="V42" s="97">
        <f t="shared" si="5"/>
        <v>1</v>
      </c>
    </row>
    <row r="43" spans="1:22" ht="19.5" customHeight="1">
      <c r="A43" s="113">
        <v>39</v>
      </c>
      <c r="B43" s="97" t="s">
        <v>57</v>
      </c>
      <c r="C43" s="98" t="s">
        <v>120</v>
      </c>
      <c r="D43" s="133">
        <v>0.6666666666666666</v>
      </c>
      <c r="E43" s="97">
        <v>186.989</v>
      </c>
      <c r="F43" s="97">
        <v>185.866</v>
      </c>
      <c r="G43" s="97">
        <v>2</v>
      </c>
      <c r="H43" s="97">
        <f>ROUNDDOWN(E43+(G43/100),3)</f>
        <v>187.009</v>
      </c>
      <c r="I43" s="97">
        <f>ROUNDDOWN(F43-(G43/100),3)</f>
        <v>185.846</v>
      </c>
      <c r="J43" s="97">
        <f t="shared" si="0"/>
        <v>1.162</v>
      </c>
      <c r="K43" s="97">
        <f t="shared" si="1"/>
        <v>1.743</v>
      </c>
      <c r="L43" s="97">
        <f>ROUNDDOWN(H43+K43,3)</f>
        <v>188.752</v>
      </c>
      <c r="M43" s="97" t="s">
        <v>87</v>
      </c>
      <c r="O43" s="97">
        <f>ROUNDDOWN(J43*100,3)</f>
        <v>116.2</v>
      </c>
      <c r="P43" s="97">
        <f t="shared" si="4"/>
        <v>1.7</v>
      </c>
      <c r="Q43" s="116"/>
      <c r="R43" s="116">
        <f>ROUNDDOWN(J43*U43,0)</f>
        <v>19754</v>
      </c>
      <c r="S43" s="118">
        <f t="shared" si="8"/>
        <v>-19754</v>
      </c>
      <c r="T43" s="120">
        <f t="shared" si="9"/>
        <v>1390696</v>
      </c>
      <c r="U43" s="97">
        <f>ROUNDDOWN((($R$2*$U$4)/(J43*100))*100,-3)</f>
        <v>17000</v>
      </c>
      <c r="V43" s="97">
        <f t="shared" si="5"/>
        <v>0</v>
      </c>
    </row>
    <row r="44" spans="1:22" ht="19.5" customHeight="1">
      <c r="A44" s="113">
        <v>40</v>
      </c>
      <c r="B44" s="97" t="s">
        <v>88</v>
      </c>
      <c r="C44" s="98">
        <v>42002</v>
      </c>
      <c r="D44" s="133">
        <v>0.5</v>
      </c>
      <c r="E44" s="97">
        <v>124.944</v>
      </c>
      <c r="F44" s="97">
        <v>124.026</v>
      </c>
      <c r="G44" s="97">
        <v>2</v>
      </c>
      <c r="H44" s="97">
        <f>ROUNDDOWN(E44-(G44/100),3)</f>
        <v>124.924</v>
      </c>
      <c r="I44" s="97">
        <f>ROUNDDOWN(F44+(G44/100),3)</f>
        <v>124.046</v>
      </c>
      <c r="J44" s="97">
        <f t="shared" si="0"/>
        <v>0.878</v>
      </c>
      <c r="K44" s="97">
        <f t="shared" si="1"/>
        <v>1.317</v>
      </c>
      <c r="L44" s="97">
        <f>ROUNDDOWN(H44-K44,3)</f>
        <v>123.607</v>
      </c>
      <c r="M44" s="97" t="s">
        <v>86</v>
      </c>
      <c r="N44" s="97">
        <f t="shared" si="6"/>
        <v>131.7</v>
      </c>
      <c r="P44" s="97">
        <f t="shared" si="4"/>
        <v>2.2</v>
      </c>
      <c r="Q44" s="116">
        <f t="shared" si="7"/>
        <v>28974</v>
      </c>
      <c r="R44" s="116"/>
      <c r="S44" s="118">
        <f t="shared" si="8"/>
        <v>28974</v>
      </c>
      <c r="T44" s="120">
        <f t="shared" si="9"/>
        <v>1419670</v>
      </c>
      <c r="U44" s="97">
        <f>ROUNDDOWN((($R$2*$U$4)/(J44*100))*100,-3)</f>
        <v>22000</v>
      </c>
      <c r="V44" s="97">
        <f t="shared" si="5"/>
        <v>1</v>
      </c>
    </row>
    <row r="45" spans="1:22" ht="19.5" customHeight="1">
      <c r="A45" s="113">
        <v>41</v>
      </c>
      <c r="B45" s="97" t="s">
        <v>57</v>
      </c>
      <c r="C45" s="98">
        <v>41997</v>
      </c>
      <c r="D45" s="133">
        <v>0.16666666666666666</v>
      </c>
      <c r="E45" s="97">
        <v>186.967</v>
      </c>
      <c r="F45" s="97">
        <v>186.602</v>
      </c>
      <c r="G45" s="97">
        <v>2</v>
      </c>
      <c r="H45" s="97">
        <f>ROUNDDOWN(E45+(G45/100),3)</f>
        <v>186.987</v>
      </c>
      <c r="I45" s="97">
        <f>ROUNDDOWN(F45-(G45/100),3)</f>
        <v>186.582</v>
      </c>
      <c r="J45" s="97">
        <f t="shared" si="0"/>
        <v>0.405</v>
      </c>
      <c r="K45" s="97">
        <f t="shared" si="1"/>
        <v>0.607</v>
      </c>
      <c r="L45" s="97">
        <f>ROUNDDOWN(H45+K45,3)</f>
        <v>187.594</v>
      </c>
      <c r="M45" s="97" t="s">
        <v>86</v>
      </c>
      <c r="N45" s="97">
        <f t="shared" si="6"/>
        <v>60.7</v>
      </c>
      <c r="P45" s="97">
        <f t="shared" si="4"/>
        <v>4.9</v>
      </c>
      <c r="Q45" s="116">
        <f t="shared" si="7"/>
        <v>29743</v>
      </c>
      <c r="R45" s="116"/>
      <c r="S45" s="118">
        <f t="shared" si="8"/>
        <v>29743</v>
      </c>
      <c r="T45" s="120">
        <f t="shared" si="9"/>
        <v>1449413</v>
      </c>
      <c r="U45" s="97">
        <f>ROUNDDOWN((($R$2*$U$4)/(J45*100))*100,-3)</f>
        <v>49000</v>
      </c>
      <c r="V45" s="97">
        <f t="shared" si="5"/>
        <v>1</v>
      </c>
    </row>
    <row r="46" spans="1:22" ht="19.5" customHeight="1">
      <c r="A46" s="113">
        <v>42</v>
      </c>
      <c r="B46" s="97" t="s">
        <v>57</v>
      </c>
      <c r="C46" s="98">
        <v>41996</v>
      </c>
      <c r="D46" s="133">
        <v>0.5</v>
      </c>
      <c r="E46" s="97">
        <v>187.118</v>
      </c>
      <c r="F46" s="97">
        <v>186.47</v>
      </c>
      <c r="G46" s="97">
        <v>2</v>
      </c>
      <c r="H46" s="97">
        <f>ROUNDDOWN(E46+(G46/100),3)</f>
        <v>187.138</v>
      </c>
      <c r="I46" s="97">
        <f>ROUNDDOWN(F46-(G46/100),3)</f>
        <v>186.45</v>
      </c>
      <c r="J46" s="97">
        <f t="shared" si="0"/>
        <v>0.688</v>
      </c>
      <c r="K46" s="97">
        <f t="shared" si="1"/>
        <v>1.032</v>
      </c>
      <c r="L46" s="97">
        <f>ROUNDDOWN(H46+K46,3)</f>
        <v>188.17</v>
      </c>
      <c r="M46" s="97" t="s">
        <v>87</v>
      </c>
      <c r="O46" s="97">
        <f>ROUNDDOWN(J46*100,3)</f>
        <v>68.8</v>
      </c>
      <c r="P46" s="97">
        <f t="shared" si="4"/>
        <v>2.9</v>
      </c>
      <c r="Q46" s="116"/>
      <c r="R46" s="116">
        <f>ROUNDDOWN(J46*U46,0)</f>
        <v>19952</v>
      </c>
      <c r="S46" s="118">
        <f t="shared" si="8"/>
        <v>-19952</v>
      </c>
      <c r="T46" s="120">
        <f t="shared" si="9"/>
        <v>1429461</v>
      </c>
      <c r="U46" s="97">
        <f>ROUNDDOWN((($R$2*$U$4)/(J46*100))*100,-3)</f>
        <v>29000</v>
      </c>
      <c r="V46" s="97">
        <f t="shared" si="5"/>
        <v>0</v>
      </c>
    </row>
    <row r="47" spans="1:22" ht="19.5" customHeight="1">
      <c r="A47" s="113">
        <v>43</v>
      </c>
      <c r="B47" s="97" t="s">
        <v>57</v>
      </c>
      <c r="C47" s="98">
        <v>41990</v>
      </c>
      <c r="D47" s="133">
        <v>0.8333333333333334</v>
      </c>
      <c r="E47" s="97">
        <v>185.014</v>
      </c>
      <c r="F47" s="97">
        <v>183.023</v>
      </c>
      <c r="G47" s="97">
        <v>2</v>
      </c>
      <c r="H47" s="97">
        <f>ROUNDDOWN(E47+(G47/100),3)</f>
        <v>185.034</v>
      </c>
      <c r="I47" s="97">
        <f>ROUNDDOWN(F47-(G47/100),3)</f>
        <v>183.003</v>
      </c>
      <c r="J47" s="97">
        <f t="shared" si="0"/>
        <v>2.031</v>
      </c>
      <c r="K47" s="97">
        <f t="shared" si="1"/>
        <v>3.046</v>
      </c>
      <c r="L47" s="97">
        <f>ROUNDDOWN(H47+K47,3)</f>
        <v>188.08</v>
      </c>
      <c r="M47" s="97" t="s">
        <v>87</v>
      </c>
      <c r="O47" s="97">
        <f>ROUNDDOWN(J47*100,3)</f>
        <v>203.1</v>
      </c>
      <c r="P47" s="97">
        <f t="shared" si="4"/>
        <v>0.9</v>
      </c>
      <c r="Q47" s="116"/>
      <c r="R47" s="116">
        <f>ROUNDDOWN(J47*U47,0)</f>
        <v>18279</v>
      </c>
      <c r="S47" s="118">
        <f t="shared" si="8"/>
        <v>-18279</v>
      </c>
      <c r="T47" s="120">
        <f t="shared" si="9"/>
        <v>1411182</v>
      </c>
      <c r="U47" s="97">
        <f>ROUNDDOWN((($R$2*$U$4)/(J47*100))*100,-3)</f>
        <v>9000</v>
      </c>
      <c r="V47" s="97">
        <f t="shared" si="5"/>
        <v>0</v>
      </c>
    </row>
    <row r="48" spans="1:22" ht="19.5" customHeight="1">
      <c r="A48" s="113">
        <v>44</v>
      </c>
      <c r="B48" s="97" t="s">
        <v>88</v>
      </c>
      <c r="C48" s="98">
        <v>41988</v>
      </c>
      <c r="D48" s="133">
        <v>0.3333333333333333</v>
      </c>
      <c r="E48" s="97">
        <v>185.894</v>
      </c>
      <c r="F48" s="97">
        <v>186.624</v>
      </c>
      <c r="G48" s="97">
        <v>2</v>
      </c>
      <c r="H48" s="97">
        <f>ROUNDDOWN(E48-(G48/100),3)</f>
        <v>185.874</v>
      </c>
      <c r="I48" s="97">
        <f>ROUNDDOWN(F48+(G48/100),3)</f>
        <v>186.644</v>
      </c>
      <c r="J48" s="97">
        <f t="shared" si="0"/>
        <v>0.77</v>
      </c>
      <c r="K48" s="97">
        <f t="shared" si="1"/>
        <v>1.155</v>
      </c>
      <c r="L48" s="97">
        <f>ROUNDDOWN(H48-K48,3)</f>
        <v>184.719</v>
      </c>
      <c r="M48" s="97" t="s">
        <v>86</v>
      </c>
      <c r="N48" s="97">
        <f t="shared" si="6"/>
        <v>115.5</v>
      </c>
      <c r="P48" s="97">
        <f t="shared" si="4"/>
        <v>2.5</v>
      </c>
      <c r="Q48" s="116">
        <f t="shared" si="7"/>
        <v>28875</v>
      </c>
      <c r="R48" s="116"/>
      <c r="S48" s="118">
        <f t="shared" si="8"/>
        <v>28875</v>
      </c>
      <c r="T48" s="120">
        <f t="shared" si="9"/>
        <v>1440057</v>
      </c>
      <c r="U48" s="97">
        <f>ROUNDDOWN((($R$2*$U$4)/(J48*100))*100,-3)</f>
        <v>25000</v>
      </c>
      <c r="V48" s="97">
        <f t="shared" si="5"/>
        <v>1</v>
      </c>
    </row>
    <row r="49" spans="1:22" ht="19.5" customHeight="1">
      <c r="A49" s="113">
        <v>45</v>
      </c>
      <c r="B49" s="97" t="s">
        <v>88</v>
      </c>
      <c r="C49" s="98">
        <v>41985</v>
      </c>
      <c r="D49" s="133">
        <v>0.6666666666666666</v>
      </c>
      <c r="E49" s="97">
        <v>185.885</v>
      </c>
      <c r="F49" s="97">
        <v>187.143</v>
      </c>
      <c r="G49" s="97">
        <v>2</v>
      </c>
      <c r="H49" s="97">
        <f>ROUNDDOWN(E49-(G49/100),3)</f>
        <v>185.865</v>
      </c>
      <c r="I49" s="97">
        <f>ROUNDDOWN(F49+(G49/100),3)</f>
        <v>187.163</v>
      </c>
      <c r="J49" s="97">
        <f t="shared" si="0"/>
        <v>1.298</v>
      </c>
      <c r="K49" s="97">
        <f t="shared" si="1"/>
        <v>1.947</v>
      </c>
      <c r="L49" s="97">
        <f>ROUNDDOWN(H49-K49,3)</f>
        <v>183.918</v>
      </c>
      <c r="M49" s="97" t="s">
        <v>86</v>
      </c>
      <c r="N49" s="97">
        <f t="shared" si="6"/>
        <v>194.7</v>
      </c>
      <c r="P49" s="97">
        <f t="shared" si="4"/>
        <v>1.5</v>
      </c>
      <c r="Q49" s="116">
        <f t="shared" si="7"/>
        <v>29205</v>
      </c>
      <c r="R49" s="116"/>
      <c r="S49" s="118">
        <f t="shared" si="8"/>
        <v>29205</v>
      </c>
      <c r="T49" s="120">
        <f t="shared" si="9"/>
        <v>1469262</v>
      </c>
      <c r="U49" s="97">
        <f>ROUNDDOWN((($R$2*$U$4)/(J49*100))*100,-3)</f>
        <v>15000</v>
      </c>
      <c r="V49" s="97">
        <f t="shared" si="5"/>
        <v>1</v>
      </c>
    </row>
    <row r="50" spans="1:22" ht="19.5" customHeight="1">
      <c r="A50" s="113">
        <v>46</v>
      </c>
      <c r="B50" s="97" t="s">
        <v>88</v>
      </c>
      <c r="C50" s="98">
        <v>41983</v>
      </c>
      <c r="D50" s="133">
        <v>0.5</v>
      </c>
      <c r="E50" s="97">
        <v>186.45</v>
      </c>
      <c r="F50" s="97">
        <v>187.307</v>
      </c>
      <c r="G50" s="97">
        <v>2</v>
      </c>
      <c r="H50" s="97">
        <f>ROUNDDOWN(E50-(G50/100),3)</f>
        <v>186.43</v>
      </c>
      <c r="I50" s="97">
        <f>ROUNDDOWN(F50+(G50/100),3)</f>
        <v>187.327</v>
      </c>
      <c r="J50" s="97">
        <f t="shared" si="0"/>
        <v>0.896</v>
      </c>
      <c r="K50" s="97">
        <f t="shared" si="1"/>
        <v>1.344</v>
      </c>
      <c r="L50" s="97">
        <f>ROUNDDOWN(H50-K50,3)</f>
        <v>185.086</v>
      </c>
      <c r="M50" s="97" t="s">
        <v>86</v>
      </c>
      <c r="N50" s="97">
        <f t="shared" si="6"/>
        <v>134.4</v>
      </c>
      <c r="P50" s="97">
        <f t="shared" si="4"/>
        <v>2.2</v>
      </c>
      <c r="Q50" s="116">
        <f t="shared" si="7"/>
        <v>29568</v>
      </c>
      <c r="R50" s="116"/>
      <c r="S50" s="118">
        <f t="shared" si="8"/>
        <v>29568</v>
      </c>
      <c r="T50" s="120">
        <f t="shared" si="9"/>
        <v>1498830</v>
      </c>
      <c r="U50" s="97">
        <f>ROUNDDOWN((($R$2*$U$4)/(J50*100))*100,-3)</f>
        <v>22000</v>
      </c>
      <c r="V50" s="97">
        <f t="shared" si="5"/>
        <v>1</v>
      </c>
    </row>
    <row r="51" spans="1:22" ht="19.5" customHeight="1">
      <c r="A51" s="113">
        <v>47</v>
      </c>
      <c r="B51" s="97" t="s">
        <v>57</v>
      </c>
      <c r="C51" s="110">
        <v>41978</v>
      </c>
      <c r="D51" s="134">
        <v>0</v>
      </c>
      <c r="E51" s="97">
        <v>187.921</v>
      </c>
      <c r="F51" s="97">
        <v>187.272</v>
      </c>
      <c r="G51" s="97">
        <v>2</v>
      </c>
      <c r="H51" s="97">
        <f>ROUNDDOWN(E51+(G51/100),3)</f>
        <v>187.941</v>
      </c>
      <c r="I51" s="97">
        <f>ROUNDDOWN(F51-(G51/100),3)</f>
        <v>187.252</v>
      </c>
      <c r="J51" s="97">
        <f t="shared" si="0"/>
        <v>0.688</v>
      </c>
      <c r="K51" s="97">
        <f t="shared" si="1"/>
        <v>1.032</v>
      </c>
      <c r="L51" s="97">
        <f>ROUNDDOWN(H51+K51,3)</f>
        <v>188.973</v>
      </c>
      <c r="M51" s="97" t="s">
        <v>86</v>
      </c>
      <c r="N51" s="97">
        <f t="shared" si="6"/>
        <v>103.2</v>
      </c>
      <c r="P51" s="97">
        <f t="shared" si="4"/>
        <v>2.9</v>
      </c>
      <c r="Q51" s="116">
        <f t="shared" si="7"/>
        <v>29928</v>
      </c>
      <c r="R51" s="116"/>
      <c r="S51" s="118">
        <f t="shared" si="8"/>
        <v>29928</v>
      </c>
      <c r="T51" s="120">
        <f t="shared" si="9"/>
        <v>1528758</v>
      </c>
      <c r="U51" s="97">
        <f>ROUNDDOWN((($R$2*$U$4)/(J51*100))*100,-3)</f>
        <v>29000</v>
      </c>
      <c r="V51" s="97">
        <f t="shared" si="5"/>
        <v>1</v>
      </c>
    </row>
    <row r="52" spans="1:22" ht="19.5" customHeight="1">
      <c r="A52" s="113">
        <v>48</v>
      </c>
      <c r="B52" s="97" t="s">
        <v>57</v>
      </c>
      <c r="C52" s="110">
        <v>41975</v>
      </c>
      <c r="D52" s="134">
        <v>0.6666666666666666</v>
      </c>
      <c r="E52" s="97">
        <v>186.652</v>
      </c>
      <c r="F52" s="97">
        <v>186.27</v>
      </c>
      <c r="G52" s="97">
        <v>2</v>
      </c>
      <c r="H52" s="97">
        <f>ROUNDDOWN(E52+(G52/100),3)</f>
        <v>186.672</v>
      </c>
      <c r="I52" s="97">
        <f>ROUNDDOWN(F52-(G52/100),3)</f>
        <v>186.25</v>
      </c>
      <c r="J52" s="97">
        <f t="shared" si="0"/>
        <v>0.421</v>
      </c>
      <c r="K52" s="97">
        <f t="shared" si="1"/>
        <v>0.631</v>
      </c>
      <c r="L52" s="97">
        <f>ROUNDDOWN(H52+K52,3)</f>
        <v>187.303</v>
      </c>
      <c r="M52" s="97" t="s">
        <v>86</v>
      </c>
      <c r="N52" s="97">
        <f t="shared" si="6"/>
        <v>63.1</v>
      </c>
      <c r="P52" s="97">
        <f t="shared" si="4"/>
        <v>4.7</v>
      </c>
      <c r="Q52" s="116">
        <f t="shared" si="7"/>
        <v>29657</v>
      </c>
      <c r="R52" s="116"/>
      <c r="S52" s="118">
        <f t="shared" si="8"/>
        <v>29657</v>
      </c>
      <c r="T52" s="120">
        <f t="shared" si="9"/>
        <v>1558415</v>
      </c>
      <c r="U52" s="97">
        <f>ROUNDDOWN((($R$2*$U$4)/(J52*100))*100,-3)</f>
        <v>47000</v>
      </c>
      <c r="V52" s="97">
        <f t="shared" si="5"/>
        <v>1</v>
      </c>
    </row>
    <row r="53" spans="1:22" ht="19.5" customHeight="1">
      <c r="A53" s="113">
        <v>49</v>
      </c>
      <c r="B53" s="97" t="s">
        <v>57</v>
      </c>
      <c r="C53" s="110">
        <v>41974</v>
      </c>
      <c r="D53" s="134">
        <v>0.3333333333333333</v>
      </c>
      <c r="E53" s="97">
        <v>186.316</v>
      </c>
      <c r="F53" s="97">
        <v>185.023</v>
      </c>
      <c r="G53" s="97">
        <v>2</v>
      </c>
      <c r="H53" s="97">
        <f>ROUNDDOWN(E53+(G53/100),3)</f>
        <v>186.336</v>
      </c>
      <c r="I53" s="97">
        <f>ROUNDDOWN(F53-(G53/100),3)</f>
        <v>185.003</v>
      </c>
      <c r="J53" s="97">
        <f t="shared" si="0"/>
        <v>1.333</v>
      </c>
      <c r="K53" s="97">
        <f t="shared" si="1"/>
        <v>1.999</v>
      </c>
      <c r="L53" s="97">
        <f>ROUNDDOWN(H53+K53,3)</f>
        <v>188.335</v>
      </c>
      <c r="M53" s="97" t="s">
        <v>86</v>
      </c>
      <c r="N53" s="97">
        <f t="shared" si="6"/>
        <v>199.9</v>
      </c>
      <c r="P53" s="97">
        <f t="shared" si="4"/>
        <v>1.5</v>
      </c>
      <c r="Q53" s="116">
        <f t="shared" si="7"/>
        <v>29985</v>
      </c>
      <c r="R53" s="116"/>
      <c r="S53" s="118">
        <f t="shared" si="8"/>
        <v>29985</v>
      </c>
      <c r="T53" s="120">
        <f t="shared" si="9"/>
        <v>1588400</v>
      </c>
      <c r="U53" s="97">
        <f>ROUNDDOWN((($R$2*$U$4)/(J53*100))*100,-3)</f>
        <v>15000</v>
      </c>
      <c r="V53" s="97">
        <f t="shared" si="5"/>
        <v>1</v>
      </c>
    </row>
    <row r="54" spans="1:22" ht="19.5" customHeight="1">
      <c r="A54" s="113">
        <v>50</v>
      </c>
      <c r="B54" s="97" t="s">
        <v>57</v>
      </c>
      <c r="C54" s="110">
        <v>41968</v>
      </c>
      <c r="D54" s="134">
        <v>0.3333333333333333</v>
      </c>
      <c r="E54" s="97">
        <v>185.308</v>
      </c>
      <c r="F54" s="97">
        <v>184.517</v>
      </c>
      <c r="G54" s="97">
        <v>2</v>
      </c>
      <c r="H54" s="97">
        <f>ROUNDDOWN(E54+(G54/100),3)</f>
        <v>185.328</v>
      </c>
      <c r="I54" s="97">
        <f>ROUNDDOWN(F54-(G54/100),3)</f>
        <v>184.497</v>
      </c>
      <c r="J54" s="97">
        <f t="shared" si="0"/>
        <v>0.83</v>
      </c>
      <c r="K54" s="97">
        <f t="shared" si="1"/>
        <v>1.245</v>
      </c>
      <c r="L54" s="97">
        <f>ROUNDDOWN(H54+K54,3)</f>
        <v>186.573</v>
      </c>
      <c r="M54" s="97" t="s">
        <v>86</v>
      </c>
      <c r="N54" s="97">
        <f t="shared" si="6"/>
        <v>124.5</v>
      </c>
      <c r="P54" s="97">
        <f t="shared" si="4"/>
        <v>2.4</v>
      </c>
      <c r="Q54" s="116">
        <f t="shared" si="7"/>
        <v>29880</v>
      </c>
      <c r="R54" s="116"/>
      <c r="S54" s="118">
        <f t="shared" si="8"/>
        <v>29880</v>
      </c>
      <c r="T54" s="120">
        <f t="shared" si="9"/>
        <v>1618280</v>
      </c>
      <c r="U54" s="97">
        <f>ROUNDDOWN((($R$2*$U$4)/(J54*100))*100,-3)</f>
        <v>24000</v>
      </c>
      <c r="V54" s="97">
        <f t="shared" si="5"/>
        <v>1</v>
      </c>
    </row>
    <row r="55" spans="1:22" ht="19.5" customHeight="1">
      <c r="A55" s="113">
        <v>51</v>
      </c>
      <c r="B55" s="97" t="s">
        <v>57</v>
      </c>
      <c r="C55" s="110">
        <v>41961</v>
      </c>
      <c r="D55" s="134">
        <v>0.8333333333333334</v>
      </c>
      <c r="E55" s="97">
        <v>182.925</v>
      </c>
      <c r="F55" s="97">
        <v>182.507</v>
      </c>
      <c r="G55" s="97">
        <v>2</v>
      </c>
      <c r="H55" s="97">
        <f>ROUNDDOWN(E55+(G55/100),3)</f>
        <v>182.945</v>
      </c>
      <c r="I55" s="97">
        <f>ROUNDDOWN(F55-(G55/100),3)</f>
        <v>182.487</v>
      </c>
      <c r="J55" s="97">
        <f t="shared" si="0"/>
        <v>0.457</v>
      </c>
      <c r="K55" s="97">
        <f t="shared" si="1"/>
        <v>0.685</v>
      </c>
      <c r="L55" s="97">
        <f>ROUNDDOWN(H55+K55,3)</f>
        <v>183.63</v>
      </c>
      <c r="M55" s="97" t="s">
        <v>86</v>
      </c>
      <c r="N55" s="97">
        <f t="shared" si="6"/>
        <v>68.5</v>
      </c>
      <c r="P55" s="97">
        <f t="shared" si="4"/>
        <v>4.3</v>
      </c>
      <c r="Q55" s="116">
        <f t="shared" si="7"/>
        <v>29455</v>
      </c>
      <c r="R55" s="116"/>
      <c r="S55" s="118">
        <f t="shared" si="8"/>
        <v>29455</v>
      </c>
      <c r="T55" s="120">
        <f t="shared" si="9"/>
        <v>1647735</v>
      </c>
      <c r="U55" s="97">
        <f>ROUNDDOWN((($R$2*$U$4)/(J55*100))*100,-3)</f>
        <v>43000</v>
      </c>
      <c r="V55" s="97">
        <f t="shared" si="5"/>
        <v>1</v>
      </c>
    </row>
    <row r="56" spans="1:22" ht="19.5" customHeight="1">
      <c r="A56" s="113">
        <v>52</v>
      </c>
      <c r="B56" s="97" t="s">
        <v>88</v>
      </c>
      <c r="C56" s="110">
        <v>41957</v>
      </c>
      <c r="D56" s="134">
        <v>0</v>
      </c>
      <c r="E56" s="97">
        <v>181.587</v>
      </c>
      <c r="F56" s="97">
        <v>182.285</v>
      </c>
      <c r="G56" s="97">
        <v>2</v>
      </c>
      <c r="H56" s="97">
        <f>ROUNDDOWN(E56-(G56/100),3)</f>
        <v>181.567</v>
      </c>
      <c r="I56" s="97">
        <f>ROUNDDOWN(F56+(G56/100),3)</f>
        <v>182.305</v>
      </c>
      <c r="J56" s="97">
        <f t="shared" si="0"/>
        <v>0.738</v>
      </c>
      <c r="K56" s="97">
        <f t="shared" si="1"/>
        <v>1.107</v>
      </c>
      <c r="L56" s="97">
        <f>ROUNDDOWN(H56-K56,3)</f>
        <v>180.46</v>
      </c>
      <c r="M56" s="97" t="s">
        <v>92</v>
      </c>
      <c r="O56" s="97">
        <f>ROUNDDOWN(J56*100,3)</f>
        <v>73.8</v>
      </c>
      <c r="P56" s="97">
        <f t="shared" si="4"/>
        <v>2.7</v>
      </c>
      <c r="Q56" s="116"/>
      <c r="R56" s="116">
        <v>0</v>
      </c>
      <c r="S56" s="118">
        <f t="shared" si="8"/>
        <v>0</v>
      </c>
      <c r="T56" s="120">
        <f t="shared" si="9"/>
        <v>1647735</v>
      </c>
      <c r="U56" s="97">
        <f>ROUNDDOWN((($R$2*$U$4)/(J56*100))*100,-3)</f>
        <v>27000</v>
      </c>
      <c r="V56" s="97">
        <f t="shared" si="5"/>
        <v>0</v>
      </c>
    </row>
    <row r="57" spans="1:22" ht="19.5" customHeight="1">
      <c r="A57" s="113">
        <v>53</v>
      </c>
      <c r="B57" s="97" t="s">
        <v>57</v>
      </c>
      <c r="C57" s="110">
        <v>41955</v>
      </c>
      <c r="D57" s="134">
        <v>0.3333333333333333</v>
      </c>
      <c r="E57" s="97">
        <v>183.899</v>
      </c>
      <c r="F57" s="97">
        <v>183.132</v>
      </c>
      <c r="G57" s="97">
        <v>2</v>
      </c>
      <c r="H57" s="97">
        <f aca="true" t="shared" si="14" ref="H57:H62">ROUNDDOWN(E57+(G57/100),3)</f>
        <v>183.919</v>
      </c>
      <c r="I57" s="97">
        <f aca="true" t="shared" si="15" ref="I57:I62">ROUNDDOWN(F57-(G57/100),3)</f>
        <v>183.112</v>
      </c>
      <c r="J57" s="97">
        <f t="shared" si="0"/>
        <v>0.807</v>
      </c>
      <c r="K57" s="97">
        <f t="shared" si="1"/>
        <v>1.21</v>
      </c>
      <c r="L57" s="97">
        <f>ROUNDDOWN(H57+K57,3)</f>
        <v>185.129</v>
      </c>
      <c r="M57" s="97" t="s">
        <v>92</v>
      </c>
      <c r="O57" s="97">
        <f>ROUNDDOWN(J57*100,3)</f>
        <v>80.7</v>
      </c>
      <c r="P57" s="97">
        <f t="shared" si="4"/>
        <v>2.4</v>
      </c>
      <c r="Q57" s="116"/>
      <c r="R57" s="116">
        <v>0</v>
      </c>
      <c r="S57" s="118">
        <f t="shared" si="8"/>
        <v>0</v>
      </c>
      <c r="T57" s="120">
        <f t="shared" si="9"/>
        <v>1647735</v>
      </c>
      <c r="U57" s="97">
        <f>ROUNDDOWN((($R$2*$U$4)/(J57*100))*100,-3)</f>
        <v>24000</v>
      </c>
      <c r="V57" s="97">
        <f t="shared" si="5"/>
        <v>0</v>
      </c>
    </row>
    <row r="58" spans="1:22" ht="19.5" customHeight="1">
      <c r="A58" s="113">
        <v>54</v>
      </c>
      <c r="B58" s="97" t="s">
        <v>57</v>
      </c>
      <c r="C58" s="110">
        <v>41953</v>
      </c>
      <c r="D58" s="134">
        <v>0.8333333333333334</v>
      </c>
      <c r="E58" s="97">
        <v>182.134</v>
      </c>
      <c r="F58" s="97">
        <v>181.78</v>
      </c>
      <c r="G58" s="97">
        <v>2</v>
      </c>
      <c r="H58" s="97">
        <f t="shared" si="14"/>
        <v>182.154</v>
      </c>
      <c r="I58" s="97">
        <f t="shared" si="15"/>
        <v>181.76</v>
      </c>
      <c r="J58" s="97">
        <f t="shared" si="0"/>
        <v>0.394</v>
      </c>
      <c r="K58" s="97">
        <f t="shared" si="1"/>
        <v>0.591</v>
      </c>
      <c r="L58" s="97">
        <f>ROUNDDOWN(H58+K58,3)</f>
        <v>182.745</v>
      </c>
      <c r="M58" s="97" t="s">
        <v>86</v>
      </c>
      <c r="N58" s="97">
        <f t="shared" si="6"/>
        <v>59.1</v>
      </c>
      <c r="P58" s="97">
        <f t="shared" si="4"/>
        <v>5</v>
      </c>
      <c r="Q58" s="116">
        <f t="shared" si="7"/>
        <v>29550</v>
      </c>
      <c r="R58" s="116"/>
      <c r="S58" s="118">
        <f t="shared" si="8"/>
        <v>29550</v>
      </c>
      <c r="T58" s="120">
        <f t="shared" si="9"/>
        <v>1677285</v>
      </c>
      <c r="U58" s="97">
        <f>ROUNDDOWN((($R$2*$U$4)/(J58*100))*100,-3)</f>
        <v>50000</v>
      </c>
      <c r="V58" s="97">
        <f t="shared" si="5"/>
        <v>1</v>
      </c>
    </row>
    <row r="59" spans="1:22" ht="19.5" customHeight="1">
      <c r="A59" s="113">
        <v>55</v>
      </c>
      <c r="B59" s="97" t="s">
        <v>57</v>
      </c>
      <c r="C59" s="110">
        <v>41941</v>
      </c>
      <c r="D59" s="134">
        <v>0.8333333333333334</v>
      </c>
      <c r="E59" s="97">
        <v>174.534</v>
      </c>
      <c r="F59" s="97">
        <v>173.904</v>
      </c>
      <c r="G59" s="97">
        <v>2</v>
      </c>
      <c r="H59" s="97">
        <f t="shared" si="14"/>
        <v>174.554</v>
      </c>
      <c r="I59" s="97">
        <f t="shared" si="15"/>
        <v>173.884</v>
      </c>
      <c r="J59" s="97">
        <f t="shared" si="0"/>
        <v>0.67</v>
      </c>
      <c r="K59" s="97">
        <f t="shared" si="1"/>
        <v>1.005</v>
      </c>
      <c r="L59" s="97">
        <f>ROUNDDOWN(H59+K59,3)</f>
        <v>175.559</v>
      </c>
      <c r="M59" s="97" t="s">
        <v>86</v>
      </c>
      <c r="N59" s="97">
        <f t="shared" si="6"/>
        <v>100.5</v>
      </c>
      <c r="P59" s="97">
        <f t="shared" si="4"/>
        <v>2.9</v>
      </c>
      <c r="Q59" s="116">
        <f t="shared" si="7"/>
        <v>29145</v>
      </c>
      <c r="R59" s="116"/>
      <c r="S59" s="118">
        <f t="shared" si="8"/>
        <v>29145</v>
      </c>
      <c r="T59" s="120">
        <f t="shared" si="9"/>
        <v>1706430</v>
      </c>
      <c r="U59" s="97">
        <f>ROUNDDOWN((($R$2*$U$4)/(J59*100))*100,-3)</f>
        <v>29000</v>
      </c>
      <c r="V59" s="97">
        <f t="shared" si="5"/>
        <v>1</v>
      </c>
    </row>
    <row r="60" spans="1:22" ht="19.5" customHeight="1">
      <c r="A60" s="113">
        <v>56</v>
      </c>
      <c r="B60" s="97" t="s">
        <v>57</v>
      </c>
      <c r="C60" s="110">
        <v>41939</v>
      </c>
      <c r="D60" s="134">
        <v>0.5</v>
      </c>
      <c r="E60" s="97">
        <v>173.904</v>
      </c>
      <c r="F60" s="97">
        <v>173.382</v>
      </c>
      <c r="G60" s="97">
        <v>2</v>
      </c>
      <c r="H60" s="97">
        <f t="shared" si="14"/>
        <v>173.924</v>
      </c>
      <c r="I60" s="97">
        <f t="shared" si="15"/>
        <v>173.362</v>
      </c>
      <c r="J60" s="97">
        <f t="shared" si="0"/>
        <v>0.562</v>
      </c>
      <c r="K60" s="97">
        <f t="shared" si="1"/>
        <v>0.843</v>
      </c>
      <c r="L60" s="97">
        <f>ROUNDDOWN(H60+K60,3)</f>
        <v>174.767</v>
      </c>
      <c r="M60" s="97" t="s">
        <v>86</v>
      </c>
      <c r="N60" s="97">
        <f t="shared" si="6"/>
        <v>84.3</v>
      </c>
      <c r="P60" s="97">
        <f t="shared" si="4"/>
        <v>3.5</v>
      </c>
      <c r="Q60" s="116">
        <f t="shared" si="7"/>
        <v>29505</v>
      </c>
      <c r="R60" s="116"/>
      <c r="S60" s="118">
        <f t="shared" si="8"/>
        <v>29505</v>
      </c>
      <c r="T60" s="120">
        <f t="shared" si="9"/>
        <v>1735935</v>
      </c>
      <c r="U60" s="97">
        <f>ROUNDDOWN((($R$2*$U$4)/(J60*100))*100,-3)</f>
        <v>35000</v>
      </c>
      <c r="V60" s="97">
        <f t="shared" si="5"/>
        <v>1</v>
      </c>
    </row>
    <row r="61" spans="1:22" ht="19.5" customHeight="1">
      <c r="A61" s="113">
        <v>57</v>
      </c>
      <c r="B61" s="97" t="s">
        <v>57</v>
      </c>
      <c r="C61" s="110">
        <v>41935</v>
      </c>
      <c r="D61" s="134">
        <v>0.3333333333333333</v>
      </c>
      <c r="E61" s="97">
        <v>172.566</v>
      </c>
      <c r="F61" s="97">
        <v>171.7</v>
      </c>
      <c r="G61" s="97">
        <v>2</v>
      </c>
      <c r="H61" s="97">
        <f t="shared" si="14"/>
        <v>172.586</v>
      </c>
      <c r="I61" s="97">
        <f t="shared" si="15"/>
        <v>171.68</v>
      </c>
      <c r="J61" s="97">
        <f t="shared" si="0"/>
        <v>0.906</v>
      </c>
      <c r="K61" s="97">
        <f t="shared" si="1"/>
        <v>1.359</v>
      </c>
      <c r="L61" s="97">
        <f>ROUNDDOWN(H61+K61,3)</f>
        <v>173.945</v>
      </c>
      <c r="M61" s="97" t="s">
        <v>86</v>
      </c>
      <c r="N61" s="97">
        <f t="shared" si="6"/>
        <v>135.9</v>
      </c>
      <c r="P61" s="97">
        <f t="shared" si="4"/>
        <v>2.2</v>
      </c>
      <c r="Q61" s="116">
        <f t="shared" si="7"/>
        <v>29898</v>
      </c>
      <c r="R61" s="116"/>
      <c r="S61" s="118">
        <f t="shared" si="8"/>
        <v>29898</v>
      </c>
      <c r="T61" s="120">
        <f t="shared" si="9"/>
        <v>1765833</v>
      </c>
      <c r="U61" s="97">
        <f>ROUNDDOWN((($R$2*$U$4)/(J61*100))*100,-3)</f>
        <v>22000</v>
      </c>
      <c r="V61" s="97">
        <f t="shared" si="5"/>
        <v>1</v>
      </c>
    </row>
    <row r="62" spans="1:22" ht="19.5" customHeight="1">
      <c r="A62" s="113">
        <v>58</v>
      </c>
      <c r="B62" s="97" t="s">
        <v>57</v>
      </c>
      <c r="C62" s="110">
        <v>41929</v>
      </c>
      <c r="D62" s="134">
        <v>0.3333333333333333</v>
      </c>
      <c r="E62" s="97">
        <v>171.582</v>
      </c>
      <c r="F62" s="97">
        <v>170.193</v>
      </c>
      <c r="G62" s="97">
        <v>2</v>
      </c>
      <c r="H62" s="97">
        <f t="shared" si="14"/>
        <v>171.602</v>
      </c>
      <c r="I62" s="97">
        <f t="shared" si="15"/>
        <v>170.173</v>
      </c>
      <c r="J62" s="97">
        <f t="shared" si="0"/>
        <v>1.429</v>
      </c>
      <c r="K62" s="97">
        <f t="shared" si="1"/>
        <v>2.143</v>
      </c>
      <c r="L62" s="97">
        <f>ROUNDDOWN(H62+K62,3)</f>
        <v>173.745</v>
      </c>
      <c r="M62" s="97" t="s">
        <v>86</v>
      </c>
      <c r="N62" s="97">
        <f t="shared" si="6"/>
        <v>214.3</v>
      </c>
      <c r="P62" s="97">
        <f t="shared" si="4"/>
        <v>1.3</v>
      </c>
      <c r="Q62" s="116">
        <f t="shared" si="7"/>
        <v>27859</v>
      </c>
      <c r="R62" s="116"/>
      <c r="S62" s="118">
        <f t="shared" si="8"/>
        <v>27859</v>
      </c>
      <c r="T62" s="120">
        <f t="shared" si="9"/>
        <v>1793692</v>
      </c>
      <c r="U62" s="97">
        <f>ROUNDDOWN((($R$2*$U$4)/(J62*100))*100,-3)</f>
        <v>13000</v>
      </c>
      <c r="V62" s="97">
        <f t="shared" si="5"/>
        <v>1</v>
      </c>
    </row>
    <row r="63" spans="1:22" ht="19.5" customHeight="1">
      <c r="A63" s="113">
        <v>59</v>
      </c>
      <c r="B63" s="97" t="s">
        <v>88</v>
      </c>
      <c r="C63" s="110">
        <v>41927</v>
      </c>
      <c r="D63" s="134">
        <v>0.3333333333333333</v>
      </c>
      <c r="E63" s="97">
        <v>170.322</v>
      </c>
      <c r="F63" s="97">
        <v>171.139</v>
      </c>
      <c r="G63" s="97">
        <v>2</v>
      </c>
      <c r="H63" s="97">
        <f>ROUNDDOWN(E63-(G63/100),3)</f>
        <v>170.302</v>
      </c>
      <c r="I63" s="97">
        <f>ROUNDDOWN(F63+(G63/100),3)</f>
        <v>171.159</v>
      </c>
      <c r="J63" s="97">
        <f t="shared" si="0"/>
        <v>0.856</v>
      </c>
      <c r="K63" s="97">
        <f t="shared" si="1"/>
        <v>1.284</v>
      </c>
      <c r="L63" s="97">
        <f>ROUNDDOWN(H63-K63,3)</f>
        <v>169.018</v>
      </c>
      <c r="M63" s="97" t="s">
        <v>86</v>
      </c>
      <c r="N63" s="97">
        <f t="shared" si="6"/>
        <v>128.4</v>
      </c>
      <c r="P63" s="97">
        <f t="shared" si="4"/>
        <v>2.3</v>
      </c>
      <c r="Q63" s="116">
        <f t="shared" si="7"/>
        <v>29532</v>
      </c>
      <c r="R63" s="116"/>
      <c r="S63" s="118">
        <f t="shared" si="8"/>
        <v>29532</v>
      </c>
      <c r="T63" s="120">
        <f t="shared" si="9"/>
        <v>1823224</v>
      </c>
      <c r="U63" s="97">
        <f>ROUNDDOWN((($R$2*$U$4)/(J63*100))*100,-3)</f>
        <v>23000</v>
      </c>
      <c r="V63" s="97">
        <f t="shared" si="5"/>
        <v>1</v>
      </c>
    </row>
    <row r="64" spans="1:22" ht="19.5" customHeight="1">
      <c r="A64" s="113">
        <v>60</v>
      </c>
      <c r="B64" s="97" t="s">
        <v>57</v>
      </c>
      <c r="C64" s="110">
        <v>41921</v>
      </c>
      <c r="D64" s="134">
        <v>0.3333333333333333</v>
      </c>
      <c r="E64" s="97">
        <v>174.756</v>
      </c>
      <c r="F64" s="97">
        <v>174.019</v>
      </c>
      <c r="G64" s="97">
        <v>2</v>
      </c>
      <c r="H64" s="97">
        <f>ROUNDDOWN(E64+(G64/100),3)</f>
        <v>174.776</v>
      </c>
      <c r="I64" s="97">
        <f>ROUNDDOWN(F64-(G64/100),3)</f>
        <v>173.999</v>
      </c>
      <c r="J64" s="97">
        <f t="shared" si="0"/>
        <v>0.777</v>
      </c>
      <c r="K64" s="97">
        <f t="shared" si="1"/>
        <v>1.165</v>
      </c>
      <c r="L64" s="97">
        <f>ROUNDDOWN(H64+K64,3)</f>
        <v>175.941</v>
      </c>
      <c r="M64" s="97" t="s">
        <v>87</v>
      </c>
      <c r="O64" s="97">
        <f>ROUNDDOWN(J64*100,3)</f>
        <v>77.7</v>
      </c>
      <c r="P64" s="97">
        <f t="shared" si="4"/>
        <v>2.5</v>
      </c>
      <c r="Q64" s="116"/>
      <c r="R64" s="116">
        <f>ROUNDDOWN(J64*U64,0)</f>
        <v>19425</v>
      </c>
      <c r="S64" s="118">
        <f t="shared" si="8"/>
        <v>-19425</v>
      </c>
      <c r="T64" s="120">
        <f t="shared" si="9"/>
        <v>1803799</v>
      </c>
      <c r="U64" s="97">
        <f>ROUNDDOWN((($R$2*$U$4)/(J64*100))*100,-3)</f>
        <v>25000</v>
      </c>
      <c r="V64" s="97">
        <f t="shared" si="5"/>
        <v>0</v>
      </c>
    </row>
    <row r="65" spans="1:22" ht="19.5" customHeight="1">
      <c r="A65" s="113">
        <v>61</v>
      </c>
      <c r="B65" s="97" t="s">
        <v>88</v>
      </c>
      <c r="C65" s="110">
        <v>41919</v>
      </c>
      <c r="D65" s="134">
        <v>0.16666666666666666</v>
      </c>
      <c r="E65" s="97">
        <v>174.614</v>
      </c>
      <c r="F65" s="97">
        <v>175.117</v>
      </c>
      <c r="G65" s="97">
        <v>2</v>
      </c>
      <c r="H65" s="97">
        <f>ROUNDDOWN(E65-(G65/100),3)</f>
        <v>174.594</v>
      </c>
      <c r="I65" s="97">
        <f>ROUNDDOWN(F65+(G65/100),3)</f>
        <v>175.137</v>
      </c>
      <c r="J65" s="97">
        <f t="shared" si="0"/>
        <v>0.543</v>
      </c>
      <c r="K65" s="97">
        <f t="shared" si="1"/>
        <v>0.814</v>
      </c>
      <c r="L65" s="97">
        <f>ROUNDDOWN(H65-K65,3)</f>
        <v>173.78</v>
      </c>
      <c r="M65" s="97" t="s">
        <v>86</v>
      </c>
      <c r="N65" s="97">
        <f t="shared" si="6"/>
        <v>81.4</v>
      </c>
      <c r="P65" s="97">
        <f t="shared" si="4"/>
        <v>3.6</v>
      </c>
      <c r="Q65" s="116">
        <f t="shared" si="7"/>
        <v>29304</v>
      </c>
      <c r="R65" s="116"/>
      <c r="S65" s="118">
        <f t="shared" si="8"/>
        <v>29304</v>
      </c>
      <c r="T65" s="120">
        <f t="shared" si="9"/>
        <v>1833103</v>
      </c>
      <c r="U65" s="97">
        <f>ROUNDDOWN((($R$2*$U$4)/(J65*100))*100,-3)</f>
        <v>36000</v>
      </c>
      <c r="V65" s="97">
        <f t="shared" si="5"/>
        <v>1</v>
      </c>
    </row>
    <row r="66" spans="1:22" ht="19.5" customHeight="1">
      <c r="A66" s="113">
        <v>62</v>
      </c>
      <c r="B66" s="97" t="s">
        <v>88</v>
      </c>
      <c r="C66" s="110">
        <v>41918</v>
      </c>
      <c r="D66" s="134">
        <v>0.6666666666666666</v>
      </c>
      <c r="E66" s="97">
        <v>174.456</v>
      </c>
      <c r="F66" s="97">
        <v>175.065</v>
      </c>
      <c r="G66" s="97">
        <v>2</v>
      </c>
      <c r="H66" s="97">
        <f>ROUNDDOWN(E66-(G66/100),3)</f>
        <v>174.436</v>
      </c>
      <c r="I66" s="97">
        <f>ROUNDDOWN(F66+(G66/100),3)</f>
        <v>175.085</v>
      </c>
      <c r="J66" s="97">
        <f t="shared" si="0"/>
        <v>0.649</v>
      </c>
      <c r="K66" s="97">
        <f t="shared" si="1"/>
        <v>0.973</v>
      </c>
      <c r="L66" s="97">
        <f>ROUNDDOWN(H66-K66,3)</f>
        <v>173.463</v>
      </c>
      <c r="M66" s="97" t="s">
        <v>92</v>
      </c>
      <c r="P66" s="97">
        <f t="shared" si="4"/>
        <v>3</v>
      </c>
      <c r="Q66" s="116"/>
      <c r="R66" s="116"/>
      <c r="S66" s="118">
        <f t="shared" si="8"/>
        <v>0</v>
      </c>
      <c r="T66" s="120">
        <f t="shared" si="9"/>
        <v>1833103</v>
      </c>
      <c r="U66" s="97">
        <f>ROUNDDOWN((($R$2*$U$4)/(J66*100))*100,-3)</f>
        <v>30000</v>
      </c>
      <c r="V66" s="97">
        <f t="shared" si="5"/>
        <v>0</v>
      </c>
    </row>
    <row r="67" spans="1:22" ht="19.5" customHeight="1">
      <c r="A67" s="113">
        <v>63</v>
      </c>
      <c r="B67" s="97" t="s">
        <v>88</v>
      </c>
      <c r="C67" s="110">
        <v>41915</v>
      </c>
      <c r="D67" s="134">
        <v>0.3333333333333333</v>
      </c>
      <c r="E67" s="97">
        <v>174.958</v>
      </c>
      <c r="F67" s="97">
        <v>175.895</v>
      </c>
      <c r="G67" s="97">
        <v>2</v>
      </c>
      <c r="H67" s="97">
        <f>ROUNDDOWN(E67-(G67/100),3)</f>
        <v>174.938</v>
      </c>
      <c r="I67" s="97">
        <f>ROUNDDOWN(F67+(G67/100),3)</f>
        <v>175.915</v>
      </c>
      <c r="J67" s="97">
        <f t="shared" si="0"/>
        <v>0.977</v>
      </c>
      <c r="K67" s="97">
        <f t="shared" si="1"/>
        <v>1.465</v>
      </c>
      <c r="L67" s="97">
        <f>ROUNDDOWN(H67-K67,3)</f>
        <v>173.473</v>
      </c>
      <c r="M67" s="97" t="s">
        <v>86</v>
      </c>
      <c r="N67" s="97">
        <f t="shared" si="6"/>
        <v>146.5</v>
      </c>
      <c r="P67" s="97">
        <f t="shared" si="4"/>
        <v>2</v>
      </c>
      <c r="Q67" s="116">
        <f t="shared" si="7"/>
        <v>29300</v>
      </c>
      <c r="R67" s="116"/>
      <c r="S67" s="118">
        <f t="shared" si="8"/>
        <v>29300</v>
      </c>
      <c r="T67" s="120">
        <f t="shared" si="9"/>
        <v>1862403</v>
      </c>
      <c r="U67" s="97">
        <f>ROUNDDOWN((($R$2*$U$4)/(J67*100))*100,-3)</f>
        <v>20000</v>
      </c>
      <c r="V67" s="97">
        <f t="shared" si="5"/>
        <v>1</v>
      </c>
    </row>
    <row r="68" spans="1:22" ht="19.5" customHeight="1">
      <c r="A68" s="113">
        <v>64</v>
      </c>
      <c r="B68" s="97" t="s">
        <v>88</v>
      </c>
      <c r="C68" s="110">
        <v>41912</v>
      </c>
      <c r="D68" s="134">
        <v>0.3333333333333333</v>
      </c>
      <c r="E68" s="97">
        <v>177.703</v>
      </c>
      <c r="F68" s="97">
        <v>178.096</v>
      </c>
      <c r="G68" s="97">
        <v>2</v>
      </c>
      <c r="H68" s="97">
        <f>ROUNDDOWN(E68-(G68/100),3)</f>
        <v>177.683</v>
      </c>
      <c r="I68" s="97">
        <f>ROUNDDOWN(F68+(G68/100),3)</f>
        <v>178.116</v>
      </c>
      <c r="J68" s="97">
        <f t="shared" si="0"/>
        <v>0.433</v>
      </c>
      <c r="K68" s="97">
        <f t="shared" si="1"/>
        <v>0.649</v>
      </c>
      <c r="L68" s="97">
        <f>ROUNDDOWN(H68-K68,3)</f>
        <v>177.034</v>
      </c>
      <c r="M68" s="97" t="s">
        <v>116</v>
      </c>
      <c r="O68" s="97">
        <f>ROUNDDOWN(J68*100,3)</f>
        <v>43.3</v>
      </c>
      <c r="P68" s="97">
        <f t="shared" si="4"/>
        <v>4.6</v>
      </c>
      <c r="Q68" s="116"/>
      <c r="R68" s="116">
        <f>ROUNDDOWN(J68*U68,0)</f>
        <v>19918</v>
      </c>
      <c r="S68" s="118">
        <f t="shared" si="8"/>
        <v>-19918</v>
      </c>
      <c r="T68" s="120">
        <f t="shared" si="9"/>
        <v>1842485</v>
      </c>
      <c r="U68" s="97">
        <f>ROUNDDOWN((($R$2*$U$4)/(J68*100))*100,-3)</f>
        <v>46000</v>
      </c>
      <c r="V68" s="97">
        <f t="shared" si="5"/>
        <v>0</v>
      </c>
    </row>
    <row r="69" spans="1:22" ht="19.5" customHeight="1">
      <c r="A69" s="113">
        <v>65</v>
      </c>
      <c r="B69" s="97" t="s">
        <v>88</v>
      </c>
      <c r="C69" s="110">
        <v>41911</v>
      </c>
      <c r="D69" s="134">
        <v>0.3333333333333333</v>
      </c>
      <c r="E69" s="97">
        <v>177.559</v>
      </c>
      <c r="F69" s="97">
        <v>178.166</v>
      </c>
      <c r="G69" s="97">
        <v>2</v>
      </c>
      <c r="H69" s="97">
        <f>ROUNDDOWN(E69-(G69/100),3)</f>
        <v>177.539</v>
      </c>
      <c r="I69" s="97">
        <f>ROUNDDOWN(F69+(G69/100),3)</f>
        <v>178.186</v>
      </c>
      <c r="J69" s="97">
        <f aca="true" t="shared" si="16" ref="J69:J104">ABS(ROUNDDOWN(H69-I69,3))</f>
        <v>0.647</v>
      </c>
      <c r="K69" s="97">
        <f aca="true" t="shared" si="17" ref="K69:K104">ROUNDDOWN(J69*1.5,3)</f>
        <v>0.97</v>
      </c>
      <c r="L69" s="97">
        <f>ROUNDDOWN(H69-K69,3)</f>
        <v>176.569</v>
      </c>
      <c r="M69" s="97" t="s">
        <v>86</v>
      </c>
      <c r="N69" s="97">
        <f t="shared" si="6"/>
        <v>97</v>
      </c>
      <c r="P69" s="97">
        <f t="shared" si="4"/>
        <v>3</v>
      </c>
      <c r="Q69" s="116">
        <f t="shared" si="7"/>
        <v>29100</v>
      </c>
      <c r="R69" s="116"/>
      <c r="S69" s="118">
        <f t="shared" si="8"/>
        <v>29100</v>
      </c>
      <c r="T69" s="120">
        <f t="shared" si="9"/>
        <v>1871585</v>
      </c>
      <c r="U69" s="97">
        <f>ROUNDDOWN((($R$2*$U$4)/(J69*100))*100,-3)</f>
        <v>30000</v>
      </c>
      <c r="V69" s="97">
        <f t="shared" si="5"/>
        <v>1</v>
      </c>
    </row>
    <row r="70" spans="1:22" ht="19.5" customHeight="1">
      <c r="A70" s="113">
        <v>66</v>
      </c>
      <c r="B70" s="97" t="s">
        <v>57</v>
      </c>
      <c r="C70" s="110">
        <v>41906</v>
      </c>
      <c r="D70" s="134">
        <v>0.6666666666666666</v>
      </c>
      <c r="E70" s="97">
        <v>178.146</v>
      </c>
      <c r="F70" s="97">
        <v>177.633</v>
      </c>
      <c r="G70" s="97">
        <v>2</v>
      </c>
      <c r="H70" s="97">
        <f>ROUNDDOWN(E70+(G70/100),3)</f>
        <v>178.166</v>
      </c>
      <c r="I70" s="97">
        <f>ROUNDDOWN(F70-(G70/100),3)</f>
        <v>177.613</v>
      </c>
      <c r="J70" s="97">
        <f t="shared" si="16"/>
        <v>0.552</v>
      </c>
      <c r="K70" s="97">
        <f t="shared" si="17"/>
        <v>0.828</v>
      </c>
      <c r="L70" s="97">
        <f>ROUNDDOWN(H70+K70,3)</f>
        <v>178.994</v>
      </c>
      <c r="M70" s="97" t="s">
        <v>116</v>
      </c>
      <c r="O70" s="97">
        <f>ROUNDDOWN(J70*100,3)</f>
        <v>55.2</v>
      </c>
      <c r="P70" s="97">
        <f aca="true" t="shared" si="18" ref="P70:P104">ROUNDDOWN(U70/10000,1)</f>
        <v>3.6</v>
      </c>
      <c r="Q70" s="116"/>
      <c r="R70" s="116">
        <f>ROUNDDOWN(J70*U70,0)</f>
        <v>19872</v>
      </c>
      <c r="S70" s="118">
        <f t="shared" si="8"/>
        <v>-19872</v>
      </c>
      <c r="T70" s="120">
        <f t="shared" si="9"/>
        <v>1851713</v>
      </c>
      <c r="U70" s="97">
        <f>ROUNDDOWN((($R$2*$U$4)/(J70*100))*100,-3)</f>
        <v>36000</v>
      </c>
      <c r="V70" s="97">
        <f aca="true" t="shared" si="19" ref="V70:V104">IF(N70&gt;1,1,0)</f>
        <v>0</v>
      </c>
    </row>
    <row r="71" spans="1:22" ht="19.5" customHeight="1">
      <c r="A71" s="113">
        <v>67</v>
      </c>
      <c r="B71" s="97" t="s">
        <v>57</v>
      </c>
      <c r="C71" s="98">
        <v>41894</v>
      </c>
      <c r="D71" s="133">
        <v>0.5</v>
      </c>
      <c r="E71" s="97">
        <v>174.346</v>
      </c>
      <c r="F71" s="97">
        <v>173.682</v>
      </c>
      <c r="G71" s="97">
        <v>2</v>
      </c>
      <c r="H71" s="97">
        <f>ROUNDDOWN(E71+(G71/100),3)</f>
        <v>174.366</v>
      </c>
      <c r="I71" s="97">
        <f>ROUNDDOWN(F71-(G71/100),3)</f>
        <v>173.662</v>
      </c>
      <c r="J71" s="97">
        <f t="shared" si="16"/>
        <v>0.704</v>
      </c>
      <c r="K71" s="97">
        <f t="shared" si="17"/>
        <v>1.056</v>
      </c>
      <c r="L71" s="97">
        <f>ROUNDDOWN(H71+K71,3)</f>
        <v>175.422</v>
      </c>
      <c r="M71" s="97" t="s">
        <v>116</v>
      </c>
      <c r="O71" s="97">
        <f>ROUNDDOWN(J71*100,3)</f>
        <v>70.4</v>
      </c>
      <c r="P71" s="97">
        <f t="shared" si="18"/>
        <v>2.8</v>
      </c>
      <c r="Q71" s="116"/>
      <c r="R71" s="116">
        <f>ROUNDDOWN(J71*U71,0)</f>
        <v>19712</v>
      </c>
      <c r="S71" s="118">
        <f t="shared" si="8"/>
        <v>-19712</v>
      </c>
      <c r="T71" s="120">
        <f t="shared" si="9"/>
        <v>1832001</v>
      </c>
      <c r="U71" s="97">
        <f>ROUNDDOWN((($R$2*$U$4)/(J71*100))*100,-3)</f>
        <v>28000</v>
      </c>
      <c r="V71" s="97">
        <f t="shared" si="19"/>
        <v>0</v>
      </c>
    </row>
    <row r="72" spans="1:22" ht="19.5" customHeight="1">
      <c r="A72" s="113">
        <v>68</v>
      </c>
      <c r="B72" s="97" t="s">
        <v>88</v>
      </c>
      <c r="C72" s="98">
        <v>41887</v>
      </c>
      <c r="D72" s="133">
        <v>0</v>
      </c>
      <c r="E72" s="97">
        <v>171.64</v>
      </c>
      <c r="F72" s="97">
        <v>172.25</v>
      </c>
      <c r="G72" s="97">
        <v>2</v>
      </c>
      <c r="H72" s="97">
        <f>ROUNDDOWN(E72-(G72/100),3)</f>
        <v>171.62</v>
      </c>
      <c r="I72" s="97">
        <f>ROUNDDOWN(F72+(G72/100),3)</f>
        <v>172.27</v>
      </c>
      <c r="J72" s="97">
        <f t="shared" si="16"/>
        <v>0.65</v>
      </c>
      <c r="K72" s="97">
        <f t="shared" si="17"/>
        <v>0.975</v>
      </c>
      <c r="L72" s="97">
        <f>ROUNDDOWN(H72-K72,3)</f>
        <v>170.645</v>
      </c>
      <c r="M72" s="97" t="s">
        <v>86</v>
      </c>
      <c r="N72" s="97">
        <f aca="true" t="shared" si="20" ref="N70:N104">ROUNDDOWN(K72*100,3)</f>
        <v>97.5</v>
      </c>
      <c r="P72" s="97">
        <f t="shared" si="18"/>
        <v>3</v>
      </c>
      <c r="Q72" s="116">
        <f aca="true" t="shared" si="21" ref="Q70:Q104">ROUNDDOWN(K72*U72,0)</f>
        <v>29250</v>
      </c>
      <c r="R72" s="116"/>
      <c r="S72" s="118">
        <f aca="true" t="shared" si="22" ref="S72:S104">IF(V72=1,Q72,R72*-1)</f>
        <v>29250</v>
      </c>
      <c r="T72" s="120">
        <f aca="true" t="shared" si="23" ref="T72:T104">T71+S72</f>
        <v>1861251</v>
      </c>
      <c r="U72" s="97">
        <f>ROUNDDOWN((($R$2*$U$4)/(J72*100))*100,-3)</f>
        <v>30000</v>
      </c>
      <c r="V72" s="97">
        <f t="shared" si="19"/>
        <v>1</v>
      </c>
    </row>
    <row r="73" spans="1:22" ht="19.5" customHeight="1">
      <c r="A73" s="113">
        <v>69</v>
      </c>
      <c r="B73" s="97" t="s">
        <v>88</v>
      </c>
      <c r="C73" s="98">
        <v>41885</v>
      </c>
      <c r="D73" s="133">
        <v>0.5</v>
      </c>
      <c r="E73" s="97">
        <v>172.815</v>
      </c>
      <c r="F73" s="97">
        <v>173.239</v>
      </c>
      <c r="G73" s="97">
        <v>2</v>
      </c>
      <c r="H73" s="97">
        <f>ROUNDDOWN(E73-(G73/100),3)</f>
        <v>172.795</v>
      </c>
      <c r="I73" s="97">
        <f>ROUNDDOWN(F73+(G73/100),3)</f>
        <v>173.259</v>
      </c>
      <c r="J73" s="97">
        <f t="shared" si="16"/>
        <v>0.463</v>
      </c>
      <c r="K73" s="97">
        <f t="shared" si="17"/>
        <v>0.694</v>
      </c>
      <c r="L73" s="97">
        <f>ROUNDDOWN(H73-K73,3)</f>
        <v>172.101</v>
      </c>
      <c r="M73" s="97" t="s">
        <v>86</v>
      </c>
      <c r="N73" s="97">
        <f t="shared" si="20"/>
        <v>69.4</v>
      </c>
      <c r="P73" s="97">
        <f t="shared" si="18"/>
        <v>4.3</v>
      </c>
      <c r="Q73" s="116">
        <f t="shared" si="21"/>
        <v>29842</v>
      </c>
      <c r="R73" s="116"/>
      <c r="S73" s="118">
        <f t="shared" si="22"/>
        <v>29842</v>
      </c>
      <c r="T73" s="120">
        <f t="shared" si="23"/>
        <v>1891093</v>
      </c>
      <c r="U73" s="97">
        <f>ROUNDDOWN((($R$2*$U$4)/(J73*100))*100,-3)</f>
        <v>43000</v>
      </c>
      <c r="V73" s="97">
        <f t="shared" si="19"/>
        <v>1</v>
      </c>
    </row>
    <row r="74" spans="1:22" ht="19.5" customHeight="1">
      <c r="A74" s="113">
        <v>70</v>
      </c>
      <c r="B74" s="97" t="s">
        <v>57</v>
      </c>
      <c r="C74" s="110">
        <v>41880</v>
      </c>
      <c r="D74" s="134">
        <v>0.6666666666666666</v>
      </c>
      <c r="E74" s="97">
        <v>172.57</v>
      </c>
      <c r="F74" s="97">
        <v>172.291</v>
      </c>
      <c r="G74" s="97">
        <v>2</v>
      </c>
      <c r="H74" s="97">
        <f>ROUNDDOWN(E74+(G74/100),3)</f>
        <v>172.59</v>
      </c>
      <c r="I74" s="97">
        <f>ROUNDDOWN(F74-(G74/100),3)</f>
        <v>172.271</v>
      </c>
      <c r="J74" s="97">
        <f t="shared" si="16"/>
        <v>0.319</v>
      </c>
      <c r="K74" s="97">
        <f t="shared" si="17"/>
        <v>0.478</v>
      </c>
      <c r="L74" s="97">
        <f>ROUNDDOWN(H74+K74,3)</f>
        <v>173.068</v>
      </c>
      <c r="M74" s="97" t="s">
        <v>86</v>
      </c>
      <c r="N74" s="97">
        <f t="shared" si="20"/>
        <v>47.8</v>
      </c>
      <c r="P74" s="97">
        <f t="shared" si="18"/>
        <v>6.2</v>
      </c>
      <c r="Q74" s="116">
        <f t="shared" si="21"/>
        <v>29636</v>
      </c>
      <c r="R74" s="116"/>
      <c r="S74" s="118">
        <f t="shared" si="22"/>
        <v>29636</v>
      </c>
      <c r="T74" s="120">
        <f t="shared" si="23"/>
        <v>1920729</v>
      </c>
      <c r="U74" s="97">
        <f>ROUNDDOWN((($R$2*$U$4)/(J74*100))*100,-3)</f>
        <v>62000</v>
      </c>
      <c r="V74" s="97">
        <f t="shared" si="19"/>
        <v>1</v>
      </c>
    </row>
    <row r="75" spans="1:22" ht="19.5" customHeight="1">
      <c r="A75" s="113">
        <v>71</v>
      </c>
      <c r="B75" s="97" t="s">
        <v>57</v>
      </c>
      <c r="C75" s="110">
        <v>41879</v>
      </c>
      <c r="D75" s="134">
        <v>0.5</v>
      </c>
      <c r="E75" s="97">
        <v>172.258</v>
      </c>
      <c r="F75" s="97">
        <v>171.668</v>
      </c>
      <c r="G75" s="97">
        <v>2</v>
      </c>
      <c r="H75" s="97">
        <f>ROUNDDOWN(E75+(G75/100),3)</f>
        <v>172.278</v>
      </c>
      <c r="I75" s="97">
        <f>ROUNDDOWN(F75-(G75/100),3)</f>
        <v>171.648</v>
      </c>
      <c r="J75" s="97">
        <f t="shared" si="16"/>
        <v>0.629</v>
      </c>
      <c r="K75" s="97">
        <f t="shared" si="17"/>
        <v>0.943</v>
      </c>
      <c r="L75" s="97">
        <f>ROUNDDOWN(H75+K75,3)</f>
        <v>173.221</v>
      </c>
      <c r="M75" s="97" t="s">
        <v>86</v>
      </c>
      <c r="N75" s="97">
        <f t="shared" si="20"/>
        <v>94.3</v>
      </c>
      <c r="P75" s="97">
        <f t="shared" si="18"/>
        <v>3.1</v>
      </c>
      <c r="Q75" s="116">
        <f t="shared" si="21"/>
        <v>29233</v>
      </c>
      <c r="R75" s="116"/>
      <c r="S75" s="118">
        <f t="shared" si="22"/>
        <v>29233</v>
      </c>
      <c r="T75" s="120">
        <f t="shared" si="23"/>
        <v>1949962</v>
      </c>
      <c r="U75" s="97">
        <f>ROUNDDOWN((($R$2*$U$4)/(J75*100))*100,-3)</f>
        <v>31000</v>
      </c>
      <c r="V75" s="97">
        <f t="shared" si="19"/>
        <v>1</v>
      </c>
    </row>
    <row r="76" spans="1:22" ht="19.5" customHeight="1">
      <c r="A76" s="113">
        <v>72</v>
      </c>
      <c r="B76" s="97" t="s">
        <v>57</v>
      </c>
      <c r="C76" s="110">
        <v>41873</v>
      </c>
      <c r="D76" s="134">
        <v>0.5</v>
      </c>
      <c r="E76" s="97">
        <v>172.122</v>
      </c>
      <c r="F76" s="97">
        <v>171.609</v>
      </c>
      <c r="G76" s="97">
        <v>2</v>
      </c>
      <c r="H76" s="97">
        <f>ROUNDDOWN(E76+(G76/100),3)</f>
        <v>172.142</v>
      </c>
      <c r="I76" s="97">
        <f>ROUNDDOWN(F76-(G76/100),3)</f>
        <v>171.589</v>
      </c>
      <c r="J76" s="97">
        <f t="shared" si="16"/>
        <v>0.552</v>
      </c>
      <c r="K76" s="97">
        <f t="shared" si="17"/>
        <v>0.828</v>
      </c>
      <c r="L76" s="97">
        <f>ROUNDDOWN(H76+K76,3)</f>
        <v>172.97</v>
      </c>
      <c r="M76" s="97" t="s">
        <v>86</v>
      </c>
      <c r="N76" s="97">
        <f t="shared" si="20"/>
        <v>82.8</v>
      </c>
      <c r="P76" s="97">
        <f t="shared" si="18"/>
        <v>3.6</v>
      </c>
      <c r="Q76" s="116">
        <f t="shared" si="21"/>
        <v>29808</v>
      </c>
      <c r="R76" s="116"/>
      <c r="S76" s="118">
        <f t="shared" si="22"/>
        <v>29808</v>
      </c>
      <c r="T76" s="120">
        <f t="shared" si="23"/>
        <v>1979770</v>
      </c>
      <c r="U76" s="97">
        <f>ROUNDDOWN((($R$2*$U$4)/(J76*100))*100,-3)</f>
        <v>36000</v>
      </c>
      <c r="V76" s="97">
        <f t="shared" si="19"/>
        <v>1</v>
      </c>
    </row>
    <row r="77" spans="1:22" ht="19.5" customHeight="1">
      <c r="A77" s="113">
        <v>73</v>
      </c>
      <c r="B77" s="135" t="s">
        <v>57</v>
      </c>
      <c r="C77" s="110">
        <v>41871</v>
      </c>
      <c r="D77" s="134">
        <v>0.16666666666666666</v>
      </c>
      <c r="E77" s="97">
        <v>171.394</v>
      </c>
      <c r="F77" s="97">
        <v>171.001</v>
      </c>
      <c r="G77" s="97">
        <v>2</v>
      </c>
      <c r="H77" s="97">
        <f>ROUNDDOWN(E77+(G77/100),3)</f>
        <v>171.414</v>
      </c>
      <c r="I77" s="97">
        <f>ROUNDDOWN(F77-(G77/100),3)</f>
        <v>170.981</v>
      </c>
      <c r="J77" s="97">
        <f t="shared" si="16"/>
        <v>0.432</v>
      </c>
      <c r="K77" s="97">
        <f t="shared" si="17"/>
        <v>0.648</v>
      </c>
      <c r="L77" s="97">
        <f>ROUNDDOWN(H77+K77,3)</f>
        <v>172.062</v>
      </c>
      <c r="M77" s="97" t="s">
        <v>86</v>
      </c>
      <c r="N77" s="97">
        <f t="shared" si="20"/>
        <v>64.8</v>
      </c>
      <c r="P77" s="97">
        <f t="shared" si="18"/>
        <v>4.6</v>
      </c>
      <c r="Q77" s="116">
        <f t="shared" si="21"/>
        <v>29808</v>
      </c>
      <c r="R77" s="116"/>
      <c r="S77" s="118">
        <f t="shared" si="22"/>
        <v>29808</v>
      </c>
      <c r="T77" s="120">
        <f t="shared" si="23"/>
        <v>2009578</v>
      </c>
      <c r="U77" s="97">
        <f>ROUNDDOWN((($R$2*$U$4)/(J77*100))*100,-3)</f>
        <v>46000</v>
      </c>
      <c r="V77" s="97">
        <f t="shared" si="19"/>
        <v>1</v>
      </c>
    </row>
    <row r="78" spans="1:22" ht="19.5" customHeight="1">
      <c r="A78" s="113">
        <v>74</v>
      </c>
      <c r="B78" s="135" t="s">
        <v>57</v>
      </c>
      <c r="C78" s="110">
        <v>41869</v>
      </c>
      <c r="D78" s="134">
        <v>0.16666666666666666</v>
      </c>
      <c r="E78" s="97">
        <v>171.19</v>
      </c>
      <c r="F78" s="97">
        <v>171.022</v>
      </c>
      <c r="G78" s="97">
        <v>2</v>
      </c>
      <c r="H78" s="97">
        <f>ROUNDDOWN(E78+(G78/100),3)</f>
        <v>171.21</v>
      </c>
      <c r="I78" s="97">
        <f>ROUNDDOWN(F78-(G78/100),3)</f>
        <v>171.002</v>
      </c>
      <c r="J78" s="97">
        <f t="shared" si="16"/>
        <v>0.207</v>
      </c>
      <c r="K78" s="97">
        <f t="shared" si="17"/>
        <v>0.31</v>
      </c>
      <c r="L78" s="97">
        <f>ROUNDDOWN(H78+K78,3)</f>
        <v>171.52</v>
      </c>
      <c r="M78" s="97" t="s">
        <v>86</v>
      </c>
      <c r="N78" s="97">
        <f t="shared" si="20"/>
        <v>31</v>
      </c>
      <c r="P78" s="97">
        <f t="shared" si="18"/>
        <v>9.6</v>
      </c>
      <c r="Q78" s="116">
        <f t="shared" si="21"/>
        <v>29760</v>
      </c>
      <c r="R78" s="116"/>
      <c r="S78" s="118">
        <f t="shared" si="22"/>
        <v>29760</v>
      </c>
      <c r="T78" s="120">
        <f t="shared" si="23"/>
        <v>2039338</v>
      </c>
      <c r="U78" s="97">
        <f>ROUNDDOWN((($R$2*$U$4)/(J78*100))*100,-3)</f>
        <v>96000</v>
      </c>
      <c r="V78" s="97">
        <f t="shared" si="19"/>
        <v>1</v>
      </c>
    </row>
    <row r="79" spans="1:22" ht="19.5" customHeight="1">
      <c r="A79" s="113">
        <v>75</v>
      </c>
      <c r="B79" s="135" t="s">
        <v>88</v>
      </c>
      <c r="C79" s="110">
        <v>41858</v>
      </c>
      <c r="D79" s="134">
        <v>0.5</v>
      </c>
      <c r="E79" s="97">
        <v>172.081</v>
      </c>
      <c r="F79" s="97">
        <v>172.454</v>
      </c>
      <c r="G79" s="97">
        <v>2</v>
      </c>
      <c r="H79" s="97">
        <f>ROUNDDOWN(E79-(G79/100),3)</f>
        <v>172.061</v>
      </c>
      <c r="I79" s="97">
        <f>ROUNDDOWN(F79+(G79/100),3)</f>
        <v>172.474</v>
      </c>
      <c r="J79" s="97">
        <f t="shared" si="16"/>
        <v>0.412</v>
      </c>
      <c r="K79" s="97">
        <f t="shared" si="17"/>
        <v>0.618</v>
      </c>
      <c r="L79" s="97">
        <f>ROUNDDOWN(H79-K79,3)</f>
        <v>171.443</v>
      </c>
      <c r="M79" s="97" t="s">
        <v>86</v>
      </c>
      <c r="N79" s="97">
        <f t="shared" si="20"/>
        <v>61.8</v>
      </c>
      <c r="P79" s="97">
        <f t="shared" si="18"/>
        <v>4.8</v>
      </c>
      <c r="Q79" s="116">
        <f t="shared" si="21"/>
        <v>29664</v>
      </c>
      <c r="R79" s="116"/>
      <c r="S79" s="118">
        <f t="shared" si="22"/>
        <v>29664</v>
      </c>
      <c r="T79" s="120">
        <f t="shared" si="23"/>
        <v>2069002</v>
      </c>
      <c r="U79" s="97">
        <f>ROUNDDOWN((($R$2*$U$4)/(J79*100))*100,-3)</f>
        <v>48000</v>
      </c>
      <c r="V79" s="97">
        <f t="shared" si="19"/>
        <v>1</v>
      </c>
    </row>
    <row r="80" spans="1:22" ht="19.5" customHeight="1">
      <c r="A80" s="113">
        <v>76</v>
      </c>
      <c r="B80" s="135" t="s">
        <v>88</v>
      </c>
      <c r="C80" s="110">
        <v>41858</v>
      </c>
      <c r="D80" s="133">
        <v>0.3333333333333333</v>
      </c>
      <c r="E80" s="97">
        <v>172.147</v>
      </c>
      <c r="F80" s="97">
        <v>172.613</v>
      </c>
      <c r="G80" s="97">
        <v>2</v>
      </c>
      <c r="H80" s="97">
        <f>ROUNDDOWN(E80-(G80/100),3)</f>
        <v>172.127</v>
      </c>
      <c r="I80" s="97">
        <f>ROUNDDOWN(F80+(G80/100),3)</f>
        <v>172.633</v>
      </c>
      <c r="J80" s="97">
        <f t="shared" si="16"/>
        <v>0.506</v>
      </c>
      <c r="K80" s="97">
        <f t="shared" si="17"/>
        <v>0.759</v>
      </c>
      <c r="L80" s="97">
        <f>ROUNDDOWN(H80-K80,3)</f>
        <v>171.368</v>
      </c>
      <c r="M80" s="97" t="s">
        <v>86</v>
      </c>
      <c r="N80" s="97">
        <f t="shared" si="20"/>
        <v>75.9</v>
      </c>
      <c r="P80" s="97">
        <f t="shared" si="18"/>
        <v>3.9</v>
      </c>
      <c r="Q80" s="116">
        <f t="shared" si="21"/>
        <v>29601</v>
      </c>
      <c r="R80" s="116"/>
      <c r="S80" s="118">
        <f t="shared" si="22"/>
        <v>29601</v>
      </c>
      <c r="T80" s="120">
        <f t="shared" si="23"/>
        <v>2098603</v>
      </c>
      <c r="U80" s="97">
        <f>ROUNDDOWN((($R$2*$U$4)/(J80*100))*100,-3)</f>
        <v>39000</v>
      </c>
      <c r="V80" s="97">
        <f t="shared" si="19"/>
        <v>1</v>
      </c>
    </row>
    <row r="81" spans="1:22" ht="19.5" customHeight="1">
      <c r="A81" s="113">
        <v>77</v>
      </c>
      <c r="B81" s="135" t="s">
        <v>57</v>
      </c>
      <c r="C81" s="110">
        <v>41856</v>
      </c>
      <c r="D81" s="133">
        <v>0.8333333333333334</v>
      </c>
      <c r="E81" s="97">
        <v>173.335</v>
      </c>
      <c r="F81" s="97">
        <v>172.988</v>
      </c>
      <c r="G81" s="97">
        <v>2</v>
      </c>
      <c r="H81" s="97">
        <f>ROUNDDOWN(E81+(G81/100),3)</f>
        <v>173.355</v>
      </c>
      <c r="I81" s="97">
        <f>ROUNDDOWN(F81-(G81/100),3)</f>
        <v>172.968</v>
      </c>
      <c r="J81" s="97">
        <f t="shared" si="16"/>
        <v>0.387</v>
      </c>
      <c r="K81" s="97">
        <f t="shared" si="17"/>
        <v>0.58</v>
      </c>
      <c r="L81" s="97">
        <f>ROUNDDOWN(H81+K81,3)</f>
        <v>173.935</v>
      </c>
      <c r="M81" s="97" t="s">
        <v>92</v>
      </c>
      <c r="P81" s="97">
        <f t="shared" si="18"/>
        <v>5.1</v>
      </c>
      <c r="Q81" s="116"/>
      <c r="R81" s="116"/>
      <c r="S81" s="118">
        <f t="shared" si="22"/>
        <v>0</v>
      </c>
      <c r="T81" s="120">
        <f t="shared" si="23"/>
        <v>2098603</v>
      </c>
      <c r="U81" s="97">
        <f>ROUNDDOWN((($R$2*$U$4)/(J81*100))*100,-3)</f>
        <v>51000</v>
      </c>
      <c r="V81" s="97">
        <f t="shared" si="19"/>
        <v>0</v>
      </c>
    </row>
    <row r="82" spans="1:22" ht="19.5" customHeight="1">
      <c r="A82" s="113">
        <v>78</v>
      </c>
      <c r="B82" s="135" t="s">
        <v>57</v>
      </c>
      <c r="C82" s="110">
        <v>41850</v>
      </c>
      <c r="D82" s="133">
        <v>0</v>
      </c>
      <c r="E82" s="97">
        <v>173.05</v>
      </c>
      <c r="F82" s="97">
        <v>172.909</v>
      </c>
      <c r="G82" s="97">
        <v>2</v>
      </c>
      <c r="H82" s="97">
        <f>ROUNDDOWN(E82+(G82/100),3)</f>
        <v>173.07</v>
      </c>
      <c r="I82" s="97">
        <f>ROUNDDOWN(F82-(G82/100),3)</f>
        <v>172.889</v>
      </c>
      <c r="J82" s="97">
        <f t="shared" si="16"/>
        <v>0.18</v>
      </c>
      <c r="K82" s="97">
        <f t="shared" si="17"/>
        <v>0.27</v>
      </c>
      <c r="L82" s="97">
        <f>ROUNDDOWN(H82+K82,3)</f>
        <v>173.34</v>
      </c>
      <c r="M82" s="97" t="s">
        <v>86</v>
      </c>
      <c r="N82" s="97">
        <f t="shared" si="20"/>
        <v>27</v>
      </c>
      <c r="P82" s="97">
        <f t="shared" si="18"/>
        <v>11.1</v>
      </c>
      <c r="Q82" s="116">
        <f t="shared" si="21"/>
        <v>29970</v>
      </c>
      <c r="R82" s="116"/>
      <c r="S82" s="118">
        <f t="shared" si="22"/>
        <v>29970</v>
      </c>
      <c r="T82" s="120">
        <f t="shared" si="23"/>
        <v>2128573</v>
      </c>
      <c r="U82" s="97">
        <f>ROUNDDOWN((($R$2*$U$4)/(J82*100))*100,-3)</f>
        <v>111000</v>
      </c>
      <c r="V82" s="97">
        <f t="shared" si="19"/>
        <v>1</v>
      </c>
    </row>
    <row r="83" spans="1:22" ht="19.5" customHeight="1">
      <c r="A83" s="113">
        <v>79</v>
      </c>
      <c r="B83" s="135" t="s">
        <v>88</v>
      </c>
      <c r="C83" s="110">
        <v>41843</v>
      </c>
      <c r="D83" s="133">
        <v>0</v>
      </c>
      <c r="E83" s="97">
        <v>173.076</v>
      </c>
      <c r="F83" s="97">
        <v>173.285</v>
      </c>
      <c r="G83" s="97">
        <v>2</v>
      </c>
      <c r="H83" s="97">
        <f>ROUNDDOWN(E83-(G83/100),3)</f>
        <v>173.056</v>
      </c>
      <c r="I83" s="97">
        <f>ROUNDDOWN(F83+(G83/100),3)</f>
        <v>173.305</v>
      </c>
      <c r="J83" s="97">
        <f t="shared" si="16"/>
        <v>0.248</v>
      </c>
      <c r="K83" s="97">
        <f t="shared" si="17"/>
        <v>0.372</v>
      </c>
      <c r="L83" s="97">
        <f>ROUNDDOWN(H83-K83,3)</f>
        <v>172.684</v>
      </c>
      <c r="M83" s="97" t="s">
        <v>116</v>
      </c>
      <c r="O83" s="97">
        <f>ROUNDDOWN(J83*100,3)</f>
        <v>24.8</v>
      </c>
      <c r="P83" s="97">
        <f t="shared" si="18"/>
        <v>8</v>
      </c>
      <c r="Q83" s="116"/>
      <c r="R83" s="116">
        <f>ROUNDDOWN(J83*U83,0)</f>
        <v>19840</v>
      </c>
      <c r="S83" s="118">
        <f t="shared" si="22"/>
        <v>-19840</v>
      </c>
      <c r="T83" s="120">
        <f t="shared" si="23"/>
        <v>2108733</v>
      </c>
      <c r="U83" s="97">
        <f>ROUNDDOWN((($R$2*$U$4)/(J83*100))*100,-3)</f>
        <v>80000</v>
      </c>
      <c r="V83" s="97">
        <f t="shared" si="19"/>
        <v>0</v>
      </c>
    </row>
    <row r="84" spans="1:22" ht="19.5" customHeight="1">
      <c r="A84" s="113">
        <v>80</v>
      </c>
      <c r="B84" s="135" t="s">
        <v>57</v>
      </c>
      <c r="C84" s="110">
        <v>41836</v>
      </c>
      <c r="D84" s="133">
        <v>0.3333333333333333</v>
      </c>
      <c r="E84" s="97">
        <v>174.425</v>
      </c>
      <c r="F84" s="97">
        <v>173.925</v>
      </c>
      <c r="G84" s="97">
        <v>2</v>
      </c>
      <c r="H84" s="97">
        <f>ROUNDDOWN(E84+(G84/100),3)</f>
        <v>174.445</v>
      </c>
      <c r="I84" s="97">
        <f>ROUNDDOWN(F84-(G84/100),3)</f>
        <v>173.905</v>
      </c>
      <c r="J84" s="97">
        <f t="shared" si="16"/>
        <v>0.539</v>
      </c>
      <c r="K84" s="97">
        <f t="shared" si="17"/>
        <v>0.808</v>
      </c>
      <c r="L84" s="97">
        <f>ROUNDDOWN(H84+K84,3)</f>
        <v>175.253</v>
      </c>
      <c r="M84" s="97" t="s">
        <v>92</v>
      </c>
      <c r="P84" s="97">
        <f t="shared" si="18"/>
        <v>3.7</v>
      </c>
      <c r="Q84" s="116"/>
      <c r="R84" s="116">
        <v>0</v>
      </c>
      <c r="S84" s="118">
        <f t="shared" si="22"/>
        <v>0</v>
      </c>
      <c r="T84" s="120">
        <f t="shared" si="23"/>
        <v>2108733</v>
      </c>
      <c r="U84" s="97">
        <f>ROUNDDOWN((($R$2*$U$4)/(J84*100))*100,-3)</f>
        <v>37000</v>
      </c>
      <c r="V84" s="97">
        <f t="shared" si="19"/>
        <v>0</v>
      </c>
    </row>
    <row r="85" spans="1:22" ht="19.5" customHeight="1">
      <c r="A85" s="113">
        <v>81</v>
      </c>
      <c r="B85" s="97" t="s">
        <v>88</v>
      </c>
      <c r="C85" s="98">
        <v>41817</v>
      </c>
      <c r="D85" s="133">
        <v>0.8333333333333334</v>
      </c>
      <c r="E85" s="97">
        <v>172.475</v>
      </c>
      <c r="F85" s="97">
        <v>172.909</v>
      </c>
      <c r="G85" s="97">
        <v>2</v>
      </c>
      <c r="H85" s="97">
        <f>ROUNDDOWN(E85-(G85/100),3)</f>
        <v>172.455</v>
      </c>
      <c r="I85" s="97">
        <f>ROUNDDOWN(F85+(G85/100),3)</f>
        <v>172.929</v>
      </c>
      <c r="J85" s="97">
        <f t="shared" si="16"/>
        <v>0.473</v>
      </c>
      <c r="K85" s="97">
        <f t="shared" si="17"/>
        <v>0.709</v>
      </c>
      <c r="L85" s="97">
        <f>ROUNDDOWN(H85-K85,3)</f>
        <v>171.746</v>
      </c>
      <c r="M85" s="97" t="s">
        <v>116</v>
      </c>
      <c r="O85" s="97">
        <f>ROUNDDOWN(J85*100,3)</f>
        <v>47.3</v>
      </c>
      <c r="P85" s="97">
        <f t="shared" si="18"/>
        <v>4.2</v>
      </c>
      <c r="Q85" s="116"/>
      <c r="R85" s="116">
        <f>ROUNDDOWN(J85*U85,0)</f>
        <v>19866</v>
      </c>
      <c r="S85" s="118">
        <f t="shared" si="22"/>
        <v>-19866</v>
      </c>
      <c r="T85" s="120">
        <f t="shared" si="23"/>
        <v>2088867</v>
      </c>
      <c r="U85" s="97">
        <f>ROUNDDOWN((($R$2*$U$4)/(J85*100))*100,-3)</f>
        <v>42000</v>
      </c>
      <c r="V85" s="97">
        <f t="shared" si="19"/>
        <v>0</v>
      </c>
    </row>
    <row r="86" spans="1:22" ht="19.5" customHeight="1">
      <c r="A86" s="113">
        <v>82</v>
      </c>
      <c r="B86" s="97" t="s">
        <v>57</v>
      </c>
      <c r="C86" s="98">
        <v>41809</v>
      </c>
      <c r="D86" s="133">
        <v>0.3333333333333333</v>
      </c>
      <c r="E86" s="97">
        <v>173.252</v>
      </c>
      <c r="F86" s="97">
        <v>172.965</v>
      </c>
      <c r="G86" s="97">
        <v>2</v>
      </c>
      <c r="H86" s="97">
        <f>ROUNDDOWN(E86+(G86/100),3)</f>
        <v>173.272</v>
      </c>
      <c r="I86" s="97">
        <f>ROUNDDOWN(F86-(G86/100),3)</f>
        <v>172.945</v>
      </c>
      <c r="J86" s="97">
        <f t="shared" si="16"/>
        <v>0.326</v>
      </c>
      <c r="K86" s="97">
        <f t="shared" si="17"/>
        <v>0.489</v>
      </c>
      <c r="L86" s="97">
        <f>ROUNDDOWN(H86+K86,3)</f>
        <v>173.761</v>
      </c>
      <c r="M86" s="97" t="s">
        <v>86</v>
      </c>
      <c r="N86" s="97">
        <f t="shared" si="20"/>
        <v>48.9</v>
      </c>
      <c r="P86" s="97">
        <f t="shared" si="18"/>
        <v>6.1</v>
      </c>
      <c r="Q86" s="116">
        <f t="shared" si="21"/>
        <v>29829</v>
      </c>
      <c r="R86" s="116"/>
      <c r="S86" s="118">
        <f t="shared" si="22"/>
        <v>29829</v>
      </c>
      <c r="T86" s="120">
        <f t="shared" si="23"/>
        <v>2118696</v>
      </c>
      <c r="U86" s="97">
        <f>ROUNDDOWN((($R$2*$U$4)/(J86*100))*100,-3)</f>
        <v>61000</v>
      </c>
      <c r="V86" s="97">
        <f t="shared" si="19"/>
        <v>1</v>
      </c>
    </row>
    <row r="87" spans="1:22" ht="19.5" customHeight="1">
      <c r="A87" s="113">
        <v>83</v>
      </c>
      <c r="B87" s="97" t="s">
        <v>57</v>
      </c>
      <c r="C87" s="98">
        <v>41808</v>
      </c>
      <c r="D87" s="133">
        <v>0.8333333333333334</v>
      </c>
      <c r="E87" s="97">
        <v>173.301</v>
      </c>
      <c r="F87" s="97">
        <v>172.752</v>
      </c>
      <c r="G87" s="97">
        <v>2</v>
      </c>
      <c r="H87" s="97">
        <f>ROUNDDOWN(E87+(G87/100),3)</f>
        <v>173.321</v>
      </c>
      <c r="I87" s="97">
        <f>ROUNDDOWN(F87-(G87/100),3)</f>
        <v>172.732</v>
      </c>
      <c r="J87" s="97">
        <f t="shared" si="16"/>
        <v>0.588</v>
      </c>
      <c r="K87" s="97">
        <f t="shared" si="17"/>
        <v>0.882</v>
      </c>
      <c r="L87" s="97">
        <f>ROUNDDOWN(H87+K87,3)</f>
        <v>174.203</v>
      </c>
      <c r="M87" s="97" t="s">
        <v>116</v>
      </c>
      <c r="O87" s="97">
        <f>ROUNDDOWN(J87*100,3)</f>
        <v>58.8</v>
      </c>
      <c r="P87" s="97">
        <f t="shared" si="18"/>
        <v>3.4</v>
      </c>
      <c r="Q87" s="116"/>
      <c r="R87" s="116">
        <f>ROUNDDOWN(J87*U87,0)</f>
        <v>19992</v>
      </c>
      <c r="S87" s="118">
        <f t="shared" si="22"/>
        <v>-19992</v>
      </c>
      <c r="T87" s="120">
        <f t="shared" si="23"/>
        <v>2098704</v>
      </c>
      <c r="U87" s="97">
        <f>ROUNDDOWN((($R$2*$U$4)/(J87*100))*100,-3)</f>
        <v>34000</v>
      </c>
      <c r="V87" s="97">
        <f t="shared" si="19"/>
        <v>0</v>
      </c>
    </row>
    <row r="88" spans="1:22" ht="19.5" customHeight="1">
      <c r="A88" s="113">
        <v>84</v>
      </c>
      <c r="B88" s="97" t="s">
        <v>57</v>
      </c>
      <c r="C88" s="98">
        <v>41806</v>
      </c>
      <c r="D88" s="133">
        <v>0.5</v>
      </c>
      <c r="E88" s="97">
        <v>173.002</v>
      </c>
      <c r="F88" s="97">
        <v>172.71</v>
      </c>
      <c r="G88" s="97">
        <v>2</v>
      </c>
      <c r="H88" s="97">
        <f>ROUNDDOWN(E88+(G88/100),3)</f>
        <v>173.022</v>
      </c>
      <c r="I88" s="97">
        <f>ROUNDDOWN(F88-(G88/100),3)</f>
        <v>172.69</v>
      </c>
      <c r="J88" s="97">
        <f t="shared" si="16"/>
        <v>0.331</v>
      </c>
      <c r="K88" s="97">
        <f t="shared" si="17"/>
        <v>0.496</v>
      </c>
      <c r="L88" s="97">
        <f>ROUNDDOWN(H88+K88,3)</f>
        <v>173.518</v>
      </c>
      <c r="M88" s="97" t="s">
        <v>86</v>
      </c>
      <c r="N88" s="97">
        <f t="shared" si="20"/>
        <v>49.6</v>
      </c>
      <c r="P88" s="97">
        <f t="shared" si="18"/>
        <v>6</v>
      </c>
      <c r="Q88" s="116">
        <f t="shared" si="21"/>
        <v>29760</v>
      </c>
      <c r="R88" s="116"/>
      <c r="S88" s="118">
        <f t="shared" si="22"/>
        <v>29760</v>
      </c>
      <c r="T88" s="120">
        <f t="shared" si="23"/>
        <v>2128464</v>
      </c>
      <c r="U88" s="97">
        <f>ROUNDDOWN((($R$2*$U$4)/(J88*100))*100,-3)</f>
        <v>60000</v>
      </c>
      <c r="V88" s="97">
        <f t="shared" si="19"/>
        <v>1</v>
      </c>
    </row>
    <row r="89" spans="1:22" ht="19.5" customHeight="1">
      <c r="A89" s="113">
        <v>85</v>
      </c>
      <c r="B89" s="97" t="s">
        <v>57</v>
      </c>
      <c r="C89" s="98">
        <v>41794</v>
      </c>
      <c r="D89" s="133">
        <v>0.3333333333333333</v>
      </c>
      <c r="E89" s="97">
        <v>171.805</v>
      </c>
      <c r="F89" s="97">
        <v>171.345</v>
      </c>
      <c r="G89" s="97">
        <v>2</v>
      </c>
      <c r="H89" s="97">
        <f>ROUNDDOWN(E89+(G89/100),3)</f>
        <v>171.825</v>
      </c>
      <c r="I89" s="97">
        <f>ROUNDDOWN(F89-(G89/100),3)</f>
        <v>171.325</v>
      </c>
      <c r="J89" s="97">
        <f t="shared" si="16"/>
        <v>0.5</v>
      </c>
      <c r="K89" s="97">
        <f t="shared" si="17"/>
        <v>0.75</v>
      </c>
      <c r="L89" s="97">
        <f>ROUNDDOWN(H89+K89,3)</f>
        <v>172.575</v>
      </c>
      <c r="M89" s="97" t="s">
        <v>116</v>
      </c>
      <c r="O89" s="97">
        <f>ROUNDDOWN(J89*100,3)</f>
        <v>50</v>
      </c>
      <c r="P89" s="97">
        <f t="shared" si="18"/>
        <v>4</v>
      </c>
      <c r="Q89" s="116"/>
      <c r="R89" s="116">
        <f>ROUNDDOWN(J89*U89,0)</f>
        <v>20000</v>
      </c>
      <c r="S89" s="118">
        <f t="shared" si="22"/>
        <v>-20000</v>
      </c>
      <c r="T89" s="120">
        <f t="shared" si="23"/>
        <v>2108464</v>
      </c>
      <c r="U89" s="97">
        <f>ROUNDDOWN((($R$2*$U$4)/(J89*100))*100,-3)</f>
        <v>40000</v>
      </c>
      <c r="V89" s="97">
        <f t="shared" si="19"/>
        <v>0</v>
      </c>
    </row>
    <row r="90" spans="1:22" ht="19.5" customHeight="1">
      <c r="A90" s="113">
        <v>86</v>
      </c>
      <c r="B90" s="97" t="s">
        <v>57</v>
      </c>
      <c r="C90" s="98">
        <v>41792</v>
      </c>
      <c r="D90" s="133">
        <v>0.3333333333333333</v>
      </c>
      <c r="E90" s="97">
        <v>170.968</v>
      </c>
      <c r="F90" s="97">
        <v>170.501</v>
      </c>
      <c r="G90" s="97">
        <v>2</v>
      </c>
      <c r="H90" s="97">
        <f>ROUNDDOWN(E90+(G90/100),3)</f>
        <v>170.988</v>
      </c>
      <c r="I90" s="97">
        <f>ROUNDDOWN(F90-(G90/100),3)</f>
        <v>170.481</v>
      </c>
      <c r="J90" s="97">
        <f t="shared" si="16"/>
        <v>0.507</v>
      </c>
      <c r="K90" s="97">
        <f t="shared" si="17"/>
        <v>0.76</v>
      </c>
      <c r="L90" s="97">
        <f>ROUNDDOWN(H90+K90,3)</f>
        <v>171.748</v>
      </c>
      <c r="M90" s="97" t="s">
        <v>86</v>
      </c>
      <c r="N90" s="97">
        <f t="shared" si="20"/>
        <v>76</v>
      </c>
      <c r="P90" s="97">
        <f t="shared" si="18"/>
        <v>3.9</v>
      </c>
      <c r="Q90" s="116">
        <f t="shared" si="21"/>
        <v>29640</v>
      </c>
      <c r="R90" s="116"/>
      <c r="S90" s="118">
        <f t="shared" si="22"/>
        <v>29640</v>
      </c>
      <c r="T90" s="120">
        <f t="shared" si="23"/>
        <v>2138104</v>
      </c>
      <c r="U90" s="97">
        <f>ROUNDDOWN((($R$2*$U$4)/(J90*100))*100,-3)</f>
        <v>39000</v>
      </c>
      <c r="V90" s="97">
        <f t="shared" si="19"/>
        <v>1</v>
      </c>
    </row>
    <row r="91" spans="1:22" ht="19.5" customHeight="1">
      <c r="A91" s="113">
        <v>87</v>
      </c>
      <c r="B91" s="97" t="s">
        <v>88</v>
      </c>
      <c r="C91" s="98">
        <v>41786</v>
      </c>
      <c r="D91" s="133">
        <v>0.6666666666666666</v>
      </c>
      <c r="E91" s="97">
        <v>171.341</v>
      </c>
      <c r="F91" s="97">
        <v>171.6</v>
      </c>
      <c r="G91" s="97">
        <v>2</v>
      </c>
      <c r="H91" s="97">
        <f>ROUNDDOWN(E91-(G91/100),3)</f>
        <v>171.321</v>
      </c>
      <c r="I91" s="97">
        <f>ROUNDDOWN(F91+(G91/100),3)</f>
        <v>171.62</v>
      </c>
      <c r="J91" s="97">
        <f t="shared" si="16"/>
        <v>0.299</v>
      </c>
      <c r="K91" s="97">
        <f t="shared" si="17"/>
        <v>0.448</v>
      </c>
      <c r="L91" s="97">
        <f>ROUNDDOWN(H91-K91,3)</f>
        <v>170.873</v>
      </c>
      <c r="M91" s="97" t="s">
        <v>116</v>
      </c>
      <c r="O91" s="97">
        <f>ROUNDDOWN(J91*100,3)</f>
        <v>29.9</v>
      </c>
      <c r="P91" s="97">
        <f t="shared" si="18"/>
        <v>6.6</v>
      </c>
      <c r="Q91" s="116"/>
      <c r="R91" s="116">
        <f>ROUNDDOWN(J91*U91,0)</f>
        <v>19734</v>
      </c>
      <c r="S91" s="118">
        <f t="shared" si="22"/>
        <v>-19734</v>
      </c>
      <c r="T91" s="120">
        <f t="shared" si="23"/>
        <v>2118370</v>
      </c>
      <c r="U91" s="97">
        <f>ROUNDDOWN((($R$2*$U$4)/(J91*100))*100,-3)</f>
        <v>66000</v>
      </c>
      <c r="V91" s="97">
        <f t="shared" si="19"/>
        <v>0</v>
      </c>
    </row>
    <row r="92" spans="1:22" ht="19.5" customHeight="1">
      <c r="A92" s="113">
        <v>88</v>
      </c>
      <c r="B92" s="97" t="s">
        <v>57</v>
      </c>
      <c r="C92" s="98">
        <v>41782</v>
      </c>
      <c r="D92" s="133">
        <v>0.6666666666666666</v>
      </c>
      <c r="E92" s="97">
        <v>171.605</v>
      </c>
      <c r="F92" s="97">
        <v>171.312</v>
      </c>
      <c r="G92" s="97">
        <v>2</v>
      </c>
      <c r="H92" s="97">
        <f>ROUNDDOWN(E92+(G92/100),3)</f>
        <v>171.625</v>
      </c>
      <c r="I92" s="97">
        <f>ROUNDDOWN(F92-(G92/100),3)</f>
        <v>171.292</v>
      </c>
      <c r="J92" s="97">
        <f t="shared" si="16"/>
        <v>0.332</v>
      </c>
      <c r="K92" s="97">
        <f t="shared" si="17"/>
        <v>0.498</v>
      </c>
      <c r="L92" s="97">
        <f>ROUNDDOWN(H92+K92,3)</f>
        <v>172.123</v>
      </c>
      <c r="M92" s="97" t="s">
        <v>116</v>
      </c>
      <c r="O92" s="97">
        <f>ROUNDDOWN(J92*100,3)</f>
        <v>33.2</v>
      </c>
      <c r="P92" s="97">
        <f t="shared" si="18"/>
        <v>6</v>
      </c>
      <c r="Q92" s="116"/>
      <c r="R92" s="116">
        <f>ROUNDDOWN(J92*U92,0)</f>
        <v>19920</v>
      </c>
      <c r="S92" s="118">
        <f t="shared" si="22"/>
        <v>-19920</v>
      </c>
      <c r="T92" s="120">
        <f t="shared" si="23"/>
        <v>2098450</v>
      </c>
      <c r="U92" s="97">
        <f>ROUNDDOWN((($R$2*$U$4)/(J92*100))*100,-3)</f>
        <v>60000</v>
      </c>
      <c r="V92" s="97">
        <f t="shared" si="19"/>
        <v>0</v>
      </c>
    </row>
    <row r="93" spans="1:22" ht="19.5" customHeight="1">
      <c r="A93" s="113">
        <v>89</v>
      </c>
      <c r="B93" s="97" t="s">
        <v>57</v>
      </c>
      <c r="C93" s="98">
        <v>41780</v>
      </c>
      <c r="D93" s="133">
        <v>0.3333333333333333</v>
      </c>
      <c r="E93" s="97">
        <v>170.742</v>
      </c>
      <c r="F93" s="97">
        <v>169.787</v>
      </c>
      <c r="G93" s="97">
        <v>2</v>
      </c>
      <c r="H93" s="97">
        <f>ROUNDDOWN(E93+(G93/100),3)</f>
        <v>170.762</v>
      </c>
      <c r="I93" s="97">
        <f>ROUNDDOWN(F93-(G93/100),3)</f>
        <v>169.767</v>
      </c>
      <c r="J93" s="97">
        <f t="shared" si="16"/>
        <v>0.995</v>
      </c>
      <c r="K93" s="97">
        <f t="shared" si="17"/>
        <v>1.492</v>
      </c>
      <c r="L93" s="97">
        <f>ROUNDDOWN(H93+K93,3)</f>
        <v>172.254</v>
      </c>
      <c r="M93" s="97" t="s">
        <v>116</v>
      </c>
      <c r="O93" s="97">
        <f>ROUNDDOWN(J93*100,3)</f>
        <v>99.5</v>
      </c>
      <c r="P93" s="97">
        <f t="shared" si="18"/>
        <v>2</v>
      </c>
      <c r="Q93" s="116"/>
      <c r="R93" s="116">
        <f>ROUNDDOWN(J93*U93,0)</f>
        <v>19900</v>
      </c>
      <c r="S93" s="118">
        <f t="shared" si="22"/>
        <v>-19900</v>
      </c>
      <c r="T93" s="120">
        <f t="shared" si="23"/>
        <v>2078550</v>
      </c>
      <c r="U93" s="97">
        <f>ROUNDDOWN((($R$2*$U$4)/(J93*100))*100,-3)</f>
        <v>20000</v>
      </c>
      <c r="V93" s="97">
        <f t="shared" si="19"/>
        <v>0</v>
      </c>
    </row>
    <row r="94" spans="1:22" ht="19.5" customHeight="1">
      <c r="A94" s="113">
        <v>90</v>
      </c>
      <c r="B94" s="97" t="s">
        <v>88</v>
      </c>
      <c r="C94" s="98">
        <v>41775</v>
      </c>
      <c r="D94" s="133">
        <v>0.6666666666666666</v>
      </c>
      <c r="E94" s="97">
        <v>170.683</v>
      </c>
      <c r="F94" s="97">
        <v>170.988</v>
      </c>
      <c r="G94" s="97">
        <v>2</v>
      </c>
      <c r="H94" s="97">
        <f>ROUNDDOWN(E94-(G94/100),3)</f>
        <v>170.663</v>
      </c>
      <c r="I94" s="97">
        <f>ROUNDDOWN(F94+(G94/100),3)</f>
        <v>171.008</v>
      </c>
      <c r="J94" s="97">
        <f t="shared" si="16"/>
        <v>0.344</v>
      </c>
      <c r="K94" s="97">
        <f t="shared" si="17"/>
        <v>0.516</v>
      </c>
      <c r="L94" s="97">
        <f>ROUNDDOWN(H94-K94,3)</f>
        <v>170.147</v>
      </c>
      <c r="M94" s="97" t="s">
        <v>86</v>
      </c>
      <c r="N94" s="97">
        <f t="shared" si="20"/>
        <v>51.6</v>
      </c>
      <c r="P94" s="97">
        <f t="shared" si="18"/>
        <v>5.8</v>
      </c>
      <c r="Q94" s="116">
        <f t="shared" si="21"/>
        <v>29928</v>
      </c>
      <c r="R94" s="116"/>
      <c r="S94" s="118">
        <f t="shared" si="22"/>
        <v>29928</v>
      </c>
      <c r="T94" s="120">
        <f t="shared" si="23"/>
        <v>2108478</v>
      </c>
      <c r="U94" s="97">
        <f>ROUNDDOWN((($R$2*$U$4)/(J94*100))*100,-3)</f>
        <v>58000</v>
      </c>
      <c r="V94" s="97">
        <f t="shared" si="19"/>
        <v>1</v>
      </c>
    </row>
    <row r="95" spans="1:22" ht="19.5" customHeight="1">
      <c r="A95" s="113">
        <v>91</v>
      </c>
      <c r="B95" s="97" t="s">
        <v>57</v>
      </c>
      <c r="C95" s="98">
        <v>41771</v>
      </c>
      <c r="D95" s="133">
        <v>0.5</v>
      </c>
      <c r="E95" s="97">
        <v>172.28</v>
      </c>
      <c r="F95" s="97">
        <v>172.046</v>
      </c>
      <c r="G95" s="97">
        <v>2</v>
      </c>
      <c r="H95" s="97">
        <f>ROUNDDOWN(E95+(G95/100),3)</f>
        <v>172.3</v>
      </c>
      <c r="I95" s="97">
        <f>ROUNDDOWN(F95-(G95/100),3)</f>
        <v>172.026</v>
      </c>
      <c r="J95" s="97">
        <f t="shared" si="16"/>
        <v>0.274</v>
      </c>
      <c r="K95" s="97">
        <f t="shared" si="17"/>
        <v>0.411</v>
      </c>
      <c r="L95" s="97">
        <f>ROUNDDOWN(H95+K95,3)</f>
        <v>172.711</v>
      </c>
      <c r="M95" s="97" t="s">
        <v>86</v>
      </c>
      <c r="N95" s="97">
        <f t="shared" si="20"/>
        <v>41.1</v>
      </c>
      <c r="P95" s="97">
        <f t="shared" si="18"/>
        <v>7.2</v>
      </c>
      <c r="Q95" s="116">
        <f t="shared" si="21"/>
        <v>29592</v>
      </c>
      <c r="R95" s="116"/>
      <c r="S95" s="118">
        <f t="shared" si="22"/>
        <v>29592</v>
      </c>
      <c r="T95" s="120">
        <f t="shared" si="23"/>
        <v>2138070</v>
      </c>
      <c r="U95" s="97">
        <f>ROUNDDOWN((($R$2*$U$4)/(J95*100))*100,-3)</f>
        <v>72000</v>
      </c>
      <c r="V95" s="97">
        <f t="shared" si="19"/>
        <v>1</v>
      </c>
    </row>
    <row r="96" spans="1:22" ht="19.5" customHeight="1">
      <c r="A96" s="113">
        <v>92</v>
      </c>
      <c r="B96" s="98" t="s">
        <v>88</v>
      </c>
      <c r="C96" s="98">
        <v>41768</v>
      </c>
      <c r="D96" s="133">
        <v>0.3333333333333333</v>
      </c>
      <c r="E96" s="97">
        <v>171.994</v>
      </c>
      <c r="F96" s="97">
        <v>172.297</v>
      </c>
      <c r="G96" s="97">
        <v>2</v>
      </c>
      <c r="H96" s="97">
        <f>ROUNDDOWN(E96-(G96/100),3)</f>
        <v>171.974</v>
      </c>
      <c r="I96" s="97">
        <f>ROUNDDOWN(F96+(G96/100),3)</f>
        <v>172.317</v>
      </c>
      <c r="J96" s="97">
        <f t="shared" si="16"/>
        <v>0.343</v>
      </c>
      <c r="K96" s="97">
        <f t="shared" si="17"/>
        <v>0.514</v>
      </c>
      <c r="L96" s="97">
        <f>ROUNDDOWN(H96-K96,3)</f>
        <v>171.46</v>
      </c>
      <c r="M96" s="97" t="s">
        <v>86</v>
      </c>
      <c r="N96" s="97">
        <f t="shared" si="20"/>
        <v>51.4</v>
      </c>
      <c r="P96" s="97">
        <f t="shared" si="18"/>
        <v>5.8</v>
      </c>
      <c r="Q96" s="116">
        <f t="shared" si="21"/>
        <v>29812</v>
      </c>
      <c r="R96" s="116"/>
      <c r="S96" s="118">
        <f t="shared" si="22"/>
        <v>29812</v>
      </c>
      <c r="T96" s="120">
        <f t="shared" si="23"/>
        <v>2167882</v>
      </c>
      <c r="U96" s="97">
        <f>ROUNDDOWN((($R$2*$U$4)/(J96*100))*100,-3)</f>
        <v>58000</v>
      </c>
      <c r="V96" s="97">
        <f t="shared" si="19"/>
        <v>1</v>
      </c>
    </row>
    <row r="97" spans="1:22" ht="19.5" customHeight="1">
      <c r="A97" s="113">
        <v>93</v>
      </c>
      <c r="B97" s="97" t="s">
        <v>57</v>
      </c>
      <c r="C97" s="98">
        <v>41766</v>
      </c>
      <c r="D97" s="133">
        <v>0.3333333333333333</v>
      </c>
      <c r="E97" s="97">
        <v>172.526</v>
      </c>
      <c r="F97" s="97">
        <v>172.177</v>
      </c>
      <c r="G97" s="97">
        <v>2</v>
      </c>
      <c r="H97" s="97">
        <f aca="true" t="shared" si="24" ref="H97:H103">ROUNDDOWN(E97+(G97/100),3)</f>
        <v>172.546</v>
      </c>
      <c r="I97" s="97">
        <f aca="true" t="shared" si="25" ref="I97:I103">ROUNDDOWN(F97-(G97/100),3)</f>
        <v>172.157</v>
      </c>
      <c r="J97" s="97">
        <f t="shared" si="16"/>
        <v>0.388</v>
      </c>
      <c r="K97" s="97">
        <f t="shared" si="17"/>
        <v>0.582</v>
      </c>
      <c r="L97" s="97">
        <f>ROUNDDOWN(H97+K97,3)</f>
        <v>173.128</v>
      </c>
      <c r="M97" s="97" t="s">
        <v>116</v>
      </c>
      <c r="O97" s="97">
        <f>ROUNDDOWN(J97*100,3)</f>
        <v>38.8</v>
      </c>
      <c r="P97" s="97">
        <f t="shared" si="18"/>
        <v>5.1</v>
      </c>
      <c r="Q97" s="116"/>
      <c r="R97" s="116">
        <f>ROUNDDOWN(J97*U97,0)</f>
        <v>19788</v>
      </c>
      <c r="S97" s="118">
        <f t="shared" si="22"/>
        <v>-19788</v>
      </c>
      <c r="T97" s="120">
        <f t="shared" si="23"/>
        <v>2148094</v>
      </c>
      <c r="U97" s="97">
        <f>ROUNDDOWN((($R$2*$U$4)/(J97*100))*100,-3)</f>
        <v>51000</v>
      </c>
      <c r="V97" s="97">
        <f t="shared" si="19"/>
        <v>0</v>
      </c>
    </row>
    <row r="98" spans="1:22" ht="19.5" customHeight="1">
      <c r="A98" s="113">
        <v>94</v>
      </c>
      <c r="B98" s="97" t="s">
        <v>57</v>
      </c>
      <c r="C98" s="98">
        <v>41765</v>
      </c>
      <c r="D98" s="133">
        <v>0.8333333333333334</v>
      </c>
      <c r="E98" s="97">
        <v>172.623</v>
      </c>
      <c r="F98" s="97">
        <v>172.345</v>
      </c>
      <c r="G98" s="97">
        <v>2</v>
      </c>
      <c r="H98" s="97">
        <f t="shared" si="24"/>
        <v>172.643</v>
      </c>
      <c r="I98" s="97">
        <f t="shared" si="25"/>
        <v>172.325</v>
      </c>
      <c r="J98" s="97">
        <f t="shared" si="16"/>
        <v>0.318</v>
      </c>
      <c r="K98" s="97">
        <f t="shared" si="17"/>
        <v>0.477</v>
      </c>
      <c r="L98" s="97">
        <f>ROUNDDOWN(H98+K98,3)</f>
        <v>173.12</v>
      </c>
      <c r="M98" s="97" t="s">
        <v>116</v>
      </c>
      <c r="O98" s="97">
        <f>ROUNDDOWN(J98*100,3)</f>
        <v>31.8</v>
      </c>
      <c r="P98" s="97">
        <f t="shared" si="18"/>
        <v>6.2</v>
      </c>
      <c r="Q98" s="116"/>
      <c r="R98" s="116">
        <f>ROUNDDOWN(J98*U98,0)</f>
        <v>19716</v>
      </c>
      <c r="S98" s="118">
        <f t="shared" si="22"/>
        <v>-19716</v>
      </c>
      <c r="T98" s="120">
        <f t="shared" si="23"/>
        <v>2128378</v>
      </c>
      <c r="U98" s="97">
        <f>ROUNDDOWN((($R$2*$U$4)/(J98*100))*100,-3)</f>
        <v>62000</v>
      </c>
      <c r="V98" s="97">
        <f t="shared" si="19"/>
        <v>0</v>
      </c>
    </row>
    <row r="99" spans="1:22" ht="19.5" customHeight="1">
      <c r="A99" s="113">
        <v>95</v>
      </c>
      <c r="B99" s="97" t="s">
        <v>57</v>
      </c>
      <c r="C99" s="98">
        <v>41761</v>
      </c>
      <c r="D99" s="133">
        <v>0</v>
      </c>
      <c r="E99" s="97">
        <v>172.902</v>
      </c>
      <c r="F99" s="97">
        <v>172.674</v>
      </c>
      <c r="G99" s="97">
        <v>2</v>
      </c>
      <c r="H99" s="97">
        <f t="shared" si="24"/>
        <v>172.922</v>
      </c>
      <c r="I99" s="97">
        <f t="shared" si="25"/>
        <v>172.654</v>
      </c>
      <c r="J99" s="97">
        <f t="shared" si="16"/>
        <v>0.268</v>
      </c>
      <c r="K99" s="97">
        <f t="shared" si="17"/>
        <v>0.402</v>
      </c>
      <c r="L99" s="97">
        <f>ROUNDDOWN(H99+K99,3)</f>
        <v>173.324</v>
      </c>
      <c r="M99" s="97" t="s">
        <v>86</v>
      </c>
      <c r="N99" s="97">
        <f t="shared" si="20"/>
        <v>40.2</v>
      </c>
      <c r="P99" s="97">
        <f t="shared" si="18"/>
        <v>7.4</v>
      </c>
      <c r="Q99" s="116">
        <f t="shared" si="21"/>
        <v>29748</v>
      </c>
      <c r="R99" s="116"/>
      <c r="S99" s="118">
        <f t="shared" si="22"/>
        <v>29748</v>
      </c>
      <c r="T99" s="120">
        <f t="shared" si="23"/>
        <v>2158126</v>
      </c>
      <c r="U99" s="97">
        <f>ROUNDDOWN((($R$2*$U$4)/(J99*100))*100,-3)</f>
        <v>74000</v>
      </c>
      <c r="V99" s="97">
        <f t="shared" si="19"/>
        <v>1</v>
      </c>
    </row>
    <row r="100" spans="1:22" ht="19.5" customHeight="1">
      <c r="A100" s="113">
        <v>96</v>
      </c>
      <c r="B100" s="97" t="s">
        <v>57</v>
      </c>
      <c r="C100" s="98">
        <v>41759</v>
      </c>
      <c r="D100" s="133">
        <v>0.3333333333333333</v>
      </c>
      <c r="E100" s="97">
        <v>172.412</v>
      </c>
      <c r="F100" s="97">
        <v>171.928</v>
      </c>
      <c r="G100" s="97">
        <v>2</v>
      </c>
      <c r="H100" s="97">
        <f t="shared" si="24"/>
        <v>172.432</v>
      </c>
      <c r="I100" s="97">
        <f t="shared" si="25"/>
        <v>171.908</v>
      </c>
      <c r="J100" s="97">
        <f t="shared" si="16"/>
        <v>0.524</v>
      </c>
      <c r="K100" s="97">
        <f t="shared" si="17"/>
        <v>0.786</v>
      </c>
      <c r="L100" s="97">
        <f>ROUNDDOWN(H100+K100,3)</f>
        <v>173.218</v>
      </c>
      <c r="M100" s="97" t="s">
        <v>86</v>
      </c>
      <c r="N100" s="97">
        <f t="shared" si="20"/>
        <v>78.6</v>
      </c>
      <c r="P100" s="97">
        <f t="shared" si="18"/>
        <v>3.8</v>
      </c>
      <c r="Q100" s="116">
        <f t="shared" si="21"/>
        <v>29868</v>
      </c>
      <c r="R100" s="116"/>
      <c r="S100" s="118">
        <f t="shared" si="22"/>
        <v>29868</v>
      </c>
      <c r="T100" s="120">
        <f t="shared" si="23"/>
        <v>2187994</v>
      </c>
      <c r="U100" s="97">
        <f>ROUNDDOWN((($R$2*$U$4)/(J100*100))*100,-3)</f>
        <v>38000</v>
      </c>
      <c r="V100" s="97">
        <f t="shared" si="19"/>
        <v>1</v>
      </c>
    </row>
    <row r="101" spans="1:22" ht="19.5" customHeight="1">
      <c r="A101" s="113">
        <v>97</v>
      </c>
      <c r="B101" s="97" t="s">
        <v>57</v>
      </c>
      <c r="C101" s="98">
        <v>41757</v>
      </c>
      <c r="D101" s="133">
        <v>0.8333333333333334</v>
      </c>
      <c r="E101" s="97">
        <v>171.4</v>
      </c>
      <c r="F101" s="97">
        <v>171.961</v>
      </c>
      <c r="G101" s="97">
        <v>2</v>
      </c>
      <c r="H101" s="97">
        <f t="shared" si="24"/>
        <v>171.42</v>
      </c>
      <c r="I101" s="97">
        <f t="shared" si="25"/>
        <v>171.941</v>
      </c>
      <c r="J101" s="97">
        <f t="shared" si="16"/>
        <v>0.521</v>
      </c>
      <c r="K101" s="97">
        <f t="shared" si="17"/>
        <v>0.781</v>
      </c>
      <c r="L101" s="97">
        <f>ROUNDDOWN(H101+K101,3)</f>
        <v>172.201</v>
      </c>
      <c r="M101" s="97" t="s">
        <v>86</v>
      </c>
      <c r="N101" s="97">
        <f t="shared" si="20"/>
        <v>78.1</v>
      </c>
      <c r="P101" s="97">
        <f t="shared" si="18"/>
        <v>3.8</v>
      </c>
      <c r="Q101" s="116">
        <f t="shared" si="21"/>
        <v>29678</v>
      </c>
      <c r="R101" s="116"/>
      <c r="S101" s="118">
        <f t="shared" si="22"/>
        <v>29678</v>
      </c>
      <c r="T101" s="120">
        <f t="shared" si="23"/>
        <v>2217672</v>
      </c>
      <c r="U101" s="97">
        <f>ROUNDDOWN((($R$2*$U$4)/(J101*100))*100,-3)</f>
        <v>38000</v>
      </c>
      <c r="V101" s="97">
        <f t="shared" si="19"/>
        <v>1</v>
      </c>
    </row>
    <row r="102" spans="1:22" ht="19.5" customHeight="1">
      <c r="A102" s="113">
        <v>98</v>
      </c>
      <c r="B102" s="97" t="s">
        <v>57</v>
      </c>
      <c r="C102" s="98">
        <v>41751</v>
      </c>
      <c r="D102" s="133">
        <v>0.3333333333333333</v>
      </c>
      <c r="E102" s="97">
        <v>172.51</v>
      </c>
      <c r="F102" s="97">
        <v>172.015</v>
      </c>
      <c r="G102" s="97">
        <v>2</v>
      </c>
      <c r="H102" s="97">
        <f t="shared" si="24"/>
        <v>172.53</v>
      </c>
      <c r="I102" s="97">
        <f t="shared" si="25"/>
        <v>171.995</v>
      </c>
      <c r="J102" s="97">
        <f t="shared" si="16"/>
        <v>0.534</v>
      </c>
      <c r="K102" s="97">
        <f t="shared" si="17"/>
        <v>0.801</v>
      </c>
      <c r="L102" s="97">
        <f>ROUNDDOWN(H102+K102,3)</f>
        <v>173.331</v>
      </c>
      <c r="M102" s="97" t="s">
        <v>116</v>
      </c>
      <c r="O102" s="97">
        <f>ROUNDDOWN(J102*100,3)</f>
        <v>53.4</v>
      </c>
      <c r="P102" s="97">
        <f t="shared" si="18"/>
        <v>3.7</v>
      </c>
      <c r="Q102" s="116"/>
      <c r="R102" s="116">
        <f>ROUNDDOWN(J102*U102,0)</f>
        <v>19758</v>
      </c>
      <c r="S102" s="118">
        <f t="shared" si="22"/>
        <v>-19758</v>
      </c>
      <c r="T102" s="120">
        <f t="shared" si="23"/>
        <v>2197914</v>
      </c>
      <c r="U102" s="97">
        <f>ROUNDDOWN((($R$2*$U$4)/(J102*100))*100,-3)</f>
        <v>37000</v>
      </c>
      <c r="V102" s="97">
        <f t="shared" si="19"/>
        <v>0</v>
      </c>
    </row>
    <row r="103" spans="1:22" ht="19.5" customHeight="1">
      <c r="A103" s="113">
        <v>99</v>
      </c>
      <c r="B103" s="97" t="s">
        <v>57</v>
      </c>
      <c r="C103" s="98">
        <v>41743</v>
      </c>
      <c r="D103" s="133">
        <v>0.8333333333333334</v>
      </c>
      <c r="E103" s="97">
        <v>170.391</v>
      </c>
      <c r="F103" s="97">
        <v>170.024</v>
      </c>
      <c r="G103" s="97">
        <v>2</v>
      </c>
      <c r="H103" s="97">
        <f t="shared" si="24"/>
        <v>170.411</v>
      </c>
      <c r="I103" s="97">
        <f t="shared" si="25"/>
        <v>170.004</v>
      </c>
      <c r="J103" s="97">
        <f t="shared" si="16"/>
        <v>0.407</v>
      </c>
      <c r="K103" s="97">
        <f t="shared" si="17"/>
        <v>0.61</v>
      </c>
      <c r="L103" s="97">
        <f>ROUNDDOWN(H103+K103,3)</f>
        <v>171.021</v>
      </c>
      <c r="M103" s="97" t="s">
        <v>116</v>
      </c>
      <c r="O103" s="97">
        <f>ROUNDDOWN(J103*100,3)</f>
        <v>40.7</v>
      </c>
      <c r="P103" s="97">
        <f t="shared" si="18"/>
        <v>4.9</v>
      </c>
      <c r="Q103" s="116"/>
      <c r="R103" s="116">
        <f>ROUNDDOWN(J103*U103,0)</f>
        <v>19943</v>
      </c>
      <c r="S103" s="118">
        <f t="shared" si="22"/>
        <v>-19943</v>
      </c>
      <c r="T103" s="120">
        <f t="shared" si="23"/>
        <v>2177971</v>
      </c>
      <c r="U103" s="97">
        <f>ROUNDDOWN((($R$2*$U$4)/(J103*100))*100,-3)</f>
        <v>49000</v>
      </c>
      <c r="V103" s="97">
        <f t="shared" si="19"/>
        <v>0</v>
      </c>
    </row>
    <row r="104" spans="1:22" ht="19.5" customHeight="1">
      <c r="A104" s="112">
        <v>100</v>
      </c>
      <c r="B104" s="103" t="s">
        <v>88</v>
      </c>
      <c r="C104" s="102">
        <v>41740</v>
      </c>
      <c r="D104" s="148">
        <v>0.3333333333333333</v>
      </c>
      <c r="E104" s="103">
        <v>170.349</v>
      </c>
      <c r="F104" s="103">
        <v>170.898</v>
      </c>
      <c r="G104" s="97">
        <v>2</v>
      </c>
      <c r="H104" s="97">
        <f>ROUNDDOWN(E104-(G104/100),3)</f>
        <v>170.329</v>
      </c>
      <c r="I104" s="97">
        <f>ROUNDDOWN(F104+(G104/100),3)</f>
        <v>170.918</v>
      </c>
      <c r="J104" s="97">
        <f t="shared" si="16"/>
        <v>0.588</v>
      </c>
      <c r="K104" s="97">
        <f t="shared" si="17"/>
        <v>0.882</v>
      </c>
      <c r="L104" s="97">
        <f>ROUNDDOWN(H104-K104,3)</f>
        <v>169.447</v>
      </c>
      <c r="M104" s="97" t="s">
        <v>86</v>
      </c>
      <c r="N104" s="97">
        <f t="shared" si="20"/>
        <v>88.2</v>
      </c>
      <c r="P104" s="97">
        <f t="shared" si="18"/>
        <v>3.4</v>
      </c>
      <c r="Q104" s="116">
        <f t="shared" si="21"/>
        <v>29988</v>
      </c>
      <c r="R104" s="116"/>
      <c r="S104" s="118">
        <f t="shared" si="22"/>
        <v>29988</v>
      </c>
      <c r="T104" s="120">
        <f t="shared" si="23"/>
        <v>2207959</v>
      </c>
      <c r="U104" s="97">
        <f>ROUNDDOWN((($R$2*$U$4)/(J104*100))*100,-3)</f>
        <v>34000</v>
      </c>
      <c r="V104" s="97">
        <f t="shared" si="19"/>
        <v>1</v>
      </c>
    </row>
    <row r="105" spans="1:28" ht="19.5" customHeight="1">
      <c r="A105" s="97">
        <v>101</v>
      </c>
      <c r="N105" s="114"/>
      <c r="O105" s="114"/>
      <c r="P105" s="114"/>
      <c r="Q105" s="116">
        <f>SUM(Q5:Q104)</f>
        <v>1798672</v>
      </c>
      <c r="R105" s="116">
        <f>SUM(R5:R104)</f>
        <v>590713</v>
      </c>
      <c r="S105" s="116">
        <f>SUM(S5:S104)</f>
        <v>1207959</v>
      </c>
      <c r="T105" s="114"/>
      <c r="U105" s="114"/>
      <c r="V105" s="114"/>
      <c r="W105" s="114"/>
      <c r="X105" s="114"/>
      <c r="Y105" s="114"/>
      <c r="Z105" s="114"/>
      <c r="AA105" s="114"/>
      <c r="AB105" s="97">
        <f>N105-O105</f>
        <v>0</v>
      </c>
    </row>
    <row r="106" ht="19.5" customHeight="1">
      <c r="A106" s="107">
        <v>102</v>
      </c>
    </row>
    <row r="107" spans="1:18" ht="19.5" customHeight="1">
      <c r="A107" s="97">
        <v>103</v>
      </c>
      <c r="R107" s="120">
        <f>Q105-R105</f>
        <v>1207959</v>
      </c>
    </row>
    <row r="108" ht="19.5" customHeight="1">
      <c r="A108" s="107">
        <v>104</v>
      </c>
    </row>
  </sheetData>
  <mergeCells count="1">
    <mergeCell ref="AC15:AD15"/>
  </mergeCells>
  <printOptions horizontalCentered="1"/>
  <pageMargins left="0" right="0" top="0.22" bottom="0.7480314960629921" header="0.41" footer="0.31496062992125984"/>
  <pageSetup horizontalDpi="600" verticalDpi="600" orientation="landscape" paperSize="9" scale="6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108"/>
  <sheetViews>
    <sheetView zoomScale="85" zoomScaleNormal="85" zoomScaleSheetLayoutView="100" workbookViewId="0" topLeftCell="L7">
      <selection activeCell="AC35" sqref="AC35:AF36"/>
    </sheetView>
  </sheetViews>
  <sheetFormatPr defaultColWidth="10.00390625" defaultRowHeight="19.5" customHeight="1"/>
  <cols>
    <col min="1" max="1" width="5.25390625" style="97" bestFit="1" customWidth="1"/>
    <col min="2" max="2" width="12.00390625" style="97" bestFit="1" customWidth="1"/>
    <col min="3" max="3" width="15.875" style="97" customWidth="1"/>
    <col min="4" max="4" width="9.625" style="97" bestFit="1" customWidth="1"/>
    <col min="5" max="5" width="13.375" style="97" bestFit="1" customWidth="1"/>
    <col min="6" max="6" width="11.50390625" style="97" bestFit="1" customWidth="1"/>
    <col min="7" max="7" width="10.25390625" style="97" bestFit="1" customWidth="1"/>
    <col min="8" max="9" width="13.375" style="97" bestFit="1" customWidth="1"/>
    <col min="10" max="12" width="10.25390625" style="97" bestFit="1" customWidth="1"/>
    <col min="13" max="13" width="10.00390625" style="97" customWidth="1"/>
    <col min="14" max="14" width="10.25390625" style="97" bestFit="1" customWidth="1"/>
    <col min="15" max="15" width="9.875" style="97" bestFit="1" customWidth="1"/>
    <col min="16" max="16" width="8.625" style="97" customWidth="1"/>
    <col min="17" max="17" width="14.50390625" style="97" bestFit="1" customWidth="1"/>
    <col min="18" max="18" width="14.25390625" style="97" bestFit="1" customWidth="1"/>
    <col min="19" max="19" width="16.875" style="118" customWidth="1"/>
    <col min="20" max="20" width="13.625" style="97" bestFit="1" customWidth="1"/>
    <col min="21" max="21" width="10.25390625" style="97" bestFit="1" customWidth="1"/>
    <col min="22" max="24" width="10.125" style="97" customWidth="1"/>
    <col min="25" max="25" width="14.25390625" style="97" bestFit="1" customWidth="1"/>
    <col min="26" max="27" width="8.625" style="97" customWidth="1"/>
    <col min="28" max="28" width="10.00390625" style="97" customWidth="1"/>
    <col min="29" max="29" width="18.50390625" style="97" bestFit="1" customWidth="1"/>
    <col min="30" max="30" width="21.75390625" style="97" customWidth="1"/>
    <col min="31" max="33" width="21.625" style="97" customWidth="1"/>
    <col min="34" max="16384" width="10.00390625" style="97" customWidth="1"/>
  </cols>
  <sheetData>
    <row r="1" spans="3:4" ht="19.5" customHeight="1">
      <c r="C1" s="105" t="s">
        <v>22</v>
      </c>
      <c r="D1" s="105"/>
    </row>
    <row r="2" spans="3:21" ht="19.5" customHeight="1">
      <c r="C2" s="97" t="s">
        <v>129</v>
      </c>
      <c r="E2" s="97" t="s">
        <v>130</v>
      </c>
      <c r="Q2" s="97" t="s">
        <v>94</v>
      </c>
      <c r="R2" s="116">
        <v>1000000</v>
      </c>
      <c r="U2" s="97" t="s">
        <v>95</v>
      </c>
    </row>
    <row r="3" spans="1:22" ht="19.5" customHeight="1">
      <c r="A3" s="111"/>
      <c r="B3" s="99"/>
      <c r="C3" s="99"/>
      <c r="D3" s="99" t="s">
        <v>131</v>
      </c>
      <c r="E3" s="99" t="s">
        <v>58</v>
      </c>
      <c r="F3" s="99" t="s">
        <v>59</v>
      </c>
      <c r="G3" s="99" t="s">
        <v>67</v>
      </c>
      <c r="H3" s="106" t="s">
        <v>68</v>
      </c>
      <c r="I3" s="106" t="s">
        <v>68</v>
      </c>
      <c r="J3" s="99" t="s">
        <v>62</v>
      </c>
      <c r="K3" s="99" t="s">
        <v>61</v>
      </c>
      <c r="L3" s="99"/>
      <c r="M3" s="100"/>
      <c r="Q3" s="97" t="s">
        <v>96</v>
      </c>
      <c r="R3" s="117">
        <v>0.01</v>
      </c>
      <c r="T3" s="117"/>
      <c r="U3" s="97" t="s">
        <v>96</v>
      </c>
      <c r="V3" s="100" t="s">
        <v>103</v>
      </c>
    </row>
    <row r="4" spans="1:27" ht="19.5" customHeight="1">
      <c r="A4" s="112" t="s">
        <v>65</v>
      </c>
      <c r="B4" s="108" t="s">
        <v>23</v>
      </c>
      <c r="C4" s="108" t="s">
        <v>24</v>
      </c>
      <c r="D4" s="108" t="s">
        <v>108</v>
      </c>
      <c r="E4" s="103" t="s">
        <v>54</v>
      </c>
      <c r="F4" s="103" t="s">
        <v>55</v>
      </c>
      <c r="G4" s="103" t="s">
        <v>56</v>
      </c>
      <c r="H4" s="103" t="s">
        <v>54</v>
      </c>
      <c r="I4" s="103" t="s">
        <v>55</v>
      </c>
      <c r="J4" s="103" t="s">
        <v>61</v>
      </c>
      <c r="K4" s="103" t="s">
        <v>78</v>
      </c>
      <c r="L4" s="103" t="s">
        <v>60</v>
      </c>
      <c r="M4" s="104" t="s">
        <v>69</v>
      </c>
      <c r="N4" s="115" t="s">
        <v>25</v>
      </c>
      <c r="O4" s="115" t="s">
        <v>26</v>
      </c>
      <c r="P4" s="115" t="s">
        <v>97</v>
      </c>
      <c r="Q4" s="115" t="s">
        <v>99</v>
      </c>
      <c r="R4" s="115" t="s">
        <v>100</v>
      </c>
      <c r="S4" s="119" t="s">
        <v>98</v>
      </c>
      <c r="T4" s="115" t="s">
        <v>101</v>
      </c>
      <c r="U4" s="121">
        <v>0.02</v>
      </c>
      <c r="V4" s="117" t="s">
        <v>102</v>
      </c>
      <c r="W4" s="117"/>
      <c r="X4" s="117"/>
      <c r="Y4" s="117"/>
      <c r="Z4" s="115"/>
      <c r="AA4" s="115"/>
    </row>
    <row r="5" spans="1:22" ht="19.5" customHeight="1">
      <c r="A5" s="113">
        <v>1</v>
      </c>
      <c r="B5" s="97" t="s">
        <v>88</v>
      </c>
      <c r="C5" s="98">
        <v>42186</v>
      </c>
      <c r="D5" s="133">
        <v>0.3333333333333333</v>
      </c>
      <c r="E5" s="97">
        <v>191.986</v>
      </c>
      <c r="F5" s="97">
        <v>192.869</v>
      </c>
      <c r="G5" s="97">
        <v>2</v>
      </c>
      <c r="H5" s="97">
        <f>ROUNDDOWN(E5-(G5/100),3)</f>
        <v>191.966</v>
      </c>
      <c r="I5" s="97">
        <f>ROUNDDOWN(F5+(G5/100),3)</f>
        <v>192.889</v>
      </c>
      <c r="J5" s="97">
        <f aca="true" t="shared" si="0" ref="J5:J68">ABS(ROUNDDOWN(H5-I5,3))</f>
        <v>0.923</v>
      </c>
      <c r="K5" s="97">
        <f aca="true" t="shared" si="1" ref="K5:K68">ROUNDDOWN(J5*2,3)</f>
        <v>1.846</v>
      </c>
      <c r="L5" s="97">
        <f>ROUNDDOWN(H5-K5,3)</f>
        <v>190.12</v>
      </c>
      <c r="M5" s="97" t="s">
        <v>87</v>
      </c>
      <c r="O5" s="97">
        <f>ROUNDDOWN(J5*100,3)</f>
        <v>92.3</v>
      </c>
      <c r="P5" s="97">
        <f>ROUNDDOWN(U5/10000,1)</f>
        <v>2.1</v>
      </c>
      <c r="Q5" s="116"/>
      <c r="R5" s="116">
        <f>ROUNDDOWN(J5*U5,0)</f>
        <v>19383</v>
      </c>
      <c r="S5" s="118">
        <f>IF(V5=1,Q5,R5*-1)</f>
        <v>-19383</v>
      </c>
      <c r="T5" s="120">
        <f>R2+S5</f>
        <v>980617</v>
      </c>
      <c r="U5" s="97">
        <f>ROUNDDOWN((($R$2*$U$4)/(J5*100))*100,-3)</f>
        <v>21000</v>
      </c>
      <c r="V5" s="97">
        <f>IF(N5&gt;1,1,0)</f>
        <v>0</v>
      </c>
    </row>
    <row r="6" spans="1:22" ht="19.5" customHeight="1">
      <c r="A6" s="113">
        <v>2</v>
      </c>
      <c r="B6" s="97" t="s">
        <v>57</v>
      </c>
      <c r="C6" s="98">
        <v>42179</v>
      </c>
      <c r="D6" s="133">
        <v>0.5</v>
      </c>
      <c r="E6" s="97">
        <v>195.712</v>
      </c>
      <c r="F6" s="97">
        <v>194.965</v>
      </c>
      <c r="G6" s="97">
        <v>2</v>
      </c>
      <c r="H6" s="97">
        <f aca="true" t="shared" si="2" ref="H6:H12">ROUNDDOWN(E6+(G6/100),3)</f>
        <v>195.732</v>
      </c>
      <c r="I6" s="97">
        <f aca="true" t="shared" si="3" ref="I6:I12">ROUNDDOWN(F6-(G6/100),3)</f>
        <v>194.945</v>
      </c>
      <c r="J6" s="97">
        <f t="shared" si="0"/>
        <v>0.787</v>
      </c>
      <c r="K6" s="97">
        <f t="shared" si="1"/>
        <v>1.574</v>
      </c>
      <c r="L6" s="97">
        <f>ROUNDDOWN(H6+K6,3)</f>
        <v>197.306</v>
      </c>
      <c r="M6" s="101" t="s">
        <v>92</v>
      </c>
      <c r="O6" s="97">
        <f>ROUNDDOWN(J6*100,3)</f>
        <v>78.7</v>
      </c>
      <c r="P6" s="97">
        <f aca="true" t="shared" si="4" ref="P6:P69">ROUNDDOWN(U6/10000,1)</f>
        <v>2.5</v>
      </c>
      <c r="Q6" s="116"/>
      <c r="R6" s="116">
        <v>0</v>
      </c>
      <c r="S6" s="118">
        <f>IF(V6=1,Q6,R6*-1)</f>
        <v>0</v>
      </c>
      <c r="T6" s="120">
        <f>T5+S6</f>
        <v>980617</v>
      </c>
      <c r="U6" s="97">
        <f>ROUNDDOWN((($R$2*$U$4)/(J6*100))*100,-3)</f>
        <v>25000</v>
      </c>
      <c r="V6" s="97">
        <f aca="true" t="shared" si="5" ref="V6:V69">IF(N6&gt;1,1,0)</f>
        <v>0</v>
      </c>
    </row>
    <row r="7" spans="1:22" ht="19.5" customHeight="1">
      <c r="A7" s="113">
        <v>3</v>
      </c>
      <c r="B7" s="97" t="s">
        <v>57</v>
      </c>
      <c r="C7" s="98">
        <v>42173</v>
      </c>
      <c r="D7" s="133">
        <v>0.3333333333333333</v>
      </c>
      <c r="E7" s="97">
        <v>195.426</v>
      </c>
      <c r="F7" s="97">
        <v>194.334</v>
      </c>
      <c r="G7" s="97">
        <v>2</v>
      </c>
      <c r="H7" s="97">
        <f t="shared" si="2"/>
        <v>195.446</v>
      </c>
      <c r="I7" s="97">
        <f t="shared" si="3"/>
        <v>194.314</v>
      </c>
      <c r="J7" s="97">
        <f t="shared" si="0"/>
        <v>1.132</v>
      </c>
      <c r="K7" s="97">
        <f t="shared" si="1"/>
        <v>2.264</v>
      </c>
      <c r="L7" s="97">
        <f>ROUNDDOWN(H7+K7,3)</f>
        <v>197.71</v>
      </c>
      <c r="M7" s="101" t="s">
        <v>87</v>
      </c>
      <c r="O7" s="97">
        <f>ROUNDDOWN(J7*100,3)</f>
        <v>113.2</v>
      </c>
      <c r="P7" s="97">
        <f t="shared" si="4"/>
        <v>1.7</v>
      </c>
      <c r="Q7" s="116"/>
      <c r="R7" s="116">
        <f>ROUNDDOWN(J7*U7,0)</f>
        <v>19244</v>
      </c>
      <c r="S7" s="118">
        <f>IF(V7=1,Q7,R7*-1)</f>
        <v>-19244</v>
      </c>
      <c r="T7" s="120">
        <f>T6+S7</f>
        <v>961373</v>
      </c>
      <c r="U7" s="97">
        <f>ROUNDDOWN((($R$2*$U$4)/(J7*100))*100,-3)</f>
        <v>17000</v>
      </c>
      <c r="V7" s="97">
        <f t="shared" si="5"/>
        <v>0</v>
      </c>
    </row>
    <row r="8" spans="1:22" ht="19.5" customHeight="1">
      <c r="A8" s="113">
        <v>4</v>
      </c>
      <c r="B8" s="97" t="s">
        <v>57</v>
      </c>
      <c r="C8" s="98">
        <v>42170</v>
      </c>
      <c r="D8" s="133">
        <v>0.5</v>
      </c>
      <c r="E8" s="97">
        <v>191.754</v>
      </c>
      <c r="F8" s="97">
        <v>191.406</v>
      </c>
      <c r="G8" s="97">
        <v>2</v>
      </c>
      <c r="H8" s="97">
        <f t="shared" si="2"/>
        <v>191.774</v>
      </c>
      <c r="I8" s="97">
        <f t="shared" si="3"/>
        <v>191.386</v>
      </c>
      <c r="J8" s="97">
        <f t="shared" si="0"/>
        <v>0.388</v>
      </c>
      <c r="K8" s="97">
        <f t="shared" si="1"/>
        <v>0.776</v>
      </c>
      <c r="L8" s="97">
        <f>ROUNDDOWN(H8+K8,3)</f>
        <v>192.55</v>
      </c>
      <c r="M8" s="97" t="s">
        <v>86</v>
      </c>
      <c r="N8" s="97">
        <f aca="true" t="shared" si="6" ref="N6:N69">ROUNDDOWN(K8*100,3)</f>
        <v>77.6</v>
      </c>
      <c r="P8" s="97">
        <f t="shared" si="4"/>
        <v>5.1</v>
      </c>
      <c r="Q8" s="116">
        <f aca="true" t="shared" si="7" ref="Q6:Q69">ROUNDDOWN(K8*U8,0)</f>
        <v>39576</v>
      </c>
      <c r="R8" s="116"/>
      <c r="S8" s="118">
        <f aca="true" t="shared" si="8" ref="S8:S71">IF(V8=1,Q8,R8*-1)</f>
        <v>39576</v>
      </c>
      <c r="T8" s="120">
        <f aca="true" t="shared" si="9" ref="T8:T71">T7+S8</f>
        <v>1000949</v>
      </c>
      <c r="U8" s="97">
        <f>ROUNDDOWN((($R$2*$U$4)/(J8*100))*100,-3)</f>
        <v>51000</v>
      </c>
      <c r="V8" s="97">
        <f t="shared" si="5"/>
        <v>1</v>
      </c>
    </row>
    <row r="9" spans="1:22" ht="19.5" customHeight="1">
      <c r="A9" s="113">
        <v>5</v>
      </c>
      <c r="B9" s="97" t="s">
        <v>57</v>
      </c>
      <c r="C9" s="98">
        <v>42166</v>
      </c>
      <c r="D9" s="133">
        <v>0.3333333333333333</v>
      </c>
      <c r="E9" s="97">
        <v>191.35</v>
      </c>
      <c r="F9" s="97">
        <v>190.374</v>
      </c>
      <c r="G9" s="97">
        <v>2</v>
      </c>
      <c r="H9" s="97">
        <f t="shared" si="2"/>
        <v>191.37</v>
      </c>
      <c r="I9" s="97">
        <f t="shared" si="3"/>
        <v>190.354</v>
      </c>
      <c r="J9" s="97">
        <f t="shared" si="0"/>
        <v>1.015</v>
      </c>
      <c r="K9" s="97">
        <f t="shared" si="1"/>
        <v>2.03</v>
      </c>
      <c r="L9" s="97">
        <f>ROUNDDOWN(H9+K9,3)</f>
        <v>193.4</v>
      </c>
      <c r="M9" s="97" t="s">
        <v>86</v>
      </c>
      <c r="N9" s="97">
        <f t="shared" si="6"/>
        <v>203</v>
      </c>
      <c r="P9" s="97">
        <f t="shared" si="4"/>
        <v>1.9</v>
      </c>
      <c r="Q9" s="116">
        <f t="shared" si="7"/>
        <v>38570</v>
      </c>
      <c r="R9" s="116"/>
      <c r="S9" s="118">
        <f t="shared" si="8"/>
        <v>38570</v>
      </c>
      <c r="T9" s="120">
        <f t="shared" si="9"/>
        <v>1039519</v>
      </c>
      <c r="U9" s="97">
        <f>ROUNDDOWN((($R$2*$U$4)/(J9*100))*100,-3)</f>
        <v>19000</v>
      </c>
      <c r="V9" s="97">
        <f t="shared" si="5"/>
        <v>1</v>
      </c>
    </row>
    <row r="10" spans="1:22" ht="19.5" customHeight="1">
      <c r="A10" s="113">
        <v>6</v>
      </c>
      <c r="B10" s="97" t="s">
        <v>57</v>
      </c>
      <c r="C10" s="98">
        <v>42160</v>
      </c>
      <c r="D10" s="133">
        <v>0.6666666666666666</v>
      </c>
      <c r="E10" s="97">
        <v>191.737</v>
      </c>
      <c r="F10" s="97">
        <v>191.056</v>
      </c>
      <c r="G10" s="97">
        <v>2</v>
      </c>
      <c r="H10" s="97">
        <f t="shared" si="2"/>
        <v>191.757</v>
      </c>
      <c r="I10" s="97">
        <f t="shared" si="3"/>
        <v>191.036</v>
      </c>
      <c r="J10" s="97">
        <f t="shared" si="0"/>
        <v>0.721</v>
      </c>
      <c r="K10" s="97">
        <f t="shared" si="1"/>
        <v>1.442</v>
      </c>
      <c r="L10" s="97">
        <f>ROUNDDOWN(H10+K10,3)</f>
        <v>193.199</v>
      </c>
      <c r="M10" s="101" t="s">
        <v>87</v>
      </c>
      <c r="O10" s="97">
        <f>ROUNDDOWN(J10*100,3)</f>
        <v>72.1</v>
      </c>
      <c r="P10" s="97">
        <f t="shared" si="4"/>
        <v>2.7</v>
      </c>
      <c r="Q10" s="116"/>
      <c r="R10" s="116">
        <f>ROUNDDOWN(J10*U10,0)</f>
        <v>19467</v>
      </c>
      <c r="S10" s="118">
        <f t="shared" si="8"/>
        <v>-19467</v>
      </c>
      <c r="T10" s="120">
        <f t="shared" si="9"/>
        <v>1020052</v>
      </c>
      <c r="U10" s="97">
        <f>ROUNDDOWN((($R$2*$U$4)/(J10*100))*100,-3)</f>
        <v>27000</v>
      </c>
      <c r="V10" s="97">
        <f t="shared" si="5"/>
        <v>0</v>
      </c>
    </row>
    <row r="11" spans="1:22" ht="19.5" customHeight="1">
      <c r="A11" s="113">
        <v>7</v>
      </c>
      <c r="B11" s="97" t="s">
        <v>57</v>
      </c>
      <c r="C11" s="98">
        <v>42159</v>
      </c>
      <c r="D11" s="133">
        <v>0.3333333333333333</v>
      </c>
      <c r="E11" s="97">
        <v>191.015</v>
      </c>
      <c r="F11" s="97">
        <v>189.806</v>
      </c>
      <c r="G11" s="97">
        <v>2</v>
      </c>
      <c r="H11" s="97">
        <f t="shared" si="2"/>
        <v>191.035</v>
      </c>
      <c r="I11" s="97">
        <f t="shared" si="3"/>
        <v>189.786</v>
      </c>
      <c r="J11" s="97">
        <f t="shared" si="0"/>
        <v>1.249</v>
      </c>
      <c r="K11" s="97">
        <f t="shared" si="1"/>
        <v>2.498</v>
      </c>
      <c r="L11" s="97">
        <f>ROUNDDOWN(H11+K11,3)</f>
        <v>193.533</v>
      </c>
      <c r="M11" s="97" t="s">
        <v>87</v>
      </c>
      <c r="O11" s="97">
        <f>ROUNDDOWN(J11*100,3)</f>
        <v>124.9</v>
      </c>
      <c r="P11" s="97">
        <f t="shared" si="4"/>
        <v>1.6</v>
      </c>
      <c r="Q11" s="116"/>
      <c r="R11" s="116">
        <f>ROUNDDOWN(J11*U11,0)</f>
        <v>19984</v>
      </c>
      <c r="S11" s="118">
        <f t="shared" si="8"/>
        <v>-19984</v>
      </c>
      <c r="T11" s="120">
        <f t="shared" si="9"/>
        <v>1000068</v>
      </c>
      <c r="U11" s="97">
        <f>ROUNDDOWN((($R$2*$U$4)/(J11*100))*100,-3)</f>
        <v>16000</v>
      </c>
      <c r="V11" s="97">
        <f t="shared" si="5"/>
        <v>0</v>
      </c>
    </row>
    <row r="12" spans="1:22" ht="19.5" customHeight="1">
      <c r="A12" s="113">
        <v>8</v>
      </c>
      <c r="B12" s="97" t="s">
        <v>57</v>
      </c>
      <c r="C12" s="98">
        <v>42157</v>
      </c>
      <c r="D12" s="133">
        <v>0.3333333333333333</v>
      </c>
      <c r="E12" s="97">
        <v>189.891</v>
      </c>
      <c r="F12" s="97">
        <v>189.119</v>
      </c>
      <c r="G12" s="97">
        <v>2</v>
      </c>
      <c r="H12" s="97">
        <f t="shared" si="2"/>
        <v>189.911</v>
      </c>
      <c r="I12" s="97">
        <f t="shared" si="3"/>
        <v>189.099</v>
      </c>
      <c r="J12" s="97">
        <f t="shared" si="0"/>
        <v>0.812</v>
      </c>
      <c r="K12" s="97">
        <f t="shared" si="1"/>
        <v>1.624</v>
      </c>
      <c r="L12" s="97">
        <f>ROUNDDOWN(H12+K12,3)</f>
        <v>191.535</v>
      </c>
      <c r="M12" s="97" t="s">
        <v>86</v>
      </c>
      <c r="N12" s="97">
        <f t="shared" si="6"/>
        <v>162.4</v>
      </c>
      <c r="P12" s="97">
        <f t="shared" si="4"/>
        <v>2.4</v>
      </c>
      <c r="Q12" s="116">
        <f t="shared" si="7"/>
        <v>38976</v>
      </c>
      <c r="R12" s="116"/>
      <c r="S12" s="118">
        <f t="shared" si="8"/>
        <v>38976</v>
      </c>
      <c r="T12" s="120">
        <f t="shared" si="9"/>
        <v>1039044</v>
      </c>
      <c r="U12" s="97">
        <f>ROUNDDOWN((($R$2*$U$4)/(J12*100))*100,-3)</f>
        <v>24000</v>
      </c>
      <c r="V12" s="97">
        <f t="shared" si="5"/>
        <v>1</v>
      </c>
    </row>
    <row r="13" spans="1:22" ht="19.5" customHeight="1">
      <c r="A13" s="113">
        <v>9</v>
      </c>
      <c r="B13" s="97" t="s">
        <v>88</v>
      </c>
      <c r="C13" s="98">
        <v>42149</v>
      </c>
      <c r="D13" s="133">
        <v>0.3333333333333333</v>
      </c>
      <c r="E13" s="97">
        <v>188.129</v>
      </c>
      <c r="F13" s="97">
        <v>188.593</v>
      </c>
      <c r="G13" s="97">
        <v>2</v>
      </c>
      <c r="H13" s="97">
        <f>ROUNDDOWN(E13-(G13/100),3)</f>
        <v>188.109</v>
      </c>
      <c r="I13" s="97">
        <f>ROUNDDOWN(F13+(G13/100),3)</f>
        <v>188.613</v>
      </c>
      <c r="J13" s="97">
        <f t="shared" si="0"/>
        <v>0.503</v>
      </c>
      <c r="K13" s="97">
        <f t="shared" si="1"/>
        <v>1.006</v>
      </c>
      <c r="L13" s="97">
        <f>ROUNDDOWN(H13-K13,3)</f>
        <v>187.103</v>
      </c>
      <c r="M13" s="97" t="s">
        <v>87</v>
      </c>
      <c r="O13" s="97">
        <f>ROUNDDOWN(J13*100,3)</f>
        <v>50.3</v>
      </c>
      <c r="P13" s="97">
        <f t="shared" si="4"/>
        <v>3.9</v>
      </c>
      <c r="Q13" s="116"/>
      <c r="R13" s="116">
        <f>ROUNDDOWN(J13*U13,0)</f>
        <v>19617</v>
      </c>
      <c r="S13" s="118">
        <f t="shared" si="8"/>
        <v>-19617</v>
      </c>
      <c r="T13" s="120">
        <f t="shared" si="9"/>
        <v>1019427</v>
      </c>
      <c r="U13" s="97">
        <f>ROUNDDOWN((($R$2*$U$4)/(J13*100))*100,-3)</f>
        <v>39000</v>
      </c>
      <c r="V13" s="97">
        <f t="shared" si="5"/>
        <v>0</v>
      </c>
    </row>
    <row r="14" spans="1:30" ht="19.5" customHeight="1" thickBot="1">
      <c r="A14" s="113">
        <v>10</v>
      </c>
      <c r="B14" s="97" t="s">
        <v>57</v>
      </c>
      <c r="C14" s="98">
        <v>42144</v>
      </c>
      <c r="D14" s="133">
        <v>0.3333333333333333</v>
      </c>
      <c r="E14" s="97">
        <v>187.912</v>
      </c>
      <c r="F14" s="97">
        <v>187.126</v>
      </c>
      <c r="G14" s="97">
        <v>2</v>
      </c>
      <c r="H14" s="97">
        <f aca="true" t="shared" si="10" ref="H14:H23">ROUNDDOWN(E14+(G14/100),3)</f>
        <v>187.932</v>
      </c>
      <c r="I14" s="97">
        <f aca="true" t="shared" si="11" ref="I14:I23">ROUNDDOWN(F14-(G14/100),3)</f>
        <v>187.106</v>
      </c>
      <c r="J14" s="97">
        <f t="shared" si="0"/>
        <v>0.825</v>
      </c>
      <c r="K14" s="97">
        <f t="shared" si="1"/>
        <v>1.65</v>
      </c>
      <c r="L14" s="97">
        <f>ROUNDDOWN(H14+K14,3)</f>
        <v>189.582</v>
      </c>
      <c r="M14" s="97" t="s">
        <v>86</v>
      </c>
      <c r="N14" s="97">
        <f t="shared" si="6"/>
        <v>165</v>
      </c>
      <c r="P14" s="97">
        <f t="shared" si="4"/>
        <v>2.4</v>
      </c>
      <c r="Q14" s="116">
        <f t="shared" si="7"/>
        <v>39600</v>
      </c>
      <c r="R14" s="116"/>
      <c r="S14" s="118">
        <f t="shared" si="8"/>
        <v>39600</v>
      </c>
      <c r="T14" s="120">
        <f t="shared" si="9"/>
        <v>1059027</v>
      </c>
      <c r="U14" s="97">
        <f>ROUNDDOWN((($R$2*$U$4)/(J14*100))*100,-3)</f>
        <v>24000</v>
      </c>
      <c r="V14" s="97">
        <f t="shared" si="5"/>
        <v>1</v>
      </c>
      <c r="AC14" s="96" t="s">
        <v>74</v>
      </c>
      <c r="AD14" s="96"/>
    </row>
    <row r="15" spans="1:30" ht="19.5" customHeight="1" thickBot="1">
      <c r="A15" s="113">
        <v>11</v>
      </c>
      <c r="B15" s="97" t="s">
        <v>57</v>
      </c>
      <c r="C15" s="98">
        <v>42138</v>
      </c>
      <c r="D15" s="133">
        <v>0.3333333333333333</v>
      </c>
      <c r="E15" s="97">
        <v>187.991</v>
      </c>
      <c r="F15" s="97">
        <v>187.351</v>
      </c>
      <c r="G15" s="97">
        <v>2</v>
      </c>
      <c r="H15" s="97">
        <f t="shared" si="10"/>
        <v>188.011</v>
      </c>
      <c r="I15" s="97">
        <f t="shared" si="11"/>
        <v>187.331</v>
      </c>
      <c r="J15" s="97">
        <f t="shared" si="0"/>
        <v>0.68</v>
      </c>
      <c r="K15" s="97">
        <f t="shared" si="1"/>
        <v>1.36</v>
      </c>
      <c r="L15" s="97">
        <f>ROUNDDOWN(H15+K15,3)</f>
        <v>189.371</v>
      </c>
      <c r="M15" s="97" t="s">
        <v>87</v>
      </c>
      <c r="O15" s="97">
        <f>ROUNDDOWN(J15*100,3)</f>
        <v>68</v>
      </c>
      <c r="P15" s="97">
        <f t="shared" si="4"/>
        <v>2.9</v>
      </c>
      <c r="Q15" s="116"/>
      <c r="R15" s="116">
        <f>ROUNDDOWN(J15*U15,0)</f>
        <v>19720</v>
      </c>
      <c r="S15" s="118">
        <f t="shared" si="8"/>
        <v>-19720</v>
      </c>
      <c r="T15" s="120">
        <f t="shared" si="9"/>
        <v>1039307</v>
      </c>
      <c r="U15" s="97">
        <f>ROUNDDOWN((($R$2*$U$4)/(J15*100))*100,-3)</f>
        <v>29000</v>
      </c>
      <c r="V15" s="97">
        <f t="shared" si="5"/>
        <v>0</v>
      </c>
      <c r="AC15" s="146" t="s">
        <v>27</v>
      </c>
      <c r="AD15" s="147"/>
    </row>
    <row r="16" spans="1:30" ht="19.5" customHeight="1">
      <c r="A16" s="113">
        <v>12</v>
      </c>
      <c r="B16" s="97" t="s">
        <v>57</v>
      </c>
      <c r="C16" s="98">
        <v>42137</v>
      </c>
      <c r="D16" s="133">
        <v>0.6666666666666666</v>
      </c>
      <c r="E16" s="97">
        <v>187.711</v>
      </c>
      <c r="F16" s="97">
        <v>187.018</v>
      </c>
      <c r="G16" s="97">
        <v>2</v>
      </c>
      <c r="H16" s="97">
        <f t="shared" si="10"/>
        <v>187.731</v>
      </c>
      <c r="I16" s="97">
        <f t="shared" si="11"/>
        <v>186.998</v>
      </c>
      <c r="J16" s="97">
        <f t="shared" si="0"/>
        <v>0.733</v>
      </c>
      <c r="K16" s="97">
        <f t="shared" si="1"/>
        <v>1.466</v>
      </c>
      <c r="L16" s="97">
        <f>ROUNDDOWN(H16+K16,3)</f>
        <v>189.197</v>
      </c>
      <c r="M16" s="97" t="s">
        <v>87</v>
      </c>
      <c r="O16" s="97">
        <f>ROUNDDOWN(J16*100,3)</f>
        <v>73.3</v>
      </c>
      <c r="P16" s="97">
        <f t="shared" si="4"/>
        <v>2.7</v>
      </c>
      <c r="Q16" s="116"/>
      <c r="R16" s="116">
        <f>ROUNDDOWN(J16*U16,0)</f>
        <v>19791</v>
      </c>
      <c r="S16" s="118">
        <f t="shared" si="8"/>
        <v>-19791</v>
      </c>
      <c r="T16" s="120">
        <f t="shared" si="9"/>
        <v>1019516</v>
      </c>
      <c r="U16" s="97">
        <f>ROUNDDOWN((($R$2*$U$4)/(J16*100))*100,-3)</f>
        <v>27000</v>
      </c>
      <c r="V16" s="97">
        <f t="shared" si="5"/>
        <v>0</v>
      </c>
      <c r="AC16" s="86" t="s">
        <v>28</v>
      </c>
      <c r="AD16" s="89" t="s">
        <v>125</v>
      </c>
    </row>
    <row r="17" spans="1:30" ht="19.5" customHeight="1">
      <c r="A17" s="113">
        <v>13</v>
      </c>
      <c r="B17" s="97" t="s">
        <v>57</v>
      </c>
      <c r="C17" s="98">
        <v>42131</v>
      </c>
      <c r="D17" s="133">
        <v>0.6666666666666666</v>
      </c>
      <c r="E17" s="97">
        <v>182.374</v>
      </c>
      <c r="F17" s="97">
        <v>181.012</v>
      </c>
      <c r="G17" s="97">
        <v>2</v>
      </c>
      <c r="H17" s="97">
        <f t="shared" si="10"/>
        <v>182.394</v>
      </c>
      <c r="I17" s="97">
        <f t="shared" si="11"/>
        <v>180.992</v>
      </c>
      <c r="J17" s="97">
        <f t="shared" si="0"/>
        <v>1.402</v>
      </c>
      <c r="K17" s="97">
        <f t="shared" si="1"/>
        <v>2.804</v>
      </c>
      <c r="L17" s="97">
        <f>ROUNDDOWN(H17+K17,3)</f>
        <v>185.198</v>
      </c>
      <c r="M17" s="97" t="s">
        <v>86</v>
      </c>
      <c r="N17" s="97">
        <f t="shared" si="6"/>
        <v>280.4</v>
      </c>
      <c r="P17" s="97">
        <f t="shared" si="4"/>
        <v>1.4</v>
      </c>
      <c r="Q17" s="116">
        <f t="shared" si="7"/>
        <v>39256</v>
      </c>
      <c r="R17" s="116"/>
      <c r="S17" s="118">
        <f t="shared" si="8"/>
        <v>39256</v>
      </c>
      <c r="T17" s="120">
        <f t="shared" si="9"/>
        <v>1058772</v>
      </c>
      <c r="U17" s="97">
        <f>ROUNDDOWN((($R$2*$U$4)/(J17*100))*100,-3)</f>
        <v>14000</v>
      </c>
      <c r="V17" s="97">
        <f t="shared" si="5"/>
        <v>1</v>
      </c>
      <c r="AC17" s="87" t="s">
        <v>29</v>
      </c>
      <c r="AD17" s="90">
        <v>67</v>
      </c>
    </row>
    <row r="18" spans="1:30" ht="19.5" customHeight="1">
      <c r="A18" s="113">
        <v>14</v>
      </c>
      <c r="B18" s="97" t="s">
        <v>57</v>
      </c>
      <c r="C18" s="98">
        <v>42122</v>
      </c>
      <c r="D18" s="133">
        <v>0.3333333333333333</v>
      </c>
      <c r="E18" s="97">
        <v>181.603</v>
      </c>
      <c r="F18" s="97">
        <v>180.62</v>
      </c>
      <c r="G18" s="97">
        <v>2</v>
      </c>
      <c r="H18" s="97">
        <f t="shared" si="10"/>
        <v>181.623</v>
      </c>
      <c r="I18" s="97">
        <f t="shared" si="11"/>
        <v>180.6</v>
      </c>
      <c r="J18" s="97">
        <f t="shared" si="0"/>
        <v>1.023</v>
      </c>
      <c r="K18" s="97">
        <f t="shared" si="1"/>
        <v>2.046</v>
      </c>
      <c r="L18" s="97">
        <f>ROUNDDOWN(H18+K18,3)</f>
        <v>183.669</v>
      </c>
      <c r="M18" s="97" t="s">
        <v>86</v>
      </c>
      <c r="N18" s="97">
        <f t="shared" si="6"/>
        <v>204.6</v>
      </c>
      <c r="P18" s="97">
        <f t="shared" si="4"/>
        <v>1.9</v>
      </c>
      <c r="Q18" s="116">
        <f t="shared" si="7"/>
        <v>38874</v>
      </c>
      <c r="R18" s="116"/>
      <c r="S18" s="118">
        <f t="shared" si="8"/>
        <v>38874</v>
      </c>
      <c r="T18" s="120">
        <f t="shared" si="9"/>
        <v>1097646</v>
      </c>
      <c r="U18" s="97">
        <f>ROUNDDOWN((($R$2*$U$4)/(J18*100))*100,-3)</f>
        <v>19000</v>
      </c>
      <c r="V18" s="97">
        <f t="shared" si="5"/>
        <v>1</v>
      </c>
      <c r="AC18" s="87" t="s">
        <v>30</v>
      </c>
      <c r="AD18" s="90">
        <v>33</v>
      </c>
    </row>
    <row r="19" spans="1:30" ht="19.5" customHeight="1">
      <c r="A19" s="113">
        <v>15</v>
      </c>
      <c r="B19" s="97" t="s">
        <v>57</v>
      </c>
      <c r="C19" s="98">
        <v>42121</v>
      </c>
      <c r="D19" s="133">
        <v>0.5</v>
      </c>
      <c r="E19" s="97">
        <v>180.733</v>
      </c>
      <c r="F19" s="97">
        <v>180.295</v>
      </c>
      <c r="G19" s="97">
        <v>2</v>
      </c>
      <c r="H19" s="97">
        <f t="shared" si="10"/>
        <v>180.753</v>
      </c>
      <c r="I19" s="97">
        <f t="shared" si="11"/>
        <v>180.275</v>
      </c>
      <c r="J19" s="97">
        <f t="shared" si="0"/>
        <v>0.477</v>
      </c>
      <c r="K19" s="97">
        <f t="shared" si="1"/>
        <v>0.954</v>
      </c>
      <c r="L19" s="97">
        <f>ROUNDDOWN(H19+K19,3)</f>
        <v>181.707</v>
      </c>
      <c r="M19" s="97" t="s">
        <v>86</v>
      </c>
      <c r="N19" s="97">
        <f t="shared" si="6"/>
        <v>95.4</v>
      </c>
      <c r="P19" s="97">
        <f t="shared" si="4"/>
        <v>4.1</v>
      </c>
      <c r="Q19" s="116">
        <f t="shared" si="7"/>
        <v>39114</v>
      </c>
      <c r="R19" s="116"/>
      <c r="S19" s="118">
        <f t="shared" si="8"/>
        <v>39114</v>
      </c>
      <c r="T19" s="120">
        <f t="shared" si="9"/>
        <v>1136760</v>
      </c>
      <c r="U19" s="97">
        <f>ROUNDDOWN((($R$2*$U$4)/(J19*100))*100,-3)</f>
        <v>41000</v>
      </c>
      <c r="V19" s="97">
        <f t="shared" si="5"/>
        <v>1</v>
      </c>
      <c r="AC19" s="87" t="s">
        <v>31</v>
      </c>
      <c r="AD19" s="90">
        <f>SUM(AD17:AD18)</f>
        <v>100</v>
      </c>
    </row>
    <row r="20" spans="1:30" ht="19.5" customHeight="1">
      <c r="A20" s="113">
        <v>16</v>
      </c>
      <c r="B20" s="97" t="s">
        <v>57</v>
      </c>
      <c r="C20" s="98">
        <v>42117</v>
      </c>
      <c r="D20" s="133">
        <v>0.6666666666666666</v>
      </c>
      <c r="E20" s="97">
        <v>180.293</v>
      </c>
      <c r="F20" s="97">
        <v>179.696</v>
      </c>
      <c r="G20" s="97">
        <v>2</v>
      </c>
      <c r="H20" s="97">
        <f t="shared" si="10"/>
        <v>180.313</v>
      </c>
      <c r="I20" s="97">
        <f t="shared" si="11"/>
        <v>179.676</v>
      </c>
      <c r="J20" s="97">
        <f t="shared" si="0"/>
        <v>0.637</v>
      </c>
      <c r="K20" s="97">
        <f t="shared" si="1"/>
        <v>1.274</v>
      </c>
      <c r="L20" s="97">
        <f>ROUNDDOWN(H20+K20,3)</f>
        <v>181.587</v>
      </c>
      <c r="M20" s="101" t="s">
        <v>92</v>
      </c>
      <c r="P20" s="97">
        <f t="shared" si="4"/>
        <v>3.1</v>
      </c>
      <c r="Q20" s="116"/>
      <c r="R20" s="116">
        <v>0</v>
      </c>
      <c r="S20" s="118">
        <f t="shared" si="8"/>
        <v>0</v>
      </c>
      <c r="T20" s="120">
        <f t="shared" si="9"/>
        <v>1136760</v>
      </c>
      <c r="U20" s="97">
        <f>ROUNDDOWN((($R$2*$U$4)/(J20*100))*100,-3)</f>
        <v>31000</v>
      </c>
      <c r="V20" s="97">
        <f t="shared" si="5"/>
        <v>0</v>
      </c>
      <c r="AC20" s="87" t="s">
        <v>32</v>
      </c>
      <c r="AD20" s="90">
        <v>50</v>
      </c>
    </row>
    <row r="21" spans="1:30" ht="19.5" customHeight="1">
      <c r="A21" s="113">
        <v>17</v>
      </c>
      <c r="B21" s="97" t="s">
        <v>57</v>
      </c>
      <c r="C21" s="98">
        <v>42117</v>
      </c>
      <c r="D21" s="133">
        <v>0.3333333333333333</v>
      </c>
      <c r="E21" s="97">
        <v>180.136</v>
      </c>
      <c r="F21" s="97">
        <v>179.297</v>
      </c>
      <c r="G21" s="97">
        <v>2</v>
      </c>
      <c r="H21" s="97">
        <f t="shared" si="10"/>
        <v>180.156</v>
      </c>
      <c r="I21" s="97">
        <f t="shared" si="11"/>
        <v>179.277</v>
      </c>
      <c r="J21" s="97">
        <f t="shared" si="0"/>
        <v>0.879</v>
      </c>
      <c r="K21" s="97">
        <f t="shared" si="1"/>
        <v>1.758</v>
      </c>
      <c r="L21" s="97">
        <f>ROUNDDOWN(H21+K21,3)</f>
        <v>181.914</v>
      </c>
      <c r="M21" s="97" t="s">
        <v>86</v>
      </c>
      <c r="N21" s="97">
        <f t="shared" si="6"/>
        <v>175.8</v>
      </c>
      <c r="P21" s="97">
        <f t="shared" si="4"/>
        <v>2.2</v>
      </c>
      <c r="Q21" s="116">
        <f t="shared" si="7"/>
        <v>38676</v>
      </c>
      <c r="R21" s="116"/>
      <c r="S21" s="118">
        <f t="shared" si="8"/>
        <v>38676</v>
      </c>
      <c r="T21" s="120">
        <f t="shared" si="9"/>
        <v>1175436</v>
      </c>
      <c r="U21" s="97">
        <f>ROUNDDOWN((($R$2*$U$4)/(J21*100))*100,-3)</f>
        <v>22000</v>
      </c>
      <c r="V21" s="97">
        <f t="shared" si="5"/>
        <v>1</v>
      </c>
      <c r="AC21" s="87" t="s">
        <v>33</v>
      </c>
      <c r="AD21" s="91">
        <v>41</v>
      </c>
    </row>
    <row r="22" spans="1:30" ht="19.5" customHeight="1">
      <c r="A22" s="113">
        <v>18</v>
      </c>
      <c r="B22" s="97" t="s">
        <v>57</v>
      </c>
      <c r="C22" s="98">
        <v>42115</v>
      </c>
      <c r="D22" s="133">
        <v>0.3333333333333333</v>
      </c>
      <c r="E22" s="97">
        <v>178.152</v>
      </c>
      <c r="F22" s="97">
        <v>177.477</v>
      </c>
      <c r="G22" s="97">
        <v>2</v>
      </c>
      <c r="H22" s="97">
        <f t="shared" si="10"/>
        <v>178.172</v>
      </c>
      <c r="I22" s="97">
        <f t="shared" si="11"/>
        <v>177.457</v>
      </c>
      <c r="J22" s="97">
        <f t="shared" si="0"/>
        <v>0.715</v>
      </c>
      <c r="K22" s="97">
        <f t="shared" si="1"/>
        <v>1.43</v>
      </c>
      <c r="L22" s="97">
        <f>ROUNDDOWN(H22+K22,3)</f>
        <v>179.602</v>
      </c>
      <c r="M22" s="97" t="s">
        <v>86</v>
      </c>
      <c r="N22" s="97">
        <f t="shared" si="6"/>
        <v>143</v>
      </c>
      <c r="P22" s="97">
        <f t="shared" si="4"/>
        <v>2.7</v>
      </c>
      <c r="Q22" s="116">
        <f t="shared" si="7"/>
        <v>38610</v>
      </c>
      <c r="R22" s="116"/>
      <c r="S22" s="118">
        <f t="shared" si="8"/>
        <v>38610</v>
      </c>
      <c r="T22" s="120">
        <f t="shared" si="9"/>
        <v>1214046</v>
      </c>
      <c r="U22" s="97">
        <f>ROUNDDOWN((($R$2*$U$4)/(J22*100))*100,-3)</f>
        <v>27000</v>
      </c>
      <c r="V22" s="97">
        <f t="shared" si="5"/>
        <v>1</v>
      </c>
      <c r="AC22" s="87" t="s">
        <v>34</v>
      </c>
      <c r="AD22" s="90" t="s">
        <v>71</v>
      </c>
    </row>
    <row r="23" spans="1:30" ht="19.5" customHeight="1">
      <c r="A23" s="113">
        <v>19</v>
      </c>
      <c r="B23" s="97" t="s">
        <v>57</v>
      </c>
      <c r="C23" s="98">
        <v>42100</v>
      </c>
      <c r="D23" s="133">
        <v>0.8333333333333334</v>
      </c>
      <c r="E23" s="97">
        <v>178.127</v>
      </c>
      <c r="F23" s="97">
        <v>177.637</v>
      </c>
      <c r="G23" s="97">
        <v>2</v>
      </c>
      <c r="H23" s="97">
        <f t="shared" si="10"/>
        <v>178.147</v>
      </c>
      <c r="I23" s="97">
        <f t="shared" si="11"/>
        <v>177.617</v>
      </c>
      <c r="J23" s="97">
        <f t="shared" si="0"/>
        <v>0.53</v>
      </c>
      <c r="K23" s="97">
        <f t="shared" si="1"/>
        <v>1.06</v>
      </c>
      <c r="L23" s="97">
        <f>ROUNDDOWN(H23+K23,3)</f>
        <v>179.207</v>
      </c>
      <c r="M23" s="97" t="s">
        <v>86</v>
      </c>
      <c r="N23" s="97">
        <f t="shared" si="6"/>
        <v>106</v>
      </c>
      <c r="P23" s="97">
        <f t="shared" si="4"/>
        <v>3.7</v>
      </c>
      <c r="Q23" s="116">
        <f t="shared" si="7"/>
        <v>39220</v>
      </c>
      <c r="R23" s="116"/>
      <c r="S23" s="118">
        <f t="shared" si="8"/>
        <v>39220</v>
      </c>
      <c r="T23" s="120">
        <f t="shared" si="9"/>
        <v>1253266</v>
      </c>
      <c r="U23" s="97">
        <f>ROUNDDOWN((($R$2*$U$4)/(J23*100))*100,-3)</f>
        <v>37000</v>
      </c>
      <c r="V23" s="97">
        <f t="shared" si="5"/>
        <v>1</v>
      </c>
      <c r="AC23" s="92" t="s">
        <v>90</v>
      </c>
      <c r="AD23" s="93">
        <v>9</v>
      </c>
    </row>
    <row r="24" spans="1:30" ht="19.5" customHeight="1">
      <c r="A24" s="113">
        <v>20</v>
      </c>
      <c r="B24" s="97" t="s">
        <v>88</v>
      </c>
      <c r="C24" s="98">
        <v>42090</v>
      </c>
      <c r="D24" s="133">
        <v>0.16666666666666666</v>
      </c>
      <c r="E24" s="97">
        <v>176.92</v>
      </c>
      <c r="F24" s="97">
        <v>177.324</v>
      </c>
      <c r="G24" s="97">
        <v>2</v>
      </c>
      <c r="H24" s="97">
        <f aca="true" t="shared" si="12" ref="H24:H29">ROUNDDOWN(E24-(G24/100),3)</f>
        <v>176.9</v>
      </c>
      <c r="I24" s="97">
        <f aca="true" t="shared" si="13" ref="I24:I29">ROUNDDOWN(F24+(G24/100),3)</f>
        <v>177.344</v>
      </c>
      <c r="J24" s="97">
        <f t="shared" si="0"/>
        <v>0.443</v>
      </c>
      <c r="K24" s="97">
        <f t="shared" si="1"/>
        <v>0.886</v>
      </c>
      <c r="L24" s="97">
        <f>ROUNDDOWN(H24-K24,3)</f>
        <v>176.014</v>
      </c>
      <c r="M24" s="97" t="s">
        <v>87</v>
      </c>
      <c r="O24" s="97">
        <f>ROUNDDOWN(J24*100,3)</f>
        <v>44.3</v>
      </c>
      <c r="P24" s="97">
        <f t="shared" si="4"/>
        <v>4.5</v>
      </c>
      <c r="Q24" s="116"/>
      <c r="R24" s="116">
        <f>ROUNDDOWN(J24*U24,0)</f>
        <v>19935</v>
      </c>
      <c r="S24" s="118">
        <f t="shared" si="8"/>
        <v>-19935</v>
      </c>
      <c r="T24" s="120">
        <f t="shared" si="9"/>
        <v>1233331</v>
      </c>
      <c r="U24" s="97">
        <f>ROUNDDOWN((($R$2*$U$4)/(J24*100))*100,-3)</f>
        <v>45000</v>
      </c>
      <c r="V24" s="97">
        <f t="shared" si="5"/>
        <v>0</v>
      </c>
      <c r="AC24" s="87" t="s">
        <v>35</v>
      </c>
      <c r="AD24" s="149">
        <f>Q105</f>
        <v>1965016</v>
      </c>
    </row>
    <row r="25" spans="1:30" ht="19.5" customHeight="1">
      <c r="A25" s="113">
        <v>21</v>
      </c>
      <c r="B25" s="97" t="s">
        <v>88</v>
      </c>
      <c r="C25" s="98">
        <v>42088</v>
      </c>
      <c r="D25" s="133">
        <v>0.5</v>
      </c>
      <c r="E25" s="97">
        <v>177.739</v>
      </c>
      <c r="F25" s="97">
        <v>178.373</v>
      </c>
      <c r="G25" s="97">
        <v>2</v>
      </c>
      <c r="H25" s="97">
        <f t="shared" si="12"/>
        <v>177.719</v>
      </c>
      <c r="I25" s="97">
        <f t="shared" si="13"/>
        <v>178.393</v>
      </c>
      <c r="J25" s="97">
        <f t="shared" si="0"/>
        <v>0.674</v>
      </c>
      <c r="K25" s="97">
        <f t="shared" si="1"/>
        <v>1.348</v>
      </c>
      <c r="L25" s="97">
        <f>ROUNDDOWN(H25-K25,3)</f>
        <v>176.371</v>
      </c>
      <c r="M25" s="97" t="s">
        <v>87</v>
      </c>
      <c r="O25" s="97">
        <f>ROUNDDOWN(J25*100,3)</f>
        <v>67.4</v>
      </c>
      <c r="P25" s="97">
        <f t="shared" si="4"/>
        <v>2.9</v>
      </c>
      <c r="Q25" s="116"/>
      <c r="R25" s="116">
        <f>ROUNDDOWN(J25*U25,0)</f>
        <v>19546</v>
      </c>
      <c r="S25" s="118">
        <f t="shared" si="8"/>
        <v>-19546</v>
      </c>
      <c r="T25" s="120">
        <f t="shared" si="9"/>
        <v>1213785</v>
      </c>
      <c r="U25" s="97">
        <f>ROUNDDOWN((($R$2*$U$4)/(J25*100))*100,-3)</f>
        <v>29000</v>
      </c>
      <c r="V25" s="97">
        <f t="shared" si="5"/>
        <v>0</v>
      </c>
      <c r="AC25" s="87" t="s">
        <v>36</v>
      </c>
      <c r="AD25" s="150">
        <f>R105</f>
        <v>807644</v>
      </c>
    </row>
    <row r="26" spans="1:30" ht="19.5" customHeight="1">
      <c r="A26" s="113">
        <v>22</v>
      </c>
      <c r="B26" s="97" t="s">
        <v>88</v>
      </c>
      <c r="C26" s="98">
        <v>42088</v>
      </c>
      <c r="D26" s="133">
        <v>0.3333333333333333</v>
      </c>
      <c r="E26" s="97">
        <v>177.65</v>
      </c>
      <c r="F26" s="97">
        <v>178.222</v>
      </c>
      <c r="G26" s="97">
        <v>2</v>
      </c>
      <c r="H26" s="97">
        <f t="shared" si="12"/>
        <v>177.63</v>
      </c>
      <c r="I26" s="97">
        <f t="shared" si="13"/>
        <v>178.242</v>
      </c>
      <c r="J26" s="97">
        <f t="shared" si="0"/>
        <v>0.611</v>
      </c>
      <c r="K26" s="97">
        <f t="shared" si="1"/>
        <v>1.222</v>
      </c>
      <c r="L26" s="97">
        <f>ROUNDDOWN(H26-K26,3)</f>
        <v>176.408</v>
      </c>
      <c r="M26" s="97" t="s">
        <v>92</v>
      </c>
      <c r="P26" s="97">
        <f t="shared" si="4"/>
        <v>3.2</v>
      </c>
      <c r="Q26" s="116"/>
      <c r="R26" s="116">
        <v>0</v>
      </c>
      <c r="S26" s="118">
        <f t="shared" si="8"/>
        <v>0</v>
      </c>
      <c r="T26" s="120">
        <f t="shared" si="9"/>
        <v>1213785</v>
      </c>
      <c r="U26" s="97">
        <f>ROUNDDOWN((($R$2*$U$4)/(J26*100))*100,-3)</f>
        <v>32000</v>
      </c>
      <c r="V26" s="97">
        <f t="shared" si="5"/>
        <v>0</v>
      </c>
      <c r="AC26" s="87" t="s">
        <v>37</v>
      </c>
      <c r="AD26" s="149">
        <f>AD24-AD25</f>
        <v>1157372</v>
      </c>
    </row>
    <row r="27" spans="1:30" ht="19.5" customHeight="1">
      <c r="A27" s="113">
        <v>23</v>
      </c>
      <c r="B27" s="97" t="s">
        <v>88</v>
      </c>
      <c r="C27" s="98">
        <v>42068</v>
      </c>
      <c r="D27" s="133">
        <v>0.5</v>
      </c>
      <c r="E27" s="97">
        <v>182.822</v>
      </c>
      <c r="F27" s="97">
        <v>183.706</v>
      </c>
      <c r="G27" s="97">
        <v>2</v>
      </c>
      <c r="H27" s="97">
        <f t="shared" si="12"/>
        <v>182.802</v>
      </c>
      <c r="I27" s="97">
        <f t="shared" si="13"/>
        <v>183.726</v>
      </c>
      <c r="J27" s="97">
        <f t="shared" si="0"/>
        <v>0.924</v>
      </c>
      <c r="K27" s="97">
        <f t="shared" si="1"/>
        <v>1.848</v>
      </c>
      <c r="L27" s="97">
        <f>ROUNDDOWN(H27-K27,3)</f>
        <v>180.954</v>
      </c>
      <c r="M27" s="101" t="s">
        <v>87</v>
      </c>
      <c r="O27" s="97">
        <f>ROUNDDOWN(J27*100,3)</f>
        <v>92.4</v>
      </c>
      <c r="P27" s="97">
        <f t="shared" si="4"/>
        <v>2.1</v>
      </c>
      <c r="Q27" s="116"/>
      <c r="R27" s="116">
        <f>ROUNDDOWN(J27*U27,0)</f>
        <v>19404</v>
      </c>
      <c r="S27" s="118">
        <f t="shared" si="8"/>
        <v>-19404</v>
      </c>
      <c r="T27" s="120">
        <f t="shared" si="9"/>
        <v>1194381</v>
      </c>
      <c r="U27" s="97">
        <f>ROUNDDOWN((($R$2*$U$4)/(J27*100))*100,-3)</f>
        <v>21000</v>
      </c>
      <c r="V27" s="97">
        <f t="shared" si="5"/>
        <v>0</v>
      </c>
      <c r="AC27" s="87" t="s">
        <v>15</v>
      </c>
      <c r="AD27" s="94">
        <f>ROUNDDOWN(AD24/AD17,3)</f>
        <v>29328.597</v>
      </c>
    </row>
    <row r="28" spans="1:30" ht="19.5" customHeight="1">
      <c r="A28" s="113">
        <v>24</v>
      </c>
      <c r="B28" s="97" t="s">
        <v>88</v>
      </c>
      <c r="C28" s="98">
        <v>42067</v>
      </c>
      <c r="D28" s="133">
        <v>0.3333333333333333</v>
      </c>
      <c r="E28" s="97">
        <v>183.248</v>
      </c>
      <c r="F28" s="97">
        <v>183.981</v>
      </c>
      <c r="G28" s="97">
        <v>2</v>
      </c>
      <c r="H28" s="97">
        <f t="shared" si="12"/>
        <v>183.228</v>
      </c>
      <c r="I28" s="97">
        <f t="shared" si="13"/>
        <v>184.001</v>
      </c>
      <c r="J28" s="97">
        <f t="shared" si="0"/>
        <v>0.772</v>
      </c>
      <c r="K28" s="97">
        <f t="shared" si="1"/>
        <v>1.544</v>
      </c>
      <c r="L28" s="97">
        <f>ROUNDDOWN(H28-K28,3)</f>
        <v>181.684</v>
      </c>
      <c r="M28" s="97" t="s">
        <v>86</v>
      </c>
      <c r="N28" s="97">
        <f t="shared" si="6"/>
        <v>154.4</v>
      </c>
      <c r="P28" s="97">
        <f t="shared" si="4"/>
        <v>2.5</v>
      </c>
      <c r="Q28" s="116">
        <f t="shared" si="7"/>
        <v>38600</v>
      </c>
      <c r="R28" s="116"/>
      <c r="S28" s="118">
        <f t="shared" si="8"/>
        <v>38600</v>
      </c>
      <c r="T28" s="120">
        <f t="shared" si="9"/>
        <v>1232981</v>
      </c>
      <c r="U28" s="97">
        <f>ROUNDDOWN((($R$2*$U$4)/(J28*100))*100,-3)</f>
        <v>25000</v>
      </c>
      <c r="V28" s="97">
        <f t="shared" si="5"/>
        <v>1</v>
      </c>
      <c r="AC28" s="87" t="s">
        <v>16</v>
      </c>
      <c r="AD28" s="94">
        <f>ROUNDDOWN(AD25/AD21,3)</f>
        <v>19698.634</v>
      </c>
    </row>
    <row r="29" spans="1:30" ht="19.5" customHeight="1">
      <c r="A29" s="113">
        <v>25</v>
      </c>
      <c r="B29" s="97" t="s">
        <v>88</v>
      </c>
      <c r="C29" s="98">
        <v>42066</v>
      </c>
      <c r="D29" s="133">
        <v>0</v>
      </c>
      <c r="E29" s="97">
        <v>184.28</v>
      </c>
      <c r="F29" s="97">
        <v>184.71</v>
      </c>
      <c r="G29" s="97">
        <v>2</v>
      </c>
      <c r="H29" s="97">
        <f t="shared" si="12"/>
        <v>184.26</v>
      </c>
      <c r="I29" s="97">
        <f t="shared" si="13"/>
        <v>184.73</v>
      </c>
      <c r="J29" s="97">
        <f t="shared" si="0"/>
        <v>0.469</v>
      </c>
      <c r="K29" s="97">
        <f t="shared" si="1"/>
        <v>0.938</v>
      </c>
      <c r="L29" s="97">
        <f>ROUNDDOWN(H29-K29,3)</f>
        <v>183.322</v>
      </c>
      <c r="M29" s="97" t="s">
        <v>86</v>
      </c>
      <c r="N29" s="97">
        <f t="shared" si="6"/>
        <v>93.8</v>
      </c>
      <c r="P29" s="97">
        <f t="shared" si="4"/>
        <v>4.2</v>
      </c>
      <c r="Q29" s="116">
        <f t="shared" si="7"/>
        <v>39396</v>
      </c>
      <c r="R29" s="116"/>
      <c r="S29" s="118">
        <f t="shared" si="8"/>
        <v>39396</v>
      </c>
      <c r="T29" s="120">
        <f t="shared" si="9"/>
        <v>1272377</v>
      </c>
      <c r="U29" s="97">
        <f>ROUNDDOWN((($R$2*$U$4)/(J29*100))*100,-3)</f>
        <v>42000</v>
      </c>
      <c r="V29" s="97">
        <f t="shared" si="5"/>
        <v>1</v>
      </c>
      <c r="AC29" s="87" t="s">
        <v>38</v>
      </c>
      <c r="AD29" s="90">
        <v>9</v>
      </c>
    </row>
    <row r="30" spans="1:30" ht="19.5" customHeight="1">
      <c r="A30" s="113">
        <v>26</v>
      </c>
      <c r="B30" s="97" t="s">
        <v>57</v>
      </c>
      <c r="C30" s="98">
        <v>42058</v>
      </c>
      <c r="D30" s="133">
        <v>0.5</v>
      </c>
      <c r="E30" s="97">
        <v>183.319</v>
      </c>
      <c r="F30" s="97">
        <v>182.602</v>
      </c>
      <c r="G30" s="97">
        <v>2</v>
      </c>
      <c r="H30" s="97">
        <f>ROUNDDOWN(E30+(G30/100),3)</f>
        <v>183.339</v>
      </c>
      <c r="I30" s="97">
        <f>ROUNDDOWN(F30-(G30/100),3)</f>
        <v>182.582</v>
      </c>
      <c r="J30" s="97">
        <f t="shared" si="0"/>
        <v>0.757</v>
      </c>
      <c r="K30" s="97">
        <f t="shared" si="1"/>
        <v>1.514</v>
      </c>
      <c r="L30" s="97">
        <f>ROUNDDOWN(H30+K30,3)</f>
        <v>184.853</v>
      </c>
      <c r="M30" s="97" t="s">
        <v>86</v>
      </c>
      <c r="N30" s="97">
        <f t="shared" si="6"/>
        <v>151.4</v>
      </c>
      <c r="P30" s="97">
        <f t="shared" si="4"/>
        <v>2.6</v>
      </c>
      <c r="Q30" s="116">
        <f t="shared" si="7"/>
        <v>39364</v>
      </c>
      <c r="R30" s="116"/>
      <c r="S30" s="118">
        <f t="shared" si="8"/>
        <v>39364</v>
      </c>
      <c r="T30" s="120">
        <f t="shared" si="9"/>
        <v>1311741</v>
      </c>
      <c r="U30" s="97">
        <f>ROUNDDOWN((($R$2*$U$4)/(J30*100))*100,-3)</f>
        <v>26000</v>
      </c>
      <c r="V30" s="97">
        <f t="shared" si="5"/>
        <v>1</v>
      </c>
      <c r="AC30" s="87" t="s">
        <v>39</v>
      </c>
      <c r="AD30" s="90">
        <v>4</v>
      </c>
    </row>
    <row r="31" spans="1:30" ht="19.5" customHeight="1">
      <c r="A31" s="113">
        <v>27</v>
      </c>
      <c r="B31" s="97" t="s">
        <v>57</v>
      </c>
      <c r="C31" s="98">
        <v>42054</v>
      </c>
      <c r="D31" s="133">
        <v>0.16666666666666666</v>
      </c>
      <c r="E31" s="97">
        <v>183.416</v>
      </c>
      <c r="F31" s="97">
        <v>182.994</v>
      </c>
      <c r="G31" s="97">
        <v>2</v>
      </c>
      <c r="H31" s="97">
        <f>ROUNDDOWN(E31+(G31/100),3)</f>
        <v>183.436</v>
      </c>
      <c r="I31" s="97">
        <f>ROUNDDOWN(F31-(G31/100),3)</f>
        <v>182.974</v>
      </c>
      <c r="J31" s="97">
        <f t="shared" si="0"/>
        <v>0.462</v>
      </c>
      <c r="K31" s="97">
        <f t="shared" si="1"/>
        <v>0.924</v>
      </c>
      <c r="L31" s="97">
        <f>ROUNDDOWN(H31+K31,3)</f>
        <v>184.36</v>
      </c>
      <c r="M31" s="97" t="s">
        <v>87</v>
      </c>
      <c r="O31" s="97">
        <f>ROUNDDOWN(J31*100,3)</f>
        <v>46.2</v>
      </c>
      <c r="P31" s="97">
        <f t="shared" si="4"/>
        <v>4.3</v>
      </c>
      <c r="Q31" s="116"/>
      <c r="R31" s="116">
        <f>ROUNDDOWN(J31*U31,0)</f>
        <v>19866</v>
      </c>
      <c r="S31" s="118">
        <f t="shared" si="8"/>
        <v>-19866</v>
      </c>
      <c r="T31" s="120">
        <f t="shared" si="9"/>
        <v>1291875</v>
      </c>
      <c r="U31" s="97">
        <f>ROUNDDOWN((($R$2*$U$4)/(J31*100))*100,-3)</f>
        <v>43000</v>
      </c>
      <c r="V31" s="97">
        <f t="shared" si="5"/>
        <v>0</v>
      </c>
      <c r="AC31" s="87" t="s">
        <v>40</v>
      </c>
      <c r="AD31" s="95">
        <v>285.8</v>
      </c>
    </row>
    <row r="32" spans="1:30" ht="19.5" customHeight="1" thickBot="1">
      <c r="A32" s="113">
        <v>28</v>
      </c>
      <c r="B32" s="97" t="s">
        <v>57</v>
      </c>
      <c r="C32" s="98">
        <v>42053</v>
      </c>
      <c r="D32" s="133">
        <v>0.16666666666666666</v>
      </c>
      <c r="E32" s="97">
        <v>183.166</v>
      </c>
      <c r="F32" s="97">
        <v>182.55</v>
      </c>
      <c r="G32" s="97">
        <v>2</v>
      </c>
      <c r="H32" s="97">
        <f>ROUNDDOWN(E32+(G32/100),3)</f>
        <v>183.186</v>
      </c>
      <c r="I32" s="97">
        <f>ROUNDDOWN(F32-(G32/100),3)</f>
        <v>182.53</v>
      </c>
      <c r="J32" s="97">
        <f t="shared" si="0"/>
        <v>0.656</v>
      </c>
      <c r="K32" s="97">
        <f t="shared" si="1"/>
        <v>1.312</v>
      </c>
      <c r="L32" s="97">
        <f>ROUNDDOWN(H32+K32,3)</f>
        <v>184.498</v>
      </c>
      <c r="M32" s="97" t="s">
        <v>87</v>
      </c>
      <c r="O32" s="97">
        <f>ROUNDDOWN(J32*100,3)</f>
        <v>65.6</v>
      </c>
      <c r="P32" s="97">
        <f t="shared" si="4"/>
        <v>3</v>
      </c>
      <c r="Q32" s="116"/>
      <c r="R32" s="116">
        <f>ROUNDDOWN(J32*U32,0)</f>
        <v>19680</v>
      </c>
      <c r="S32" s="118">
        <f t="shared" si="8"/>
        <v>-19680</v>
      </c>
      <c r="T32" s="120">
        <f t="shared" si="9"/>
        <v>1272195</v>
      </c>
      <c r="U32" s="97">
        <f>ROUNDDOWN((($R$2*$U$4)/(J32*100))*100,-3)</f>
        <v>30000</v>
      </c>
      <c r="V32" s="97">
        <f t="shared" si="5"/>
        <v>0</v>
      </c>
      <c r="AC32" s="88" t="s">
        <v>14</v>
      </c>
      <c r="AD32" s="109">
        <f>ROUNDDOWN((AD20/AD19)*1,2)</f>
        <v>0.5</v>
      </c>
    </row>
    <row r="33" spans="1:22" ht="19.5" customHeight="1">
      <c r="A33" s="113">
        <v>29</v>
      </c>
      <c r="B33" s="97" t="s">
        <v>57</v>
      </c>
      <c r="C33" s="98">
        <v>42052</v>
      </c>
      <c r="D33" s="133">
        <v>0.3333333333333333</v>
      </c>
      <c r="E33" s="97">
        <v>182.642</v>
      </c>
      <c r="F33" s="97">
        <v>181.902</v>
      </c>
      <c r="G33" s="97">
        <v>2</v>
      </c>
      <c r="H33" s="97">
        <f>ROUNDDOWN(E33+(G33/100),3)</f>
        <v>182.662</v>
      </c>
      <c r="I33" s="97">
        <f>ROUNDDOWN(F33-(G33/100),3)</f>
        <v>181.882</v>
      </c>
      <c r="J33" s="97">
        <f t="shared" si="0"/>
        <v>0.78</v>
      </c>
      <c r="K33" s="97">
        <f t="shared" si="1"/>
        <v>1.56</v>
      </c>
      <c r="L33" s="97">
        <f>ROUNDDOWN(H33+K33,3)</f>
        <v>184.222</v>
      </c>
      <c r="M33" s="97" t="s">
        <v>87</v>
      </c>
      <c r="O33" s="97">
        <f>ROUNDDOWN(J33*100,3)</f>
        <v>78</v>
      </c>
      <c r="P33" s="97">
        <f t="shared" si="4"/>
        <v>2.5</v>
      </c>
      <c r="Q33" s="116"/>
      <c r="R33" s="116">
        <f>ROUNDDOWN(J33*U33,0)</f>
        <v>19500</v>
      </c>
      <c r="S33" s="118">
        <f t="shared" si="8"/>
        <v>-19500</v>
      </c>
      <c r="T33" s="120">
        <f t="shared" si="9"/>
        <v>1252695</v>
      </c>
      <c r="U33" s="97">
        <f>ROUNDDOWN((($R$2*$U$4)/(J33*100))*100,-3)</f>
        <v>25000</v>
      </c>
      <c r="V33" s="97">
        <f t="shared" si="5"/>
        <v>0</v>
      </c>
    </row>
    <row r="34" spans="1:32" ht="19.5" customHeight="1">
      <c r="A34" s="113">
        <v>30</v>
      </c>
      <c r="B34" s="97" t="s">
        <v>57</v>
      </c>
      <c r="C34" s="98">
        <v>42044</v>
      </c>
      <c r="D34" s="133">
        <v>0.8333333333333334</v>
      </c>
      <c r="E34" s="97">
        <v>180.726</v>
      </c>
      <c r="F34" s="97">
        <v>180.233</v>
      </c>
      <c r="G34" s="97">
        <v>2</v>
      </c>
      <c r="H34" s="97">
        <f>ROUNDDOWN(E34+(G34/100),3)</f>
        <v>180.746</v>
      </c>
      <c r="I34" s="97">
        <f>ROUNDDOWN(F34-(G34/100),3)</f>
        <v>180.213</v>
      </c>
      <c r="J34" s="97">
        <f t="shared" si="0"/>
        <v>0.533</v>
      </c>
      <c r="K34" s="97">
        <f t="shared" si="1"/>
        <v>1.066</v>
      </c>
      <c r="L34" s="97">
        <f>ROUNDDOWN(H34+K34,3)</f>
        <v>181.812</v>
      </c>
      <c r="M34" s="97" t="s">
        <v>86</v>
      </c>
      <c r="N34" s="97">
        <f t="shared" si="6"/>
        <v>106.6</v>
      </c>
      <c r="P34" s="97">
        <f t="shared" si="4"/>
        <v>3.7</v>
      </c>
      <c r="Q34" s="116">
        <f t="shared" si="7"/>
        <v>39442</v>
      </c>
      <c r="R34" s="116"/>
      <c r="S34" s="118">
        <f t="shared" si="8"/>
        <v>39442</v>
      </c>
      <c r="T34" s="120">
        <f t="shared" si="9"/>
        <v>1292137</v>
      </c>
      <c r="U34" s="97">
        <f>ROUNDDOWN((($R$2*$U$4)/(J34*100))*100,-3)</f>
        <v>37000</v>
      </c>
      <c r="V34" s="97">
        <f t="shared" si="5"/>
        <v>1</v>
      </c>
      <c r="AC34" s="130" t="s">
        <v>104</v>
      </c>
      <c r="AD34" s="131">
        <v>1000000</v>
      </c>
      <c r="AE34" s="130"/>
      <c r="AF34" s="130"/>
    </row>
    <row r="35" spans="1:32" ht="19.5" customHeight="1">
      <c r="A35" s="113">
        <v>31</v>
      </c>
      <c r="B35" s="97" t="s">
        <v>88</v>
      </c>
      <c r="C35" s="98">
        <v>42037</v>
      </c>
      <c r="D35" s="133">
        <v>0.16666666666666666</v>
      </c>
      <c r="E35" s="97">
        <v>177.201</v>
      </c>
      <c r="F35" s="97">
        <v>177.717</v>
      </c>
      <c r="G35" s="97">
        <v>2</v>
      </c>
      <c r="H35" s="97">
        <f>ROUNDDOWN(E35-(G35/100),3)</f>
        <v>177.181</v>
      </c>
      <c r="I35" s="97">
        <f>ROUNDDOWN(F35+(G35/100),3)</f>
        <v>177.737</v>
      </c>
      <c r="J35" s="97">
        <f t="shared" si="0"/>
        <v>0.555</v>
      </c>
      <c r="K35" s="97">
        <f t="shared" si="1"/>
        <v>1.11</v>
      </c>
      <c r="L35" s="97">
        <f>ROUNDDOWN(H35-K35,3)</f>
        <v>176.071</v>
      </c>
      <c r="M35" s="97" t="s">
        <v>86</v>
      </c>
      <c r="N35" s="97">
        <f t="shared" si="6"/>
        <v>111</v>
      </c>
      <c r="P35" s="97">
        <f t="shared" si="4"/>
        <v>3.6</v>
      </c>
      <c r="Q35" s="116">
        <f t="shared" si="7"/>
        <v>39960</v>
      </c>
      <c r="R35" s="116"/>
      <c r="S35" s="118">
        <f t="shared" si="8"/>
        <v>39960</v>
      </c>
      <c r="T35" s="120">
        <f t="shared" si="9"/>
        <v>1332097</v>
      </c>
      <c r="U35" s="97">
        <f>ROUNDDOWN((($R$2*$U$4)/(J35*100))*100,-3)</f>
        <v>36000</v>
      </c>
      <c r="V35" s="97">
        <f t="shared" si="5"/>
        <v>1</v>
      </c>
      <c r="AC35" s="126" t="s">
        <v>105</v>
      </c>
      <c r="AD35" s="128">
        <v>0.01</v>
      </c>
      <c r="AE35" s="128">
        <v>0.02</v>
      </c>
      <c r="AF35" s="128">
        <v>0.03</v>
      </c>
    </row>
    <row r="36" spans="1:32" ht="19.5" customHeight="1">
      <c r="A36" s="113">
        <v>32</v>
      </c>
      <c r="B36" s="97" t="s">
        <v>57</v>
      </c>
      <c r="C36" s="98">
        <v>42033</v>
      </c>
      <c r="D36" s="133">
        <v>0.5</v>
      </c>
      <c r="E36" s="97">
        <v>178.196</v>
      </c>
      <c r="F36" s="97">
        <v>178.938</v>
      </c>
      <c r="G36" s="97">
        <v>2</v>
      </c>
      <c r="H36" s="97">
        <f>ROUNDDOWN(E36+(G36/100),3)</f>
        <v>178.216</v>
      </c>
      <c r="I36" s="97">
        <f>ROUNDDOWN(F36-(G36/100),3)</f>
        <v>178.918</v>
      </c>
      <c r="J36" s="97">
        <f t="shared" si="0"/>
        <v>0.701</v>
      </c>
      <c r="K36" s="97">
        <f t="shared" si="1"/>
        <v>1.402</v>
      </c>
      <c r="L36" s="97">
        <f>ROUNDDOWN(H36+K36,3)</f>
        <v>179.618</v>
      </c>
      <c r="M36" s="97" t="s">
        <v>87</v>
      </c>
      <c r="O36" s="97">
        <f>ROUNDDOWN(J36*100,3)</f>
        <v>70.1</v>
      </c>
      <c r="P36" s="97">
        <f t="shared" si="4"/>
        <v>2.8</v>
      </c>
      <c r="Q36" s="116"/>
      <c r="R36" s="116">
        <f>ROUNDDOWN(J36*U36,0)</f>
        <v>19628</v>
      </c>
      <c r="S36" s="118">
        <f t="shared" si="8"/>
        <v>-19628</v>
      </c>
      <c r="T36" s="120">
        <f t="shared" si="9"/>
        <v>1312469</v>
      </c>
      <c r="U36" s="97">
        <f>ROUNDDOWN((($R$2*$U$4)/(J36*100))*100,-3)</f>
        <v>28000</v>
      </c>
      <c r="V36" s="97">
        <f t="shared" si="5"/>
        <v>0</v>
      </c>
      <c r="AC36" s="126" t="s">
        <v>106</v>
      </c>
      <c r="AD36" s="127">
        <v>570461</v>
      </c>
      <c r="AE36" s="127">
        <v>1157372</v>
      </c>
      <c r="AF36" s="129">
        <v>1752879</v>
      </c>
    </row>
    <row r="37" spans="1:25" ht="19.5" customHeight="1">
      <c r="A37" s="113">
        <v>33</v>
      </c>
      <c r="B37" s="97" t="s">
        <v>57</v>
      </c>
      <c r="C37" s="98">
        <v>42032</v>
      </c>
      <c r="D37" s="133">
        <v>0</v>
      </c>
      <c r="E37" s="97">
        <v>179.244</v>
      </c>
      <c r="F37" s="97">
        <v>178.569</v>
      </c>
      <c r="G37" s="97">
        <v>2</v>
      </c>
      <c r="H37" s="97">
        <f>ROUNDDOWN(E37+(G37/100),3)</f>
        <v>179.264</v>
      </c>
      <c r="I37" s="97">
        <f>ROUNDDOWN(F37-(G37/100),3)</f>
        <v>178.549</v>
      </c>
      <c r="J37" s="97">
        <f t="shared" si="0"/>
        <v>0.715</v>
      </c>
      <c r="K37" s="97">
        <f t="shared" si="1"/>
        <v>1.43</v>
      </c>
      <c r="L37" s="97">
        <f>ROUNDDOWN(H37+K37,3)</f>
        <v>180.694</v>
      </c>
      <c r="M37" s="101" t="s">
        <v>87</v>
      </c>
      <c r="O37" s="97">
        <f>ROUNDDOWN(J37*100,3)</f>
        <v>71.5</v>
      </c>
      <c r="P37" s="97">
        <f t="shared" si="4"/>
        <v>2.7</v>
      </c>
      <c r="Q37" s="116"/>
      <c r="R37" s="116">
        <f>ROUNDDOWN(J37*U37,0)</f>
        <v>19305</v>
      </c>
      <c r="S37" s="118">
        <f t="shared" si="8"/>
        <v>-19305</v>
      </c>
      <c r="T37" s="120">
        <f t="shared" si="9"/>
        <v>1293164</v>
      </c>
      <c r="U37" s="97">
        <f>ROUNDDOWN((($R$2*$U$4)/(J37*100))*100,-3)</f>
        <v>27000</v>
      </c>
      <c r="V37" s="97">
        <f t="shared" si="5"/>
        <v>0</v>
      </c>
      <c r="Y37" s="120">
        <f>S105</f>
        <v>1157372</v>
      </c>
    </row>
    <row r="38" spans="1:22" ht="19.5" customHeight="1">
      <c r="A38" s="113">
        <v>34</v>
      </c>
      <c r="B38" s="97" t="s">
        <v>57</v>
      </c>
      <c r="C38" s="98">
        <v>42031</v>
      </c>
      <c r="D38" s="133">
        <v>0.5</v>
      </c>
      <c r="E38" s="97">
        <v>178.433</v>
      </c>
      <c r="F38" s="97">
        <v>177.838</v>
      </c>
      <c r="G38" s="97">
        <v>2</v>
      </c>
      <c r="H38" s="97">
        <f>ROUNDDOWN(E38+(G38/100),3)</f>
        <v>178.453</v>
      </c>
      <c r="I38" s="97">
        <f>ROUNDDOWN(F38-(G38/100),3)</f>
        <v>177.818</v>
      </c>
      <c r="J38" s="97">
        <f t="shared" si="0"/>
        <v>0.634</v>
      </c>
      <c r="K38" s="97">
        <f t="shared" si="1"/>
        <v>1.268</v>
      </c>
      <c r="L38" s="97">
        <f>ROUNDDOWN(H38+K38,3)</f>
        <v>179.721</v>
      </c>
      <c r="M38" s="101" t="s">
        <v>87</v>
      </c>
      <c r="O38" s="97">
        <f>ROUNDDOWN(J38*100,3)</f>
        <v>63.4</v>
      </c>
      <c r="P38" s="97">
        <f t="shared" si="4"/>
        <v>3.1</v>
      </c>
      <c r="Q38" s="116"/>
      <c r="R38" s="116">
        <f>ROUNDDOWN(J38*U38,0)</f>
        <v>19654</v>
      </c>
      <c r="S38" s="118">
        <f t="shared" si="8"/>
        <v>-19654</v>
      </c>
      <c r="T38" s="120">
        <f t="shared" si="9"/>
        <v>1273510</v>
      </c>
      <c r="U38" s="97">
        <f>ROUNDDOWN((($R$2*$U$4)/(J38*100))*100,-3)</f>
        <v>31000</v>
      </c>
      <c r="V38" s="97">
        <f t="shared" si="5"/>
        <v>0</v>
      </c>
    </row>
    <row r="39" spans="1:22" ht="19.5" customHeight="1">
      <c r="A39" s="113">
        <v>35</v>
      </c>
      <c r="B39" s="97" t="s">
        <v>88</v>
      </c>
      <c r="C39" s="98">
        <v>42027</v>
      </c>
      <c r="D39" s="133">
        <v>0</v>
      </c>
      <c r="E39" s="97">
        <v>177.613</v>
      </c>
      <c r="F39" s="97">
        <v>178.503</v>
      </c>
      <c r="G39" s="97">
        <v>2</v>
      </c>
      <c r="H39" s="97">
        <f>ROUNDDOWN(E39-(G39/100),3)</f>
        <v>177.593</v>
      </c>
      <c r="I39" s="97">
        <f>ROUNDDOWN(F39+(G39/100),3)</f>
        <v>178.523</v>
      </c>
      <c r="J39" s="97">
        <f t="shared" si="0"/>
        <v>0.93</v>
      </c>
      <c r="K39" s="97">
        <f t="shared" si="1"/>
        <v>1.86</v>
      </c>
      <c r="L39" s="97">
        <f>ROUNDDOWN(H39-K39,3)</f>
        <v>175.733</v>
      </c>
      <c r="M39" s="101" t="s">
        <v>87</v>
      </c>
      <c r="O39" s="97">
        <f>ROUNDDOWN(J39*100,3)</f>
        <v>93</v>
      </c>
      <c r="P39" s="97">
        <f t="shared" si="4"/>
        <v>2.1</v>
      </c>
      <c r="Q39" s="116"/>
      <c r="R39" s="116">
        <f>ROUNDDOWN(J39*U39,0)</f>
        <v>19530</v>
      </c>
      <c r="S39" s="118">
        <f t="shared" si="8"/>
        <v>-19530</v>
      </c>
      <c r="T39" s="120">
        <f t="shared" si="9"/>
        <v>1253980</v>
      </c>
      <c r="U39" s="97">
        <f>ROUNDDOWN((($R$2*$U$4)/(J39*100))*100,-3)</f>
        <v>21000</v>
      </c>
      <c r="V39" s="97">
        <f t="shared" si="5"/>
        <v>0</v>
      </c>
    </row>
    <row r="40" spans="1:22" ht="19.5" customHeight="1">
      <c r="A40" s="113">
        <v>36</v>
      </c>
      <c r="B40" s="97" t="s">
        <v>57</v>
      </c>
      <c r="C40" s="98">
        <v>42020</v>
      </c>
      <c r="D40" s="133">
        <v>0.8333333333333334</v>
      </c>
      <c r="E40" s="97">
        <v>178.332</v>
      </c>
      <c r="F40" s="97">
        <v>177.697</v>
      </c>
      <c r="G40" s="97">
        <v>2</v>
      </c>
      <c r="H40" s="97">
        <f>ROUNDDOWN(E40+(G40/100),3)</f>
        <v>178.352</v>
      </c>
      <c r="I40" s="97">
        <f>ROUNDDOWN(F40-(G40/100),3)</f>
        <v>177.677</v>
      </c>
      <c r="J40" s="97">
        <f t="shared" si="0"/>
        <v>0.675</v>
      </c>
      <c r="K40" s="97">
        <f t="shared" si="1"/>
        <v>1.35</v>
      </c>
      <c r="L40" s="97">
        <f>ROUNDDOWN(H40+K40,3)</f>
        <v>179.702</v>
      </c>
      <c r="M40" s="101" t="s">
        <v>92</v>
      </c>
      <c r="P40" s="97">
        <f t="shared" si="4"/>
        <v>2.9</v>
      </c>
      <c r="Q40" s="116"/>
      <c r="R40" s="116">
        <v>0</v>
      </c>
      <c r="S40" s="118">
        <f t="shared" si="8"/>
        <v>0</v>
      </c>
      <c r="T40" s="120">
        <f t="shared" si="9"/>
        <v>1253980</v>
      </c>
      <c r="U40" s="97">
        <f>ROUNDDOWN((($R$2*$U$4)/(J40*100))*100,-3)</f>
        <v>29000</v>
      </c>
      <c r="V40" s="97">
        <f t="shared" si="5"/>
        <v>0</v>
      </c>
    </row>
    <row r="41" spans="1:22" ht="19.5" customHeight="1">
      <c r="A41" s="113">
        <v>37</v>
      </c>
      <c r="B41" s="97" t="s">
        <v>88</v>
      </c>
      <c r="C41" s="98">
        <v>42016</v>
      </c>
      <c r="D41" s="133">
        <v>0.5</v>
      </c>
      <c r="E41" s="97">
        <v>180.004</v>
      </c>
      <c r="F41" s="97">
        <v>180.541</v>
      </c>
      <c r="G41" s="97">
        <v>2</v>
      </c>
      <c r="H41" s="97">
        <f>ROUNDDOWN(E41-(G41/100),3)</f>
        <v>179.984</v>
      </c>
      <c r="I41" s="97">
        <f>ROUNDDOWN(F41+(G41/100),3)</f>
        <v>180.561</v>
      </c>
      <c r="J41" s="97">
        <f t="shared" si="0"/>
        <v>0.576</v>
      </c>
      <c r="K41" s="97">
        <f t="shared" si="1"/>
        <v>1.152</v>
      </c>
      <c r="L41" s="97">
        <f>ROUNDDOWN(H41-K41,3)</f>
        <v>178.832</v>
      </c>
      <c r="M41" s="97" t="s">
        <v>86</v>
      </c>
      <c r="N41" s="97">
        <f t="shared" si="6"/>
        <v>115.2</v>
      </c>
      <c r="P41" s="97">
        <f t="shared" si="4"/>
        <v>3.4</v>
      </c>
      <c r="Q41" s="116">
        <f t="shared" si="7"/>
        <v>39168</v>
      </c>
      <c r="R41" s="116"/>
      <c r="S41" s="118">
        <f t="shared" si="8"/>
        <v>39168</v>
      </c>
      <c r="T41" s="120">
        <f t="shared" si="9"/>
        <v>1293148</v>
      </c>
      <c r="U41" s="97">
        <f>ROUNDDOWN((($R$2*$U$4)/(J41*100))*100,-3)</f>
        <v>34000</v>
      </c>
      <c r="V41" s="97">
        <f t="shared" si="5"/>
        <v>1</v>
      </c>
    </row>
    <row r="42" spans="1:22" ht="19.5" customHeight="1">
      <c r="A42" s="113">
        <v>38</v>
      </c>
      <c r="B42" s="105" t="s">
        <v>88</v>
      </c>
      <c r="C42" s="110">
        <v>42013</v>
      </c>
      <c r="D42" s="134">
        <v>0</v>
      </c>
      <c r="E42" s="97">
        <v>180.37</v>
      </c>
      <c r="F42" s="97">
        <v>180.904</v>
      </c>
      <c r="G42" s="97">
        <v>2</v>
      </c>
      <c r="H42" s="97">
        <f>ROUNDDOWN(E42-(G42/100),3)</f>
        <v>180.35</v>
      </c>
      <c r="I42" s="97">
        <f>ROUNDDOWN(F42+(G42/100),3)</f>
        <v>180.924</v>
      </c>
      <c r="J42" s="97">
        <f t="shared" si="0"/>
        <v>0.574</v>
      </c>
      <c r="K42" s="97">
        <f t="shared" si="1"/>
        <v>1.148</v>
      </c>
      <c r="L42" s="97">
        <f>ROUNDDOWN(H42-K42,3)</f>
        <v>179.202</v>
      </c>
      <c r="M42" s="97" t="s">
        <v>86</v>
      </c>
      <c r="N42" s="97">
        <f t="shared" si="6"/>
        <v>114.8</v>
      </c>
      <c r="P42" s="97">
        <f t="shared" si="4"/>
        <v>3.4</v>
      </c>
      <c r="Q42" s="116">
        <f t="shared" si="7"/>
        <v>39032</v>
      </c>
      <c r="R42" s="116"/>
      <c r="S42" s="118">
        <f t="shared" si="8"/>
        <v>39032</v>
      </c>
      <c r="T42" s="120">
        <f t="shared" si="9"/>
        <v>1332180</v>
      </c>
      <c r="U42" s="97">
        <f>ROUNDDOWN((($R$2*$U$4)/(J42*100))*100,-3)</f>
        <v>34000</v>
      </c>
      <c r="V42" s="97">
        <f t="shared" si="5"/>
        <v>1</v>
      </c>
    </row>
    <row r="43" spans="1:22" ht="19.5" customHeight="1">
      <c r="A43" s="113">
        <v>39</v>
      </c>
      <c r="B43" s="97" t="s">
        <v>57</v>
      </c>
      <c r="C43" s="98" t="s">
        <v>120</v>
      </c>
      <c r="D43" s="133">
        <v>0.6666666666666666</v>
      </c>
      <c r="E43" s="97">
        <v>186.989</v>
      </c>
      <c r="F43" s="97">
        <v>185.866</v>
      </c>
      <c r="G43" s="97">
        <v>2</v>
      </c>
      <c r="H43" s="97">
        <f>ROUNDDOWN(E43+(G43/100),3)</f>
        <v>187.009</v>
      </c>
      <c r="I43" s="97">
        <f>ROUNDDOWN(F43-(G43/100),3)</f>
        <v>185.846</v>
      </c>
      <c r="J43" s="97">
        <f t="shared" si="0"/>
        <v>1.162</v>
      </c>
      <c r="K43" s="97">
        <f t="shared" si="1"/>
        <v>2.324</v>
      </c>
      <c r="L43" s="97">
        <f>ROUNDDOWN(H43+K43,3)</f>
        <v>189.333</v>
      </c>
      <c r="M43" s="97" t="s">
        <v>87</v>
      </c>
      <c r="O43" s="97">
        <f>ROUNDDOWN(J43*100,3)</f>
        <v>116.2</v>
      </c>
      <c r="P43" s="97">
        <f t="shared" si="4"/>
        <v>1.7</v>
      </c>
      <c r="Q43" s="116"/>
      <c r="R43" s="116">
        <f>ROUNDDOWN(J43*U43,0)</f>
        <v>19754</v>
      </c>
      <c r="S43" s="118">
        <f t="shared" si="8"/>
        <v>-19754</v>
      </c>
      <c r="T43" s="120">
        <f t="shared" si="9"/>
        <v>1312426</v>
      </c>
      <c r="U43" s="97">
        <f>ROUNDDOWN((($R$2*$U$4)/(J43*100))*100,-3)</f>
        <v>17000</v>
      </c>
      <c r="V43" s="97">
        <f t="shared" si="5"/>
        <v>0</v>
      </c>
    </row>
    <row r="44" spans="1:22" ht="19.5" customHeight="1">
      <c r="A44" s="113">
        <v>40</v>
      </c>
      <c r="B44" s="97" t="s">
        <v>88</v>
      </c>
      <c r="C44" s="98">
        <v>42002</v>
      </c>
      <c r="D44" s="133">
        <v>0.5</v>
      </c>
      <c r="E44" s="97">
        <v>124.944</v>
      </c>
      <c r="F44" s="97">
        <v>124.026</v>
      </c>
      <c r="G44" s="97">
        <v>2</v>
      </c>
      <c r="H44" s="97">
        <f>ROUNDDOWN(E44-(G44/100),3)</f>
        <v>124.924</v>
      </c>
      <c r="I44" s="97">
        <f>ROUNDDOWN(F44+(G44/100),3)</f>
        <v>124.046</v>
      </c>
      <c r="J44" s="97">
        <f t="shared" si="0"/>
        <v>0.878</v>
      </c>
      <c r="K44" s="97">
        <f t="shared" si="1"/>
        <v>1.756</v>
      </c>
      <c r="L44" s="97">
        <f>ROUNDDOWN(H44-K44,3)</f>
        <v>123.168</v>
      </c>
      <c r="M44" s="97" t="s">
        <v>86</v>
      </c>
      <c r="N44" s="97">
        <f t="shared" si="6"/>
        <v>175.6</v>
      </c>
      <c r="P44" s="97">
        <f t="shared" si="4"/>
        <v>2.2</v>
      </c>
      <c r="Q44" s="116">
        <f t="shared" si="7"/>
        <v>38632</v>
      </c>
      <c r="R44" s="116"/>
      <c r="S44" s="118">
        <f t="shared" si="8"/>
        <v>38632</v>
      </c>
      <c r="T44" s="120">
        <f t="shared" si="9"/>
        <v>1351058</v>
      </c>
      <c r="U44" s="97">
        <f>ROUNDDOWN((($R$2*$U$4)/(J44*100))*100,-3)</f>
        <v>22000</v>
      </c>
      <c r="V44" s="97">
        <f t="shared" si="5"/>
        <v>1</v>
      </c>
    </row>
    <row r="45" spans="1:22" ht="19.5" customHeight="1">
      <c r="A45" s="113">
        <v>41</v>
      </c>
      <c r="B45" s="97" t="s">
        <v>57</v>
      </c>
      <c r="C45" s="98">
        <v>41997</v>
      </c>
      <c r="D45" s="133">
        <v>0.16666666666666666</v>
      </c>
      <c r="E45" s="97">
        <v>186.967</v>
      </c>
      <c r="F45" s="97">
        <v>186.602</v>
      </c>
      <c r="G45" s="97">
        <v>2</v>
      </c>
      <c r="H45" s="97">
        <f>ROUNDDOWN(E45+(G45/100),3)</f>
        <v>186.987</v>
      </c>
      <c r="I45" s="97">
        <f>ROUNDDOWN(F45-(G45/100),3)</f>
        <v>186.582</v>
      </c>
      <c r="J45" s="97">
        <f t="shared" si="0"/>
        <v>0.405</v>
      </c>
      <c r="K45" s="97">
        <f t="shared" si="1"/>
        <v>0.81</v>
      </c>
      <c r="L45" s="97">
        <f>ROUNDDOWN(H45+K45,3)</f>
        <v>187.797</v>
      </c>
      <c r="M45" s="101" t="s">
        <v>87</v>
      </c>
      <c r="O45" s="97">
        <f>ROUNDDOWN(J45*100,3)</f>
        <v>40.5</v>
      </c>
      <c r="P45" s="97">
        <f t="shared" si="4"/>
        <v>4.9</v>
      </c>
      <c r="Q45" s="116"/>
      <c r="R45" s="116">
        <f>ROUNDDOWN(J45*U45,0)</f>
        <v>19845</v>
      </c>
      <c r="S45" s="118">
        <f t="shared" si="8"/>
        <v>-19845</v>
      </c>
      <c r="T45" s="120">
        <f t="shared" si="9"/>
        <v>1331213</v>
      </c>
      <c r="U45" s="97">
        <f>ROUNDDOWN((($R$2*$U$4)/(J45*100))*100,-3)</f>
        <v>49000</v>
      </c>
      <c r="V45" s="97">
        <f t="shared" si="5"/>
        <v>0</v>
      </c>
    </row>
    <row r="46" spans="1:22" ht="19.5" customHeight="1">
      <c r="A46" s="113">
        <v>42</v>
      </c>
      <c r="B46" s="97" t="s">
        <v>57</v>
      </c>
      <c r="C46" s="98">
        <v>41996</v>
      </c>
      <c r="D46" s="133">
        <v>0.5</v>
      </c>
      <c r="E46" s="97">
        <v>187.118</v>
      </c>
      <c r="F46" s="97">
        <v>186.47</v>
      </c>
      <c r="G46" s="97">
        <v>2</v>
      </c>
      <c r="H46" s="97">
        <f>ROUNDDOWN(E46+(G46/100),3)</f>
        <v>187.138</v>
      </c>
      <c r="I46" s="97">
        <f>ROUNDDOWN(F46-(G46/100),3)</f>
        <v>186.45</v>
      </c>
      <c r="J46" s="97">
        <f t="shared" si="0"/>
        <v>0.688</v>
      </c>
      <c r="K46" s="97">
        <f t="shared" si="1"/>
        <v>1.376</v>
      </c>
      <c r="L46" s="97">
        <f>ROUNDDOWN(H46+K46,3)</f>
        <v>188.514</v>
      </c>
      <c r="M46" s="101" t="s">
        <v>87</v>
      </c>
      <c r="O46" s="97">
        <f>ROUNDDOWN(J46*100,3)</f>
        <v>68.8</v>
      </c>
      <c r="P46" s="97">
        <f t="shared" si="4"/>
        <v>2.9</v>
      </c>
      <c r="Q46" s="116"/>
      <c r="R46" s="116">
        <f>ROUNDDOWN(J46*U46,0)</f>
        <v>19952</v>
      </c>
      <c r="S46" s="118">
        <f t="shared" si="8"/>
        <v>-19952</v>
      </c>
      <c r="T46" s="120">
        <f t="shared" si="9"/>
        <v>1311261</v>
      </c>
      <c r="U46" s="97">
        <f>ROUNDDOWN((($R$2*$U$4)/(J46*100))*100,-3)</f>
        <v>29000</v>
      </c>
      <c r="V46" s="97">
        <f t="shared" si="5"/>
        <v>0</v>
      </c>
    </row>
    <row r="47" spans="1:22" ht="19.5" customHeight="1">
      <c r="A47" s="113">
        <v>43</v>
      </c>
      <c r="B47" s="97" t="s">
        <v>57</v>
      </c>
      <c r="C47" s="98">
        <v>41990</v>
      </c>
      <c r="D47" s="133">
        <v>0.8333333333333334</v>
      </c>
      <c r="E47" s="97">
        <v>185.014</v>
      </c>
      <c r="F47" s="97">
        <v>183.023</v>
      </c>
      <c r="G47" s="97">
        <v>2</v>
      </c>
      <c r="H47" s="97">
        <f>ROUNDDOWN(E47+(G47/100),3)</f>
        <v>185.034</v>
      </c>
      <c r="I47" s="97">
        <f>ROUNDDOWN(F47-(G47/100),3)</f>
        <v>183.003</v>
      </c>
      <c r="J47" s="97">
        <f t="shared" si="0"/>
        <v>2.031</v>
      </c>
      <c r="K47" s="97">
        <f t="shared" si="1"/>
        <v>4.062</v>
      </c>
      <c r="L47" s="97">
        <f>ROUNDDOWN(H47+K47,3)</f>
        <v>189.096</v>
      </c>
      <c r="M47" s="101" t="s">
        <v>87</v>
      </c>
      <c r="O47" s="97">
        <f>ROUNDDOWN(J47*100,3)</f>
        <v>203.1</v>
      </c>
      <c r="P47" s="97">
        <f t="shared" si="4"/>
        <v>0.9</v>
      </c>
      <c r="Q47" s="116"/>
      <c r="R47" s="116">
        <f>ROUNDDOWN(J47*U47,0)</f>
        <v>18279</v>
      </c>
      <c r="S47" s="118">
        <f t="shared" si="8"/>
        <v>-18279</v>
      </c>
      <c r="T47" s="120">
        <f t="shared" si="9"/>
        <v>1292982</v>
      </c>
      <c r="U47" s="97">
        <f>ROUNDDOWN((($R$2*$U$4)/(J47*100))*100,-3)</f>
        <v>9000</v>
      </c>
      <c r="V47" s="97">
        <f t="shared" si="5"/>
        <v>0</v>
      </c>
    </row>
    <row r="48" spans="1:22" ht="19.5" customHeight="1">
      <c r="A48" s="113">
        <v>44</v>
      </c>
      <c r="B48" s="97" t="s">
        <v>88</v>
      </c>
      <c r="C48" s="98">
        <v>41988</v>
      </c>
      <c r="D48" s="133">
        <v>0.3333333333333333</v>
      </c>
      <c r="E48" s="97">
        <v>185.894</v>
      </c>
      <c r="F48" s="97">
        <v>186.624</v>
      </c>
      <c r="G48" s="97">
        <v>2</v>
      </c>
      <c r="H48" s="97">
        <f>ROUNDDOWN(E48-(G48/100),3)</f>
        <v>185.874</v>
      </c>
      <c r="I48" s="97">
        <f>ROUNDDOWN(F48+(G48/100),3)</f>
        <v>186.644</v>
      </c>
      <c r="J48" s="97">
        <f t="shared" si="0"/>
        <v>0.77</v>
      </c>
      <c r="K48" s="97">
        <f t="shared" si="1"/>
        <v>1.54</v>
      </c>
      <c r="L48" s="97">
        <f>ROUNDDOWN(H48-K48,3)</f>
        <v>184.334</v>
      </c>
      <c r="M48" s="97" t="s">
        <v>86</v>
      </c>
      <c r="N48" s="97">
        <f t="shared" si="6"/>
        <v>154</v>
      </c>
      <c r="P48" s="97">
        <f t="shared" si="4"/>
        <v>2.5</v>
      </c>
      <c r="Q48" s="116">
        <f t="shared" si="7"/>
        <v>38500</v>
      </c>
      <c r="R48" s="116"/>
      <c r="S48" s="118">
        <f t="shared" si="8"/>
        <v>38500</v>
      </c>
      <c r="T48" s="120">
        <f t="shared" si="9"/>
        <v>1331482</v>
      </c>
      <c r="U48" s="97">
        <f>ROUNDDOWN((($R$2*$U$4)/(J48*100))*100,-3)</f>
        <v>25000</v>
      </c>
      <c r="V48" s="97">
        <f t="shared" si="5"/>
        <v>1</v>
      </c>
    </row>
    <row r="49" spans="1:22" ht="19.5" customHeight="1">
      <c r="A49" s="113">
        <v>45</v>
      </c>
      <c r="B49" s="97" t="s">
        <v>88</v>
      </c>
      <c r="C49" s="98">
        <v>41985</v>
      </c>
      <c r="D49" s="133">
        <v>0.6666666666666666</v>
      </c>
      <c r="E49" s="97">
        <v>185.885</v>
      </c>
      <c r="F49" s="97">
        <v>187.143</v>
      </c>
      <c r="G49" s="97">
        <v>2</v>
      </c>
      <c r="H49" s="97">
        <f>ROUNDDOWN(E49-(G49/100),3)</f>
        <v>185.865</v>
      </c>
      <c r="I49" s="97">
        <f>ROUNDDOWN(F49+(G49/100),3)</f>
        <v>187.163</v>
      </c>
      <c r="J49" s="97">
        <f t="shared" si="0"/>
        <v>1.298</v>
      </c>
      <c r="K49" s="97">
        <f t="shared" si="1"/>
        <v>2.596</v>
      </c>
      <c r="L49" s="97">
        <f>ROUNDDOWN(H49-K49,3)</f>
        <v>183.269</v>
      </c>
      <c r="M49" s="97" t="s">
        <v>86</v>
      </c>
      <c r="N49" s="97">
        <f t="shared" si="6"/>
        <v>259.6</v>
      </c>
      <c r="P49" s="97">
        <f t="shared" si="4"/>
        <v>1.5</v>
      </c>
      <c r="Q49" s="116">
        <f t="shared" si="7"/>
        <v>38940</v>
      </c>
      <c r="R49" s="116"/>
      <c r="S49" s="118">
        <f t="shared" si="8"/>
        <v>38940</v>
      </c>
      <c r="T49" s="120">
        <f t="shared" si="9"/>
        <v>1370422</v>
      </c>
      <c r="U49" s="97">
        <f>ROUNDDOWN((($R$2*$U$4)/(J49*100))*100,-3)</f>
        <v>15000</v>
      </c>
      <c r="V49" s="97">
        <f t="shared" si="5"/>
        <v>1</v>
      </c>
    </row>
    <row r="50" spans="1:22" ht="19.5" customHeight="1">
      <c r="A50" s="113">
        <v>46</v>
      </c>
      <c r="B50" s="97" t="s">
        <v>88</v>
      </c>
      <c r="C50" s="98">
        <v>41983</v>
      </c>
      <c r="D50" s="133">
        <v>0.5</v>
      </c>
      <c r="E50" s="97">
        <v>186.45</v>
      </c>
      <c r="F50" s="97">
        <v>187.307</v>
      </c>
      <c r="G50" s="97">
        <v>2</v>
      </c>
      <c r="H50" s="97">
        <f>ROUNDDOWN(E50-(G50/100),3)</f>
        <v>186.43</v>
      </c>
      <c r="I50" s="97">
        <f>ROUNDDOWN(F50+(G50/100),3)</f>
        <v>187.327</v>
      </c>
      <c r="J50" s="97">
        <f t="shared" si="0"/>
        <v>0.896</v>
      </c>
      <c r="K50" s="97">
        <f t="shared" si="1"/>
        <v>1.792</v>
      </c>
      <c r="L50" s="97">
        <f>ROUNDDOWN(H50-K50,3)</f>
        <v>184.638</v>
      </c>
      <c r="M50" s="101" t="s">
        <v>87</v>
      </c>
      <c r="O50" s="97">
        <f>ROUNDDOWN(J50*100,3)</f>
        <v>89.6</v>
      </c>
      <c r="P50" s="97">
        <f t="shared" si="4"/>
        <v>2.2</v>
      </c>
      <c r="Q50" s="116"/>
      <c r="R50" s="116">
        <f>ROUNDDOWN(J50*U50,0)</f>
        <v>19712</v>
      </c>
      <c r="S50" s="118">
        <f t="shared" si="8"/>
        <v>-19712</v>
      </c>
      <c r="T50" s="120">
        <f t="shared" si="9"/>
        <v>1350710</v>
      </c>
      <c r="U50" s="97">
        <f>ROUNDDOWN((($R$2*$U$4)/(J50*100))*100,-3)</f>
        <v>22000</v>
      </c>
      <c r="V50" s="97">
        <f t="shared" si="5"/>
        <v>0</v>
      </c>
    </row>
    <row r="51" spans="1:22" ht="19.5" customHeight="1">
      <c r="A51" s="113">
        <v>47</v>
      </c>
      <c r="B51" s="97" t="s">
        <v>57</v>
      </c>
      <c r="C51" s="110">
        <v>41978</v>
      </c>
      <c r="D51" s="134">
        <v>0</v>
      </c>
      <c r="E51" s="97">
        <v>187.921</v>
      </c>
      <c r="F51" s="97">
        <v>187.272</v>
      </c>
      <c r="G51" s="97">
        <v>2</v>
      </c>
      <c r="H51" s="97">
        <f>ROUNDDOWN(E51+(G51/100),3)</f>
        <v>187.941</v>
      </c>
      <c r="I51" s="97">
        <f>ROUNDDOWN(F51-(G51/100),3)</f>
        <v>187.252</v>
      </c>
      <c r="J51" s="97">
        <f t="shared" si="0"/>
        <v>0.688</v>
      </c>
      <c r="K51" s="97">
        <f t="shared" si="1"/>
        <v>1.376</v>
      </c>
      <c r="L51" s="97">
        <f>ROUNDDOWN(H51+K51,3)</f>
        <v>189.317</v>
      </c>
      <c r="M51" s="101" t="s">
        <v>86</v>
      </c>
      <c r="N51" s="97">
        <f t="shared" si="6"/>
        <v>137.6</v>
      </c>
      <c r="P51" s="97">
        <f t="shared" si="4"/>
        <v>2.9</v>
      </c>
      <c r="Q51" s="116">
        <f t="shared" si="7"/>
        <v>39904</v>
      </c>
      <c r="R51" s="116"/>
      <c r="S51" s="118">
        <f t="shared" si="8"/>
        <v>39904</v>
      </c>
      <c r="T51" s="120">
        <f t="shared" si="9"/>
        <v>1390614</v>
      </c>
      <c r="U51" s="97">
        <f>ROUNDDOWN((($R$2*$U$4)/(J51*100))*100,-3)</f>
        <v>29000</v>
      </c>
      <c r="V51" s="97">
        <f t="shared" si="5"/>
        <v>1</v>
      </c>
    </row>
    <row r="52" spans="1:22" ht="19.5" customHeight="1">
      <c r="A52" s="113">
        <v>48</v>
      </c>
      <c r="B52" s="97" t="s">
        <v>57</v>
      </c>
      <c r="C52" s="110">
        <v>41975</v>
      </c>
      <c r="D52" s="134">
        <v>0.6666666666666666</v>
      </c>
      <c r="E52" s="97">
        <v>186.652</v>
      </c>
      <c r="F52" s="97">
        <v>186.27</v>
      </c>
      <c r="G52" s="97">
        <v>2</v>
      </c>
      <c r="H52" s="97">
        <f>ROUNDDOWN(E52+(G52/100),3)</f>
        <v>186.672</v>
      </c>
      <c r="I52" s="97">
        <f>ROUNDDOWN(F52-(G52/100),3)</f>
        <v>186.25</v>
      </c>
      <c r="J52" s="97">
        <f t="shared" si="0"/>
        <v>0.421</v>
      </c>
      <c r="K52" s="97">
        <f t="shared" si="1"/>
        <v>0.842</v>
      </c>
      <c r="L52" s="97">
        <f>ROUNDDOWN(H52+K52,3)</f>
        <v>187.514</v>
      </c>
      <c r="M52" s="97" t="s">
        <v>86</v>
      </c>
      <c r="N52" s="97">
        <f t="shared" si="6"/>
        <v>84.2</v>
      </c>
      <c r="P52" s="97">
        <f t="shared" si="4"/>
        <v>4.7</v>
      </c>
      <c r="Q52" s="116">
        <f t="shared" si="7"/>
        <v>39574</v>
      </c>
      <c r="R52" s="116"/>
      <c r="S52" s="118">
        <f t="shared" si="8"/>
        <v>39574</v>
      </c>
      <c r="T52" s="120">
        <f t="shared" si="9"/>
        <v>1430188</v>
      </c>
      <c r="U52" s="97">
        <f>ROUNDDOWN((($R$2*$U$4)/(J52*100))*100,-3)</f>
        <v>47000</v>
      </c>
      <c r="V52" s="97">
        <f t="shared" si="5"/>
        <v>1</v>
      </c>
    </row>
    <row r="53" spans="1:22" ht="19.5" customHeight="1">
      <c r="A53" s="113">
        <v>49</v>
      </c>
      <c r="B53" s="97" t="s">
        <v>57</v>
      </c>
      <c r="C53" s="110">
        <v>41974</v>
      </c>
      <c r="D53" s="134">
        <v>0.3333333333333333</v>
      </c>
      <c r="E53" s="97">
        <v>186.316</v>
      </c>
      <c r="F53" s="97">
        <v>185.023</v>
      </c>
      <c r="G53" s="97">
        <v>2</v>
      </c>
      <c r="H53" s="97">
        <f>ROUNDDOWN(E53+(G53/100),3)</f>
        <v>186.336</v>
      </c>
      <c r="I53" s="97">
        <f>ROUNDDOWN(F53-(G53/100),3)</f>
        <v>185.003</v>
      </c>
      <c r="J53" s="97">
        <f t="shared" si="0"/>
        <v>1.333</v>
      </c>
      <c r="K53" s="97">
        <f t="shared" si="1"/>
        <v>2.666</v>
      </c>
      <c r="L53" s="97">
        <f>ROUNDDOWN(H53+K53,3)</f>
        <v>189.002</v>
      </c>
      <c r="M53" s="97" t="s">
        <v>86</v>
      </c>
      <c r="N53" s="97">
        <f t="shared" si="6"/>
        <v>266.6</v>
      </c>
      <c r="P53" s="97">
        <f t="shared" si="4"/>
        <v>1.5</v>
      </c>
      <c r="Q53" s="116">
        <f t="shared" si="7"/>
        <v>39990</v>
      </c>
      <c r="R53" s="116"/>
      <c r="S53" s="118">
        <f t="shared" si="8"/>
        <v>39990</v>
      </c>
      <c r="T53" s="120">
        <f t="shared" si="9"/>
        <v>1470178</v>
      </c>
      <c r="U53" s="97">
        <f>ROUNDDOWN((($R$2*$U$4)/(J53*100))*100,-3)</f>
        <v>15000</v>
      </c>
      <c r="V53" s="97">
        <f t="shared" si="5"/>
        <v>1</v>
      </c>
    </row>
    <row r="54" spans="1:22" ht="19.5" customHeight="1">
      <c r="A54" s="113">
        <v>50</v>
      </c>
      <c r="B54" s="97" t="s">
        <v>57</v>
      </c>
      <c r="C54" s="110">
        <v>41968</v>
      </c>
      <c r="D54" s="134">
        <v>0.3333333333333333</v>
      </c>
      <c r="E54" s="97">
        <v>185.308</v>
      </c>
      <c r="F54" s="97">
        <v>184.517</v>
      </c>
      <c r="G54" s="97">
        <v>2</v>
      </c>
      <c r="H54" s="97">
        <f>ROUNDDOWN(E54+(G54/100),3)</f>
        <v>185.328</v>
      </c>
      <c r="I54" s="97">
        <f>ROUNDDOWN(F54-(G54/100),3)</f>
        <v>184.497</v>
      </c>
      <c r="J54" s="97">
        <f t="shared" si="0"/>
        <v>0.83</v>
      </c>
      <c r="K54" s="97">
        <f t="shared" si="1"/>
        <v>1.66</v>
      </c>
      <c r="L54" s="97">
        <f>ROUNDDOWN(H54+K54,3)</f>
        <v>186.988</v>
      </c>
      <c r="M54" s="97" t="s">
        <v>86</v>
      </c>
      <c r="N54" s="97">
        <f t="shared" si="6"/>
        <v>166</v>
      </c>
      <c r="P54" s="97">
        <f t="shared" si="4"/>
        <v>2.4</v>
      </c>
      <c r="Q54" s="116">
        <f t="shared" si="7"/>
        <v>39840</v>
      </c>
      <c r="R54" s="116"/>
      <c r="S54" s="118">
        <f t="shared" si="8"/>
        <v>39840</v>
      </c>
      <c r="T54" s="120">
        <f t="shared" si="9"/>
        <v>1510018</v>
      </c>
      <c r="U54" s="97">
        <f>ROUNDDOWN((($R$2*$U$4)/(J54*100))*100,-3)</f>
        <v>24000</v>
      </c>
      <c r="V54" s="97">
        <f t="shared" si="5"/>
        <v>1</v>
      </c>
    </row>
    <row r="55" spans="1:22" ht="19.5" customHeight="1">
      <c r="A55" s="113">
        <v>51</v>
      </c>
      <c r="B55" s="97" t="s">
        <v>57</v>
      </c>
      <c r="C55" s="110">
        <v>41961</v>
      </c>
      <c r="D55" s="134">
        <v>0.8333333333333334</v>
      </c>
      <c r="E55" s="97">
        <v>182.925</v>
      </c>
      <c r="F55" s="97">
        <v>182.507</v>
      </c>
      <c r="G55" s="97">
        <v>2</v>
      </c>
      <c r="H55" s="97">
        <f>ROUNDDOWN(E55+(G55/100),3)</f>
        <v>182.945</v>
      </c>
      <c r="I55" s="97">
        <f>ROUNDDOWN(F55-(G55/100),3)</f>
        <v>182.487</v>
      </c>
      <c r="J55" s="97">
        <f t="shared" si="0"/>
        <v>0.457</v>
      </c>
      <c r="K55" s="97">
        <f t="shared" si="1"/>
        <v>0.914</v>
      </c>
      <c r="L55" s="97">
        <f>ROUNDDOWN(H55+K55,3)</f>
        <v>183.859</v>
      </c>
      <c r="M55" s="97" t="s">
        <v>86</v>
      </c>
      <c r="N55" s="97">
        <f t="shared" si="6"/>
        <v>91.4</v>
      </c>
      <c r="P55" s="97">
        <f t="shared" si="4"/>
        <v>4.3</v>
      </c>
      <c r="Q55" s="116">
        <f t="shared" si="7"/>
        <v>39302</v>
      </c>
      <c r="R55" s="116"/>
      <c r="S55" s="118">
        <f t="shared" si="8"/>
        <v>39302</v>
      </c>
      <c r="T55" s="120">
        <f t="shared" si="9"/>
        <v>1549320</v>
      </c>
      <c r="U55" s="97">
        <f>ROUNDDOWN((($R$2*$U$4)/(J55*100))*100,-3)</f>
        <v>43000</v>
      </c>
      <c r="V55" s="97">
        <f t="shared" si="5"/>
        <v>1</v>
      </c>
    </row>
    <row r="56" spans="1:22" ht="19.5" customHeight="1">
      <c r="A56" s="113">
        <v>52</v>
      </c>
      <c r="B56" s="97" t="s">
        <v>88</v>
      </c>
      <c r="C56" s="110">
        <v>41957</v>
      </c>
      <c r="D56" s="134">
        <v>0</v>
      </c>
      <c r="E56" s="97">
        <v>181.587</v>
      </c>
      <c r="F56" s="97">
        <v>182.285</v>
      </c>
      <c r="G56" s="97">
        <v>2</v>
      </c>
      <c r="H56" s="97">
        <f>ROUNDDOWN(E56-(G56/100),3)</f>
        <v>181.567</v>
      </c>
      <c r="I56" s="97">
        <f>ROUNDDOWN(F56+(G56/100),3)</f>
        <v>182.305</v>
      </c>
      <c r="J56" s="97">
        <f t="shared" si="0"/>
        <v>0.738</v>
      </c>
      <c r="K56" s="97">
        <f t="shared" si="1"/>
        <v>1.476</v>
      </c>
      <c r="L56" s="97">
        <f>ROUNDDOWN(H56-K56,3)</f>
        <v>180.091</v>
      </c>
      <c r="M56" s="97" t="s">
        <v>92</v>
      </c>
      <c r="P56" s="97">
        <f t="shared" si="4"/>
        <v>2.7</v>
      </c>
      <c r="Q56" s="116"/>
      <c r="R56" s="116">
        <v>0</v>
      </c>
      <c r="S56" s="118">
        <f t="shared" si="8"/>
        <v>0</v>
      </c>
      <c r="T56" s="120">
        <f t="shared" si="9"/>
        <v>1549320</v>
      </c>
      <c r="U56" s="97">
        <f>ROUNDDOWN((($R$2*$U$4)/(J56*100))*100,-3)</f>
        <v>27000</v>
      </c>
      <c r="V56" s="97">
        <f t="shared" si="5"/>
        <v>0</v>
      </c>
    </row>
    <row r="57" spans="1:22" ht="19.5" customHeight="1">
      <c r="A57" s="113">
        <v>53</v>
      </c>
      <c r="B57" s="97" t="s">
        <v>57</v>
      </c>
      <c r="C57" s="110">
        <v>41955</v>
      </c>
      <c r="D57" s="134">
        <v>0.3333333333333333</v>
      </c>
      <c r="E57" s="97">
        <v>183.899</v>
      </c>
      <c r="F57" s="97">
        <v>183.132</v>
      </c>
      <c r="G57" s="97">
        <v>2</v>
      </c>
      <c r="H57" s="97">
        <f aca="true" t="shared" si="14" ref="H57:H62">ROUNDDOWN(E57+(G57/100),3)</f>
        <v>183.919</v>
      </c>
      <c r="I57" s="97">
        <f aca="true" t="shared" si="15" ref="I57:I62">ROUNDDOWN(F57-(G57/100),3)</f>
        <v>183.112</v>
      </c>
      <c r="J57" s="97">
        <f t="shared" si="0"/>
        <v>0.807</v>
      </c>
      <c r="K57" s="97">
        <f t="shared" si="1"/>
        <v>1.614</v>
      </c>
      <c r="L57" s="97">
        <f>ROUNDDOWN(H57+K57,3)</f>
        <v>185.533</v>
      </c>
      <c r="M57" s="97" t="s">
        <v>92</v>
      </c>
      <c r="P57" s="97">
        <f t="shared" si="4"/>
        <v>2.4</v>
      </c>
      <c r="Q57" s="116"/>
      <c r="R57" s="116">
        <v>0</v>
      </c>
      <c r="S57" s="118">
        <f t="shared" si="8"/>
        <v>0</v>
      </c>
      <c r="T57" s="120">
        <f t="shared" si="9"/>
        <v>1549320</v>
      </c>
      <c r="U57" s="97">
        <f>ROUNDDOWN((($R$2*$U$4)/(J57*100))*100,-3)</f>
        <v>24000</v>
      </c>
      <c r="V57" s="97">
        <f t="shared" si="5"/>
        <v>0</v>
      </c>
    </row>
    <row r="58" spans="1:22" ht="19.5" customHeight="1">
      <c r="A58" s="113">
        <v>54</v>
      </c>
      <c r="B58" s="97" t="s">
        <v>57</v>
      </c>
      <c r="C58" s="110">
        <v>41953</v>
      </c>
      <c r="D58" s="134">
        <v>0.8333333333333334</v>
      </c>
      <c r="E58" s="97">
        <v>182.134</v>
      </c>
      <c r="F58" s="97">
        <v>181.78</v>
      </c>
      <c r="G58" s="97">
        <v>2</v>
      </c>
      <c r="H58" s="97">
        <f t="shared" si="14"/>
        <v>182.154</v>
      </c>
      <c r="I58" s="97">
        <f t="shared" si="15"/>
        <v>181.76</v>
      </c>
      <c r="J58" s="97">
        <f t="shared" si="0"/>
        <v>0.394</v>
      </c>
      <c r="K58" s="97">
        <f t="shared" si="1"/>
        <v>0.788</v>
      </c>
      <c r="L58" s="97">
        <f>ROUNDDOWN(H58+K58,3)</f>
        <v>182.942</v>
      </c>
      <c r="M58" s="97" t="s">
        <v>86</v>
      </c>
      <c r="N58" s="97">
        <f t="shared" si="6"/>
        <v>78.8</v>
      </c>
      <c r="P58" s="97">
        <f t="shared" si="4"/>
        <v>5</v>
      </c>
      <c r="Q58" s="116">
        <f t="shared" si="7"/>
        <v>39400</v>
      </c>
      <c r="R58" s="116"/>
      <c r="S58" s="118">
        <f t="shared" si="8"/>
        <v>39400</v>
      </c>
      <c r="T58" s="120">
        <f t="shared" si="9"/>
        <v>1588720</v>
      </c>
      <c r="U58" s="97">
        <f>ROUNDDOWN((($R$2*$U$4)/(J58*100))*100,-3)</f>
        <v>50000</v>
      </c>
      <c r="V58" s="97">
        <f t="shared" si="5"/>
        <v>1</v>
      </c>
    </row>
    <row r="59" spans="1:22" ht="19.5" customHeight="1">
      <c r="A59" s="113">
        <v>55</v>
      </c>
      <c r="B59" s="97" t="s">
        <v>57</v>
      </c>
      <c r="C59" s="110">
        <v>41941</v>
      </c>
      <c r="D59" s="134">
        <v>0.8333333333333334</v>
      </c>
      <c r="E59" s="97">
        <v>174.534</v>
      </c>
      <c r="F59" s="97">
        <v>173.904</v>
      </c>
      <c r="G59" s="97">
        <v>2</v>
      </c>
      <c r="H59" s="97">
        <f t="shared" si="14"/>
        <v>174.554</v>
      </c>
      <c r="I59" s="97">
        <f t="shared" si="15"/>
        <v>173.884</v>
      </c>
      <c r="J59" s="97">
        <f t="shared" si="0"/>
        <v>0.67</v>
      </c>
      <c r="K59" s="97">
        <f t="shared" si="1"/>
        <v>1.34</v>
      </c>
      <c r="L59" s="97">
        <f>ROUNDDOWN(H59+K59,3)</f>
        <v>175.894</v>
      </c>
      <c r="M59" s="97" t="s">
        <v>86</v>
      </c>
      <c r="N59" s="97">
        <f t="shared" si="6"/>
        <v>134</v>
      </c>
      <c r="P59" s="97">
        <f t="shared" si="4"/>
        <v>2.9</v>
      </c>
      <c r="Q59" s="116">
        <f t="shared" si="7"/>
        <v>38860</v>
      </c>
      <c r="R59" s="116"/>
      <c r="S59" s="118">
        <f t="shared" si="8"/>
        <v>38860</v>
      </c>
      <c r="T59" s="120">
        <f t="shared" si="9"/>
        <v>1627580</v>
      </c>
      <c r="U59" s="97">
        <f>ROUNDDOWN((($R$2*$U$4)/(J59*100))*100,-3)</f>
        <v>29000</v>
      </c>
      <c r="V59" s="97">
        <f t="shared" si="5"/>
        <v>1</v>
      </c>
    </row>
    <row r="60" spans="1:22" ht="19.5" customHeight="1">
      <c r="A60" s="113">
        <v>56</v>
      </c>
      <c r="B60" s="97" t="s">
        <v>57</v>
      </c>
      <c r="C60" s="110">
        <v>41939</v>
      </c>
      <c r="D60" s="134">
        <v>0.5</v>
      </c>
      <c r="E60" s="97">
        <v>173.904</v>
      </c>
      <c r="F60" s="97">
        <v>173.382</v>
      </c>
      <c r="G60" s="97">
        <v>2</v>
      </c>
      <c r="H60" s="97">
        <f t="shared" si="14"/>
        <v>173.924</v>
      </c>
      <c r="I60" s="97">
        <f t="shared" si="15"/>
        <v>173.362</v>
      </c>
      <c r="J60" s="97">
        <f t="shared" si="0"/>
        <v>0.562</v>
      </c>
      <c r="K60" s="97">
        <f t="shared" si="1"/>
        <v>1.124</v>
      </c>
      <c r="L60" s="97">
        <f>ROUNDDOWN(H60+K60,3)</f>
        <v>175.048</v>
      </c>
      <c r="M60" s="97" t="s">
        <v>86</v>
      </c>
      <c r="N60" s="97">
        <f t="shared" si="6"/>
        <v>112.4</v>
      </c>
      <c r="P60" s="97">
        <f t="shared" si="4"/>
        <v>3.5</v>
      </c>
      <c r="Q60" s="116">
        <f t="shared" si="7"/>
        <v>39340</v>
      </c>
      <c r="R60" s="116"/>
      <c r="S60" s="118">
        <f t="shared" si="8"/>
        <v>39340</v>
      </c>
      <c r="T60" s="120">
        <f t="shared" si="9"/>
        <v>1666920</v>
      </c>
      <c r="U60" s="97">
        <f>ROUNDDOWN((($R$2*$U$4)/(J60*100))*100,-3)</f>
        <v>35000</v>
      </c>
      <c r="V60" s="97">
        <f t="shared" si="5"/>
        <v>1</v>
      </c>
    </row>
    <row r="61" spans="1:22" ht="19.5" customHeight="1">
      <c r="A61" s="113">
        <v>57</v>
      </c>
      <c r="B61" s="97" t="s">
        <v>57</v>
      </c>
      <c r="C61" s="110">
        <v>41935</v>
      </c>
      <c r="D61" s="134">
        <v>0.3333333333333333</v>
      </c>
      <c r="E61" s="97">
        <v>172.566</v>
      </c>
      <c r="F61" s="97">
        <v>171.7</v>
      </c>
      <c r="G61" s="97">
        <v>2</v>
      </c>
      <c r="H61" s="97">
        <f t="shared" si="14"/>
        <v>172.586</v>
      </c>
      <c r="I61" s="97">
        <f t="shared" si="15"/>
        <v>171.68</v>
      </c>
      <c r="J61" s="97">
        <f t="shared" si="0"/>
        <v>0.906</v>
      </c>
      <c r="K61" s="97">
        <f t="shared" si="1"/>
        <v>1.812</v>
      </c>
      <c r="L61" s="97">
        <f>ROUNDDOWN(H61+K61,3)</f>
        <v>174.398</v>
      </c>
      <c r="M61" s="97" t="s">
        <v>86</v>
      </c>
      <c r="N61" s="97">
        <f t="shared" si="6"/>
        <v>181.2</v>
      </c>
      <c r="P61" s="97">
        <f t="shared" si="4"/>
        <v>2.2</v>
      </c>
      <c r="Q61" s="116">
        <f t="shared" si="7"/>
        <v>39864</v>
      </c>
      <c r="R61" s="116"/>
      <c r="S61" s="118">
        <f t="shared" si="8"/>
        <v>39864</v>
      </c>
      <c r="T61" s="120">
        <f t="shared" si="9"/>
        <v>1706784</v>
      </c>
      <c r="U61" s="97">
        <f>ROUNDDOWN((($R$2*$U$4)/(J61*100))*100,-3)</f>
        <v>22000</v>
      </c>
      <c r="V61" s="97">
        <f t="shared" si="5"/>
        <v>1</v>
      </c>
    </row>
    <row r="62" spans="1:22" ht="19.5" customHeight="1">
      <c r="A62" s="113">
        <v>58</v>
      </c>
      <c r="B62" s="97" t="s">
        <v>57</v>
      </c>
      <c r="C62" s="110">
        <v>41929</v>
      </c>
      <c r="D62" s="134">
        <v>0.3333333333333333</v>
      </c>
      <c r="E62" s="97">
        <v>171.582</v>
      </c>
      <c r="F62" s="97">
        <v>170.193</v>
      </c>
      <c r="G62" s="97">
        <v>2</v>
      </c>
      <c r="H62" s="97">
        <f t="shared" si="14"/>
        <v>171.602</v>
      </c>
      <c r="I62" s="97">
        <f t="shared" si="15"/>
        <v>170.173</v>
      </c>
      <c r="J62" s="97">
        <f t="shared" si="0"/>
        <v>1.429</v>
      </c>
      <c r="K62" s="97">
        <f t="shared" si="1"/>
        <v>2.858</v>
      </c>
      <c r="L62" s="97">
        <f>ROUNDDOWN(H62+K62,3)</f>
        <v>174.46</v>
      </c>
      <c r="M62" s="97" t="s">
        <v>86</v>
      </c>
      <c r="N62" s="97">
        <f t="shared" si="6"/>
        <v>285.8</v>
      </c>
      <c r="P62" s="97">
        <f t="shared" si="4"/>
        <v>1.3</v>
      </c>
      <c r="Q62" s="116">
        <f t="shared" si="7"/>
        <v>37154</v>
      </c>
      <c r="R62" s="116"/>
      <c r="S62" s="118">
        <f t="shared" si="8"/>
        <v>37154</v>
      </c>
      <c r="T62" s="120">
        <f t="shared" si="9"/>
        <v>1743938</v>
      </c>
      <c r="U62" s="97">
        <f>ROUNDDOWN((($R$2*$U$4)/(J62*100))*100,-3)</f>
        <v>13000</v>
      </c>
      <c r="V62" s="97">
        <f t="shared" si="5"/>
        <v>1</v>
      </c>
    </row>
    <row r="63" spans="1:22" ht="19.5" customHeight="1">
      <c r="A63" s="113">
        <v>59</v>
      </c>
      <c r="B63" s="97" t="s">
        <v>88</v>
      </c>
      <c r="C63" s="110">
        <v>41927</v>
      </c>
      <c r="D63" s="134">
        <v>0.3333333333333333</v>
      </c>
      <c r="E63" s="97">
        <v>170.322</v>
      </c>
      <c r="F63" s="97">
        <v>171.139</v>
      </c>
      <c r="G63" s="97">
        <v>2</v>
      </c>
      <c r="H63" s="97">
        <f>ROUNDDOWN(E63-(G63/100),3)</f>
        <v>170.302</v>
      </c>
      <c r="I63" s="97">
        <f>ROUNDDOWN(F63+(G63/100),3)</f>
        <v>171.159</v>
      </c>
      <c r="J63" s="97">
        <f t="shared" si="0"/>
        <v>0.856</v>
      </c>
      <c r="K63" s="97">
        <f t="shared" si="1"/>
        <v>1.712</v>
      </c>
      <c r="L63" s="97">
        <f>ROUNDDOWN(H63-K63,3)</f>
        <v>168.59</v>
      </c>
      <c r="M63" s="97" t="s">
        <v>86</v>
      </c>
      <c r="N63" s="97">
        <f t="shared" si="6"/>
        <v>171.2</v>
      </c>
      <c r="P63" s="97">
        <f t="shared" si="4"/>
        <v>2.3</v>
      </c>
      <c r="Q63" s="116">
        <f t="shared" si="7"/>
        <v>39376</v>
      </c>
      <c r="R63" s="116"/>
      <c r="S63" s="118">
        <f t="shared" si="8"/>
        <v>39376</v>
      </c>
      <c r="T63" s="120">
        <f t="shared" si="9"/>
        <v>1783314</v>
      </c>
      <c r="U63" s="97">
        <f>ROUNDDOWN((($R$2*$U$4)/(J63*100))*100,-3)</f>
        <v>23000</v>
      </c>
      <c r="V63" s="97">
        <f t="shared" si="5"/>
        <v>1</v>
      </c>
    </row>
    <row r="64" spans="1:22" ht="19.5" customHeight="1">
      <c r="A64" s="113">
        <v>60</v>
      </c>
      <c r="B64" s="97" t="s">
        <v>57</v>
      </c>
      <c r="C64" s="110">
        <v>41921</v>
      </c>
      <c r="D64" s="134">
        <v>0.3333333333333333</v>
      </c>
      <c r="E64" s="97">
        <v>174.756</v>
      </c>
      <c r="F64" s="97">
        <v>174.019</v>
      </c>
      <c r="G64" s="97">
        <v>2</v>
      </c>
      <c r="H64" s="97">
        <f>ROUNDDOWN(E64+(G64/100),3)</f>
        <v>174.776</v>
      </c>
      <c r="I64" s="97">
        <f>ROUNDDOWN(F64-(G64/100),3)</f>
        <v>173.999</v>
      </c>
      <c r="J64" s="97">
        <f t="shared" si="0"/>
        <v>0.777</v>
      </c>
      <c r="K64" s="97">
        <f t="shared" si="1"/>
        <v>1.554</v>
      </c>
      <c r="L64" s="97">
        <f>ROUNDDOWN(H64+K64,3)</f>
        <v>176.33</v>
      </c>
      <c r="M64" s="97" t="s">
        <v>87</v>
      </c>
      <c r="O64" s="97">
        <f>ROUNDDOWN(J64*100,3)</f>
        <v>77.7</v>
      </c>
      <c r="P64" s="97">
        <f t="shared" si="4"/>
        <v>2.5</v>
      </c>
      <c r="Q64" s="116"/>
      <c r="R64" s="116">
        <f>ROUNDDOWN(J64*U64,0)</f>
        <v>19425</v>
      </c>
      <c r="S64" s="118">
        <f t="shared" si="8"/>
        <v>-19425</v>
      </c>
      <c r="T64" s="120">
        <f t="shared" si="9"/>
        <v>1763889</v>
      </c>
      <c r="U64" s="97">
        <f>ROUNDDOWN((($R$2*$U$4)/(J64*100))*100,-3)</f>
        <v>25000</v>
      </c>
      <c r="V64" s="97">
        <f t="shared" si="5"/>
        <v>0</v>
      </c>
    </row>
    <row r="65" spans="1:22" ht="19.5" customHeight="1">
      <c r="A65" s="113">
        <v>61</v>
      </c>
      <c r="B65" s="97" t="s">
        <v>88</v>
      </c>
      <c r="C65" s="110">
        <v>41919</v>
      </c>
      <c r="D65" s="134">
        <v>0.16666666666666666</v>
      </c>
      <c r="E65" s="97">
        <v>174.614</v>
      </c>
      <c r="F65" s="97">
        <v>175.117</v>
      </c>
      <c r="G65" s="97">
        <v>2</v>
      </c>
      <c r="H65" s="97">
        <f>ROUNDDOWN(E65-(G65/100),3)</f>
        <v>174.594</v>
      </c>
      <c r="I65" s="97">
        <f>ROUNDDOWN(F65+(G65/100),3)</f>
        <v>175.137</v>
      </c>
      <c r="J65" s="97">
        <f t="shared" si="0"/>
        <v>0.543</v>
      </c>
      <c r="K65" s="97">
        <f t="shared" si="1"/>
        <v>1.086</v>
      </c>
      <c r="L65" s="97">
        <f>ROUNDDOWN(H65-K65,3)</f>
        <v>173.508</v>
      </c>
      <c r="M65" s="97" t="s">
        <v>86</v>
      </c>
      <c r="N65" s="97">
        <f t="shared" si="6"/>
        <v>108.6</v>
      </c>
      <c r="P65" s="97">
        <f t="shared" si="4"/>
        <v>3.6</v>
      </c>
      <c r="Q65" s="116">
        <f t="shared" si="7"/>
        <v>39096</v>
      </c>
      <c r="R65" s="116"/>
      <c r="S65" s="118">
        <f t="shared" si="8"/>
        <v>39096</v>
      </c>
      <c r="T65" s="120">
        <f t="shared" si="9"/>
        <v>1802985</v>
      </c>
      <c r="U65" s="97">
        <f>ROUNDDOWN((($R$2*$U$4)/(J65*100))*100,-3)</f>
        <v>36000</v>
      </c>
      <c r="V65" s="97">
        <f t="shared" si="5"/>
        <v>1</v>
      </c>
    </row>
    <row r="66" spans="1:22" ht="19.5" customHeight="1">
      <c r="A66" s="113">
        <v>62</v>
      </c>
      <c r="B66" s="97" t="s">
        <v>88</v>
      </c>
      <c r="C66" s="110">
        <v>41918</v>
      </c>
      <c r="D66" s="134">
        <v>0.6666666666666666</v>
      </c>
      <c r="E66" s="97">
        <v>174.456</v>
      </c>
      <c r="F66" s="97">
        <v>175.065</v>
      </c>
      <c r="G66" s="97">
        <v>2</v>
      </c>
      <c r="H66" s="97">
        <f>ROUNDDOWN(E66-(G66/100),3)</f>
        <v>174.436</v>
      </c>
      <c r="I66" s="97">
        <f>ROUNDDOWN(F66+(G66/100),3)</f>
        <v>175.085</v>
      </c>
      <c r="J66" s="97">
        <f t="shared" si="0"/>
        <v>0.649</v>
      </c>
      <c r="K66" s="97">
        <f t="shared" si="1"/>
        <v>1.298</v>
      </c>
      <c r="L66" s="97">
        <f>ROUNDDOWN(H66-K66,3)</f>
        <v>173.138</v>
      </c>
      <c r="M66" s="97" t="s">
        <v>92</v>
      </c>
      <c r="P66" s="97">
        <f t="shared" si="4"/>
        <v>3</v>
      </c>
      <c r="Q66" s="116"/>
      <c r="R66" s="116">
        <v>0</v>
      </c>
      <c r="S66" s="118">
        <f t="shared" si="8"/>
        <v>0</v>
      </c>
      <c r="T66" s="120">
        <f t="shared" si="9"/>
        <v>1802985</v>
      </c>
      <c r="U66" s="97">
        <f>ROUNDDOWN((($R$2*$U$4)/(J66*100))*100,-3)</f>
        <v>30000</v>
      </c>
      <c r="V66" s="97">
        <f t="shared" si="5"/>
        <v>0</v>
      </c>
    </row>
    <row r="67" spans="1:22" ht="19.5" customHeight="1">
      <c r="A67" s="113">
        <v>63</v>
      </c>
      <c r="B67" s="97" t="s">
        <v>88</v>
      </c>
      <c r="C67" s="110">
        <v>41915</v>
      </c>
      <c r="D67" s="134">
        <v>0.3333333333333333</v>
      </c>
      <c r="E67" s="97">
        <v>174.958</v>
      </c>
      <c r="F67" s="97">
        <v>175.895</v>
      </c>
      <c r="G67" s="97">
        <v>2</v>
      </c>
      <c r="H67" s="97">
        <f>ROUNDDOWN(E67-(G67/100),3)</f>
        <v>174.938</v>
      </c>
      <c r="I67" s="97">
        <f>ROUNDDOWN(F67+(G67/100),3)</f>
        <v>175.915</v>
      </c>
      <c r="J67" s="97">
        <f t="shared" si="0"/>
        <v>0.977</v>
      </c>
      <c r="K67" s="97">
        <f t="shared" si="1"/>
        <v>1.954</v>
      </c>
      <c r="L67" s="97">
        <f>ROUNDDOWN(H67-K67,3)</f>
        <v>172.984</v>
      </c>
      <c r="M67" s="97" t="s">
        <v>86</v>
      </c>
      <c r="N67" s="97">
        <f t="shared" si="6"/>
        <v>195.4</v>
      </c>
      <c r="P67" s="97">
        <f t="shared" si="4"/>
        <v>2</v>
      </c>
      <c r="Q67" s="116">
        <f t="shared" si="7"/>
        <v>39080</v>
      </c>
      <c r="R67" s="116"/>
      <c r="S67" s="118">
        <f t="shared" si="8"/>
        <v>39080</v>
      </c>
      <c r="T67" s="120">
        <f t="shared" si="9"/>
        <v>1842065</v>
      </c>
      <c r="U67" s="97">
        <f>ROUNDDOWN((($R$2*$U$4)/(J67*100))*100,-3)</f>
        <v>20000</v>
      </c>
      <c r="V67" s="97">
        <f t="shared" si="5"/>
        <v>1</v>
      </c>
    </row>
    <row r="68" spans="1:22" ht="19.5" customHeight="1">
      <c r="A68" s="113">
        <v>64</v>
      </c>
      <c r="B68" s="97" t="s">
        <v>88</v>
      </c>
      <c r="C68" s="110">
        <v>41912</v>
      </c>
      <c r="D68" s="134">
        <v>0.3333333333333333</v>
      </c>
      <c r="E68" s="97">
        <v>177.703</v>
      </c>
      <c r="F68" s="97">
        <v>178.096</v>
      </c>
      <c r="G68" s="97">
        <v>2</v>
      </c>
      <c r="H68" s="97">
        <f>ROUNDDOWN(E68-(G68/100),3)</f>
        <v>177.683</v>
      </c>
      <c r="I68" s="97">
        <f>ROUNDDOWN(F68+(G68/100),3)</f>
        <v>178.116</v>
      </c>
      <c r="J68" s="97">
        <f t="shared" si="0"/>
        <v>0.433</v>
      </c>
      <c r="K68" s="97">
        <f t="shared" si="1"/>
        <v>0.866</v>
      </c>
      <c r="L68" s="97">
        <f>ROUNDDOWN(H68-K68,3)</f>
        <v>176.817</v>
      </c>
      <c r="M68" s="97" t="s">
        <v>116</v>
      </c>
      <c r="O68" s="97">
        <f>ROUNDDOWN(J68*100,3)</f>
        <v>43.3</v>
      </c>
      <c r="P68" s="97">
        <f t="shared" si="4"/>
        <v>4.6</v>
      </c>
      <c r="Q68" s="116"/>
      <c r="R68" s="116">
        <f>ROUNDDOWN(J68*U68,0)</f>
        <v>19918</v>
      </c>
      <c r="S68" s="118">
        <f t="shared" si="8"/>
        <v>-19918</v>
      </c>
      <c r="T68" s="120">
        <f t="shared" si="9"/>
        <v>1822147</v>
      </c>
      <c r="U68" s="97">
        <f>ROUNDDOWN((($R$2*$U$4)/(J68*100))*100,-3)</f>
        <v>46000</v>
      </c>
      <c r="V68" s="97">
        <f t="shared" si="5"/>
        <v>0</v>
      </c>
    </row>
    <row r="69" spans="1:22" ht="19.5" customHeight="1">
      <c r="A69" s="113">
        <v>65</v>
      </c>
      <c r="B69" s="97" t="s">
        <v>88</v>
      </c>
      <c r="C69" s="110">
        <v>41911</v>
      </c>
      <c r="D69" s="134">
        <v>0.3333333333333333</v>
      </c>
      <c r="E69" s="97">
        <v>177.559</v>
      </c>
      <c r="F69" s="97">
        <v>178.166</v>
      </c>
      <c r="G69" s="97">
        <v>2</v>
      </c>
      <c r="H69" s="97">
        <f>ROUNDDOWN(E69-(G69/100),3)</f>
        <v>177.539</v>
      </c>
      <c r="I69" s="97">
        <f>ROUNDDOWN(F69+(G69/100),3)</f>
        <v>178.186</v>
      </c>
      <c r="J69" s="97">
        <f aca="true" t="shared" si="16" ref="J69:J104">ABS(ROUNDDOWN(H69-I69,3))</f>
        <v>0.647</v>
      </c>
      <c r="K69" s="97">
        <f aca="true" t="shared" si="17" ref="K69:K104">ROUNDDOWN(J69*2,3)</f>
        <v>1.294</v>
      </c>
      <c r="L69" s="97">
        <f>ROUNDDOWN(H69-K69,3)</f>
        <v>176.245</v>
      </c>
      <c r="M69" s="97" t="s">
        <v>86</v>
      </c>
      <c r="N69" s="97">
        <f t="shared" si="6"/>
        <v>129.4</v>
      </c>
      <c r="P69" s="97">
        <f t="shared" si="4"/>
        <v>3</v>
      </c>
      <c r="Q69" s="116">
        <f t="shared" si="7"/>
        <v>38820</v>
      </c>
      <c r="R69" s="116"/>
      <c r="S69" s="118">
        <f t="shared" si="8"/>
        <v>38820</v>
      </c>
      <c r="T69" s="120">
        <f t="shared" si="9"/>
        <v>1860967</v>
      </c>
      <c r="U69" s="97">
        <f>ROUNDDOWN((($R$2*$U$4)/(J69*100))*100,-3)</f>
        <v>30000</v>
      </c>
      <c r="V69" s="97">
        <f t="shared" si="5"/>
        <v>1</v>
      </c>
    </row>
    <row r="70" spans="1:22" ht="19.5" customHeight="1">
      <c r="A70" s="113">
        <v>66</v>
      </c>
      <c r="B70" s="97" t="s">
        <v>57</v>
      </c>
      <c r="C70" s="110">
        <v>41906</v>
      </c>
      <c r="D70" s="134">
        <v>0.6666666666666666</v>
      </c>
      <c r="E70" s="97">
        <v>178.146</v>
      </c>
      <c r="F70" s="97">
        <v>177.633</v>
      </c>
      <c r="G70" s="97">
        <v>2</v>
      </c>
      <c r="H70" s="97">
        <f>ROUNDDOWN(E70+(G70/100),3)</f>
        <v>178.166</v>
      </c>
      <c r="I70" s="97">
        <f>ROUNDDOWN(F70-(G70/100),3)</f>
        <v>177.613</v>
      </c>
      <c r="J70" s="97">
        <f t="shared" si="16"/>
        <v>0.552</v>
      </c>
      <c r="K70" s="97">
        <f t="shared" si="17"/>
        <v>1.104</v>
      </c>
      <c r="L70" s="97">
        <f>ROUNDDOWN(H70+K70,3)</f>
        <v>179.27</v>
      </c>
      <c r="M70" s="97" t="s">
        <v>116</v>
      </c>
      <c r="O70" s="97">
        <f aca="true" t="shared" si="18" ref="O70:O104">ROUNDDOWN(J70*100,3)</f>
        <v>55.2</v>
      </c>
      <c r="P70" s="97">
        <f aca="true" t="shared" si="19" ref="P70:P104">ROUNDDOWN(U70/10000,1)</f>
        <v>3.6</v>
      </c>
      <c r="Q70" s="116"/>
      <c r="R70" s="116">
        <f aca="true" t="shared" si="20" ref="R70:R104">ROUNDDOWN(J70*U70,0)</f>
        <v>19872</v>
      </c>
      <c r="S70" s="118">
        <f t="shared" si="8"/>
        <v>-19872</v>
      </c>
      <c r="T70" s="120">
        <f t="shared" si="9"/>
        <v>1841095</v>
      </c>
      <c r="U70" s="97">
        <f>ROUNDDOWN((($R$2*$U$4)/(J70*100))*100,-3)</f>
        <v>36000</v>
      </c>
      <c r="V70" s="97">
        <f aca="true" t="shared" si="21" ref="V70:V104">IF(N70&gt;1,1,0)</f>
        <v>0</v>
      </c>
    </row>
    <row r="71" spans="1:22" ht="19.5" customHeight="1">
      <c r="A71" s="113">
        <v>67</v>
      </c>
      <c r="B71" s="97" t="s">
        <v>57</v>
      </c>
      <c r="C71" s="98">
        <v>41894</v>
      </c>
      <c r="D71" s="133">
        <v>0.5</v>
      </c>
      <c r="E71" s="97">
        <v>174.346</v>
      </c>
      <c r="F71" s="97">
        <v>173.682</v>
      </c>
      <c r="G71" s="97">
        <v>2</v>
      </c>
      <c r="H71" s="97">
        <f>ROUNDDOWN(E71+(G71/100),3)</f>
        <v>174.366</v>
      </c>
      <c r="I71" s="97">
        <f>ROUNDDOWN(F71-(G71/100),3)</f>
        <v>173.662</v>
      </c>
      <c r="J71" s="97">
        <f t="shared" si="16"/>
        <v>0.704</v>
      </c>
      <c r="K71" s="97">
        <f t="shared" si="17"/>
        <v>1.408</v>
      </c>
      <c r="L71" s="97">
        <f>ROUNDDOWN(H71+K71,3)</f>
        <v>175.774</v>
      </c>
      <c r="M71" s="97" t="s">
        <v>116</v>
      </c>
      <c r="O71" s="97">
        <f t="shared" si="18"/>
        <v>70.4</v>
      </c>
      <c r="P71" s="97">
        <f t="shared" si="19"/>
        <v>2.8</v>
      </c>
      <c r="Q71" s="116"/>
      <c r="R71" s="116">
        <f t="shared" si="20"/>
        <v>19712</v>
      </c>
      <c r="S71" s="118">
        <f t="shared" si="8"/>
        <v>-19712</v>
      </c>
      <c r="T71" s="120">
        <f t="shared" si="9"/>
        <v>1821383</v>
      </c>
      <c r="U71" s="97">
        <f>ROUNDDOWN((($R$2*$U$4)/(J71*100))*100,-3)</f>
        <v>28000</v>
      </c>
      <c r="V71" s="97">
        <f t="shared" si="21"/>
        <v>0</v>
      </c>
    </row>
    <row r="72" spans="1:22" ht="19.5" customHeight="1">
      <c r="A72" s="113">
        <v>68</v>
      </c>
      <c r="B72" s="97" t="s">
        <v>88</v>
      </c>
      <c r="C72" s="98">
        <v>41887</v>
      </c>
      <c r="D72" s="133">
        <v>0</v>
      </c>
      <c r="E72" s="97">
        <v>171.64</v>
      </c>
      <c r="F72" s="97">
        <v>172.25</v>
      </c>
      <c r="G72" s="97">
        <v>2</v>
      </c>
      <c r="H72" s="97">
        <f>ROUNDDOWN(E72-(G72/100),3)</f>
        <v>171.62</v>
      </c>
      <c r="I72" s="97">
        <f>ROUNDDOWN(F72+(G72/100),3)</f>
        <v>172.27</v>
      </c>
      <c r="J72" s="97">
        <f t="shared" si="16"/>
        <v>0.65</v>
      </c>
      <c r="K72" s="97">
        <f t="shared" si="17"/>
        <v>1.3</v>
      </c>
      <c r="L72" s="97">
        <f>ROUNDDOWN(H72-K72,3)</f>
        <v>170.32</v>
      </c>
      <c r="M72" s="97" t="s">
        <v>86</v>
      </c>
      <c r="N72" s="97">
        <f>ROUNDDOWN(K72*100,3)</f>
        <v>130</v>
      </c>
      <c r="P72" s="97">
        <f t="shared" si="19"/>
        <v>3</v>
      </c>
      <c r="Q72" s="116">
        <f>ROUNDDOWN(K72*U72,0)</f>
        <v>39000</v>
      </c>
      <c r="R72" s="116"/>
      <c r="S72" s="118">
        <f aca="true" t="shared" si="22" ref="S72:S104">IF(V72=1,Q72,R72*-1)</f>
        <v>39000</v>
      </c>
      <c r="T72" s="120">
        <f aca="true" t="shared" si="23" ref="T72:T104">T71+S72</f>
        <v>1860383</v>
      </c>
      <c r="U72" s="97">
        <f>ROUNDDOWN((($R$2*$U$4)/(J72*100))*100,-3)</f>
        <v>30000</v>
      </c>
      <c r="V72" s="97">
        <f t="shared" si="21"/>
        <v>1</v>
      </c>
    </row>
    <row r="73" spans="1:22" ht="19.5" customHeight="1">
      <c r="A73" s="113">
        <v>69</v>
      </c>
      <c r="B73" s="97" t="s">
        <v>88</v>
      </c>
      <c r="C73" s="98">
        <v>41885</v>
      </c>
      <c r="D73" s="133">
        <v>0.5</v>
      </c>
      <c r="E73" s="97">
        <v>172.815</v>
      </c>
      <c r="F73" s="97">
        <v>173.239</v>
      </c>
      <c r="G73" s="97">
        <v>2</v>
      </c>
      <c r="H73" s="97">
        <f>ROUNDDOWN(E73-(G73/100),3)</f>
        <v>172.795</v>
      </c>
      <c r="I73" s="97">
        <f>ROUNDDOWN(F73+(G73/100),3)</f>
        <v>173.259</v>
      </c>
      <c r="J73" s="97">
        <f t="shared" si="16"/>
        <v>0.463</v>
      </c>
      <c r="K73" s="97">
        <f t="shared" si="17"/>
        <v>0.926</v>
      </c>
      <c r="L73" s="97">
        <f>ROUNDDOWN(H73-K73,3)</f>
        <v>171.869</v>
      </c>
      <c r="M73" s="97" t="s">
        <v>86</v>
      </c>
      <c r="N73" s="97">
        <f>ROUNDDOWN(K73*100,3)</f>
        <v>92.6</v>
      </c>
      <c r="P73" s="97">
        <f t="shared" si="19"/>
        <v>4.3</v>
      </c>
      <c r="Q73" s="116">
        <f>ROUNDDOWN(K73*U73,0)</f>
        <v>39818</v>
      </c>
      <c r="R73" s="116"/>
      <c r="S73" s="118">
        <f t="shared" si="22"/>
        <v>39818</v>
      </c>
      <c r="T73" s="120">
        <f t="shared" si="23"/>
        <v>1900201</v>
      </c>
      <c r="U73" s="97">
        <f>ROUNDDOWN((($R$2*$U$4)/(J73*100))*100,-3)</f>
        <v>43000</v>
      </c>
      <c r="V73" s="97">
        <f t="shared" si="21"/>
        <v>1</v>
      </c>
    </row>
    <row r="74" spans="1:22" ht="19.5" customHeight="1">
      <c r="A74" s="113">
        <v>70</v>
      </c>
      <c r="B74" s="97" t="s">
        <v>57</v>
      </c>
      <c r="C74" s="110">
        <v>41880</v>
      </c>
      <c r="D74" s="134">
        <v>0.6666666666666666</v>
      </c>
      <c r="E74" s="97">
        <v>172.57</v>
      </c>
      <c r="F74" s="97">
        <v>172.291</v>
      </c>
      <c r="G74" s="97">
        <v>2</v>
      </c>
      <c r="H74" s="97">
        <f>ROUNDDOWN(E74+(G74/100),3)</f>
        <v>172.59</v>
      </c>
      <c r="I74" s="97">
        <f>ROUNDDOWN(F74-(G74/100),3)</f>
        <v>172.271</v>
      </c>
      <c r="J74" s="97">
        <f t="shared" si="16"/>
        <v>0.319</v>
      </c>
      <c r="K74" s="97">
        <f t="shared" si="17"/>
        <v>0.638</v>
      </c>
      <c r="L74" s="97">
        <f>ROUNDDOWN(H74+K74,3)</f>
        <v>173.228</v>
      </c>
      <c r="M74" s="97" t="s">
        <v>86</v>
      </c>
      <c r="N74" s="97">
        <f>ROUNDDOWN(K74*100,3)</f>
        <v>63.8</v>
      </c>
      <c r="P74" s="97">
        <f t="shared" si="19"/>
        <v>6.2</v>
      </c>
      <c r="Q74" s="116">
        <f>ROUNDDOWN(K74*U74,0)</f>
        <v>39556</v>
      </c>
      <c r="R74" s="116"/>
      <c r="S74" s="118">
        <f t="shared" si="22"/>
        <v>39556</v>
      </c>
      <c r="T74" s="120">
        <f t="shared" si="23"/>
        <v>1939757</v>
      </c>
      <c r="U74" s="97">
        <f>ROUNDDOWN((($R$2*$U$4)/(J74*100))*100,-3)</f>
        <v>62000</v>
      </c>
      <c r="V74" s="97">
        <f t="shared" si="21"/>
        <v>1</v>
      </c>
    </row>
    <row r="75" spans="1:22" ht="19.5" customHeight="1">
      <c r="A75" s="113">
        <v>71</v>
      </c>
      <c r="B75" s="97" t="s">
        <v>57</v>
      </c>
      <c r="C75" s="110">
        <v>41879</v>
      </c>
      <c r="D75" s="134">
        <v>0.5</v>
      </c>
      <c r="E75" s="97">
        <v>172.258</v>
      </c>
      <c r="F75" s="97">
        <v>171.668</v>
      </c>
      <c r="G75" s="97">
        <v>2</v>
      </c>
      <c r="H75" s="97">
        <f>ROUNDDOWN(E75+(G75/100),3)</f>
        <v>172.278</v>
      </c>
      <c r="I75" s="97">
        <f>ROUNDDOWN(F75-(G75/100),3)</f>
        <v>171.648</v>
      </c>
      <c r="J75" s="97">
        <f t="shared" si="16"/>
        <v>0.629</v>
      </c>
      <c r="K75" s="97">
        <f t="shared" si="17"/>
        <v>1.258</v>
      </c>
      <c r="L75" s="97">
        <f>ROUNDDOWN(H75+K75,3)</f>
        <v>173.536</v>
      </c>
      <c r="M75" s="97" t="s">
        <v>86</v>
      </c>
      <c r="N75" s="97">
        <f>ROUNDDOWN(K75*100,3)</f>
        <v>125.8</v>
      </c>
      <c r="P75" s="97">
        <f t="shared" si="19"/>
        <v>3.1</v>
      </c>
      <c r="Q75" s="116">
        <f>ROUNDDOWN(K75*U75,0)</f>
        <v>38998</v>
      </c>
      <c r="R75" s="116"/>
      <c r="S75" s="118">
        <f t="shared" si="22"/>
        <v>38998</v>
      </c>
      <c r="T75" s="120">
        <f t="shared" si="23"/>
        <v>1978755</v>
      </c>
      <c r="U75" s="97">
        <f>ROUNDDOWN((($R$2*$U$4)/(J75*100))*100,-3)</f>
        <v>31000</v>
      </c>
      <c r="V75" s="97">
        <f t="shared" si="21"/>
        <v>1</v>
      </c>
    </row>
    <row r="76" spans="1:22" ht="19.5" customHeight="1">
      <c r="A76" s="113">
        <v>72</v>
      </c>
      <c r="B76" s="97" t="s">
        <v>57</v>
      </c>
      <c r="C76" s="110">
        <v>41873</v>
      </c>
      <c r="D76" s="134">
        <v>0.5</v>
      </c>
      <c r="E76" s="97">
        <v>172.122</v>
      </c>
      <c r="F76" s="97">
        <v>171.609</v>
      </c>
      <c r="G76" s="97">
        <v>2</v>
      </c>
      <c r="H76" s="97">
        <f>ROUNDDOWN(E76+(G76/100),3)</f>
        <v>172.142</v>
      </c>
      <c r="I76" s="97">
        <f>ROUNDDOWN(F76-(G76/100),3)</f>
        <v>171.589</v>
      </c>
      <c r="J76" s="97">
        <f t="shared" si="16"/>
        <v>0.552</v>
      </c>
      <c r="K76" s="97">
        <f t="shared" si="17"/>
        <v>1.104</v>
      </c>
      <c r="L76" s="97">
        <f>ROUNDDOWN(H76+K76,3)</f>
        <v>173.246</v>
      </c>
      <c r="M76" s="97" t="s">
        <v>86</v>
      </c>
      <c r="N76" s="97">
        <f>ROUNDDOWN(K76*100,3)</f>
        <v>110.4</v>
      </c>
      <c r="P76" s="97">
        <f t="shared" si="19"/>
        <v>3.6</v>
      </c>
      <c r="Q76" s="116">
        <f>ROUNDDOWN(K76*U76,0)</f>
        <v>39744</v>
      </c>
      <c r="R76" s="116"/>
      <c r="S76" s="118">
        <f t="shared" si="22"/>
        <v>39744</v>
      </c>
      <c r="T76" s="120">
        <f t="shared" si="23"/>
        <v>2018499</v>
      </c>
      <c r="U76" s="97">
        <f>ROUNDDOWN((($R$2*$U$4)/(J76*100))*100,-3)</f>
        <v>36000</v>
      </c>
      <c r="V76" s="97">
        <f t="shared" si="21"/>
        <v>1</v>
      </c>
    </row>
    <row r="77" spans="1:22" ht="19.5" customHeight="1">
      <c r="A77" s="113">
        <v>73</v>
      </c>
      <c r="B77" s="135" t="s">
        <v>57</v>
      </c>
      <c r="C77" s="110">
        <v>41871</v>
      </c>
      <c r="D77" s="134">
        <v>0.16666666666666666</v>
      </c>
      <c r="E77" s="97">
        <v>171.394</v>
      </c>
      <c r="F77" s="97">
        <v>171.001</v>
      </c>
      <c r="G77" s="97">
        <v>2</v>
      </c>
      <c r="H77" s="97">
        <f>ROUNDDOWN(E77+(G77/100),3)</f>
        <v>171.414</v>
      </c>
      <c r="I77" s="97">
        <f>ROUNDDOWN(F77-(G77/100),3)</f>
        <v>170.981</v>
      </c>
      <c r="J77" s="97">
        <f t="shared" si="16"/>
        <v>0.432</v>
      </c>
      <c r="K77" s="97">
        <f t="shared" si="17"/>
        <v>0.864</v>
      </c>
      <c r="L77" s="97">
        <f>ROUNDDOWN(H77+K77,3)</f>
        <v>172.278</v>
      </c>
      <c r="M77" s="97" t="s">
        <v>86</v>
      </c>
      <c r="N77" s="97">
        <f>ROUNDDOWN(K77*100,3)</f>
        <v>86.4</v>
      </c>
      <c r="P77" s="97">
        <f t="shared" si="19"/>
        <v>4.6</v>
      </c>
      <c r="Q77" s="116">
        <f>ROUNDDOWN(K77*U77,0)</f>
        <v>39744</v>
      </c>
      <c r="R77" s="116"/>
      <c r="S77" s="118">
        <f t="shared" si="22"/>
        <v>39744</v>
      </c>
      <c r="T77" s="120">
        <f t="shared" si="23"/>
        <v>2058243</v>
      </c>
      <c r="U77" s="97">
        <f>ROUNDDOWN((($R$2*$U$4)/(J77*100))*100,-3)</f>
        <v>46000</v>
      </c>
      <c r="V77" s="97">
        <f t="shared" si="21"/>
        <v>1</v>
      </c>
    </row>
    <row r="78" spans="1:22" ht="19.5" customHeight="1">
      <c r="A78" s="113">
        <v>74</v>
      </c>
      <c r="B78" s="135" t="s">
        <v>57</v>
      </c>
      <c r="C78" s="110">
        <v>41869</v>
      </c>
      <c r="D78" s="134">
        <v>0.16666666666666666</v>
      </c>
      <c r="E78" s="97">
        <v>171.19</v>
      </c>
      <c r="F78" s="97">
        <v>171.022</v>
      </c>
      <c r="G78" s="97">
        <v>2</v>
      </c>
      <c r="H78" s="97">
        <f>ROUNDDOWN(E78+(G78/100),3)</f>
        <v>171.21</v>
      </c>
      <c r="I78" s="97">
        <f>ROUNDDOWN(F78-(G78/100),3)</f>
        <v>171.002</v>
      </c>
      <c r="J78" s="97">
        <f t="shared" si="16"/>
        <v>0.207</v>
      </c>
      <c r="K78" s="97">
        <f t="shared" si="17"/>
        <v>0.414</v>
      </c>
      <c r="L78" s="97">
        <f>ROUNDDOWN(H78+K78,3)</f>
        <v>171.624</v>
      </c>
      <c r="M78" s="97" t="s">
        <v>86</v>
      </c>
      <c r="N78" s="97">
        <f>ROUNDDOWN(K78*100,3)</f>
        <v>41.4</v>
      </c>
      <c r="P78" s="97">
        <f t="shared" si="19"/>
        <v>9.6</v>
      </c>
      <c r="Q78" s="116">
        <f>ROUNDDOWN(K78*U78,0)</f>
        <v>39744</v>
      </c>
      <c r="R78" s="116"/>
      <c r="S78" s="118">
        <f t="shared" si="22"/>
        <v>39744</v>
      </c>
      <c r="T78" s="120">
        <f t="shared" si="23"/>
        <v>2097987</v>
      </c>
      <c r="U78" s="97">
        <f>ROUNDDOWN((($R$2*$U$4)/(J78*100))*100,-3)</f>
        <v>96000</v>
      </c>
      <c r="V78" s="97">
        <f t="shared" si="21"/>
        <v>1</v>
      </c>
    </row>
    <row r="79" spans="1:22" ht="19.5" customHeight="1">
      <c r="A79" s="113">
        <v>75</v>
      </c>
      <c r="B79" s="135" t="s">
        <v>88</v>
      </c>
      <c r="C79" s="110">
        <v>41858</v>
      </c>
      <c r="D79" s="134">
        <v>0.5</v>
      </c>
      <c r="E79" s="97">
        <v>172.081</v>
      </c>
      <c r="F79" s="97">
        <v>172.454</v>
      </c>
      <c r="G79" s="97">
        <v>2</v>
      </c>
      <c r="H79" s="97">
        <f>ROUNDDOWN(E79-(G79/100),3)</f>
        <v>172.061</v>
      </c>
      <c r="I79" s="97">
        <f>ROUNDDOWN(F79+(G79/100),3)</f>
        <v>172.474</v>
      </c>
      <c r="J79" s="97">
        <f t="shared" si="16"/>
        <v>0.412</v>
      </c>
      <c r="K79" s="97">
        <f t="shared" si="17"/>
        <v>0.824</v>
      </c>
      <c r="L79" s="97">
        <f>ROUNDDOWN(H79-K79,3)</f>
        <v>171.237</v>
      </c>
      <c r="M79" s="97" t="s">
        <v>86</v>
      </c>
      <c r="N79" s="97">
        <f>ROUNDDOWN(K79*100,3)</f>
        <v>82.4</v>
      </c>
      <c r="P79" s="97">
        <f t="shared" si="19"/>
        <v>4.8</v>
      </c>
      <c r="Q79" s="116">
        <f>ROUNDDOWN(K79*U79,0)</f>
        <v>39552</v>
      </c>
      <c r="R79" s="116"/>
      <c r="S79" s="118">
        <f t="shared" si="22"/>
        <v>39552</v>
      </c>
      <c r="T79" s="120">
        <f t="shared" si="23"/>
        <v>2137539</v>
      </c>
      <c r="U79" s="97">
        <f>ROUNDDOWN((($R$2*$U$4)/(J79*100))*100,-3)</f>
        <v>48000</v>
      </c>
      <c r="V79" s="97">
        <f t="shared" si="21"/>
        <v>1</v>
      </c>
    </row>
    <row r="80" spans="1:22" ht="19.5" customHeight="1">
      <c r="A80" s="113">
        <v>76</v>
      </c>
      <c r="B80" s="135" t="s">
        <v>88</v>
      </c>
      <c r="C80" s="110">
        <v>41858</v>
      </c>
      <c r="D80" s="133">
        <v>0.3333333333333333</v>
      </c>
      <c r="E80" s="97">
        <v>172.147</v>
      </c>
      <c r="F80" s="97">
        <v>172.613</v>
      </c>
      <c r="G80" s="97">
        <v>2</v>
      </c>
      <c r="H80" s="97">
        <f>ROUNDDOWN(E80-(G80/100),3)</f>
        <v>172.127</v>
      </c>
      <c r="I80" s="97">
        <f>ROUNDDOWN(F80+(G80/100),3)</f>
        <v>172.633</v>
      </c>
      <c r="J80" s="97">
        <f t="shared" si="16"/>
        <v>0.506</v>
      </c>
      <c r="K80" s="97">
        <f t="shared" si="17"/>
        <v>1.012</v>
      </c>
      <c r="L80" s="97">
        <f>ROUNDDOWN(H80-K80,3)</f>
        <v>171.115</v>
      </c>
      <c r="M80" s="97" t="s">
        <v>86</v>
      </c>
      <c r="N80" s="97">
        <f>ROUNDDOWN(K80*100,3)</f>
        <v>101.2</v>
      </c>
      <c r="P80" s="97">
        <f t="shared" si="19"/>
        <v>3.9</v>
      </c>
      <c r="Q80" s="116">
        <f>ROUNDDOWN(K80*U80,0)</f>
        <v>39468</v>
      </c>
      <c r="R80" s="116"/>
      <c r="S80" s="118">
        <f t="shared" si="22"/>
        <v>39468</v>
      </c>
      <c r="T80" s="120">
        <f t="shared" si="23"/>
        <v>2177007</v>
      </c>
      <c r="U80" s="97">
        <f>ROUNDDOWN((($R$2*$U$4)/(J80*100))*100,-3)</f>
        <v>39000</v>
      </c>
      <c r="V80" s="97">
        <f t="shared" si="21"/>
        <v>1</v>
      </c>
    </row>
    <row r="81" spans="1:22" ht="19.5" customHeight="1">
      <c r="A81" s="113">
        <v>77</v>
      </c>
      <c r="B81" s="135" t="s">
        <v>57</v>
      </c>
      <c r="C81" s="110">
        <v>41856</v>
      </c>
      <c r="D81" s="133">
        <v>0.8333333333333334</v>
      </c>
      <c r="E81" s="97">
        <v>173.335</v>
      </c>
      <c r="F81" s="97">
        <v>172.988</v>
      </c>
      <c r="G81" s="97">
        <v>2</v>
      </c>
      <c r="H81" s="97">
        <f>ROUNDDOWN(E81+(G81/100),3)</f>
        <v>173.355</v>
      </c>
      <c r="I81" s="97">
        <f>ROUNDDOWN(F81-(G81/100),3)</f>
        <v>172.968</v>
      </c>
      <c r="J81" s="97">
        <f t="shared" si="16"/>
        <v>0.387</v>
      </c>
      <c r="K81" s="97">
        <f t="shared" si="17"/>
        <v>0.774</v>
      </c>
      <c r="L81" s="97">
        <f>ROUNDDOWN(H81+K81,3)</f>
        <v>174.129</v>
      </c>
      <c r="M81" s="97" t="s">
        <v>92</v>
      </c>
      <c r="P81" s="97">
        <f t="shared" si="19"/>
        <v>5.1</v>
      </c>
      <c r="Q81" s="116"/>
      <c r="R81" s="116">
        <v>0</v>
      </c>
      <c r="S81" s="118">
        <f t="shared" si="22"/>
        <v>0</v>
      </c>
      <c r="T81" s="120">
        <f t="shared" si="23"/>
        <v>2177007</v>
      </c>
      <c r="U81" s="97">
        <f>ROUNDDOWN((($R$2*$U$4)/(J81*100))*100,-3)</f>
        <v>51000</v>
      </c>
      <c r="V81" s="97">
        <f t="shared" si="21"/>
        <v>0</v>
      </c>
    </row>
    <row r="82" spans="1:22" ht="19.5" customHeight="1">
      <c r="A82" s="113">
        <v>78</v>
      </c>
      <c r="B82" s="135" t="s">
        <v>57</v>
      </c>
      <c r="C82" s="110">
        <v>41850</v>
      </c>
      <c r="D82" s="133">
        <v>0</v>
      </c>
      <c r="E82" s="97">
        <v>173.05</v>
      </c>
      <c r="F82" s="97">
        <v>172.909</v>
      </c>
      <c r="G82" s="97">
        <v>2</v>
      </c>
      <c r="H82" s="97">
        <f>ROUNDDOWN(E82+(G82/100),3)</f>
        <v>173.07</v>
      </c>
      <c r="I82" s="97">
        <f>ROUNDDOWN(F82-(G82/100),3)</f>
        <v>172.889</v>
      </c>
      <c r="J82" s="97">
        <f t="shared" si="16"/>
        <v>0.18</v>
      </c>
      <c r="K82" s="97">
        <f t="shared" si="17"/>
        <v>0.36</v>
      </c>
      <c r="L82" s="97">
        <f>ROUNDDOWN(H82+K82,3)</f>
        <v>173.43</v>
      </c>
      <c r="M82" s="97" t="s">
        <v>86</v>
      </c>
      <c r="N82" s="97">
        <f>ROUNDDOWN(K82*100,3)</f>
        <v>36</v>
      </c>
      <c r="P82" s="97">
        <f t="shared" si="19"/>
        <v>11.1</v>
      </c>
      <c r="Q82" s="116">
        <f>ROUNDDOWN(K82*U82,0)</f>
        <v>39960</v>
      </c>
      <c r="R82" s="116"/>
      <c r="S82" s="118">
        <f t="shared" si="22"/>
        <v>39960</v>
      </c>
      <c r="T82" s="120">
        <f t="shared" si="23"/>
        <v>2216967</v>
      </c>
      <c r="U82" s="97">
        <f>ROUNDDOWN((($R$2*$U$4)/(J82*100))*100,-3)</f>
        <v>111000</v>
      </c>
      <c r="V82" s="97">
        <f t="shared" si="21"/>
        <v>1</v>
      </c>
    </row>
    <row r="83" spans="1:22" ht="19.5" customHeight="1">
      <c r="A83" s="113">
        <v>79</v>
      </c>
      <c r="B83" s="135" t="s">
        <v>88</v>
      </c>
      <c r="C83" s="110">
        <v>41843</v>
      </c>
      <c r="D83" s="133">
        <v>0</v>
      </c>
      <c r="E83" s="97">
        <v>173.076</v>
      </c>
      <c r="F83" s="97">
        <v>173.285</v>
      </c>
      <c r="G83" s="97">
        <v>2</v>
      </c>
      <c r="H83" s="97">
        <f>ROUNDDOWN(E83-(G83/100),3)</f>
        <v>173.056</v>
      </c>
      <c r="I83" s="97">
        <f>ROUNDDOWN(F83+(G83/100),3)</f>
        <v>173.305</v>
      </c>
      <c r="J83" s="97">
        <f t="shared" si="16"/>
        <v>0.248</v>
      </c>
      <c r="K83" s="97">
        <f t="shared" si="17"/>
        <v>0.496</v>
      </c>
      <c r="L83" s="97">
        <f>ROUNDDOWN(H83-K83,3)</f>
        <v>172.56</v>
      </c>
      <c r="M83" s="97" t="s">
        <v>116</v>
      </c>
      <c r="O83" s="97">
        <f t="shared" si="18"/>
        <v>24.8</v>
      </c>
      <c r="P83" s="97">
        <f t="shared" si="19"/>
        <v>8</v>
      </c>
      <c r="Q83" s="116"/>
      <c r="R83" s="116">
        <f t="shared" si="20"/>
        <v>19840</v>
      </c>
      <c r="S83" s="118">
        <f t="shared" si="22"/>
        <v>-19840</v>
      </c>
      <c r="T83" s="120">
        <f t="shared" si="23"/>
        <v>2197127</v>
      </c>
      <c r="U83" s="97">
        <f>ROUNDDOWN((($R$2*$U$4)/(J83*100))*100,-3)</f>
        <v>80000</v>
      </c>
      <c r="V83" s="97">
        <f t="shared" si="21"/>
        <v>0</v>
      </c>
    </row>
    <row r="84" spans="1:22" ht="19.5" customHeight="1">
      <c r="A84" s="113">
        <v>80</v>
      </c>
      <c r="B84" s="135" t="s">
        <v>57</v>
      </c>
      <c r="C84" s="110">
        <v>41836</v>
      </c>
      <c r="D84" s="133">
        <v>0.3333333333333333</v>
      </c>
      <c r="E84" s="97">
        <v>174.425</v>
      </c>
      <c r="F84" s="97">
        <v>173.925</v>
      </c>
      <c r="G84" s="97">
        <v>2</v>
      </c>
      <c r="H84" s="97">
        <f>ROUNDDOWN(E84+(G84/100),3)</f>
        <v>174.445</v>
      </c>
      <c r="I84" s="97">
        <f>ROUNDDOWN(F84-(G84/100),3)</f>
        <v>173.905</v>
      </c>
      <c r="J84" s="97">
        <f t="shared" si="16"/>
        <v>0.539</v>
      </c>
      <c r="K84" s="97">
        <f t="shared" si="17"/>
        <v>1.078</v>
      </c>
      <c r="L84" s="97">
        <f>ROUNDDOWN(H84+K84,3)</f>
        <v>175.523</v>
      </c>
      <c r="M84" s="97" t="s">
        <v>92</v>
      </c>
      <c r="P84" s="97">
        <f t="shared" si="19"/>
        <v>3.7</v>
      </c>
      <c r="Q84" s="116"/>
      <c r="R84" s="116">
        <v>0</v>
      </c>
      <c r="S84" s="118">
        <f t="shared" si="22"/>
        <v>0</v>
      </c>
      <c r="T84" s="120">
        <f t="shared" si="23"/>
        <v>2197127</v>
      </c>
      <c r="U84" s="97">
        <f>ROUNDDOWN((($R$2*$U$4)/(J84*100))*100,-3)</f>
        <v>37000</v>
      </c>
      <c r="V84" s="97">
        <f t="shared" si="21"/>
        <v>0</v>
      </c>
    </row>
    <row r="85" spans="1:22" ht="19.5" customHeight="1">
      <c r="A85" s="113">
        <v>81</v>
      </c>
      <c r="B85" s="97" t="s">
        <v>88</v>
      </c>
      <c r="C85" s="98">
        <v>41817</v>
      </c>
      <c r="D85" s="133">
        <v>0.8333333333333334</v>
      </c>
      <c r="E85" s="97">
        <v>172.475</v>
      </c>
      <c r="F85" s="97">
        <v>172.909</v>
      </c>
      <c r="G85" s="97">
        <v>2</v>
      </c>
      <c r="H85" s="97">
        <f>ROUNDDOWN(E85-(G85/100),3)</f>
        <v>172.455</v>
      </c>
      <c r="I85" s="97">
        <f>ROUNDDOWN(F85+(G85/100),3)</f>
        <v>172.929</v>
      </c>
      <c r="J85" s="97">
        <f t="shared" si="16"/>
        <v>0.473</v>
      </c>
      <c r="K85" s="97">
        <f t="shared" si="17"/>
        <v>0.946</v>
      </c>
      <c r="L85" s="97">
        <f>ROUNDDOWN(H85-K85,3)</f>
        <v>171.509</v>
      </c>
      <c r="M85" s="97" t="s">
        <v>116</v>
      </c>
      <c r="O85" s="97">
        <f t="shared" si="18"/>
        <v>47.3</v>
      </c>
      <c r="P85" s="97">
        <f t="shared" si="19"/>
        <v>4.2</v>
      </c>
      <c r="Q85" s="116"/>
      <c r="R85" s="116">
        <f t="shared" si="20"/>
        <v>19866</v>
      </c>
      <c r="S85" s="118">
        <f t="shared" si="22"/>
        <v>-19866</v>
      </c>
      <c r="T85" s="120">
        <f t="shared" si="23"/>
        <v>2177261</v>
      </c>
      <c r="U85" s="97">
        <f>ROUNDDOWN((($R$2*$U$4)/(J85*100))*100,-3)</f>
        <v>42000</v>
      </c>
      <c r="V85" s="97">
        <f t="shared" si="21"/>
        <v>0</v>
      </c>
    </row>
    <row r="86" spans="1:22" ht="19.5" customHeight="1">
      <c r="A86" s="113">
        <v>82</v>
      </c>
      <c r="B86" s="97" t="s">
        <v>57</v>
      </c>
      <c r="C86" s="98">
        <v>41809</v>
      </c>
      <c r="D86" s="133">
        <v>0.3333333333333333</v>
      </c>
      <c r="E86" s="97">
        <v>173.252</v>
      </c>
      <c r="F86" s="97">
        <v>172.965</v>
      </c>
      <c r="G86" s="97">
        <v>2</v>
      </c>
      <c r="H86" s="97">
        <f>ROUNDDOWN(E86+(G86/100),3)</f>
        <v>173.272</v>
      </c>
      <c r="I86" s="97">
        <f>ROUNDDOWN(F86-(G86/100),3)</f>
        <v>172.945</v>
      </c>
      <c r="J86" s="97">
        <f t="shared" si="16"/>
        <v>0.326</v>
      </c>
      <c r="K86" s="97">
        <f t="shared" si="17"/>
        <v>0.652</v>
      </c>
      <c r="L86" s="97">
        <f>ROUNDDOWN(H86+K86,3)</f>
        <v>173.924</v>
      </c>
      <c r="M86" s="97" t="s">
        <v>86</v>
      </c>
      <c r="N86" s="97">
        <f>ROUNDDOWN(K86*100,3)</f>
        <v>65.2</v>
      </c>
      <c r="P86" s="97">
        <f t="shared" si="19"/>
        <v>6.1</v>
      </c>
      <c r="Q86" s="116">
        <f>ROUNDDOWN(K86*U86,0)</f>
        <v>39772</v>
      </c>
      <c r="R86" s="116"/>
      <c r="S86" s="118">
        <f t="shared" si="22"/>
        <v>39772</v>
      </c>
      <c r="T86" s="120">
        <f t="shared" si="23"/>
        <v>2217033</v>
      </c>
      <c r="U86" s="97">
        <f>ROUNDDOWN((($R$2*$U$4)/(J86*100))*100,-3)</f>
        <v>61000</v>
      </c>
      <c r="V86" s="97">
        <f t="shared" si="21"/>
        <v>1</v>
      </c>
    </row>
    <row r="87" spans="1:22" ht="19.5" customHeight="1">
      <c r="A87" s="113">
        <v>83</v>
      </c>
      <c r="B87" s="97" t="s">
        <v>57</v>
      </c>
      <c r="C87" s="98">
        <v>41808</v>
      </c>
      <c r="D87" s="133">
        <v>0.8333333333333334</v>
      </c>
      <c r="E87" s="97">
        <v>173.301</v>
      </c>
      <c r="F87" s="97">
        <v>172.752</v>
      </c>
      <c r="G87" s="97">
        <v>2</v>
      </c>
      <c r="H87" s="97">
        <f>ROUNDDOWN(E87+(G87/100),3)</f>
        <v>173.321</v>
      </c>
      <c r="I87" s="97">
        <f>ROUNDDOWN(F87-(G87/100),3)</f>
        <v>172.732</v>
      </c>
      <c r="J87" s="97">
        <f t="shared" si="16"/>
        <v>0.588</v>
      </c>
      <c r="K87" s="97">
        <f t="shared" si="17"/>
        <v>1.176</v>
      </c>
      <c r="L87" s="97">
        <f>ROUNDDOWN(H87+K87,3)</f>
        <v>174.497</v>
      </c>
      <c r="M87" s="97" t="s">
        <v>116</v>
      </c>
      <c r="O87" s="97">
        <f t="shared" si="18"/>
        <v>58.8</v>
      </c>
      <c r="P87" s="97">
        <f t="shared" si="19"/>
        <v>3.4</v>
      </c>
      <c r="Q87" s="116"/>
      <c r="R87" s="116">
        <f t="shared" si="20"/>
        <v>19992</v>
      </c>
      <c r="S87" s="118">
        <f t="shared" si="22"/>
        <v>-19992</v>
      </c>
      <c r="T87" s="120">
        <f t="shared" si="23"/>
        <v>2197041</v>
      </c>
      <c r="U87" s="97">
        <f>ROUNDDOWN((($R$2*$U$4)/(J87*100))*100,-3)</f>
        <v>34000</v>
      </c>
      <c r="V87" s="97">
        <f t="shared" si="21"/>
        <v>0</v>
      </c>
    </row>
    <row r="88" spans="1:22" ht="19.5" customHeight="1">
      <c r="A88" s="113">
        <v>84</v>
      </c>
      <c r="B88" s="97" t="s">
        <v>57</v>
      </c>
      <c r="C88" s="98">
        <v>41806</v>
      </c>
      <c r="D88" s="133">
        <v>0.5</v>
      </c>
      <c r="E88" s="97">
        <v>173.002</v>
      </c>
      <c r="F88" s="97">
        <v>172.71</v>
      </c>
      <c r="G88" s="97">
        <v>2</v>
      </c>
      <c r="H88" s="97">
        <f>ROUNDDOWN(E88+(G88/100),3)</f>
        <v>173.022</v>
      </c>
      <c r="I88" s="97">
        <f>ROUNDDOWN(F88-(G88/100),3)</f>
        <v>172.69</v>
      </c>
      <c r="J88" s="97">
        <f t="shared" si="16"/>
        <v>0.331</v>
      </c>
      <c r="K88" s="97">
        <f t="shared" si="17"/>
        <v>0.662</v>
      </c>
      <c r="L88" s="97">
        <f>ROUNDDOWN(H88+K88,3)</f>
        <v>173.684</v>
      </c>
      <c r="M88" s="97" t="s">
        <v>86</v>
      </c>
      <c r="N88" s="97">
        <f>ROUNDDOWN(K88*100,3)</f>
        <v>66.2</v>
      </c>
      <c r="P88" s="97">
        <f t="shared" si="19"/>
        <v>6</v>
      </c>
      <c r="Q88" s="116">
        <f>ROUNDDOWN(K88*U88,0)</f>
        <v>39720</v>
      </c>
      <c r="R88" s="116"/>
      <c r="S88" s="118">
        <f t="shared" si="22"/>
        <v>39720</v>
      </c>
      <c r="T88" s="120">
        <f t="shared" si="23"/>
        <v>2236761</v>
      </c>
      <c r="U88" s="97">
        <f>ROUNDDOWN((($R$2*$U$4)/(J88*100))*100,-3)</f>
        <v>60000</v>
      </c>
      <c r="V88" s="97">
        <f t="shared" si="21"/>
        <v>1</v>
      </c>
    </row>
    <row r="89" spans="1:22" ht="19.5" customHeight="1">
      <c r="A89" s="113">
        <v>85</v>
      </c>
      <c r="B89" s="97" t="s">
        <v>57</v>
      </c>
      <c r="C89" s="98">
        <v>41794</v>
      </c>
      <c r="D89" s="133">
        <v>0.3333333333333333</v>
      </c>
      <c r="E89" s="97">
        <v>171.805</v>
      </c>
      <c r="F89" s="97">
        <v>171.345</v>
      </c>
      <c r="G89" s="97">
        <v>2</v>
      </c>
      <c r="H89" s="97">
        <f>ROUNDDOWN(E89+(G89/100),3)</f>
        <v>171.825</v>
      </c>
      <c r="I89" s="97">
        <f>ROUNDDOWN(F89-(G89/100),3)</f>
        <v>171.325</v>
      </c>
      <c r="J89" s="97">
        <f t="shared" si="16"/>
        <v>0.5</v>
      </c>
      <c r="K89" s="97">
        <f t="shared" si="17"/>
        <v>1</v>
      </c>
      <c r="L89" s="97">
        <f>ROUNDDOWN(H89+K89,3)</f>
        <v>172.825</v>
      </c>
      <c r="M89" s="97" t="s">
        <v>116</v>
      </c>
      <c r="O89" s="97">
        <f t="shared" si="18"/>
        <v>50</v>
      </c>
      <c r="P89" s="97">
        <f t="shared" si="19"/>
        <v>4</v>
      </c>
      <c r="Q89" s="116"/>
      <c r="R89" s="116">
        <f t="shared" si="20"/>
        <v>20000</v>
      </c>
      <c r="S89" s="118">
        <f t="shared" si="22"/>
        <v>-20000</v>
      </c>
      <c r="T89" s="120">
        <f t="shared" si="23"/>
        <v>2216761</v>
      </c>
      <c r="U89" s="97">
        <f>ROUNDDOWN((($R$2*$U$4)/(J89*100))*100,-3)</f>
        <v>40000</v>
      </c>
      <c r="V89" s="97">
        <f t="shared" si="21"/>
        <v>0</v>
      </c>
    </row>
    <row r="90" spans="1:22" ht="19.5" customHeight="1">
      <c r="A90" s="113">
        <v>86</v>
      </c>
      <c r="B90" s="97" t="s">
        <v>57</v>
      </c>
      <c r="C90" s="98">
        <v>41792</v>
      </c>
      <c r="D90" s="133">
        <v>0.3333333333333333</v>
      </c>
      <c r="E90" s="97">
        <v>170.968</v>
      </c>
      <c r="F90" s="97">
        <v>170.501</v>
      </c>
      <c r="G90" s="97">
        <v>2</v>
      </c>
      <c r="H90" s="97">
        <f>ROUNDDOWN(E90+(G90/100),3)</f>
        <v>170.988</v>
      </c>
      <c r="I90" s="97">
        <f>ROUNDDOWN(F90-(G90/100),3)</f>
        <v>170.481</v>
      </c>
      <c r="J90" s="97">
        <f t="shared" si="16"/>
        <v>0.507</v>
      </c>
      <c r="K90" s="97">
        <f t="shared" si="17"/>
        <v>1.014</v>
      </c>
      <c r="L90" s="97">
        <f>ROUNDDOWN(H90+K90,3)</f>
        <v>172.002</v>
      </c>
      <c r="M90" s="97" t="s">
        <v>86</v>
      </c>
      <c r="N90" s="97">
        <f>ROUNDDOWN(K90*100,3)</f>
        <v>101.4</v>
      </c>
      <c r="P90" s="97">
        <f t="shared" si="19"/>
        <v>3.9</v>
      </c>
      <c r="Q90" s="116">
        <f>ROUNDDOWN(K90*U90,0)</f>
        <v>39546</v>
      </c>
      <c r="R90" s="116"/>
      <c r="S90" s="118">
        <f t="shared" si="22"/>
        <v>39546</v>
      </c>
      <c r="T90" s="120">
        <f t="shared" si="23"/>
        <v>2256307</v>
      </c>
      <c r="U90" s="97">
        <f>ROUNDDOWN((($R$2*$U$4)/(J90*100))*100,-3)</f>
        <v>39000</v>
      </c>
      <c r="V90" s="97">
        <f t="shared" si="21"/>
        <v>1</v>
      </c>
    </row>
    <row r="91" spans="1:22" ht="19.5" customHeight="1">
      <c r="A91" s="113">
        <v>87</v>
      </c>
      <c r="B91" s="97" t="s">
        <v>88</v>
      </c>
      <c r="C91" s="98">
        <v>41786</v>
      </c>
      <c r="D91" s="133">
        <v>0.6666666666666666</v>
      </c>
      <c r="E91" s="97">
        <v>171.341</v>
      </c>
      <c r="F91" s="97">
        <v>171.6</v>
      </c>
      <c r="G91" s="97">
        <v>2</v>
      </c>
      <c r="H91" s="97">
        <f>ROUNDDOWN(E91-(G91/100),3)</f>
        <v>171.321</v>
      </c>
      <c r="I91" s="97">
        <f>ROUNDDOWN(F91+(G91/100),3)</f>
        <v>171.62</v>
      </c>
      <c r="J91" s="97">
        <f t="shared" si="16"/>
        <v>0.299</v>
      </c>
      <c r="K91" s="97">
        <f t="shared" si="17"/>
        <v>0.598</v>
      </c>
      <c r="L91" s="97">
        <f>ROUNDDOWN(H91-K91,3)</f>
        <v>170.723</v>
      </c>
      <c r="M91" s="97" t="s">
        <v>116</v>
      </c>
      <c r="O91" s="97">
        <f t="shared" si="18"/>
        <v>29.9</v>
      </c>
      <c r="P91" s="97">
        <f t="shared" si="19"/>
        <v>6.6</v>
      </c>
      <c r="Q91" s="116"/>
      <c r="R91" s="116">
        <f t="shared" si="20"/>
        <v>19734</v>
      </c>
      <c r="S91" s="118">
        <f t="shared" si="22"/>
        <v>-19734</v>
      </c>
      <c r="T91" s="120">
        <f t="shared" si="23"/>
        <v>2236573</v>
      </c>
      <c r="U91" s="97">
        <f>ROUNDDOWN((($R$2*$U$4)/(J91*100))*100,-3)</f>
        <v>66000</v>
      </c>
      <c r="V91" s="97">
        <f t="shared" si="21"/>
        <v>0</v>
      </c>
    </row>
    <row r="92" spans="1:22" ht="19.5" customHeight="1">
      <c r="A92" s="113">
        <v>88</v>
      </c>
      <c r="B92" s="97" t="s">
        <v>57</v>
      </c>
      <c r="C92" s="98">
        <v>41782</v>
      </c>
      <c r="D92" s="133">
        <v>0.6666666666666666</v>
      </c>
      <c r="E92" s="97">
        <v>171.605</v>
      </c>
      <c r="F92" s="97">
        <v>171.312</v>
      </c>
      <c r="G92" s="97">
        <v>2</v>
      </c>
      <c r="H92" s="97">
        <f>ROUNDDOWN(E92+(G92/100),3)</f>
        <v>171.625</v>
      </c>
      <c r="I92" s="97">
        <f>ROUNDDOWN(F92-(G92/100),3)</f>
        <v>171.292</v>
      </c>
      <c r="J92" s="97">
        <f t="shared" si="16"/>
        <v>0.332</v>
      </c>
      <c r="K92" s="97">
        <f t="shared" si="17"/>
        <v>0.664</v>
      </c>
      <c r="L92" s="97">
        <f>ROUNDDOWN(H92+K92,3)</f>
        <v>172.289</v>
      </c>
      <c r="M92" s="97" t="s">
        <v>116</v>
      </c>
      <c r="O92" s="97">
        <f t="shared" si="18"/>
        <v>33.2</v>
      </c>
      <c r="P92" s="97">
        <f t="shared" si="19"/>
        <v>6</v>
      </c>
      <c r="Q92" s="116"/>
      <c r="R92" s="116">
        <f t="shared" si="20"/>
        <v>19920</v>
      </c>
      <c r="S92" s="118">
        <f t="shared" si="22"/>
        <v>-19920</v>
      </c>
      <c r="T92" s="120">
        <f t="shared" si="23"/>
        <v>2216653</v>
      </c>
      <c r="U92" s="97">
        <f>ROUNDDOWN((($R$2*$U$4)/(J92*100))*100,-3)</f>
        <v>60000</v>
      </c>
      <c r="V92" s="97">
        <f t="shared" si="21"/>
        <v>0</v>
      </c>
    </row>
    <row r="93" spans="1:22" ht="19.5" customHeight="1">
      <c r="A93" s="113">
        <v>89</v>
      </c>
      <c r="B93" s="97" t="s">
        <v>57</v>
      </c>
      <c r="C93" s="98">
        <v>41780</v>
      </c>
      <c r="D93" s="133">
        <v>0.3333333333333333</v>
      </c>
      <c r="E93" s="97">
        <v>170.742</v>
      </c>
      <c r="F93" s="97">
        <v>169.787</v>
      </c>
      <c r="G93" s="97">
        <v>2</v>
      </c>
      <c r="H93" s="97">
        <f>ROUNDDOWN(E93+(G93/100),3)</f>
        <v>170.762</v>
      </c>
      <c r="I93" s="97">
        <f>ROUNDDOWN(F93-(G93/100),3)</f>
        <v>169.767</v>
      </c>
      <c r="J93" s="97">
        <f t="shared" si="16"/>
        <v>0.995</v>
      </c>
      <c r="K93" s="97">
        <f t="shared" si="17"/>
        <v>1.99</v>
      </c>
      <c r="L93" s="97">
        <f>ROUNDDOWN(H93+K93,3)</f>
        <v>172.752</v>
      </c>
      <c r="M93" s="97" t="s">
        <v>116</v>
      </c>
      <c r="O93" s="97">
        <f t="shared" si="18"/>
        <v>99.5</v>
      </c>
      <c r="P93" s="97">
        <f t="shared" si="19"/>
        <v>2</v>
      </c>
      <c r="Q93" s="116"/>
      <c r="R93" s="116">
        <f t="shared" si="20"/>
        <v>19900</v>
      </c>
      <c r="S93" s="118">
        <f t="shared" si="22"/>
        <v>-19900</v>
      </c>
      <c r="T93" s="120">
        <f t="shared" si="23"/>
        <v>2196753</v>
      </c>
      <c r="U93" s="97">
        <f>ROUNDDOWN((($R$2*$U$4)/(J93*100))*100,-3)</f>
        <v>20000</v>
      </c>
      <c r="V93" s="97">
        <f t="shared" si="21"/>
        <v>0</v>
      </c>
    </row>
    <row r="94" spans="1:22" ht="19.5" customHeight="1">
      <c r="A94" s="113">
        <v>90</v>
      </c>
      <c r="B94" s="97" t="s">
        <v>88</v>
      </c>
      <c r="C94" s="98">
        <v>41775</v>
      </c>
      <c r="D94" s="133">
        <v>0.6666666666666666</v>
      </c>
      <c r="E94" s="97">
        <v>170.683</v>
      </c>
      <c r="F94" s="97">
        <v>170.988</v>
      </c>
      <c r="G94" s="97">
        <v>2</v>
      </c>
      <c r="H94" s="97">
        <f>ROUNDDOWN(E94-(G94/100),3)</f>
        <v>170.663</v>
      </c>
      <c r="I94" s="97">
        <f>ROUNDDOWN(F94+(G94/100),3)</f>
        <v>171.008</v>
      </c>
      <c r="J94" s="97">
        <f t="shared" si="16"/>
        <v>0.344</v>
      </c>
      <c r="K94" s="97">
        <f t="shared" si="17"/>
        <v>0.688</v>
      </c>
      <c r="L94" s="97">
        <f>ROUNDDOWN(H94-K94,3)</f>
        <v>169.975</v>
      </c>
      <c r="M94" s="97" t="s">
        <v>86</v>
      </c>
      <c r="N94" s="97">
        <f>ROUNDDOWN(K94*100,3)</f>
        <v>68.8</v>
      </c>
      <c r="P94" s="97">
        <f t="shared" si="19"/>
        <v>5.8</v>
      </c>
      <c r="Q94" s="116">
        <f>ROUNDDOWN(K94*U94,0)</f>
        <v>39904</v>
      </c>
      <c r="R94" s="116"/>
      <c r="S94" s="118">
        <f t="shared" si="22"/>
        <v>39904</v>
      </c>
      <c r="T94" s="120">
        <f t="shared" si="23"/>
        <v>2236657</v>
      </c>
      <c r="U94" s="97">
        <f>ROUNDDOWN((($R$2*$U$4)/(J94*100))*100,-3)</f>
        <v>58000</v>
      </c>
      <c r="V94" s="97">
        <f t="shared" si="21"/>
        <v>1</v>
      </c>
    </row>
    <row r="95" spans="1:22" ht="19.5" customHeight="1">
      <c r="A95" s="113">
        <v>91</v>
      </c>
      <c r="B95" s="97" t="s">
        <v>57</v>
      </c>
      <c r="C95" s="98">
        <v>41771</v>
      </c>
      <c r="D95" s="133">
        <v>0.5</v>
      </c>
      <c r="E95" s="97">
        <v>172.28</v>
      </c>
      <c r="F95" s="97">
        <v>172.046</v>
      </c>
      <c r="G95" s="97">
        <v>2</v>
      </c>
      <c r="H95" s="97">
        <f>ROUNDDOWN(E95+(G95/100),3)</f>
        <v>172.3</v>
      </c>
      <c r="I95" s="97">
        <f>ROUNDDOWN(F95-(G95/100),3)</f>
        <v>172.026</v>
      </c>
      <c r="J95" s="97">
        <f t="shared" si="16"/>
        <v>0.274</v>
      </c>
      <c r="K95" s="97">
        <f t="shared" si="17"/>
        <v>0.548</v>
      </c>
      <c r="L95" s="97">
        <f>ROUNDDOWN(H95+K95,3)</f>
        <v>172.848</v>
      </c>
      <c r="M95" s="97" t="s">
        <v>116</v>
      </c>
      <c r="O95" s="97">
        <f t="shared" si="18"/>
        <v>27.4</v>
      </c>
      <c r="P95" s="97">
        <f t="shared" si="19"/>
        <v>7.2</v>
      </c>
      <c r="Q95" s="116"/>
      <c r="R95" s="116">
        <f t="shared" si="20"/>
        <v>19728</v>
      </c>
      <c r="S95" s="118">
        <f t="shared" si="22"/>
        <v>-19728</v>
      </c>
      <c r="T95" s="120">
        <f t="shared" si="23"/>
        <v>2216929</v>
      </c>
      <c r="U95" s="97">
        <f>ROUNDDOWN((($R$2*$U$4)/(J95*100))*100,-3)</f>
        <v>72000</v>
      </c>
      <c r="V95" s="97">
        <v>0</v>
      </c>
    </row>
    <row r="96" spans="1:22" ht="19.5" customHeight="1">
      <c r="A96" s="113">
        <v>92</v>
      </c>
      <c r="B96" s="98" t="s">
        <v>88</v>
      </c>
      <c r="C96" s="98">
        <v>41768</v>
      </c>
      <c r="D96" s="133">
        <v>0.3333333333333333</v>
      </c>
      <c r="E96" s="97">
        <v>171.994</v>
      </c>
      <c r="F96" s="97">
        <v>172.297</v>
      </c>
      <c r="G96" s="97">
        <v>2</v>
      </c>
      <c r="H96" s="97">
        <f>ROUNDDOWN(E96-(G96/100),3)</f>
        <v>171.974</v>
      </c>
      <c r="I96" s="97">
        <f>ROUNDDOWN(F96+(G96/100),3)</f>
        <v>172.317</v>
      </c>
      <c r="J96" s="97">
        <f t="shared" si="16"/>
        <v>0.343</v>
      </c>
      <c r="K96" s="97">
        <f t="shared" si="17"/>
        <v>0.686</v>
      </c>
      <c r="L96" s="97">
        <f>ROUNDDOWN(H96-K96,3)</f>
        <v>171.288</v>
      </c>
      <c r="M96" s="97" t="s">
        <v>86</v>
      </c>
      <c r="N96" s="97">
        <f>ROUNDDOWN(K96*100,3)</f>
        <v>68.6</v>
      </c>
      <c r="P96" s="97">
        <f t="shared" si="19"/>
        <v>5.8</v>
      </c>
      <c r="Q96" s="116">
        <f>ROUNDDOWN(K96*U96,0)</f>
        <v>39788</v>
      </c>
      <c r="R96" s="116"/>
      <c r="S96" s="118">
        <f t="shared" si="22"/>
        <v>39788</v>
      </c>
      <c r="T96" s="120">
        <f t="shared" si="23"/>
        <v>2256717</v>
      </c>
      <c r="U96" s="97">
        <f>ROUNDDOWN((($R$2*$U$4)/(J96*100))*100,-3)</f>
        <v>58000</v>
      </c>
      <c r="V96" s="97">
        <f t="shared" si="21"/>
        <v>1</v>
      </c>
    </row>
    <row r="97" spans="1:22" ht="19.5" customHeight="1">
      <c r="A97" s="113">
        <v>93</v>
      </c>
      <c r="B97" s="97" t="s">
        <v>57</v>
      </c>
      <c r="C97" s="98">
        <v>41766</v>
      </c>
      <c r="D97" s="133">
        <v>0.3333333333333333</v>
      </c>
      <c r="E97" s="97">
        <v>172.526</v>
      </c>
      <c r="F97" s="97">
        <v>172.177</v>
      </c>
      <c r="G97" s="97">
        <v>2</v>
      </c>
      <c r="H97" s="97">
        <f aca="true" t="shared" si="24" ref="H97:H103">ROUNDDOWN(E97+(G97/100),3)</f>
        <v>172.546</v>
      </c>
      <c r="I97" s="97">
        <f aca="true" t="shared" si="25" ref="I97:I103">ROUNDDOWN(F97-(G97/100),3)</f>
        <v>172.157</v>
      </c>
      <c r="J97" s="97">
        <f t="shared" si="16"/>
        <v>0.388</v>
      </c>
      <c r="K97" s="97">
        <f t="shared" si="17"/>
        <v>0.776</v>
      </c>
      <c r="L97" s="97">
        <f>ROUNDDOWN(H97+K97,3)</f>
        <v>173.322</v>
      </c>
      <c r="M97" s="97" t="s">
        <v>116</v>
      </c>
      <c r="O97" s="97">
        <f t="shared" si="18"/>
        <v>38.8</v>
      </c>
      <c r="P97" s="97">
        <f t="shared" si="19"/>
        <v>5.1</v>
      </c>
      <c r="Q97" s="116"/>
      <c r="R97" s="116">
        <f t="shared" si="20"/>
        <v>19788</v>
      </c>
      <c r="S97" s="118">
        <f t="shared" si="22"/>
        <v>-19788</v>
      </c>
      <c r="T97" s="120">
        <f t="shared" si="23"/>
        <v>2236929</v>
      </c>
      <c r="U97" s="97">
        <f>ROUNDDOWN((($R$2*$U$4)/(J97*100))*100,-3)</f>
        <v>51000</v>
      </c>
      <c r="V97" s="97">
        <f t="shared" si="21"/>
        <v>0</v>
      </c>
    </row>
    <row r="98" spans="1:22" ht="19.5" customHeight="1">
      <c r="A98" s="113">
        <v>94</v>
      </c>
      <c r="B98" s="97" t="s">
        <v>57</v>
      </c>
      <c r="C98" s="98">
        <v>41765</v>
      </c>
      <c r="D98" s="133">
        <v>0.8333333333333334</v>
      </c>
      <c r="E98" s="97">
        <v>172.623</v>
      </c>
      <c r="F98" s="97">
        <v>172.345</v>
      </c>
      <c r="G98" s="97">
        <v>2</v>
      </c>
      <c r="H98" s="97">
        <f t="shared" si="24"/>
        <v>172.643</v>
      </c>
      <c r="I98" s="97">
        <f t="shared" si="25"/>
        <v>172.325</v>
      </c>
      <c r="J98" s="97">
        <f t="shared" si="16"/>
        <v>0.318</v>
      </c>
      <c r="K98" s="97">
        <f t="shared" si="17"/>
        <v>0.636</v>
      </c>
      <c r="L98" s="97">
        <f>ROUNDDOWN(H98+K98,3)</f>
        <v>173.279</v>
      </c>
      <c r="M98" s="97" t="s">
        <v>116</v>
      </c>
      <c r="O98" s="97">
        <f t="shared" si="18"/>
        <v>31.8</v>
      </c>
      <c r="P98" s="97">
        <f t="shared" si="19"/>
        <v>6.2</v>
      </c>
      <c r="Q98" s="116"/>
      <c r="R98" s="116">
        <f t="shared" si="20"/>
        <v>19716</v>
      </c>
      <c r="S98" s="118">
        <f t="shared" si="22"/>
        <v>-19716</v>
      </c>
      <c r="T98" s="120">
        <f t="shared" si="23"/>
        <v>2217213</v>
      </c>
      <c r="U98" s="97">
        <f>ROUNDDOWN((($R$2*$U$4)/(J98*100))*100,-3)</f>
        <v>62000</v>
      </c>
      <c r="V98" s="97">
        <f t="shared" si="21"/>
        <v>0</v>
      </c>
    </row>
    <row r="99" spans="1:22" ht="19.5" customHeight="1">
      <c r="A99" s="113">
        <v>95</v>
      </c>
      <c r="B99" s="97" t="s">
        <v>57</v>
      </c>
      <c r="C99" s="98">
        <v>41761</v>
      </c>
      <c r="D99" s="133">
        <v>0</v>
      </c>
      <c r="E99" s="97">
        <v>172.902</v>
      </c>
      <c r="F99" s="97">
        <v>172.674</v>
      </c>
      <c r="G99" s="97">
        <v>2</v>
      </c>
      <c r="H99" s="97">
        <f t="shared" si="24"/>
        <v>172.922</v>
      </c>
      <c r="I99" s="97">
        <f t="shared" si="25"/>
        <v>172.654</v>
      </c>
      <c r="J99" s="97">
        <f t="shared" si="16"/>
        <v>0.268</v>
      </c>
      <c r="K99" s="97">
        <f t="shared" si="17"/>
        <v>0.536</v>
      </c>
      <c r="L99" s="97">
        <f>ROUNDDOWN(H99+K99,3)</f>
        <v>173.458</v>
      </c>
      <c r="M99" s="97" t="s">
        <v>116</v>
      </c>
      <c r="O99" s="97">
        <f t="shared" si="18"/>
        <v>26.8</v>
      </c>
      <c r="P99" s="97">
        <f t="shared" si="19"/>
        <v>7.4</v>
      </c>
      <c r="Q99" s="116"/>
      <c r="R99" s="116">
        <f t="shared" si="20"/>
        <v>19832</v>
      </c>
      <c r="S99" s="118">
        <f t="shared" si="22"/>
        <v>-19832</v>
      </c>
      <c r="T99" s="120">
        <f t="shared" si="23"/>
        <v>2197381</v>
      </c>
      <c r="U99" s="97">
        <f>ROUNDDOWN((($R$2*$U$4)/(J99*100))*100,-3)</f>
        <v>74000</v>
      </c>
      <c r="V99" s="97">
        <v>0</v>
      </c>
    </row>
    <row r="100" spans="1:22" ht="19.5" customHeight="1">
      <c r="A100" s="113">
        <v>96</v>
      </c>
      <c r="B100" s="97" t="s">
        <v>57</v>
      </c>
      <c r="C100" s="98">
        <v>41759</v>
      </c>
      <c r="D100" s="133">
        <v>0.3333333333333333</v>
      </c>
      <c r="E100" s="97">
        <v>172.412</v>
      </c>
      <c r="F100" s="97">
        <v>171.928</v>
      </c>
      <c r="G100" s="97">
        <v>2</v>
      </c>
      <c r="H100" s="97">
        <f t="shared" si="24"/>
        <v>172.432</v>
      </c>
      <c r="I100" s="97">
        <f t="shared" si="25"/>
        <v>171.908</v>
      </c>
      <c r="J100" s="97">
        <f t="shared" si="16"/>
        <v>0.524</v>
      </c>
      <c r="K100" s="97">
        <f t="shared" si="17"/>
        <v>1.048</v>
      </c>
      <c r="L100" s="97">
        <f>ROUNDDOWN(H100+K100,3)</f>
        <v>173.48</v>
      </c>
      <c r="M100" s="97" t="s">
        <v>116</v>
      </c>
      <c r="O100" s="97">
        <f t="shared" si="18"/>
        <v>52.4</v>
      </c>
      <c r="P100" s="97">
        <f t="shared" si="19"/>
        <v>3.8</v>
      </c>
      <c r="Q100" s="116"/>
      <c r="R100" s="116">
        <f t="shared" si="20"/>
        <v>19912</v>
      </c>
      <c r="S100" s="118">
        <f t="shared" si="22"/>
        <v>-19912</v>
      </c>
      <c r="T100" s="120">
        <f t="shared" si="23"/>
        <v>2177469</v>
      </c>
      <c r="U100" s="97">
        <f>ROUNDDOWN((($R$2*$U$4)/(J100*100))*100,-3)</f>
        <v>38000</v>
      </c>
      <c r="V100" s="97">
        <v>0</v>
      </c>
    </row>
    <row r="101" spans="1:22" ht="19.5" customHeight="1">
      <c r="A101" s="113">
        <v>97</v>
      </c>
      <c r="B101" s="97" t="s">
        <v>57</v>
      </c>
      <c r="C101" s="98">
        <v>41757</v>
      </c>
      <c r="D101" s="133">
        <v>0.8333333333333334</v>
      </c>
      <c r="E101" s="97">
        <v>171.4</v>
      </c>
      <c r="F101" s="97">
        <v>171.961</v>
      </c>
      <c r="G101" s="97">
        <v>2</v>
      </c>
      <c r="H101" s="97">
        <f t="shared" si="24"/>
        <v>171.42</v>
      </c>
      <c r="I101" s="97">
        <f t="shared" si="25"/>
        <v>171.941</v>
      </c>
      <c r="J101" s="97">
        <f t="shared" si="16"/>
        <v>0.521</v>
      </c>
      <c r="K101" s="97">
        <f t="shared" si="17"/>
        <v>1.042</v>
      </c>
      <c r="L101" s="97">
        <f>ROUNDDOWN(H101+K101,3)</f>
        <v>172.462</v>
      </c>
      <c r="M101" s="97" t="s">
        <v>86</v>
      </c>
      <c r="N101" s="97">
        <f>ROUNDDOWN(K101*100,3)</f>
        <v>104.2</v>
      </c>
      <c r="P101" s="97">
        <f t="shared" si="19"/>
        <v>3.8</v>
      </c>
      <c r="Q101" s="116">
        <f>ROUNDDOWN(K101*U101,0)</f>
        <v>39596</v>
      </c>
      <c r="R101" s="116"/>
      <c r="S101" s="118">
        <f t="shared" si="22"/>
        <v>39596</v>
      </c>
      <c r="T101" s="120">
        <f t="shared" si="23"/>
        <v>2217065</v>
      </c>
      <c r="U101" s="97">
        <f>ROUNDDOWN((($R$2*$U$4)/(J101*100))*100,-3)</f>
        <v>38000</v>
      </c>
      <c r="V101" s="97">
        <f t="shared" si="21"/>
        <v>1</v>
      </c>
    </row>
    <row r="102" spans="1:22" ht="19.5" customHeight="1">
      <c r="A102" s="113">
        <v>98</v>
      </c>
      <c r="B102" s="97" t="s">
        <v>57</v>
      </c>
      <c r="C102" s="98">
        <v>41751</v>
      </c>
      <c r="D102" s="133">
        <v>0.3333333333333333</v>
      </c>
      <c r="E102" s="97">
        <v>172.51</v>
      </c>
      <c r="F102" s="97">
        <v>172.015</v>
      </c>
      <c r="G102" s="97">
        <v>2</v>
      </c>
      <c r="H102" s="97">
        <f t="shared" si="24"/>
        <v>172.53</v>
      </c>
      <c r="I102" s="97">
        <f t="shared" si="25"/>
        <v>171.995</v>
      </c>
      <c r="J102" s="97">
        <f t="shared" si="16"/>
        <v>0.534</v>
      </c>
      <c r="K102" s="97">
        <f t="shared" si="17"/>
        <v>1.068</v>
      </c>
      <c r="L102" s="97">
        <f>ROUNDDOWN(H102+K102,3)</f>
        <v>173.598</v>
      </c>
      <c r="M102" s="97" t="s">
        <v>116</v>
      </c>
      <c r="O102" s="97">
        <f t="shared" si="18"/>
        <v>53.4</v>
      </c>
      <c r="P102" s="97">
        <f t="shared" si="19"/>
        <v>3.7</v>
      </c>
      <c r="Q102" s="116"/>
      <c r="R102" s="116">
        <f t="shared" si="20"/>
        <v>19758</v>
      </c>
      <c r="S102" s="118">
        <f t="shared" si="22"/>
        <v>-19758</v>
      </c>
      <c r="T102" s="120">
        <f t="shared" si="23"/>
        <v>2197307</v>
      </c>
      <c r="U102" s="97">
        <f>ROUNDDOWN((($R$2*$U$4)/(J102*100))*100,-3)</f>
        <v>37000</v>
      </c>
      <c r="V102" s="97">
        <f t="shared" si="21"/>
        <v>0</v>
      </c>
    </row>
    <row r="103" spans="1:22" ht="19.5" customHeight="1">
      <c r="A103" s="113">
        <v>99</v>
      </c>
      <c r="B103" s="97" t="s">
        <v>57</v>
      </c>
      <c r="C103" s="98">
        <v>41743</v>
      </c>
      <c r="D103" s="133">
        <v>0.8333333333333334</v>
      </c>
      <c r="E103" s="97">
        <v>170.391</v>
      </c>
      <c r="F103" s="97">
        <v>170.024</v>
      </c>
      <c r="G103" s="97">
        <v>2</v>
      </c>
      <c r="H103" s="97">
        <f t="shared" si="24"/>
        <v>170.411</v>
      </c>
      <c r="I103" s="97">
        <f t="shared" si="25"/>
        <v>170.004</v>
      </c>
      <c r="J103" s="97">
        <f t="shared" si="16"/>
        <v>0.407</v>
      </c>
      <c r="K103" s="97">
        <f t="shared" si="17"/>
        <v>0.814</v>
      </c>
      <c r="L103" s="97">
        <f>ROUNDDOWN(H103+K103,3)</f>
        <v>171.225</v>
      </c>
      <c r="M103" s="97" t="s">
        <v>116</v>
      </c>
      <c r="O103" s="97">
        <f t="shared" si="18"/>
        <v>40.7</v>
      </c>
      <c r="P103" s="97">
        <f t="shared" si="19"/>
        <v>4.9</v>
      </c>
      <c r="Q103" s="116"/>
      <c r="R103" s="116">
        <f t="shared" si="20"/>
        <v>19943</v>
      </c>
      <c r="S103" s="118">
        <f t="shared" si="22"/>
        <v>-19943</v>
      </c>
      <c r="T103" s="120">
        <f t="shared" si="23"/>
        <v>2177364</v>
      </c>
      <c r="U103" s="97">
        <f>ROUNDDOWN((($R$2*$U$4)/(J103*100))*100,-3)</f>
        <v>49000</v>
      </c>
      <c r="V103" s="97">
        <f t="shared" si="21"/>
        <v>0</v>
      </c>
    </row>
    <row r="104" spans="1:22" ht="19.5" customHeight="1">
      <c r="A104" s="112">
        <v>100</v>
      </c>
      <c r="B104" s="103" t="s">
        <v>88</v>
      </c>
      <c r="C104" s="102">
        <v>41740</v>
      </c>
      <c r="D104" s="148">
        <v>0.3333333333333333</v>
      </c>
      <c r="E104" s="103">
        <v>170.349</v>
      </c>
      <c r="F104" s="103">
        <v>170.898</v>
      </c>
      <c r="G104" s="97">
        <v>2</v>
      </c>
      <c r="H104" s="97">
        <f>ROUNDDOWN(E104-(G104/100),3)</f>
        <v>170.329</v>
      </c>
      <c r="I104" s="97">
        <f>ROUNDDOWN(F104+(G104/100),3)</f>
        <v>170.918</v>
      </c>
      <c r="J104" s="97">
        <f t="shared" si="16"/>
        <v>0.588</v>
      </c>
      <c r="K104" s="97">
        <f t="shared" si="17"/>
        <v>1.176</v>
      </c>
      <c r="L104" s="97">
        <f>ROUNDDOWN(H104-K104,3)</f>
        <v>169.153</v>
      </c>
      <c r="M104" s="97" t="s">
        <v>116</v>
      </c>
      <c r="O104" s="97">
        <f t="shared" si="18"/>
        <v>58.8</v>
      </c>
      <c r="P104" s="97">
        <f t="shared" si="19"/>
        <v>3.4</v>
      </c>
      <c r="Q104" s="116"/>
      <c r="R104" s="116">
        <f t="shared" si="20"/>
        <v>19992</v>
      </c>
      <c r="S104" s="118">
        <f t="shared" si="22"/>
        <v>-19992</v>
      </c>
      <c r="T104" s="120">
        <f t="shared" si="23"/>
        <v>2157372</v>
      </c>
      <c r="U104" s="97">
        <f>ROUNDDOWN((($R$2*$U$4)/(J104*100))*100,-3)</f>
        <v>34000</v>
      </c>
      <c r="V104" s="97">
        <f t="shared" si="21"/>
        <v>0</v>
      </c>
    </row>
    <row r="105" spans="1:28" ht="19.5" customHeight="1">
      <c r="A105" s="97">
        <v>101</v>
      </c>
      <c r="N105" s="114"/>
      <c r="O105" s="114"/>
      <c r="P105" s="114"/>
      <c r="Q105" s="116">
        <f>SUM(Q5:Q104)</f>
        <v>1965016</v>
      </c>
      <c r="R105" s="116">
        <f>SUM(R5:R104)</f>
        <v>807644</v>
      </c>
      <c r="S105" s="116">
        <f>SUM(S5:S104)</f>
        <v>1157372</v>
      </c>
      <c r="T105" s="114"/>
      <c r="U105" s="114"/>
      <c r="V105" s="114"/>
      <c r="W105" s="114"/>
      <c r="X105" s="114"/>
      <c r="Y105" s="114"/>
      <c r="Z105" s="114"/>
      <c r="AA105" s="114"/>
      <c r="AB105" s="97">
        <f>N105-O105</f>
        <v>0</v>
      </c>
    </row>
    <row r="106" ht="19.5" customHeight="1">
      <c r="A106" s="107">
        <v>102</v>
      </c>
    </row>
    <row r="107" spans="1:18" ht="19.5" customHeight="1">
      <c r="A107" s="97">
        <v>103</v>
      </c>
      <c r="R107" s="120">
        <f>Q105-R105</f>
        <v>1157372</v>
      </c>
    </row>
    <row r="108" ht="19.5" customHeight="1">
      <c r="A108" s="107">
        <v>104</v>
      </c>
    </row>
  </sheetData>
  <mergeCells count="1">
    <mergeCell ref="AC15:AD15"/>
  </mergeCells>
  <printOptions horizontalCentered="1"/>
  <pageMargins left="0" right="0" top="0.22" bottom="0.7480314960629921" header="0.41" footer="0.31496062992125984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2010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YUUYA YAMAMURA</dc:creator>
  <cp:keywords/>
  <dc:description/>
  <cp:lastModifiedBy>Lenovo</cp:lastModifiedBy>
  <cp:lastPrinted>2015-07-13T01:37:10Z</cp:lastPrinted>
  <dcterms:created xsi:type="dcterms:W3CDTF">2013-10-09T23:04:08Z</dcterms:created>
  <dcterms:modified xsi:type="dcterms:W3CDTF">2015-07-13T10:39:09Z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