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uran_000\Desktop\CMA\検証データ\"/>
    </mc:Choice>
  </mc:AlternateContent>
  <bookViews>
    <workbookView xWindow="0" yWindow="0" windowWidth="15345" windowHeight="4650" activeTab="2"/>
  </bookViews>
  <sheets>
    <sheet name="リアルタイム検証" sheetId="3" r:id="rId1"/>
    <sheet name="画像_リアル検証" sheetId="4" r:id="rId2"/>
    <sheet name="日足2" sheetId="5" r:id="rId3"/>
    <sheet name="画像_日足" sheetId="2" r:id="rId4"/>
    <sheet name="画像_日足2" sheetId="7" r:id="rId5"/>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 i="5" l="1"/>
  <c r="O16" i="5" l="1"/>
  <c r="O2" i="5"/>
  <c r="O83" i="5"/>
  <c r="O79" i="5"/>
  <c r="O71" i="5"/>
  <c r="O70" i="5"/>
  <c r="O68" i="5"/>
  <c r="O66" i="5"/>
  <c r="O64" i="5"/>
  <c r="O63" i="5"/>
  <c r="O60" i="5"/>
  <c r="O59" i="5"/>
  <c r="O58" i="5"/>
  <c r="O56" i="5"/>
  <c r="O55" i="5"/>
  <c r="O52" i="5"/>
  <c r="O43" i="5"/>
  <c r="O39" i="5"/>
  <c r="O38" i="5"/>
  <c r="O37" i="5"/>
  <c r="O35" i="5"/>
  <c r="O30" i="5"/>
  <c r="O29" i="5"/>
  <c r="O27" i="5"/>
  <c r="O26" i="5"/>
  <c r="O25" i="5"/>
  <c r="N2" i="5"/>
  <c r="L67" i="5"/>
  <c r="L57" i="5"/>
  <c r="J58" i="5"/>
  <c r="J59" i="5"/>
  <c r="J60" i="5"/>
  <c r="L61" i="5"/>
  <c r="L62" i="5"/>
  <c r="J63" i="5"/>
  <c r="J64" i="5"/>
  <c r="L65" i="5"/>
  <c r="J66" i="5"/>
  <c r="J68" i="5"/>
  <c r="L69" i="5"/>
  <c r="J70" i="5"/>
  <c r="J71" i="5"/>
  <c r="L72" i="5"/>
  <c r="L73" i="5"/>
  <c r="L74" i="5"/>
  <c r="L75" i="5"/>
  <c r="L76" i="5"/>
  <c r="L77" i="5"/>
  <c r="L78" i="5"/>
  <c r="J79" i="5"/>
  <c r="L80" i="5"/>
  <c r="L82" i="5"/>
  <c r="J83" i="5"/>
  <c r="J55" i="5"/>
  <c r="J56" i="5"/>
  <c r="L54" i="5"/>
  <c r="L53" i="5"/>
  <c r="L13" i="5" l="1"/>
  <c r="L34" i="5"/>
  <c r="L50" i="5"/>
  <c r="L47" i="5"/>
  <c r="J43" i="5"/>
  <c r="J39" i="5"/>
  <c r="J37" i="5"/>
  <c r="J30" i="5"/>
  <c r="J52" i="5"/>
  <c r="J38" i="5"/>
  <c r="J35" i="5"/>
  <c r="J29" i="5"/>
  <c r="L51" i="5"/>
  <c r="L49" i="5"/>
  <c r="L48" i="5"/>
  <c r="L46" i="5"/>
  <c r="L45" i="5"/>
  <c r="L44" i="5"/>
  <c r="L42" i="5"/>
  <c r="L41" i="5"/>
  <c r="L40" i="5"/>
  <c r="L32" i="5"/>
  <c r="L28" i="5"/>
  <c r="J27" i="5"/>
  <c r="J26" i="5" l="1"/>
  <c r="J25" i="5"/>
  <c r="L21" i="5"/>
  <c r="L23" i="5"/>
  <c r="L24" i="5"/>
  <c r="L20" i="5"/>
  <c r="L19" i="5"/>
  <c r="J16" i="5"/>
  <c r="J15" i="5"/>
  <c r="L14" i="5"/>
  <c r="O18" i="5" l="1"/>
  <c r="J18" i="5"/>
  <c r="J5" i="5" s="1"/>
  <c r="L17" i="5"/>
  <c r="O15" i="5"/>
  <c r="L12" i="5"/>
  <c r="C12" i="5"/>
  <c r="N12" i="5" l="1"/>
  <c r="M12" i="5"/>
  <c r="C13" i="5" l="1"/>
  <c r="M13" i="5" s="1"/>
  <c r="L5" i="5" l="1"/>
  <c r="N13" i="5"/>
  <c r="C14" i="5" s="1"/>
  <c r="N14" i="5" l="1"/>
  <c r="C15" i="5" s="1"/>
  <c r="K15" i="5" s="1"/>
  <c r="M14" i="5"/>
  <c r="N27" i="3"/>
  <c r="J27" i="3"/>
  <c r="N26" i="3"/>
  <c r="I26" i="3"/>
  <c r="N25" i="3"/>
  <c r="I25" i="3"/>
  <c r="N24" i="3"/>
  <c r="J24" i="3"/>
  <c r="N23" i="3"/>
  <c r="I23" i="3"/>
  <c r="N22" i="3"/>
  <c r="N21" i="3"/>
  <c r="I21" i="3"/>
  <c r="N20" i="3"/>
  <c r="J20" i="3"/>
  <c r="N19" i="3"/>
  <c r="I19" i="3"/>
  <c r="N18" i="3"/>
  <c r="I18" i="3"/>
  <c r="N17" i="3"/>
  <c r="J17" i="3"/>
  <c r="N16" i="3"/>
  <c r="J16" i="3"/>
  <c r="N15" i="3"/>
  <c r="I15" i="3"/>
  <c r="N14" i="3"/>
  <c r="I14" i="3"/>
  <c r="N13" i="3"/>
  <c r="I13" i="3"/>
  <c r="N12" i="3"/>
  <c r="J12" i="3"/>
  <c r="M12" i="3" s="1"/>
  <c r="C12" i="3"/>
  <c r="N15" i="5" l="1"/>
  <c r="C16" i="5" s="1"/>
  <c r="K16" i="5" s="1"/>
  <c r="C13" i="3"/>
  <c r="K13" i="3" s="1"/>
  <c r="L12" i="3"/>
  <c r="N16" i="5" l="1"/>
  <c r="M13" i="3"/>
  <c r="C17" i="5" l="1"/>
  <c r="M17" i="5" s="1"/>
  <c r="C14" i="3"/>
  <c r="K14" i="3" s="1"/>
  <c r="N17" i="5" l="1"/>
  <c r="C18" i="5" s="1"/>
  <c r="K18" i="5" s="1"/>
  <c r="M14" i="3"/>
  <c r="C15" i="3" s="1"/>
  <c r="K15" i="3" s="1"/>
  <c r="N18" i="5" l="1"/>
  <c r="C19" i="5" s="1"/>
  <c r="M15" i="3"/>
  <c r="M19" i="5" l="1"/>
  <c r="N19" i="5"/>
  <c r="C16" i="3"/>
  <c r="L16" i="3" s="1"/>
  <c r="C20" i="5" l="1"/>
  <c r="M16" i="3"/>
  <c r="M20" i="5" l="1"/>
  <c r="N20" i="5"/>
  <c r="C21" i="5" s="1"/>
  <c r="M21" i="5" s="1"/>
  <c r="C17" i="3"/>
  <c r="M17" i="3" s="1"/>
  <c r="N21" i="5" l="1"/>
  <c r="C22" i="5" s="1"/>
  <c r="C18" i="3"/>
  <c r="K18" i="3" s="1"/>
  <c r="M18" i="3" l="1"/>
  <c r="N22" i="5" l="1"/>
  <c r="C23" i="5" s="1"/>
  <c r="M23" i="5" s="1"/>
  <c r="C19" i="3"/>
  <c r="K19" i="3" s="1"/>
  <c r="N23" i="5" l="1"/>
  <c r="M19" i="3"/>
  <c r="C24" i="5" l="1"/>
  <c r="M24" i="5" s="1"/>
  <c r="C20" i="3"/>
  <c r="L20" i="3" s="1"/>
  <c r="N24" i="5" l="1"/>
  <c r="M20" i="3"/>
  <c r="C25" i="5" l="1"/>
  <c r="K25" i="5" s="1"/>
  <c r="C21" i="3"/>
  <c r="K21" i="3" s="1"/>
  <c r="N25" i="5" l="1"/>
  <c r="C26" i="5" s="1"/>
  <c r="M21" i="3"/>
  <c r="N26" i="5" l="1"/>
  <c r="K26" i="5"/>
  <c r="C22" i="3"/>
  <c r="M22" i="3" s="1"/>
  <c r="C27" i="5" l="1"/>
  <c r="K27" i="5" s="1"/>
  <c r="C23" i="3"/>
  <c r="K23" i="3" s="1"/>
  <c r="N27" i="5" l="1"/>
  <c r="M23" i="3"/>
  <c r="C28" i="5" l="1"/>
  <c r="M28" i="5" s="1"/>
  <c r="C24" i="3"/>
  <c r="L24" i="3" s="1"/>
  <c r="N28" i="5" l="1"/>
  <c r="M24" i="3"/>
  <c r="C29" i="5" l="1"/>
  <c r="K29" i="5" s="1"/>
  <c r="C25" i="3"/>
  <c r="K25" i="3" s="1"/>
  <c r="N29" i="5" l="1"/>
  <c r="C30" i="5" s="1"/>
  <c r="M25" i="3"/>
  <c r="K30" i="5" l="1"/>
  <c r="C26" i="3"/>
  <c r="K26" i="3" s="1"/>
  <c r="N30" i="5" l="1"/>
  <c r="M26" i="3"/>
  <c r="C31" i="5" l="1"/>
  <c r="N31" i="5" s="1"/>
  <c r="C27" i="3"/>
  <c r="L27" i="3" s="1"/>
  <c r="C32" i="5" l="1"/>
  <c r="M32" i="5" s="1"/>
  <c r="M27" i="3"/>
  <c r="N32" i="5" l="1"/>
  <c r="C33" i="5" s="1"/>
  <c r="N33" i="5" s="1"/>
  <c r="C34" i="5" s="1"/>
  <c r="M34" i="5" s="1"/>
  <c r="N34" i="5" l="1"/>
  <c r="C35" i="5" s="1"/>
  <c r="K35" i="5" s="1"/>
  <c r="N35" i="5" l="1"/>
  <c r="C36" i="5" s="1"/>
  <c r="N36" i="5" l="1"/>
  <c r="C37" i="5" s="1"/>
  <c r="K37" i="5" l="1"/>
  <c r="N37" i="5"/>
  <c r="C38" i="5" l="1"/>
  <c r="K38" i="5" l="1"/>
  <c r="N38" i="5"/>
  <c r="C39" i="5" s="1"/>
  <c r="K39" i="5" l="1"/>
  <c r="N39" i="5" l="1"/>
  <c r="C40" i="5" l="1"/>
  <c r="M40" i="5" s="1"/>
  <c r="N40" i="5" l="1"/>
  <c r="C41" i="5" s="1"/>
  <c r="M41" i="5" l="1"/>
  <c r="N41" i="5"/>
  <c r="C42" i="5" l="1"/>
  <c r="M42" i="5" s="1"/>
  <c r="N42" i="5" l="1"/>
  <c r="C43" i="5" l="1"/>
  <c r="K43" i="5" s="1"/>
  <c r="N43" i="5" l="1"/>
  <c r="C44" i="5" s="1"/>
  <c r="M44" i="5" s="1"/>
  <c r="N44" i="5" l="1"/>
  <c r="C45" i="5" s="1"/>
  <c r="M45" i="5" s="1"/>
  <c r="N45" i="5" l="1"/>
  <c r="C46" i="5" s="1"/>
  <c r="M46" i="5" s="1"/>
  <c r="N46" i="5" l="1"/>
  <c r="C47" i="5"/>
  <c r="M47" i="5" s="1"/>
  <c r="N47" i="5" l="1"/>
  <c r="C48" i="5" s="1"/>
  <c r="M48" i="5" s="1"/>
  <c r="N48" i="5" l="1"/>
  <c r="C49" i="5" l="1"/>
  <c r="M49" i="5" s="1"/>
  <c r="N49" i="5" l="1"/>
  <c r="C50" i="5" s="1"/>
  <c r="M50" i="5" l="1"/>
  <c r="N50" i="5" l="1"/>
  <c r="C51" i="5" l="1"/>
  <c r="M51" i="5" s="1"/>
  <c r="N51" i="5" l="1"/>
  <c r="C52" i="5" l="1"/>
  <c r="K52" i="5" s="1"/>
  <c r="N52" i="5" l="1"/>
  <c r="C53" i="5" l="1"/>
  <c r="N53" i="5" s="1"/>
  <c r="M53" i="5" l="1"/>
  <c r="C54" i="5"/>
  <c r="M54" i="5" s="1"/>
  <c r="N54" i="5" l="1"/>
  <c r="C55" i="5" l="1"/>
  <c r="K55" i="5" s="1"/>
  <c r="N55" i="5" l="1"/>
  <c r="C56" i="5" l="1"/>
  <c r="N56" i="5" s="1"/>
  <c r="C57" i="5" l="1"/>
  <c r="M57" i="5" s="1"/>
  <c r="K56" i="5"/>
  <c r="N57" i="5" l="1"/>
  <c r="C58" i="5" l="1"/>
  <c r="K58" i="5" s="1"/>
  <c r="N58" i="5" l="1"/>
  <c r="C59" i="5" l="1"/>
  <c r="K59" i="5" s="1"/>
  <c r="N59" i="5" l="1"/>
  <c r="C60" i="5" s="1"/>
  <c r="K60" i="5" s="1"/>
  <c r="N60" i="5" l="1"/>
  <c r="C61" i="5" l="1"/>
  <c r="M61" i="5" s="1"/>
  <c r="N61" i="5" l="1"/>
  <c r="C62" i="5" s="1"/>
  <c r="M62" i="5" s="1"/>
  <c r="N62" i="5" l="1"/>
  <c r="C63" i="5" s="1"/>
  <c r="K63" i="5" s="1"/>
  <c r="N63" i="5" l="1"/>
  <c r="C64" i="5" s="1"/>
  <c r="K64" i="5" l="1"/>
  <c r="N64" i="5"/>
  <c r="C65" i="5" s="1"/>
  <c r="M65" i="5" s="1"/>
  <c r="N65" i="5" l="1"/>
  <c r="C66" i="5" s="1"/>
  <c r="K66" i="5" s="1"/>
  <c r="N66" i="5" l="1"/>
  <c r="C67" i="5" l="1"/>
  <c r="M67" i="5" s="1"/>
  <c r="N67" i="5" l="1"/>
  <c r="C68" i="5" l="1"/>
  <c r="K68" i="5" s="1"/>
  <c r="N68" i="5" l="1"/>
  <c r="C69" i="5" l="1"/>
  <c r="M69" i="5" s="1"/>
  <c r="N69" i="5" l="1"/>
  <c r="C70" i="5" l="1"/>
  <c r="K70" i="5" s="1"/>
  <c r="N70" i="5" l="1"/>
  <c r="C71" i="5"/>
  <c r="K71" i="5" s="1"/>
  <c r="N71" i="5" l="1"/>
  <c r="C72" i="5" s="1"/>
  <c r="M72" i="5" s="1"/>
  <c r="N72" i="5" l="1"/>
  <c r="C73" i="5" s="1"/>
  <c r="M73" i="5" l="1"/>
  <c r="N73" i="5"/>
  <c r="C74" i="5" s="1"/>
  <c r="M74" i="5" s="1"/>
  <c r="N74" i="5" l="1"/>
  <c r="C75" i="5" s="1"/>
  <c r="M75" i="5" s="1"/>
  <c r="N75" i="5" l="1"/>
  <c r="C76" i="5" s="1"/>
  <c r="M76" i="5" l="1"/>
  <c r="N76" i="5"/>
  <c r="C77" i="5" s="1"/>
  <c r="M77" i="5" s="1"/>
  <c r="N77" i="5" l="1"/>
  <c r="C78" i="5" s="1"/>
  <c r="M78" i="5" s="1"/>
  <c r="N78" i="5" l="1"/>
  <c r="C79" i="5" s="1"/>
  <c r="K79" i="5" l="1"/>
  <c r="N79" i="5"/>
  <c r="C80" i="5" s="1"/>
  <c r="M80" i="5" l="1"/>
  <c r="N80" i="5"/>
  <c r="C81" i="5" s="1"/>
  <c r="N81" i="5" s="1"/>
  <c r="C82" i="5" l="1"/>
  <c r="M82" i="5" s="1"/>
  <c r="M5" i="5" s="1"/>
  <c r="N82" i="5" l="1"/>
  <c r="C83" i="5" s="1"/>
  <c r="K83" i="5" s="1"/>
  <c r="K5" i="5" s="1"/>
  <c r="N83" i="5" l="1"/>
</calcChain>
</file>

<file path=xl/sharedStrings.xml><?xml version="1.0" encoding="utf-8"?>
<sst xmlns="http://schemas.openxmlformats.org/spreadsheetml/2006/main" count="329" uniqueCount="176">
  <si>
    <t>＜PBトレードルール＞　</t>
  </si>
  <si>
    <t>初期投資金額　</t>
    <rPh sb="0" eb="2">
      <t>ショキ</t>
    </rPh>
    <rPh sb="2" eb="4">
      <t>トウシ</t>
    </rPh>
    <rPh sb="4" eb="6">
      <t>キンガク</t>
    </rPh>
    <phoneticPr fontId="1"/>
  </si>
  <si>
    <t>損切り</t>
    <rPh sb="0" eb="2">
      <t>ソンギ</t>
    </rPh>
    <phoneticPr fontId="1"/>
  </si>
  <si>
    <t>１．移動平均線の１０EMAと２０ＥＭＡ、両⽅の上にキャンドルがあれば 買い⽅向、下なら売り⽅向。</t>
  </si>
  <si>
    <t>２．MAに触って、PBが出現したらエントリー待ち。</t>
  </si>
  <si>
    <t>３．PBのエントリールール成⽴（PB⾼値／安値ブレイク）で、エントリー</t>
  </si>
  <si>
    <t>４．ストップはPBのストップ（PB安値／⾼値）</t>
  </si>
  <si>
    <t>売買</t>
    <rPh sb="0" eb="2">
      <t>バイバイ</t>
    </rPh>
    <phoneticPr fontId="1"/>
  </si>
  <si>
    <t>ロット</t>
    <phoneticPr fontId="1"/>
  </si>
  <si>
    <t>エントリー日時</t>
    <rPh sb="5" eb="7">
      <t>ニチジ</t>
    </rPh>
    <phoneticPr fontId="1"/>
  </si>
  <si>
    <t>エントリー価格</t>
    <rPh sb="5" eb="7">
      <t>カカク</t>
    </rPh>
    <phoneticPr fontId="1"/>
  </si>
  <si>
    <t>ストップ</t>
    <phoneticPr fontId="1"/>
  </si>
  <si>
    <t>決済日時</t>
    <rPh sb="0" eb="2">
      <t>ケッサイ</t>
    </rPh>
    <rPh sb="2" eb="4">
      <t>ニチジ</t>
    </rPh>
    <phoneticPr fontId="1"/>
  </si>
  <si>
    <t>決済価格</t>
    <rPh sb="0" eb="2">
      <t>ケッサイ</t>
    </rPh>
    <rPh sb="2" eb="4">
      <t>カカク</t>
    </rPh>
    <phoneticPr fontId="1"/>
  </si>
  <si>
    <t>利益pips</t>
    <rPh sb="0" eb="2">
      <t>リエキ</t>
    </rPh>
    <phoneticPr fontId="1"/>
  </si>
  <si>
    <t>損益pips</t>
    <rPh sb="0" eb="2">
      <t>ソンエキ</t>
    </rPh>
    <phoneticPr fontId="1"/>
  </si>
  <si>
    <t>売り</t>
    <rPh sb="0" eb="1">
      <t>ウ</t>
    </rPh>
    <phoneticPr fontId="1"/>
  </si>
  <si>
    <r>
      <t>５．決済はｃを適用する。  
a.S/Rを２つ以上とってターゲットとする。分割決済。  </t>
    </r>
    <r>
      <rPr>
        <sz val="11"/>
        <color rgb="FFFF0000"/>
        <rFont val="ＭＳ Ｐゴシック"/>
        <family val="3"/>
        <charset val="128"/>
      </rPr>
      <t xml:space="preserve">b.ストップを移動していく（トレーリングストップ） </t>
    </r>
    <r>
      <rPr>
        <sz val="11"/>
        <color indexed="8"/>
        <rFont val="ＭＳ Ｐゴシック"/>
        <family val="3"/>
        <charset val="128"/>
      </rPr>
      <t xml:space="preserve">　
</t>
    </r>
    <r>
      <rPr>
        <sz val="11"/>
        <rFont val="ＭＳ Ｐゴシック"/>
        <family val="3"/>
        <charset val="128"/>
      </rPr>
      <t>c.aと似てますが、FIBをS/Rとして⾒て、ターゲットとする。</t>
    </r>
    <r>
      <rPr>
        <sz val="11"/>
        <color indexed="8"/>
        <rFont val="ＭＳ Ｐゴシック"/>
        <family val="3"/>
        <charset val="128"/>
      </rPr>
      <t xml:space="preserve">  d.aのS/R１つバージョン。分割決済なし。ターゲット１つの⼀本狙い</t>
    </r>
    <rPh sb="7" eb="9">
      <t>テキヨウ</t>
    </rPh>
    <phoneticPr fontId="1"/>
  </si>
  <si>
    <t>買い</t>
    <rPh sb="0" eb="1">
      <t>カ</t>
    </rPh>
    <phoneticPr fontId="1"/>
  </si>
  <si>
    <t>※.1ロット＝10000通貨</t>
    <rPh sb="12" eb="14">
      <t>ツウカ</t>
    </rPh>
    <phoneticPr fontId="1"/>
  </si>
  <si>
    <t>決済方法でトレーリングストップを使用して検証しているが、</t>
    <rPh sb="0" eb="2">
      <t>ケッサイ</t>
    </rPh>
    <rPh sb="2" eb="4">
      <t>ホウホウ</t>
    </rPh>
    <rPh sb="16" eb="18">
      <t>シヨウ</t>
    </rPh>
    <rPh sb="20" eb="22">
      <t>ケンショウ</t>
    </rPh>
    <phoneticPr fontId="1"/>
  </si>
  <si>
    <t>ストップを上げるタイミング及びポジションの位置が合っているのか不安になった。</t>
    <rPh sb="5" eb="6">
      <t>ア</t>
    </rPh>
    <rPh sb="13" eb="14">
      <t>オヨ</t>
    </rPh>
    <rPh sb="21" eb="23">
      <t>イチ</t>
    </rPh>
    <rPh sb="24" eb="25">
      <t>ア</t>
    </rPh>
    <rPh sb="31" eb="33">
      <t>フアン</t>
    </rPh>
    <phoneticPr fontId="1"/>
  </si>
  <si>
    <t>ストップ上げのポジション・・・直近の最安値</t>
    <rPh sb="4" eb="5">
      <t>ア</t>
    </rPh>
    <rPh sb="15" eb="17">
      <t>チョッキン</t>
    </rPh>
    <rPh sb="18" eb="21">
      <t>サイヤスネ</t>
    </rPh>
    <phoneticPr fontId="1"/>
  </si>
  <si>
    <t>＜基本的な考え方＞</t>
    <rPh sb="1" eb="4">
      <t>キホンテキ</t>
    </rPh>
    <rPh sb="5" eb="6">
      <t>カンガ</t>
    </rPh>
    <rPh sb="7" eb="8">
      <t>カタ</t>
    </rPh>
    <phoneticPr fontId="1"/>
  </si>
  <si>
    <t>★本検証時のストップ上げのタイミングとポジション</t>
    <rPh sb="1" eb="2">
      <t>ホン</t>
    </rPh>
    <rPh sb="2" eb="4">
      <t>ケンショウ</t>
    </rPh>
    <rPh sb="4" eb="5">
      <t>ジ</t>
    </rPh>
    <rPh sb="10" eb="11">
      <t>ア</t>
    </rPh>
    <phoneticPr fontId="1"/>
  </si>
  <si>
    <t>①など番号が示すロウソク足の安値にストップを上げた。</t>
    <rPh sb="3" eb="5">
      <t>バンゴウ</t>
    </rPh>
    <rPh sb="6" eb="7">
      <t>シメ</t>
    </rPh>
    <rPh sb="12" eb="13">
      <t>アシ</t>
    </rPh>
    <rPh sb="14" eb="16">
      <t>ヤスネ</t>
    </rPh>
    <rPh sb="22" eb="23">
      <t>ア</t>
    </rPh>
    <phoneticPr fontId="1"/>
  </si>
  <si>
    <t>「ストップ上げ」の矢印が示すロウソク足が出来たのを確認してから</t>
    <rPh sb="5" eb="6">
      <t>ア</t>
    </rPh>
    <rPh sb="9" eb="11">
      <t>ヤジルシ</t>
    </rPh>
    <rPh sb="12" eb="13">
      <t>シメ</t>
    </rPh>
    <rPh sb="18" eb="19">
      <t>アシ</t>
    </rPh>
    <rPh sb="20" eb="22">
      <t>デキ</t>
    </rPh>
    <rPh sb="25" eb="27">
      <t>カクニン</t>
    </rPh>
    <phoneticPr fontId="1"/>
  </si>
  <si>
    <t>・今回の検証の基本的な考え方は合っているでしょうか？</t>
    <rPh sb="1" eb="3">
      <t>コンカイ</t>
    </rPh>
    <rPh sb="4" eb="6">
      <t>ケンショウ</t>
    </rPh>
    <rPh sb="7" eb="10">
      <t>キホンテキ</t>
    </rPh>
    <rPh sb="11" eb="12">
      <t>カンガ</t>
    </rPh>
    <rPh sb="13" eb="14">
      <t>カタ</t>
    </rPh>
    <rPh sb="15" eb="16">
      <t>ア</t>
    </rPh>
    <phoneticPr fontId="1"/>
  </si>
  <si>
    <t>☆質問</t>
    <rPh sb="1" eb="3">
      <t>シツモン</t>
    </rPh>
    <phoneticPr fontId="1"/>
  </si>
  <si>
    <t>・また、ストップを上げるタイミングやポジションについて</t>
    <rPh sb="9" eb="10">
      <t>ア</t>
    </rPh>
    <phoneticPr fontId="1"/>
  </si>
  <si>
    <t>アドバイスなど頂けたら幸いです。</t>
    <rPh sb="7" eb="8">
      <t>イタダ</t>
    </rPh>
    <rPh sb="11" eb="12">
      <t>サイワ</t>
    </rPh>
    <phoneticPr fontId="1"/>
  </si>
  <si>
    <t>ストップ上げのタイミング・・・直近の高値更新時</t>
    <rPh sb="4" eb="5">
      <t>ア</t>
    </rPh>
    <rPh sb="15" eb="17">
      <t>チョッキン</t>
    </rPh>
    <rPh sb="18" eb="20">
      <t>タカネ</t>
    </rPh>
    <rPh sb="20" eb="22">
      <t>コウシン</t>
    </rPh>
    <rPh sb="22" eb="23">
      <t>ジ</t>
    </rPh>
    <phoneticPr fontId="1"/>
  </si>
  <si>
    <t>リスクリワード</t>
    <phoneticPr fontId="1"/>
  </si>
  <si>
    <t>総資金</t>
    <rPh sb="0" eb="1">
      <t>ソウ</t>
    </rPh>
    <rPh sb="1" eb="3">
      <t>シキン</t>
    </rPh>
    <phoneticPr fontId="1"/>
  </si>
  <si>
    <t>利益額</t>
    <rPh sb="0" eb="2">
      <t>リエキ</t>
    </rPh>
    <rPh sb="2" eb="3">
      <t>ガク</t>
    </rPh>
    <phoneticPr fontId="1"/>
  </si>
  <si>
    <t>損益額</t>
    <rPh sb="0" eb="2">
      <t>ソンエキ</t>
    </rPh>
    <rPh sb="2" eb="3">
      <t>ガク</t>
    </rPh>
    <phoneticPr fontId="1"/>
  </si>
  <si>
    <t>買い</t>
    <rPh sb="0" eb="1">
      <t>カ</t>
    </rPh>
    <phoneticPr fontId="1"/>
  </si>
  <si>
    <t>このまま検証を行ってみたいと思う。</t>
    <rPh sb="4" eb="6">
      <t>ケンショウ</t>
    </rPh>
    <rPh sb="7" eb="8">
      <t>オコナ</t>
    </rPh>
    <rPh sb="14" eb="15">
      <t>オモ</t>
    </rPh>
    <phoneticPr fontId="1"/>
  </si>
  <si>
    <t>PB高値更新でエントリー待ち</t>
    <rPh sb="2" eb="4">
      <t>タカネ</t>
    </rPh>
    <rPh sb="4" eb="6">
      <t>コウシン</t>
    </rPh>
    <rPh sb="12" eb="13">
      <t>マ</t>
    </rPh>
    <phoneticPr fontId="1"/>
  </si>
  <si>
    <t>勝率</t>
    <rPh sb="0" eb="2">
      <t>ショウリツ</t>
    </rPh>
    <phoneticPr fontId="1"/>
  </si>
  <si>
    <t>・先週高値ブレイクでエントリー</t>
    <rPh sb="1" eb="3">
      <t>センシュウ</t>
    </rPh>
    <rPh sb="3" eb="5">
      <t>タカネ</t>
    </rPh>
    <phoneticPr fontId="1"/>
  </si>
  <si>
    <t>が、検証なので継続</t>
    <rPh sb="2" eb="4">
      <t>ケンショウ</t>
    </rPh>
    <rPh sb="7" eb="9">
      <t>ケイゾク</t>
    </rPh>
    <phoneticPr fontId="1"/>
  </si>
  <si>
    <t>タイムで出現</t>
    <rPh sb="4" eb="6">
      <t>シュツゲン</t>
    </rPh>
    <phoneticPr fontId="1"/>
  </si>
  <si>
    <t>週足にて検証課題のPBがリアル</t>
    <rPh sb="0" eb="2">
      <t>シュウアシ</t>
    </rPh>
    <rPh sb="4" eb="6">
      <t>ケンショウ</t>
    </rPh>
    <rPh sb="6" eb="8">
      <t>カダイ</t>
    </rPh>
    <phoneticPr fontId="1"/>
  </si>
  <si>
    <t>回数</t>
    <rPh sb="0" eb="2">
      <t>カイスウ</t>
    </rPh>
    <phoneticPr fontId="1"/>
  </si>
  <si>
    <t>総獲得pips</t>
    <rPh sb="0" eb="1">
      <t>ソウ</t>
    </rPh>
    <rPh sb="1" eb="3">
      <t>カクトク</t>
    </rPh>
    <phoneticPr fontId="1"/>
  </si>
  <si>
    <t>総利益</t>
    <rPh sb="0" eb="1">
      <t>ソウ</t>
    </rPh>
    <rPh sb="1" eb="3">
      <t>リエキ</t>
    </rPh>
    <phoneticPr fontId="1"/>
  </si>
  <si>
    <t>総損失pips</t>
    <rPh sb="0" eb="1">
      <t>ソウ</t>
    </rPh>
    <rPh sb="1" eb="3">
      <t>ソンシツ</t>
    </rPh>
    <phoneticPr fontId="1"/>
  </si>
  <si>
    <t>総損失</t>
    <rPh sb="0" eb="1">
      <t>ソウ</t>
    </rPh>
    <rPh sb="1" eb="3">
      <t>ソンシツ</t>
    </rPh>
    <phoneticPr fontId="1"/>
  </si>
  <si>
    <t>今日確認したら、実態が</t>
    <rPh sb="0" eb="2">
      <t>キョウ</t>
    </rPh>
    <rPh sb="2" eb="4">
      <t>カクニン</t>
    </rPh>
    <rPh sb="8" eb="10">
      <t>ジッタイ</t>
    </rPh>
    <phoneticPr fontId="1"/>
  </si>
  <si>
    <t>完全に線上にいた。</t>
    <rPh sb="0" eb="2">
      <t>カンゼン</t>
    </rPh>
    <rPh sb="3" eb="5">
      <t>センジョウ</t>
    </rPh>
    <phoneticPr fontId="1"/>
  </si>
  <si>
    <t>2005.7.28</t>
    <phoneticPr fontId="1"/>
  </si>
  <si>
    <t>買い</t>
    <rPh sb="0" eb="1">
      <t>カ</t>
    </rPh>
    <phoneticPr fontId="1"/>
  </si>
  <si>
    <t>売り</t>
    <rPh sb="0" eb="1">
      <t>ウ</t>
    </rPh>
    <phoneticPr fontId="1"/>
  </si>
  <si>
    <t>2005.6.8</t>
    <phoneticPr fontId="1"/>
  </si>
  <si>
    <t>2005.7.20</t>
    <phoneticPr fontId="1"/>
  </si>
  <si>
    <t>2005.6.10</t>
    <phoneticPr fontId="1"/>
  </si>
  <si>
    <t>2005.10.5</t>
    <phoneticPr fontId="1"/>
  </si>
  <si>
    <t>2005.10.7</t>
    <phoneticPr fontId="1"/>
  </si>
  <si>
    <t>2005.11.29</t>
    <phoneticPr fontId="1"/>
  </si>
  <si>
    <t>2005.12.14</t>
    <phoneticPr fontId="1"/>
  </si>
  <si>
    <t>2006.1.19</t>
    <phoneticPr fontId="1"/>
  </si>
  <si>
    <t>2006.2.6</t>
    <phoneticPr fontId="1"/>
  </si>
  <si>
    <t>2006.3.9</t>
    <phoneticPr fontId="1"/>
  </si>
  <si>
    <t>2006.3.17</t>
    <phoneticPr fontId="1"/>
  </si>
  <si>
    <t>2006.4.7</t>
    <phoneticPr fontId="1"/>
  </si>
  <si>
    <t>2006.4.24</t>
    <phoneticPr fontId="1"/>
  </si>
  <si>
    <t>勝敗</t>
    <rPh sb="0" eb="2">
      <t>ショウハイ</t>
    </rPh>
    <phoneticPr fontId="1"/>
  </si>
  <si>
    <t>負け</t>
    <rPh sb="0" eb="1">
      <t>マ</t>
    </rPh>
    <phoneticPr fontId="1"/>
  </si>
  <si>
    <t>勝ち</t>
    <rPh sb="0" eb="1">
      <t>カ</t>
    </rPh>
    <phoneticPr fontId="1"/>
  </si>
  <si>
    <t>2006.5.12</t>
    <phoneticPr fontId="1"/>
  </si>
  <si>
    <t>2006.5.17</t>
    <phoneticPr fontId="1"/>
  </si>
  <si>
    <t>2006.7.3</t>
    <phoneticPr fontId="1"/>
  </si>
  <si>
    <t>2006.7.7</t>
    <phoneticPr fontId="1"/>
  </si>
  <si>
    <t>2006.7.26</t>
    <phoneticPr fontId="1"/>
  </si>
  <si>
    <t>2006.7.28</t>
    <phoneticPr fontId="1"/>
  </si>
  <si>
    <t>2006.9.6</t>
    <phoneticPr fontId="1"/>
  </si>
  <si>
    <t>2006.9.12</t>
    <phoneticPr fontId="1"/>
  </si>
  <si>
    <t>2006.9.20</t>
    <phoneticPr fontId="1"/>
  </si>
  <si>
    <t>2006.9.29</t>
    <phoneticPr fontId="1"/>
  </si>
  <si>
    <t>2006.10.2</t>
    <phoneticPr fontId="1"/>
  </si>
  <si>
    <t>2006.10.5</t>
    <phoneticPr fontId="1"/>
  </si>
  <si>
    <t>2006.10.8</t>
    <phoneticPr fontId="1"/>
  </si>
  <si>
    <t>2006.11.14</t>
    <phoneticPr fontId="1"/>
  </si>
  <si>
    <t>2006.11.27</t>
    <phoneticPr fontId="1"/>
  </si>
  <si>
    <t>2007.1.4</t>
    <phoneticPr fontId="1"/>
  </si>
  <si>
    <t>・MA線はロウソク足の形によって</t>
    <rPh sb="3" eb="4">
      <t>セン</t>
    </rPh>
    <rPh sb="9" eb="10">
      <t>アシ</t>
    </rPh>
    <rPh sb="11" eb="12">
      <t>カタチ</t>
    </rPh>
    <phoneticPr fontId="1"/>
  </si>
  <si>
    <t>場所が変化していくようだ。</t>
    <rPh sb="0" eb="2">
      <t>バショ</t>
    </rPh>
    <rPh sb="3" eb="5">
      <t>ヘンカ</t>
    </rPh>
    <phoneticPr fontId="1"/>
  </si>
  <si>
    <t>実践していくに当たっては</t>
    <rPh sb="0" eb="2">
      <t>ジッセン</t>
    </rPh>
    <rPh sb="7" eb="8">
      <t>ア</t>
    </rPh>
    <phoneticPr fontId="1"/>
  </si>
  <si>
    <t>注意が必要かもしれない。</t>
    <rPh sb="0" eb="2">
      <t>チュウイ</t>
    </rPh>
    <rPh sb="3" eb="5">
      <t>ヒツヨウ</t>
    </rPh>
    <phoneticPr fontId="1"/>
  </si>
  <si>
    <t>2007.3.30</t>
    <phoneticPr fontId="1"/>
  </si>
  <si>
    <t>2007.6.7</t>
    <phoneticPr fontId="1"/>
  </si>
  <si>
    <t>2007.9.4</t>
    <phoneticPr fontId="1"/>
  </si>
  <si>
    <t>2007.9.5</t>
    <phoneticPr fontId="1"/>
  </si>
  <si>
    <t>2007.9.28</t>
    <phoneticPr fontId="1"/>
  </si>
  <si>
    <t>2007.10.19</t>
    <phoneticPr fontId="1"/>
  </si>
  <si>
    <t>2007.12.27</t>
    <phoneticPr fontId="1"/>
  </si>
  <si>
    <t>2008.1.25</t>
    <phoneticPr fontId="1"/>
  </si>
  <si>
    <t>2008.2.5</t>
    <phoneticPr fontId="1"/>
  </si>
  <si>
    <t>2008.2.13</t>
    <phoneticPr fontId="1"/>
  </si>
  <si>
    <t>2008.5.1</t>
    <phoneticPr fontId="1"/>
  </si>
  <si>
    <t>2008.5.7</t>
    <phoneticPr fontId="1"/>
  </si>
  <si>
    <t>2008.9.16</t>
    <phoneticPr fontId="1"/>
  </si>
  <si>
    <t>2008.9.29</t>
    <phoneticPr fontId="1"/>
  </si>
  <si>
    <t>2008.10.14</t>
    <phoneticPr fontId="1"/>
  </si>
  <si>
    <t>2008.10.20</t>
    <phoneticPr fontId="1"/>
  </si>
  <si>
    <t>2009.5.21</t>
    <phoneticPr fontId="1"/>
  </si>
  <si>
    <t>2009.6.16</t>
    <phoneticPr fontId="1"/>
  </si>
  <si>
    <t>2009.6.24</t>
    <phoneticPr fontId="1"/>
  </si>
  <si>
    <t>2009.6.25</t>
    <phoneticPr fontId="1"/>
  </si>
  <si>
    <t>2009.7.3</t>
    <phoneticPr fontId="1"/>
  </si>
  <si>
    <t>2009.7.20</t>
    <phoneticPr fontId="1"/>
  </si>
  <si>
    <t>2009.7.22</t>
    <phoneticPr fontId="1"/>
  </si>
  <si>
    <t>2009.8.11</t>
    <phoneticPr fontId="1"/>
  </si>
  <si>
    <t>2009.9.23</t>
    <phoneticPr fontId="1"/>
  </si>
  <si>
    <t>2009.11.5</t>
    <phoneticPr fontId="1"/>
  </si>
  <si>
    <t>2009.11.6</t>
    <phoneticPr fontId="1"/>
  </si>
  <si>
    <t>2009.11.10</t>
    <phoneticPr fontId="1"/>
  </si>
  <si>
    <t>2009.12.18</t>
    <phoneticPr fontId="1"/>
  </si>
  <si>
    <t>2010.1.22</t>
    <phoneticPr fontId="1"/>
  </si>
  <si>
    <t>2010.1.28</t>
    <phoneticPr fontId="1"/>
  </si>
  <si>
    <t>2010.3.17</t>
    <phoneticPr fontId="1"/>
  </si>
  <si>
    <t>2010.4.8</t>
    <phoneticPr fontId="1"/>
  </si>
  <si>
    <t>2010.4.22</t>
    <phoneticPr fontId="1"/>
  </si>
  <si>
    <t>2010.4.16</t>
    <phoneticPr fontId="1"/>
  </si>
  <si>
    <t>2010.4.27</t>
    <phoneticPr fontId="1"/>
  </si>
  <si>
    <t>2010.5.3</t>
    <phoneticPr fontId="1"/>
  </si>
  <si>
    <t>2010.5.5</t>
    <phoneticPr fontId="1"/>
  </si>
  <si>
    <t>2010.6.8</t>
    <phoneticPr fontId="1"/>
  </si>
  <si>
    <t>2010.6.17</t>
    <phoneticPr fontId="1"/>
  </si>
  <si>
    <t>2010.6.22</t>
    <phoneticPr fontId="1"/>
  </si>
  <si>
    <t>2010.7.30</t>
    <phoneticPr fontId="1"/>
  </si>
  <si>
    <t>2010.8.11</t>
    <phoneticPr fontId="1"/>
  </si>
  <si>
    <t>2010.9.10</t>
    <phoneticPr fontId="1"/>
  </si>
  <si>
    <t>2010.9.15</t>
    <phoneticPr fontId="1"/>
  </si>
  <si>
    <t>2010.11.12</t>
    <phoneticPr fontId="1"/>
  </si>
  <si>
    <t>2010.11.23</t>
    <phoneticPr fontId="1"/>
  </si>
  <si>
    <t>2011.1.7</t>
    <phoneticPr fontId="1"/>
  </si>
  <si>
    <t>2011.2.24</t>
    <phoneticPr fontId="1"/>
  </si>
  <si>
    <t>2011.3.1</t>
    <phoneticPr fontId="1"/>
  </si>
  <si>
    <t>2011.3.4</t>
    <phoneticPr fontId="1"/>
  </si>
  <si>
    <t>売り</t>
    <rPh sb="0" eb="1">
      <t>ウ</t>
    </rPh>
    <phoneticPr fontId="1"/>
  </si>
  <si>
    <t>勝ち</t>
    <rPh sb="0" eb="1">
      <t>カ</t>
    </rPh>
    <phoneticPr fontId="1"/>
  </si>
  <si>
    <t>負け</t>
    <rPh sb="0" eb="1">
      <t>マ</t>
    </rPh>
    <phoneticPr fontId="1"/>
  </si>
  <si>
    <t>ー</t>
    <phoneticPr fontId="1"/>
  </si>
  <si>
    <t>ー</t>
    <phoneticPr fontId="1"/>
  </si>
  <si>
    <t>2009.10.15</t>
    <phoneticPr fontId="1"/>
  </si>
  <si>
    <t>・順調そうにみえる</t>
    <rPh sb="1" eb="3">
      <t>ジュンチョウ</t>
    </rPh>
    <phoneticPr fontId="1"/>
  </si>
  <si>
    <t>2011.5.10</t>
    <phoneticPr fontId="1"/>
  </si>
  <si>
    <t>2011.5.31</t>
    <phoneticPr fontId="1"/>
  </si>
  <si>
    <t>2011.9.6</t>
    <phoneticPr fontId="1"/>
  </si>
  <si>
    <t>2011.10.12</t>
    <phoneticPr fontId="1"/>
  </si>
  <si>
    <t>2011.10.20</t>
    <phoneticPr fontId="1"/>
  </si>
  <si>
    <t>2011.10.31</t>
    <phoneticPr fontId="1"/>
  </si>
  <si>
    <t>負け</t>
    <rPh sb="0" eb="1">
      <t>マ</t>
    </rPh>
    <phoneticPr fontId="1"/>
  </si>
  <si>
    <t>勝ち</t>
    <rPh sb="0" eb="1">
      <t>カ</t>
    </rPh>
    <phoneticPr fontId="1"/>
  </si>
  <si>
    <t>売り</t>
    <rPh sb="0" eb="1">
      <t>ウ</t>
    </rPh>
    <phoneticPr fontId="1"/>
  </si>
  <si>
    <t>リスクリワード</t>
    <phoneticPr fontId="1"/>
  </si>
  <si>
    <t>検証結果</t>
    <rPh sb="0" eb="2">
      <t>ケンショウ</t>
    </rPh>
    <rPh sb="2" eb="4">
      <t>ケッカ</t>
    </rPh>
    <phoneticPr fontId="1"/>
  </si>
  <si>
    <t>・2005～2015までの検証をした。</t>
    <rPh sb="13" eb="15">
      <t>ケンショウ</t>
    </rPh>
    <phoneticPr fontId="1"/>
  </si>
  <si>
    <t>・リスクリワードは約１：３であった。</t>
    <rPh sb="9" eb="10">
      <t>ヤク</t>
    </rPh>
    <phoneticPr fontId="1"/>
  </si>
  <si>
    <t>感想</t>
    <rPh sb="0" eb="2">
      <t>カンソウ</t>
    </rPh>
    <phoneticPr fontId="1"/>
  </si>
  <si>
    <t>最大連敗</t>
    <rPh sb="0" eb="2">
      <t>サイダイ</t>
    </rPh>
    <rPh sb="2" eb="4">
      <t>レンパイ</t>
    </rPh>
    <phoneticPr fontId="1"/>
  </si>
  <si>
    <t>大きく勝つときは検証といえどもテンションが上がってしまう。</t>
    <rPh sb="0" eb="1">
      <t>オオ</t>
    </rPh>
    <rPh sb="3" eb="4">
      <t>カ</t>
    </rPh>
    <rPh sb="8" eb="10">
      <t>ケンショウ</t>
    </rPh>
    <rPh sb="21" eb="22">
      <t>ア</t>
    </rPh>
    <phoneticPr fontId="1"/>
  </si>
  <si>
    <t>但し、長生きするためにも精度を上げる必要あり。</t>
    <rPh sb="0" eb="1">
      <t>タダ</t>
    </rPh>
    <rPh sb="3" eb="5">
      <t>ナガイ</t>
    </rPh>
    <rPh sb="12" eb="14">
      <t>セイド</t>
    </rPh>
    <rPh sb="15" eb="16">
      <t>ア</t>
    </rPh>
    <rPh sb="18" eb="20">
      <t>ヒツヨウ</t>
    </rPh>
    <phoneticPr fontId="1"/>
  </si>
  <si>
    <t>・勝率３８％とかなり低い結果となったが、総利益は72トレードで１０００％を超えた。</t>
    <rPh sb="1" eb="3">
      <t>ショウリツ</t>
    </rPh>
    <rPh sb="10" eb="11">
      <t>ヒク</t>
    </rPh>
    <rPh sb="12" eb="14">
      <t>ケッカ</t>
    </rPh>
    <rPh sb="20" eb="21">
      <t>ソウ</t>
    </rPh>
    <rPh sb="21" eb="23">
      <t>リエキ</t>
    </rPh>
    <rPh sb="37" eb="38">
      <t>コ</t>
    </rPh>
    <phoneticPr fontId="1"/>
  </si>
  <si>
    <t>・勝率が悪いので心臓に悪かった。</t>
    <rPh sb="1" eb="3">
      <t>ショウリツ</t>
    </rPh>
    <rPh sb="4" eb="5">
      <t>ワル</t>
    </rPh>
    <rPh sb="8" eb="10">
      <t>シンゾウ</t>
    </rPh>
    <rPh sb="11" eb="12">
      <t>ワル</t>
    </rPh>
    <phoneticPr fontId="1"/>
  </si>
  <si>
    <t>思っていたよりもトレード回数が少なかったが、これだけ負けているのに総利益は増えていることにもの凄く驚いた。</t>
    <rPh sb="26" eb="27">
      <t>マ</t>
    </rPh>
    <rPh sb="33" eb="34">
      <t>ソウ</t>
    </rPh>
    <rPh sb="34" eb="36">
      <t>リエキ</t>
    </rPh>
    <rPh sb="37" eb="38">
      <t>フ</t>
    </rPh>
    <rPh sb="47" eb="48">
      <t>スゴ</t>
    </rPh>
    <rPh sb="49" eb="50">
      <t>オドロ</t>
    </rPh>
    <phoneticPr fontId="1"/>
  </si>
  <si>
    <t>この勝率でもこの手法でやっていけば負ける事はないんだなと思い、少し光が見えてきたと思う。</t>
    <rPh sb="2" eb="4">
      <t>ショウリツ</t>
    </rPh>
    <rPh sb="8" eb="10">
      <t>シュホウ</t>
    </rPh>
    <rPh sb="17" eb="18">
      <t>マ</t>
    </rPh>
    <rPh sb="20" eb="21">
      <t>コト</t>
    </rPh>
    <rPh sb="28" eb="29">
      <t>オモ</t>
    </rPh>
    <rPh sb="31" eb="32">
      <t>スコ</t>
    </rPh>
    <rPh sb="33" eb="34">
      <t>ヒカリ</t>
    </rPh>
    <rPh sb="35" eb="36">
      <t>ミ</t>
    </rPh>
    <rPh sb="41" eb="42">
      <t>オモ</t>
    </rPh>
    <phoneticPr fontId="1"/>
  </si>
  <si>
    <t>まずは、残りの課題をこなしていく。</t>
    <rPh sb="4" eb="5">
      <t>ノコ</t>
    </rPh>
    <rPh sb="7" eb="9">
      <t>カダイ</t>
    </rPh>
    <phoneticPr fontId="1"/>
  </si>
  <si>
    <t>時間軸</t>
    <rPh sb="0" eb="3">
      <t>ジカンジク</t>
    </rPh>
    <phoneticPr fontId="1"/>
  </si>
  <si>
    <t>週足</t>
    <rPh sb="0" eb="2">
      <t>シュウアシ</t>
    </rPh>
    <phoneticPr fontId="1"/>
  </si>
  <si>
    <t>・まず目指すは前回高値</t>
    <rPh sb="3" eb="5">
      <t>メザ</t>
    </rPh>
    <rPh sb="7" eb="9">
      <t>ゼンカイ</t>
    </rPh>
    <rPh sb="9" eb="11">
      <t>タカネ</t>
    </rPh>
    <phoneticPr fontId="1"/>
  </si>
  <si>
    <t>それを超えてくると200円付近が</t>
    <rPh sb="3" eb="4">
      <t>コ</t>
    </rPh>
    <rPh sb="12" eb="13">
      <t>エン</t>
    </rPh>
    <rPh sb="13" eb="15">
      <t>フキン</t>
    </rPh>
    <phoneticPr fontId="1"/>
  </si>
  <si>
    <t>レジスタンスになりそうだ</t>
    <phoneticPr fontId="1"/>
  </si>
  <si>
    <t>総資産</t>
    <rPh sb="0" eb="3">
      <t>ソウシサン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</si>
</sst>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quot;¥&quot;#,##0;&quot;¥&quot;\-#,##0"/>
    <numFmt numFmtId="176" formatCode="0.0_ "/>
    <numFmt numFmtId="177" formatCode="0_ "/>
    <numFmt numFmtId="178" formatCode="0.000"/>
    <numFmt numFmtId="179" formatCode="yyyy/m/d;@"/>
    <numFmt numFmtId="180" formatCode="0.00_ "/>
  </numFmts>
  <fonts count="5">
    <font>
      <sz val="11"/>
      <color indexed="8"/>
      <name val="ＭＳ Ｐゴシック"/>
      <family val="3"/>
      <charset val="128"/>
    </font>
    <font>
      <sz val="6"/>
      <name val="ＭＳ Ｐゴシック"/>
      <family val="3"/>
      <charset val="128"/>
    </font>
    <font>
      <sz val="11"/>
      <name val="ＭＳ Ｐゴシック"/>
      <family val="3"/>
      <charset val="128"/>
    </font>
    <font>
      <sz val="11"/>
      <color rgb="FFFF0000"/>
      <name val="ＭＳ Ｐゴシック"/>
      <family val="3"/>
      <charset val="128"/>
    </font>
    <font>
      <b/>
      <sz val="11"/>
      <color indexed="8"/>
      <name val="ＭＳ Ｐゴシック"/>
      <family val="3"/>
      <charset val="128"/>
    </font>
  </fonts>
  <fills count="10">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4"/>
      </patternFill>
    </fill>
  </fills>
  <borders count="1">
    <border>
      <left/>
      <right/>
      <top/>
      <bottom/>
      <diagonal/>
    </border>
  </borders>
  <cellStyleXfs count="1">
    <xf numFmtId="0" fontId="0" fillId="0" borderId="0">
      <alignment vertical="center"/>
    </xf>
  </cellStyleXfs>
  <cellXfs count="55">
    <xf numFmtId="0" fontId="0" fillId="0" borderId="0" xfId="0">
      <alignment vertical="center"/>
    </xf>
    <xf numFmtId="14" fontId="0" fillId="0" borderId="0" xfId="0" applyNumberFormat="1">
      <alignment vertical="center"/>
    </xf>
    <xf numFmtId="0" fontId="4" fillId="0" borderId="0" xfId="0" applyFont="1">
      <alignment vertical="center"/>
    </xf>
    <xf numFmtId="56" fontId="0" fillId="0" borderId="0" xfId="0" applyNumberFormat="1">
      <alignment vertical="center"/>
    </xf>
    <xf numFmtId="0" fontId="0" fillId="3" borderId="0" xfId="0" applyFill="1" applyAlignment="1">
      <alignment horizontal="center"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178" fontId="0" fillId="0" borderId="0" xfId="0" applyNumberFormat="1" applyAlignment="1">
      <alignment horizontal="center" vertical="center"/>
    </xf>
    <xf numFmtId="0" fontId="0" fillId="0" borderId="0" xfId="0" applyAlignment="1">
      <alignment horizontal="left" vertical="center"/>
    </xf>
    <xf numFmtId="0" fontId="0" fillId="3" borderId="0" xfId="0" applyFill="1" applyAlignment="1">
      <alignment horizontal="left" vertical="center"/>
    </xf>
    <xf numFmtId="179" fontId="0" fillId="0" borderId="0" xfId="0" applyNumberFormat="1" applyAlignment="1">
      <alignment horizontal="left" vertical="center"/>
    </xf>
    <xf numFmtId="14" fontId="0" fillId="0" borderId="0" xfId="0" applyNumberFormat="1" applyAlignment="1">
      <alignment horizontal="left" vertical="center"/>
    </xf>
    <xf numFmtId="56" fontId="0" fillId="0" borderId="0" xfId="0" applyNumberFormat="1" applyAlignment="1">
      <alignment horizontal="left" vertical="center"/>
    </xf>
    <xf numFmtId="0" fontId="0" fillId="0" borderId="0" xfId="0" applyFill="1" applyAlignment="1">
      <alignment horizontal="center" vertical="center"/>
    </xf>
    <xf numFmtId="1" fontId="0" fillId="0" borderId="0" xfId="0" applyNumberForma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pplyAlignment="1">
      <alignment horizontal="left" vertical="center" wrapText="1"/>
    </xf>
    <xf numFmtId="179" fontId="0" fillId="0" borderId="0" xfId="0" applyNumberFormat="1" applyAlignment="1">
      <alignment horizontal="center" vertical="center"/>
    </xf>
    <xf numFmtId="0" fontId="2" fillId="4" borderId="0" xfId="0" applyFont="1" applyFill="1" applyAlignment="1">
      <alignment horizontal="center" vertical="center"/>
    </xf>
    <xf numFmtId="1" fontId="2" fillId="4" borderId="0" xfId="0" applyNumberFormat="1" applyFont="1" applyFill="1" applyAlignment="1">
      <alignment horizontal="center" vertical="center"/>
    </xf>
    <xf numFmtId="0" fontId="2" fillId="5" borderId="0" xfId="0" applyFont="1" applyFill="1" applyAlignment="1">
      <alignment horizontal="center" vertical="center"/>
    </xf>
    <xf numFmtId="0" fontId="2" fillId="5" borderId="0" xfId="0" applyFont="1" applyFill="1">
      <alignment vertical="center"/>
    </xf>
    <xf numFmtId="1" fontId="2" fillId="5" borderId="0" xfId="0" applyNumberFormat="1" applyFont="1" applyFill="1" applyAlignment="1">
      <alignment horizontal="center" vertical="center"/>
    </xf>
    <xf numFmtId="180" fontId="0" fillId="0" borderId="0" xfId="0" applyNumberFormat="1" applyAlignment="1">
      <alignment horizontal="center" vertical="center"/>
    </xf>
    <xf numFmtId="0" fontId="0" fillId="0" borderId="0" xfId="0" applyAlignment="1">
      <alignment vertical="center"/>
    </xf>
    <xf numFmtId="14" fontId="0" fillId="0" borderId="0" xfId="0" applyNumberFormat="1" applyAlignment="1">
      <alignment horizontal="center" vertical="center"/>
    </xf>
    <xf numFmtId="178" fontId="0" fillId="0" borderId="0" xfId="0" applyNumberFormat="1">
      <alignment vertical="center"/>
    </xf>
    <xf numFmtId="0" fontId="0" fillId="6" borderId="0" xfId="0" applyFill="1">
      <alignment vertical="center"/>
    </xf>
    <xf numFmtId="0" fontId="0" fillId="0" borderId="0" xfId="0" applyFill="1">
      <alignment vertical="center"/>
    </xf>
    <xf numFmtId="0" fontId="0" fillId="0" borderId="0" xfId="0" applyAlignment="1">
      <alignment horizontal="left" vertical="center" wrapText="1"/>
    </xf>
    <xf numFmtId="0" fontId="0" fillId="2" borderId="0" xfId="0" applyFill="1" applyAlignment="1">
      <alignment horizontal="center" vertical="center"/>
    </xf>
    <xf numFmtId="9" fontId="0" fillId="0" borderId="0" xfId="0" applyNumberFormat="1" applyAlignment="1">
      <alignment horizontal="center" vertical="center"/>
    </xf>
    <xf numFmtId="0" fontId="0" fillId="0" borderId="0" xfId="0" applyAlignment="1">
      <alignment horizontal="left" vertical="center" wrapText="1"/>
    </xf>
    <xf numFmtId="2" fontId="2" fillId="4" borderId="0" xfId="0" applyNumberFormat="1" applyFont="1"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6" borderId="0" xfId="0" applyFill="1" applyAlignment="1">
      <alignment horizontal="center" vertical="center"/>
    </xf>
    <xf numFmtId="14" fontId="0" fillId="0" borderId="0" xfId="0" applyNumberFormat="1" applyFill="1" applyAlignment="1">
      <alignment horizontal="center" vertical="center"/>
    </xf>
    <xf numFmtId="1" fontId="2" fillId="7" borderId="0" xfId="0" applyNumberFormat="1" applyFont="1" applyFill="1" applyAlignment="1">
      <alignment horizontal="center" vertical="center"/>
    </xf>
    <xf numFmtId="1" fontId="0" fillId="7" borderId="0" xfId="0" applyNumberFormat="1" applyFill="1">
      <alignment vertical="center"/>
    </xf>
    <xf numFmtId="0" fontId="2" fillId="8" borderId="0" xfId="0" applyFont="1" applyFill="1" applyAlignment="1">
      <alignment horizontal="center" vertical="center"/>
    </xf>
    <xf numFmtId="1" fontId="2" fillId="8" borderId="0" xfId="0" applyNumberFormat="1" applyFont="1" applyFill="1" applyAlignment="1">
      <alignment horizontal="center" vertical="center"/>
    </xf>
    <xf numFmtId="1" fontId="0" fillId="8" borderId="0" xfId="0" applyNumberFormat="1" applyFill="1">
      <alignment vertical="center"/>
    </xf>
    <xf numFmtId="0" fontId="0" fillId="0" borderId="0" xfId="0" applyAlignment="1">
      <alignment horizontal="center" vertical="center"/>
    </xf>
    <xf numFmtId="178" fontId="0" fillId="2" borderId="0" xfId="0" applyNumberFormat="1" applyFill="1" applyAlignment="1">
      <alignment horizontal="center" vertical="center"/>
    </xf>
    <xf numFmtId="177" fontId="0" fillId="8" borderId="0" xfId="0" applyNumberFormat="1" applyFill="1" applyAlignment="1">
      <alignment horizontal="center" vertical="center"/>
    </xf>
    <xf numFmtId="0" fontId="0" fillId="0" borderId="0" xfId="0" applyAlignment="1">
      <alignment horizontal="left" vertical="center" wrapText="1"/>
    </xf>
    <xf numFmtId="0" fontId="0" fillId="2" borderId="0" xfId="0" applyFill="1" applyAlignment="1">
      <alignment horizontal="center" vertical="center"/>
    </xf>
    <xf numFmtId="0" fontId="0" fillId="0" borderId="0" xfId="0" applyAlignment="1">
      <alignment horizontal="center" vertical="center"/>
    </xf>
    <xf numFmtId="5" fontId="0" fillId="0" borderId="0" xfId="0" applyNumberFormat="1" applyAlignment="1">
      <alignment horizontal="center" vertical="center"/>
    </xf>
    <xf numFmtId="9" fontId="0" fillId="0" borderId="0" xfId="0" applyNumberFormat="1" applyAlignment="1">
      <alignment horizontal="center" vertical="center"/>
    </xf>
    <xf numFmtId="0" fontId="0" fillId="0" borderId="0" xfId="0" applyAlignment="1">
      <alignment horizontal="center" vertical="center" wrapText="1"/>
    </xf>
    <xf numFmtId="0" fontId="0" fillId="9" borderId="0" xfId="0" applyFill="1">
      <alignment vertical="center"/>
    </xf>
    <xf numFmtId="177" fontId="0" fillId="9" borderId="0" xfId="0" applyNumberFormat="1" applyFill="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443628</xdr:colOff>
      <xdr:row>21</xdr:row>
      <xdr:rowOff>38100</xdr:rowOff>
    </xdr:to>
    <xdr:pic>
      <xdr:nvPicPr>
        <xdr:cNvPr id="3" name="図 2"/>
        <xdr:cNvPicPr>
          <a:picLocks noChangeAspect="1"/>
        </xdr:cNvPicPr>
      </xdr:nvPicPr>
      <xdr:blipFill>
        <a:blip xmlns:r="http://schemas.openxmlformats.org/officeDocument/2006/relationships" r:embed="rId1"/>
        <a:stretch>
          <a:fillRect/>
        </a:stretch>
      </xdr:blipFill>
      <xdr:spPr>
        <a:xfrm>
          <a:off x="0" y="1038225"/>
          <a:ext cx="2015253" cy="2600325"/>
        </a:xfrm>
        <a:prstGeom prst="rect">
          <a:avLst/>
        </a:prstGeom>
      </xdr:spPr>
    </xdr:pic>
    <xdr:clientData/>
  </xdr:twoCellAnchor>
  <xdr:twoCellAnchor editAs="oneCell">
    <xdr:from>
      <xdr:col>4</xdr:col>
      <xdr:colOff>9525</xdr:colOff>
      <xdr:row>6</xdr:row>
      <xdr:rowOff>6787</xdr:rowOff>
    </xdr:from>
    <xdr:to>
      <xdr:col>6</xdr:col>
      <xdr:colOff>352425</xdr:colOff>
      <xdr:row>21</xdr:row>
      <xdr:rowOff>28256</xdr:rowOff>
    </xdr:to>
    <xdr:pic>
      <xdr:nvPicPr>
        <xdr:cNvPr id="2" name="図 1"/>
        <xdr:cNvPicPr>
          <a:picLocks noChangeAspect="1"/>
        </xdr:cNvPicPr>
      </xdr:nvPicPr>
      <xdr:blipFill>
        <a:blip xmlns:r="http://schemas.openxmlformats.org/officeDocument/2006/relationships" r:embed="rId2"/>
        <a:stretch>
          <a:fillRect/>
        </a:stretch>
      </xdr:blipFill>
      <xdr:spPr>
        <a:xfrm>
          <a:off x="3067050" y="1035487"/>
          <a:ext cx="1828800" cy="2593219"/>
        </a:xfrm>
        <a:prstGeom prst="rect">
          <a:avLst/>
        </a:prstGeom>
      </xdr:spPr>
    </xdr:pic>
    <xdr:clientData/>
  </xdr:twoCellAnchor>
  <xdr:twoCellAnchor editAs="oneCell">
    <xdr:from>
      <xdr:col>7</xdr:col>
      <xdr:colOff>685799</xdr:colOff>
      <xdr:row>5</xdr:row>
      <xdr:rowOff>171449</xdr:rowOff>
    </xdr:from>
    <xdr:to>
      <xdr:col>10</xdr:col>
      <xdr:colOff>333374</xdr:colOff>
      <xdr:row>21</xdr:row>
      <xdr:rowOff>61674</xdr:rowOff>
    </xdr:to>
    <xdr:pic>
      <xdr:nvPicPr>
        <xdr:cNvPr id="4" name="図 3"/>
        <xdr:cNvPicPr>
          <a:picLocks noChangeAspect="1"/>
        </xdr:cNvPicPr>
      </xdr:nvPicPr>
      <xdr:blipFill>
        <a:blip xmlns:r="http://schemas.openxmlformats.org/officeDocument/2006/relationships" r:embed="rId3"/>
        <a:stretch>
          <a:fillRect/>
        </a:stretch>
      </xdr:blipFill>
      <xdr:spPr>
        <a:xfrm>
          <a:off x="5915024" y="1028699"/>
          <a:ext cx="1819275" cy="2633425"/>
        </a:xfrm>
        <a:prstGeom prst="rect">
          <a:avLst/>
        </a:prstGeom>
      </xdr:spPr>
    </xdr:pic>
    <xdr:clientData/>
  </xdr:twoCellAnchor>
  <xdr:twoCellAnchor editAs="oneCell">
    <xdr:from>
      <xdr:col>11</xdr:col>
      <xdr:colOff>0</xdr:colOff>
      <xdr:row>6</xdr:row>
      <xdr:rowOff>0</xdr:rowOff>
    </xdr:from>
    <xdr:to>
      <xdr:col>13</xdr:col>
      <xdr:colOff>314100</xdr:colOff>
      <xdr:row>19</xdr:row>
      <xdr:rowOff>114007</xdr:rowOff>
    </xdr:to>
    <xdr:pic>
      <xdr:nvPicPr>
        <xdr:cNvPr id="5" name="図 4"/>
        <xdr:cNvPicPr>
          <a:picLocks noChangeAspect="1"/>
        </xdr:cNvPicPr>
      </xdr:nvPicPr>
      <xdr:blipFill>
        <a:blip xmlns:r="http://schemas.openxmlformats.org/officeDocument/2006/relationships" r:embed="rId4"/>
        <a:stretch>
          <a:fillRect/>
        </a:stretch>
      </xdr:blipFill>
      <xdr:spPr>
        <a:xfrm>
          <a:off x="8086725" y="1028700"/>
          <a:ext cx="1800000" cy="2342857"/>
        </a:xfrm>
        <a:prstGeom prst="rect">
          <a:avLst/>
        </a:prstGeom>
      </xdr:spPr>
    </xdr:pic>
    <xdr:clientData/>
  </xdr:twoCellAnchor>
  <xdr:twoCellAnchor editAs="oneCell">
    <xdr:from>
      <xdr:col>14</xdr:col>
      <xdr:colOff>0</xdr:colOff>
      <xdr:row>6</xdr:row>
      <xdr:rowOff>0</xdr:rowOff>
    </xdr:from>
    <xdr:to>
      <xdr:col>16</xdr:col>
      <xdr:colOff>266481</xdr:colOff>
      <xdr:row>19</xdr:row>
      <xdr:rowOff>133055</xdr:rowOff>
    </xdr:to>
    <xdr:pic>
      <xdr:nvPicPr>
        <xdr:cNvPr id="6" name="図 5"/>
        <xdr:cNvPicPr>
          <a:picLocks noChangeAspect="1"/>
        </xdr:cNvPicPr>
      </xdr:nvPicPr>
      <xdr:blipFill>
        <a:blip xmlns:r="http://schemas.openxmlformats.org/officeDocument/2006/relationships" r:embed="rId5"/>
        <a:stretch>
          <a:fillRect/>
        </a:stretch>
      </xdr:blipFill>
      <xdr:spPr>
        <a:xfrm>
          <a:off x="10258425" y="1028700"/>
          <a:ext cx="1752381" cy="2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40822</xdr:rowOff>
    </xdr:from>
    <xdr:to>
      <xdr:col>14</xdr:col>
      <xdr:colOff>619203</xdr:colOff>
      <xdr:row>31</xdr:row>
      <xdr:rowOff>67369</xdr:rowOff>
    </xdr:to>
    <xdr:pic>
      <xdr:nvPicPr>
        <xdr:cNvPr id="5" name="図 4"/>
        <xdr:cNvPicPr>
          <a:picLocks noChangeAspect="1"/>
        </xdr:cNvPicPr>
      </xdr:nvPicPr>
      <xdr:blipFill>
        <a:blip xmlns:r="http://schemas.openxmlformats.org/officeDocument/2006/relationships" r:embed="rId1"/>
        <a:stretch>
          <a:fillRect/>
        </a:stretch>
      </xdr:blipFill>
      <xdr:spPr>
        <a:xfrm>
          <a:off x="0" y="217715"/>
          <a:ext cx="10266667" cy="5333333"/>
        </a:xfrm>
        <a:prstGeom prst="rect">
          <a:avLst/>
        </a:prstGeom>
      </xdr:spPr>
    </xdr:pic>
    <xdr:clientData/>
  </xdr:twoCellAnchor>
  <xdr:twoCellAnchor editAs="oneCell">
    <xdr:from>
      <xdr:col>0</xdr:col>
      <xdr:colOff>0</xdr:colOff>
      <xdr:row>31</xdr:row>
      <xdr:rowOff>87808</xdr:rowOff>
    </xdr:from>
    <xdr:to>
      <xdr:col>14</xdr:col>
      <xdr:colOff>666750</xdr:colOff>
      <xdr:row>62</xdr:row>
      <xdr:rowOff>95249</xdr:rowOff>
    </xdr:to>
    <xdr:pic>
      <xdr:nvPicPr>
        <xdr:cNvPr id="8" name="図 7"/>
        <xdr:cNvPicPr>
          <a:picLocks noChangeAspect="1"/>
        </xdr:cNvPicPr>
      </xdr:nvPicPr>
      <xdr:blipFill>
        <a:blip xmlns:r="http://schemas.openxmlformats.org/officeDocument/2006/relationships" r:embed="rId2"/>
        <a:stretch>
          <a:fillRect/>
        </a:stretch>
      </xdr:blipFill>
      <xdr:spPr>
        <a:xfrm>
          <a:off x="0" y="5571487"/>
          <a:ext cx="10314214" cy="5491119"/>
        </a:xfrm>
        <a:prstGeom prst="rect">
          <a:avLst/>
        </a:prstGeom>
      </xdr:spPr>
    </xdr:pic>
    <xdr:clientData/>
  </xdr:twoCellAnchor>
  <xdr:twoCellAnchor editAs="oneCell">
    <xdr:from>
      <xdr:col>0</xdr:col>
      <xdr:colOff>0</xdr:colOff>
      <xdr:row>65</xdr:row>
      <xdr:rowOff>0</xdr:rowOff>
    </xdr:from>
    <xdr:to>
      <xdr:col>15</xdr:col>
      <xdr:colOff>67631</xdr:colOff>
      <xdr:row>96</xdr:row>
      <xdr:rowOff>160693</xdr:rowOff>
    </xdr:to>
    <xdr:pic>
      <xdr:nvPicPr>
        <xdr:cNvPr id="3" name="図 2"/>
        <xdr:cNvPicPr>
          <a:picLocks noChangeAspect="1"/>
        </xdr:cNvPicPr>
      </xdr:nvPicPr>
      <xdr:blipFill>
        <a:blip xmlns:r="http://schemas.openxmlformats.org/officeDocument/2006/relationships" r:embed="rId3"/>
        <a:stretch>
          <a:fillRect/>
        </a:stretch>
      </xdr:blipFill>
      <xdr:spPr>
        <a:xfrm>
          <a:off x="0" y="10925735"/>
          <a:ext cx="10276190" cy="5371429"/>
        </a:xfrm>
        <a:prstGeom prst="rect">
          <a:avLst/>
        </a:prstGeom>
      </xdr:spPr>
    </xdr:pic>
    <xdr:clientData/>
  </xdr:twoCellAnchor>
  <xdr:twoCellAnchor editAs="oneCell">
    <xdr:from>
      <xdr:col>0</xdr:col>
      <xdr:colOff>0</xdr:colOff>
      <xdr:row>97</xdr:row>
      <xdr:rowOff>0</xdr:rowOff>
    </xdr:from>
    <xdr:to>
      <xdr:col>15</xdr:col>
      <xdr:colOff>965</xdr:colOff>
      <xdr:row>129</xdr:row>
      <xdr:rowOff>49748</xdr:rowOff>
    </xdr:to>
    <xdr:pic>
      <xdr:nvPicPr>
        <xdr:cNvPr id="4" name="図 3"/>
        <xdr:cNvPicPr>
          <a:picLocks noChangeAspect="1"/>
        </xdr:cNvPicPr>
      </xdr:nvPicPr>
      <xdr:blipFill>
        <a:blip xmlns:r="http://schemas.openxmlformats.org/officeDocument/2006/relationships" r:embed="rId4"/>
        <a:stretch>
          <a:fillRect/>
        </a:stretch>
      </xdr:blipFill>
      <xdr:spPr>
        <a:xfrm>
          <a:off x="0" y="16304559"/>
          <a:ext cx="10209524" cy="5428571"/>
        </a:xfrm>
        <a:prstGeom prst="rect">
          <a:avLst/>
        </a:prstGeom>
      </xdr:spPr>
    </xdr:pic>
    <xdr:clientData/>
  </xdr:twoCellAnchor>
  <xdr:twoCellAnchor editAs="oneCell">
    <xdr:from>
      <xdr:col>0</xdr:col>
      <xdr:colOff>0</xdr:colOff>
      <xdr:row>130</xdr:row>
      <xdr:rowOff>0</xdr:rowOff>
    </xdr:from>
    <xdr:to>
      <xdr:col>15</xdr:col>
      <xdr:colOff>39060</xdr:colOff>
      <xdr:row>161</xdr:row>
      <xdr:rowOff>132122</xdr:rowOff>
    </xdr:to>
    <xdr:pic>
      <xdr:nvPicPr>
        <xdr:cNvPr id="6" name="図 5"/>
        <xdr:cNvPicPr>
          <a:picLocks noChangeAspect="1"/>
        </xdr:cNvPicPr>
      </xdr:nvPicPr>
      <xdr:blipFill>
        <a:blip xmlns:r="http://schemas.openxmlformats.org/officeDocument/2006/relationships" r:embed="rId5"/>
        <a:stretch>
          <a:fillRect/>
        </a:stretch>
      </xdr:blipFill>
      <xdr:spPr>
        <a:xfrm>
          <a:off x="0" y="21851471"/>
          <a:ext cx="10247619" cy="5342857"/>
        </a:xfrm>
        <a:prstGeom prst="rect">
          <a:avLst/>
        </a:prstGeom>
      </xdr:spPr>
    </xdr:pic>
    <xdr:clientData/>
  </xdr:twoCellAnchor>
  <xdr:twoCellAnchor editAs="oneCell">
    <xdr:from>
      <xdr:col>0</xdr:col>
      <xdr:colOff>0</xdr:colOff>
      <xdr:row>162</xdr:row>
      <xdr:rowOff>0</xdr:rowOff>
    </xdr:from>
    <xdr:to>
      <xdr:col>15</xdr:col>
      <xdr:colOff>48584</xdr:colOff>
      <xdr:row>194</xdr:row>
      <xdr:rowOff>11652</xdr:rowOff>
    </xdr:to>
    <xdr:pic>
      <xdr:nvPicPr>
        <xdr:cNvPr id="2" name="図 1"/>
        <xdr:cNvPicPr>
          <a:picLocks noChangeAspect="1"/>
        </xdr:cNvPicPr>
      </xdr:nvPicPr>
      <xdr:blipFill>
        <a:blip xmlns:r="http://schemas.openxmlformats.org/officeDocument/2006/relationships" r:embed="rId6"/>
        <a:stretch>
          <a:fillRect/>
        </a:stretch>
      </xdr:blipFill>
      <xdr:spPr>
        <a:xfrm>
          <a:off x="0" y="27230294"/>
          <a:ext cx="10257143" cy="5390476"/>
        </a:xfrm>
        <a:prstGeom prst="rect">
          <a:avLst/>
        </a:prstGeom>
      </xdr:spPr>
    </xdr:pic>
    <xdr:clientData/>
  </xdr:twoCellAnchor>
  <xdr:twoCellAnchor editAs="oneCell">
    <xdr:from>
      <xdr:col>0</xdr:col>
      <xdr:colOff>0</xdr:colOff>
      <xdr:row>195</xdr:row>
      <xdr:rowOff>0</xdr:rowOff>
    </xdr:from>
    <xdr:to>
      <xdr:col>14</xdr:col>
      <xdr:colOff>609679</xdr:colOff>
      <xdr:row>225</xdr:row>
      <xdr:rowOff>45595</xdr:rowOff>
    </xdr:to>
    <xdr:pic>
      <xdr:nvPicPr>
        <xdr:cNvPr id="12" name="図 11"/>
        <xdr:cNvPicPr>
          <a:picLocks noChangeAspect="1"/>
        </xdr:cNvPicPr>
      </xdr:nvPicPr>
      <xdr:blipFill>
        <a:blip xmlns:r="http://schemas.openxmlformats.org/officeDocument/2006/relationships" r:embed="rId7"/>
        <a:stretch>
          <a:fillRect/>
        </a:stretch>
      </xdr:blipFill>
      <xdr:spPr>
        <a:xfrm>
          <a:off x="0" y="34494107"/>
          <a:ext cx="10257143" cy="5352381"/>
        </a:xfrm>
        <a:prstGeom prst="rect">
          <a:avLst/>
        </a:prstGeom>
      </xdr:spPr>
    </xdr:pic>
    <xdr:clientData/>
  </xdr:twoCellAnchor>
  <xdr:twoCellAnchor editAs="oneCell">
    <xdr:from>
      <xdr:col>0</xdr:col>
      <xdr:colOff>0</xdr:colOff>
      <xdr:row>227</xdr:row>
      <xdr:rowOff>0</xdr:rowOff>
    </xdr:from>
    <xdr:to>
      <xdr:col>14</xdr:col>
      <xdr:colOff>600155</xdr:colOff>
      <xdr:row>257</xdr:row>
      <xdr:rowOff>112263</xdr:rowOff>
    </xdr:to>
    <xdr:pic>
      <xdr:nvPicPr>
        <xdr:cNvPr id="7" name="図 6"/>
        <xdr:cNvPicPr>
          <a:picLocks noChangeAspect="1"/>
        </xdr:cNvPicPr>
      </xdr:nvPicPr>
      <xdr:blipFill>
        <a:blip xmlns:r="http://schemas.openxmlformats.org/officeDocument/2006/relationships" r:embed="rId8"/>
        <a:stretch>
          <a:fillRect/>
        </a:stretch>
      </xdr:blipFill>
      <xdr:spPr>
        <a:xfrm>
          <a:off x="0" y="40154679"/>
          <a:ext cx="10247619" cy="5419048"/>
        </a:xfrm>
        <a:prstGeom prst="rect">
          <a:avLst/>
        </a:prstGeom>
      </xdr:spPr>
    </xdr:pic>
    <xdr:clientData/>
  </xdr:twoCellAnchor>
  <xdr:twoCellAnchor editAs="oneCell">
    <xdr:from>
      <xdr:col>0</xdr:col>
      <xdr:colOff>0</xdr:colOff>
      <xdr:row>258</xdr:row>
      <xdr:rowOff>0</xdr:rowOff>
    </xdr:from>
    <xdr:to>
      <xdr:col>14</xdr:col>
      <xdr:colOff>647774</xdr:colOff>
      <xdr:row>288</xdr:row>
      <xdr:rowOff>64643</xdr:rowOff>
    </xdr:to>
    <xdr:pic>
      <xdr:nvPicPr>
        <xdr:cNvPr id="10" name="図 9"/>
        <xdr:cNvPicPr>
          <a:picLocks noChangeAspect="1"/>
        </xdr:cNvPicPr>
      </xdr:nvPicPr>
      <xdr:blipFill>
        <a:blip xmlns:r="http://schemas.openxmlformats.org/officeDocument/2006/relationships" r:embed="rId9"/>
        <a:stretch>
          <a:fillRect/>
        </a:stretch>
      </xdr:blipFill>
      <xdr:spPr>
        <a:xfrm>
          <a:off x="0" y="45638357"/>
          <a:ext cx="10295238" cy="5371429"/>
        </a:xfrm>
        <a:prstGeom prst="rect">
          <a:avLst/>
        </a:prstGeom>
      </xdr:spPr>
    </xdr:pic>
    <xdr:clientData/>
  </xdr:twoCellAnchor>
  <xdr:twoCellAnchor editAs="oneCell">
    <xdr:from>
      <xdr:col>0</xdr:col>
      <xdr:colOff>0</xdr:colOff>
      <xdr:row>289</xdr:row>
      <xdr:rowOff>0</xdr:rowOff>
    </xdr:from>
    <xdr:to>
      <xdr:col>14</xdr:col>
      <xdr:colOff>619203</xdr:colOff>
      <xdr:row>319</xdr:row>
      <xdr:rowOff>36072</xdr:rowOff>
    </xdr:to>
    <xdr:pic>
      <xdr:nvPicPr>
        <xdr:cNvPr id="11" name="図 10"/>
        <xdr:cNvPicPr>
          <a:picLocks noChangeAspect="1"/>
        </xdr:cNvPicPr>
      </xdr:nvPicPr>
      <xdr:blipFill>
        <a:blip xmlns:r="http://schemas.openxmlformats.org/officeDocument/2006/relationships" r:embed="rId10"/>
        <a:stretch>
          <a:fillRect/>
        </a:stretch>
      </xdr:blipFill>
      <xdr:spPr>
        <a:xfrm>
          <a:off x="0" y="51122036"/>
          <a:ext cx="10266667" cy="5342857"/>
        </a:xfrm>
        <a:prstGeom prst="rect">
          <a:avLst/>
        </a:prstGeom>
      </xdr:spPr>
    </xdr:pic>
    <xdr:clientData/>
  </xdr:twoCellAnchor>
  <xdr:twoCellAnchor editAs="oneCell">
    <xdr:from>
      <xdr:col>0</xdr:col>
      <xdr:colOff>0</xdr:colOff>
      <xdr:row>320</xdr:row>
      <xdr:rowOff>0</xdr:rowOff>
    </xdr:from>
    <xdr:to>
      <xdr:col>14</xdr:col>
      <xdr:colOff>609679</xdr:colOff>
      <xdr:row>350</xdr:row>
      <xdr:rowOff>36071</xdr:rowOff>
    </xdr:to>
    <xdr:pic>
      <xdr:nvPicPr>
        <xdr:cNvPr id="13" name="図 12"/>
        <xdr:cNvPicPr>
          <a:picLocks noChangeAspect="1"/>
        </xdr:cNvPicPr>
      </xdr:nvPicPr>
      <xdr:blipFill>
        <a:blip xmlns:r="http://schemas.openxmlformats.org/officeDocument/2006/relationships" r:embed="rId11"/>
        <a:stretch>
          <a:fillRect/>
        </a:stretch>
      </xdr:blipFill>
      <xdr:spPr>
        <a:xfrm>
          <a:off x="0" y="56605714"/>
          <a:ext cx="10257143" cy="5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636004</xdr:colOff>
      <xdr:row>33</xdr:row>
      <xdr:rowOff>58182</xdr:rowOff>
    </xdr:to>
    <xdr:pic>
      <xdr:nvPicPr>
        <xdr:cNvPr id="3" name="図 2"/>
        <xdr:cNvPicPr>
          <a:picLocks noChangeAspect="1"/>
        </xdr:cNvPicPr>
      </xdr:nvPicPr>
      <xdr:blipFill>
        <a:blip xmlns:r="http://schemas.openxmlformats.org/officeDocument/2006/relationships" r:embed="rId1"/>
        <a:stretch>
          <a:fillRect/>
        </a:stretch>
      </xdr:blipFill>
      <xdr:spPr>
        <a:xfrm>
          <a:off x="0" y="5715000"/>
          <a:ext cx="10438095" cy="5600000"/>
        </a:xfrm>
        <a:prstGeom prst="rect">
          <a:avLst/>
        </a:prstGeom>
      </xdr:spPr>
    </xdr:pic>
    <xdr:clientData/>
  </xdr:twoCellAnchor>
  <xdr:twoCellAnchor editAs="oneCell">
    <xdr:from>
      <xdr:col>0</xdr:col>
      <xdr:colOff>0</xdr:colOff>
      <xdr:row>34</xdr:row>
      <xdr:rowOff>0</xdr:rowOff>
    </xdr:from>
    <xdr:to>
      <xdr:col>14</xdr:col>
      <xdr:colOff>655052</xdr:colOff>
      <xdr:row>66</xdr:row>
      <xdr:rowOff>20087</xdr:rowOff>
    </xdr:to>
    <xdr:pic>
      <xdr:nvPicPr>
        <xdr:cNvPr id="4" name="図 3"/>
        <xdr:cNvPicPr>
          <a:picLocks noChangeAspect="1"/>
        </xdr:cNvPicPr>
      </xdr:nvPicPr>
      <xdr:blipFill>
        <a:blip xmlns:r="http://schemas.openxmlformats.org/officeDocument/2006/relationships" r:embed="rId2"/>
        <a:stretch>
          <a:fillRect/>
        </a:stretch>
      </xdr:blipFill>
      <xdr:spPr>
        <a:xfrm>
          <a:off x="0" y="11430000"/>
          <a:ext cx="10457143" cy="5561905"/>
        </a:xfrm>
        <a:prstGeom prst="rect">
          <a:avLst/>
        </a:prstGeom>
      </xdr:spPr>
    </xdr:pic>
    <xdr:clientData/>
  </xdr:twoCellAnchor>
  <xdr:twoCellAnchor editAs="oneCell">
    <xdr:from>
      <xdr:col>0</xdr:col>
      <xdr:colOff>0</xdr:colOff>
      <xdr:row>67</xdr:row>
      <xdr:rowOff>0</xdr:rowOff>
    </xdr:from>
    <xdr:to>
      <xdr:col>14</xdr:col>
      <xdr:colOff>607433</xdr:colOff>
      <xdr:row>99</xdr:row>
      <xdr:rowOff>29611</xdr:rowOff>
    </xdr:to>
    <xdr:pic>
      <xdr:nvPicPr>
        <xdr:cNvPr id="5" name="図 4"/>
        <xdr:cNvPicPr>
          <a:picLocks noChangeAspect="1"/>
        </xdr:cNvPicPr>
      </xdr:nvPicPr>
      <xdr:blipFill>
        <a:blip xmlns:r="http://schemas.openxmlformats.org/officeDocument/2006/relationships" r:embed="rId3"/>
        <a:stretch>
          <a:fillRect/>
        </a:stretch>
      </xdr:blipFill>
      <xdr:spPr>
        <a:xfrm>
          <a:off x="0" y="11603182"/>
          <a:ext cx="10409524" cy="5571429"/>
        </a:xfrm>
        <a:prstGeom prst="rect">
          <a:avLst/>
        </a:prstGeom>
      </xdr:spPr>
    </xdr:pic>
    <xdr:clientData/>
  </xdr:twoCellAnchor>
  <xdr:twoCellAnchor editAs="oneCell">
    <xdr:from>
      <xdr:col>0</xdr:col>
      <xdr:colOff>0</xdr:colOff>
      <xdr:row>100</xdr:row>
      <xdr:rowOff>0</xdr:rowOff>
    </xdr:from>
    <xdr:to>
      <xdr:col>14</xdr:col>
      <xdr:colOff>616957</xdr:colOff>
      <xdr:row>131</xdr:row>
      <xdr:rowOff>164697</xdr:rowOff>
    </xdr:to>
    <xdr:pic>
      <xdr:nvPicPr>
        <xdr:cNvPr id="6" name="図 5"/>
        <xdr:cNvPicPr>
          <a:picLocks noChangeAspect="1"/>
        </xdr:cNvPicPr>
      </xdr:nvPicPr>
      <xdr:blipFill>
        <a:blip xmlns:r="http://schemas.openxmlformats.org/officeDocument/2006/relationships" r:embed="rId4"/>
        <a:stretch>
          <a:fillRect/>
        </a:stretch>
      </xdr:blipFill>
      <xdr:spPr>
        <a:xfrm>
          <a:off x="0" y="17318182"/>
          <a:ext cx="10419048" cy="5533333"/>
        </a:xfrm>
        <a:prstGeom prst="rect">
          <a:avLst/>
        </a:prstGeom>
      </xdr:spPr>
    </xdr:pic>
    <xdr:clientData/>
  </xdr:twoCellAnchor>
  <xdr:twoCellAnchor editAs="oneCell">
    <xdr:from>
      <xdr:col>0</xdr:col>
      <xdr:colOff>0</xdr:colOff>
      <xdr:row>134</xdr:row>
      <xdr:rowOff>0</xdr:rowOff>
    </xdr:from>
    <xdr:to>
      <xdr:col>14</xdr:col>
      <xdr:colOff>455052</xdr:colOff>
      <xdr:row>164</xdr:row>
      <xdr:rowOff>109308</xdr:rowOff>
    </xdr:to>
    <xdr:pic>
      <xdr:nvPicPr>
        <xdr:cNvPr id="7" name="図 6"/>
        <xdr:cNvPicPr>
          <a:picLocks noChangeAspect="1"/>
        </xdr:cNvPicPr>
      </xdr:nvPicPr>
      <xdr:blipFill>
        <a:blip xmlns:r="http://schemas.openxmlformats.org/officeDocument/2006/relationships" r:embed="rId5"/>
        <a:stretch>
          <a:fillRect/>
        </a:stretch>
      </xdr:blipFill>
      <xdr:spPr>
        <a:xfrm>
          <a:off x="0" y="23206364"/>
          <a:ext cx="10257143" cy="5304762"/>
        </a:xfrm>
        <a:prstGeom prst="rect">
          <a:avLst/>
        </a:prstGeom>
      </xdr:spPr>
    </xdr:pic>
    <xdr:clientData/>
  </xdr:twoCellAnchor>
  <xdr:twoCellAnchor editAs="oneCell">
    <xdr:from>
      <xdr:col>16</xdr:col>
      <xdr:colOff>0</xdr:colOff>
      <xdr:row>134</xdr:row>
      <xdr:rowOff>0</xdr:rowOff>
    </xdr:from>
    <xdr:to>
      <xdr:col>30</xdr:col>
      <xdr:colOff>568485</xdr:colOff>
      <xdr:row>164</xdr:row>
      <xdr:rowOff>147403</xdr:rowOff>
    </xdr:to>
    <xdr:pic>
      <xdr:nvPicPr>
        <xdr:cNvPr id="8" name="図 7"/>
        <xdr:cNvPicPr>
          <a:picLocks noChangeAspect="1"/>
        </xdr:cNvPicPr>
      </xdr:nvPicPr>
      <xdr:blipFill>
        <a:blip xmlns:r="http://schemas.openxmlformats.org/officeDocument/2006/relationships" r:embed="rId6"/>
        <a:stretch>
          <a:fillRect/>
        </a:stretch>
      </xdr:blipFill>
      <xdr:spPr>
        <a:xfrm>
          <a:off x="11187545" y="23206364"/>
          <a:ext cx="10266667" cy="5342857"/>
        </a:xfrm>
        <a:prstGeom prst="rect">
          <a:avLst/>
        </a:prstGeom>
      </xdr:spPr>
    </xdr:pic>
    <xdr:clientData/>
  </xdr:twoCellAnchor>
  <xdr:twoCellAnchor editAs="oneCell">
    <xdr:from>
      <xdr:col>0</xdr:col>
      <xdr:colOff>0</xdr:colOff>
      <xdr:row>165</xdr:row>
      <xdr:rowOff>0</xdr:rowOff>
    </xdr:from>
    <xdr:to>
      <xdr:col>14</xdr:col>
      <xdr:colOff>474099</xdr:colOff>
      <xdr:row>195</xdr:row>
      <xdr:rowOff>137878</xdr:rowOff>
    </xdr:to>
    <xdr:pic>
      <xdr:nvPicPr>
        <xdr:cNvPr id="9" name="図 8"/>
        <xdr:cNvPicPr>
          <a:picLocks noChangeAspect="1"/>
        </xdr:cNvPicPr>
      </xdr:nvPicPr>
      <xdr:blipFill>
        <a:blip xmlns:r="http://schemas.openxmlformats.org/officeDocument/2006/relationships" r:embed="rId7"/>
        <a:stretch>
          <a:fillRect/>
        </a:stretch>
      </xdr:blipFill>
      <xdr:spPr>
        <a:xfrm>
          <a:off x="0" y="28575000"/>
          <a:ext cx="10276190" cy="5333333"/>
        </a:xfrm>
        <a:prstGeom prst="rect">
          <a:avLst/>
        </a:prstGeom>
      </xdr:spPr>
    </xdr:pic>
    <xdr:clientData/>
  </xdr:twoCellAnchor>
  <xdr:twoCellAnchor editAs="oneCell">
    <xdr:from>
      <xdr:col>16</xdr:col>
      <xdr:colOff>0</xdr:colOff>
      <xdr:row>165</xdr:row>
      <xdr:rowOff>0</xdr:rowOff>
    </xdr:from>
    <xdr:to>
      <xdr:col>30</xdr:col>
      <xdr:colOff>597056</xdr:colOff>
      <xdr:row>195</xdr:row>
      <xdr:rowOff>147402</xdr:rowOff>
    </xdr:to>
    <xdr:pic>
      <xdr:nvPicPr>
        <xdr:cNvPr id="10" name="図 9"/>
        <xdr:cNvPicPr>
          <a:picLocks noChangeAspect="1"/>
        </xdr:cNvPicPr>
      </xdr:nvPicPr>
      <xdr:blipFill>
        <a:blip xmlns:r="http://schemas.openxmlformats.org/officeDocument/2006/relationships" r:embed="rId8"/>
        <a:stretch>
          <a:fillRect/>
        </a:stretch>
      </xdr:blipFill>
      <xdr:spPr>
        <a:xfrm>
          <a:off x="11187545" y="28575000"/>
          <a:ext cx="10295238" cy="5342857"/>
        </a:xfrm>
        <a:prstGeom prst="rect">
          <a:avLst/>
        </a:prstGeom>
      </xdr:spPr>
    </xdr:pic>
    <xdr:clientData/>
  </xdr:twoCellAnchor>
  <xdr:twoCellAnchor editAs="oneCell">
    <xdr:from>
      <xdr:col>0</xdr:col>
      <xdr:colOff>0</xdr:colOff>
      <xdr:row>196</xdr:row>
      <xdr:rowOff>0</xdr:rowOff>
    </xdr:from>
    <xdr:to>
      <xdr:col>14</xdr:col>
      <xdr:colOff>455052</xdr:colOff>
      <xdr:row>227</xdr:row>
      <xdr:rowOff>2792</xdr:rowOff>
    </xdr:to>
    <xdr:pic>
      <xdr:nvPicPr>
        <xdr:cNvPr id="11" name="図 10"/>
        <xdr:cNvPicPr>
          <a:picLocks noChangeAspect="1"/>
        </xdr:cNvPicPr>
      </xdr:nvPicPr>
      <xdr:blipFill>
        <a:blip xmlns:r="http://schemas.openxmlformats.org/officeDocument/2006/relationships" r:embed="rId9"/>
        <a:stretch>
          <a:fillRect/>
        </a:stretch>
      </xdr:blipFill>
      <xdr:spPr>
        <a:xfrm>
          <a:off x="0" y="33943636"/>
          <a:ext cx="10257143" cy="5371429"/>
        </a:xfrm>
        <a:prstGeom prst="rect">
          <a:avLst/>
        </a:prstGeom>
      </xdr:spPr>
    </xdr:pic>
    <xdr:clientData/>
  </xdr:twoCellAnchor>
  <xdr:twoCellAnchor editAs="oneCell">
    <xdr:from>
      <xdr:col>16</xdr:col>
      <xdr:colOff>0</xdr:colOff>
      <xdr:row>196</xdr:row>
      <xdr:rowOff>0</xdr:rowOff>
    </xdr:from>
    <xdr:to>
      <xdr:col>30</xdr:col>
      <xdr:colOff>549437</xdr:colOff>
      <xdr:row>226</xdr:row>
      <xdr:rowOff>147402</xdr:rowOff>
    </xdr:to>
    <xdr:pic>
      <xdr:nvPicPr>
        <xdr:cNvPr id="13" name="図 12"/>
        <xdr:cNvPicPr>
          <a:picLocks noChangeAspect="1"/>
        </xdr:cNvPicPr>
      </xdr:nvPicPr>
      <xdr:blipFill>
        <a:blip xmlns:r="http://schemas.openxmlformats.org/officeDocument/2006/relationships" r:embed="rId10"/>
        <a:stretch>
          <a:fillRect/>
        </a:stretch>
      </xdr:blipFill>
      <xdr:spPr>
        <a:xfrm>
          <a:off x="11187545" y="33943636"/>
          <a:ext cx="10247619" cy="5342857"/>
        </a:xfrm>
        <a:prstGeom prst="rect">
          <a:avLst/>
        </a:prstGeom>
      </xdr:spPr>
    </xdr:pic>
    <xdr:clientData/>
  </xdr:twoCellAnchor>
  <xdr:twoCellAnchor editAs="oneCell">
    <xdr:from>
      <xdr:col>0</xdr:col>
      <xdr:colOff>0</xdr:colOff>
      <xdr:row>228</xdr:row>
      <xdr:rowOff>0</xdr:rowOff>
    </xdr:from>
    <xdr:to>
      <xdr:col>14</xdr:col>
      <xdr:colOff>474099</xdr:colOff>
      <xdr:row>258</xdr:row>
      <xdr:rowOff>156927</xdr:rowOff>
    </xdr:to>
    <xdr:pic>
      <xdr:nvPicPr>
        <xdr:cNvPr id="14" name="図 13"/>
        <xdr:cNvPicPr>
          <a:picLocks noChangeAspect="1"/>
        </xdr:cNvPicPr>
      </xdr:nvPicPr>
      <xdr:blipFill>
        <a:blip xmlns:r="http://schemas.openxmlformats.org/officeDocument/2006/relationships" r:embed="rId11"/>
        <a:stretch>
          <a:fillRect/>
        </a:stretch>
      </xdr:blipFill>
      <xdr:spPr>
        <a:xfrm>
          <a:off x="0" y="39485455"/>
          <a:ext cx="10276190" cy="5352381"/>
        </a:xfrm>
        <a:prstGeom prst="rect">
          <a:avLst/>
        </a:prstGeom>
      </xdr:spPr>
    </xdr:pic>
    <xdr:clientData/>
  </xdr:twoCellAnchor>
  <xdr:twoCellAnchor editAs="oneCell">
    <xdr:from>
      <xdr:col>16</xdr:col>
      <xdr:colOff>0</xdr:colOff>
      <xdr:row>228</xdr:row>
      <xdr:rowOff>0</xdr:rowOff>
    </xdr:from>
    <xdr:to>
      <xdr:col>30</xdr:col>
      <xdr:colOff>558961</xdr:colOff>
      <xdr:row>259</xdr:row>
      <xdr:rowOff>2793</xdr:rowOff>
    </xdr:to>
    <xdr:pic>
      <xdr:nvPicPr>
        <xdr:cNvPr id="15" name="図 14"/>
        <xdr:cNvPicPr>
          <a:picLocks noChangeAspect="1"/>
        </xdr:cNvPicPr>
      </xdr:nvPicPr>
      <xdr:blipFill>
        <a:blip xmlns:r="http://schemas.openxmlformats.org/officeDocument/2006/relationships" r:embed="rId12"/>
        <a:stretch>
          <a:fillRect/>
        </a:stretch>
      </xdr:blipFill>
      <xdr:spPr>
        <a:xfrm>
          <a:off x="11187545" y="39485455"/>
          <a:ext cx="10257143" cy="5371429"/>
        </a:xfrm>
        <a:prstGeom prst="rect">
          <a:avLst/>
        </a:prstGeom>
      </xdr:spPr>
    </xdr:pic>
    <xdr:clientData/>
  </xdr:twoCellAnchor>
  <xdr:twoCellAnchor editAs="oneCell">
    <xdr:from>
      <xdr:col>0</xdr:col>
      <xdr:colOff>0</xdr:colOff>
      <xdr:row>260</xdr:row>
      <xdr:rowOff>0</xdr:rowOff>
    </xdr:from>
    <xdr:to>
      <xdr:col>14</xdr:col>
      <xdr:colOff>455052</xdr:colOff>
      <xdr:row>291</xdr:row>
      <xdr:rowOff>2793</xdr:rowOff>
    </xdr:to>
    <xdr:pic>
      <xdr:nvPicPr>
        <xdr:cNvPr id="16" name="図 15"/>
        <xdr:cNvPicPr>
          <a:picLocks noChangeAspect="1"/>
        </xdr:cNvPicPr>
      </xdr:nvPicPr>
      <xdr:blipFill>
        <a:blip xmlns:r="http://schemas.openxmlformats.org/officeDocument/2006/relationships" r:embed="rId13"/>
        <a:stretch>
          <a:fillRect/>
        </a:stretch>
      </xdr:blipFill>
      <xdr:spPr>
        <a:xfrm>
          <a:off x="0" y="45027273"/>
          <a:ext cx="10257143" cy="5371429"/>
        </a:xfrm>
        <a:prstGeom prst="rect">
          <a:avLst/>
        </a:prstGeom>
      </xdr:spPr>
    </xdr:pic>
    <xdr:clientData/>
  </xdr:twoCellAnchor>
  <xdr:twoCellAnchor editAs="oneCell">
    <xdr:from>
      <xdr:col>0</xdr:col>
      <xdr:colOff>0</xdr:colOff>
      <xdr:row>293</xdr:row>
      <xdr:rowOff>0</xdr:rowOff>
    </xdr:from>
    <xdr:to>
      <xdr:col>14</xdr:col>
      <xdr:colOff>455052</xdr:colOff>
      <xdr:row>324</xdr:row>
      <xdr:rowOff>12316</xdr:rowOff>
    </xdr:to>
    <xdr:pic>
      <xdr:nvPicPr>
        <xdr:cNvPr id="2" name="図 1"/>
        <xdr:cNvPicPr>
          <a:picLocks noChangeAspect="1"/>
        </xdr:cNvPicPr>
      </xdr:nvPicPr>
      <xdr:blipFill>
        <a:blip xmlns:r="http://schemas.openxmlformats.org/officeDocument/2006/relationships" r:embed="rId14"/>
        <a:stretch>
          <a:fillRect/>
        </a:stretch>
      </xdr:blipFill>
      <xdr:spPr>
        <a:xfrm>
          <a:off x="0" y="50742273"/>
          <a:ext cx="10257143" cy="5380952"/>
        </a:xfrm>
        <a:prstGeom prst="rect">
          <a:avLst/>
        </a:prstGeom>
      </xdr:spPr>
    </xdr:pic>
    <xdr:clientData/>
  </xdr:twoCellAnchor>
  <xdr:twoCellAnchor editAs="oneCell">
    <xdr:from>
      <xdr:col>16</xdr:col>
      <xdr:colOff>0</xdr:colOff>
      <xdr:row>293</xdr:row>
      <xdr:rowOff>0</xdr:rowOff>
    </xdr:from>
    <xdr:to>
      <xdr:col>30</xdr:col>
      <xdr:colOff>549437</xdr:colOff>
      <xdr:row>323</xdr:row>
      <xdr:rowOff>137879</xdr:rowOff>
    </xdr:to>
    <xdr:pic>
      <xdr:nvPicPr>
        <xdr:cNvPr id="12" name="図 11"/>
        <xdr:cNvPicPr>
          <a:picLocks noChangeAspect="1"/>
        </xdr:cNvPicPr>
      </xdr:nvPicPr>
      <xdr:blipFill>
        <a:blip xmlns:r="http://schemas.openxmlformats.org/officeDocument/2006/relationships" r:embed="rId15"/>
        <a:stretch>
          <a:fillRect/>
        </a:stretch>
      </xdr:blipFill>
      <xdr:spPr>
        <a:xfrm>
          <a:off x="11187545" y="50742273"/>
          <a:ext cx="10247619" cy="53333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E9" sqref="E9"/>
    </sheetView>
  </sheetViews>
  <sheetFormatPr defaultRowHeight="13.5"/>
  <cols>
    <col min="4" max="4" width="21.25" style="8" bestFit="1" customWidth="1"/>
    <col min="5" max="5" width="13.125" bestFit="1" customWidth="1"/>
    <col min="6" max="6" width="10.5" bestFit="1" customWidth="1"/>
    <col min="7" max="7" width="10.5" style="8" bestFit="1" customWidth="1"/>
    <col min="9" max="10" width="8.25" bestFit="1" customWidth="1"/>
    <col min="11" max="11" width="9.875" bestFit="1" customWidth="1"/>
    <col min="12" max="13" width="9.875" customWidth="1"/>
    <col min="14" max="15" width="12.625" bestFit="1" customWidth="1"/>
  </cols>
  <sheetData>
    <row r="1" spans="1:18">
      <c r="B1" t="s">
        <v>0</v>
      </c>
      <c r="J1" s="48" t="s">
        <v>1</v>
      </c>
      <c r="K1" s="48"/>
      <c r="L1" s="48" t="s">
        <v>2</v>
      </c>
      <c r="M1" s="48"/>
      <c r="N1" s="13"/>
      <c r="O1" s="13"/>
      <c r="Q1" s="49"/>
      <c r="R1" s="49"/>
    </row>
    <row r="2" spans="1:18">
      <c r="B2" t="s">
        <v>3</v>
      </c>
      <c r="J2" s="50">
        <v>100000</v>
      </c>
      <c r="K2" s="50"/>
      <c r="L2" s="51">
        <v>0.05</v>
      </c>
      <c r="M2" s="51"/>
      <c r="N2" s="16"/>
      <c r="O2" s="16"/>
      <c r="Q2" s="49"/>
      <c r="R2" s="49"/>
    </row>
    <row r="3" spans="1:18">
      <c r="B3" t="s">
        <v>4</v>
      </c>
    </row>
    <row r="4" spans="1:18">
      <c r="B4" t="s">
        <v>5</v>
      </c>
    </row>
    <row r="5" spans="1:18">
      <c r="B5" t="s">
        <v>6</v>
      </c>
    </row>
    <row r="6" spans="1:18">
      <c r="B6" s="47" t="s">
        <v>17</v>
      </c>
      <c r="C6" s="47"/>
      <c r="D6" s="47"/>
      <c r="E6" s="47"/>
      <c r="F6" s="47"/>
      <c r="G6" s="47"/>
      <c r="H6" s="47"/>
      <c r="I6" s="47"/>
      <c r="J6" s="47"/>
      <c r="K6" s="47"/>
      <c r="L6" s="47"/>
      <c r="M6" s="47"/>
      <c r="N6" s="47"/>
    </row>
    <row r="7" spans="1:18">
      <c r="B7" s="47"/>
      <c r="C7" s="47"/>
      <c r="D7" s="47"/>
      <c r="E7" s="47"/>
      <c r="F7" s="47"/>
      <c r="G7" s="47"/>
      <c r="H7" s="47"/>
      <c r="I7" s="47"/>
      <c r="J7" s="47"/>
      <c r="K7" s="47"/>
      <c r="L7" s="47"/>
      <c r="M7" s="47"/>
      <c r="N7" s="47"/>
    </row>
    <row r="8" spans="1:18">
      <c r="B8" s="47"/>
      <c r="C8" s="47"/>
      <c r="D8" s="47"/>
      <c r="E8" s="47"/>
      <c r="F8" s="47"/>
      <c r="G8" s="47"/>
      <c r="H8" s="47"/>
      <c r="I8" s="47"/>
      <c r="J8" s="47"/>
      <c r="K8" s="47"/>
      <c r="L8" s="47"/>
      <c r="M8" s="47"/>
      <c r="N8" s="47"/>
    </row>
    <row r="9" spans="1:18">
      <c r="B9" s="17"/>
      <c r="C9" s="17"/>
      <c r="D9" s="17"/>
      <c r="E9" s="17"/>
      <c r="F9" s="17"/>
      <c r="G9" s="17"/>
      <c r="H9" s="17"/>
      <c r="I9" s="17"/>
      <c r="J9" s="17"/>
      <c r="K9" s="17"/>
      <c r="L9" s="17"/>
      <c r="M9" s="17"/>
      <c r="N9" s="17"/>
    </row>
    <row r="10" spans="1:18">
      <c r="C10" t="s">
        <v>19</v>
      </c>
    </row>
    <row r="11" spans="1:18">
      <c r="A11" s="28" t="s">
        <v>170</v>
      </c>
      <c r="B11" s="4" t="s">
        <v>7</v>
      </c>
      <c r="C11" s="4" t="s">
        <v>8</v>
      </c>
      <c r="D11" s="9" t="s">
        <v>9</v>
      </c>
      <c r="E11" s="4" t="s">
        <v>10</v>
      </c>
      <c r="F11" s="4" t="s">
        <v>11</v>
      </c>
      <c r="G11" s="9" t="s">
        <v>12</v>
      </c>
      <c r="H11" s="4" t="s">
        <v>13</v>
      </c>
      <c r="I11" s="4" t="s">
        <v>14</v>
      </c>
      <c r="J11" s="4" t="s">
        <v>15</v>
      </c>
      <c r="K11" s="4" t="s">
        <v>34</v>
      </c>
      <c r="L11" s="4" t="s">
        <v>35</v>
      </c>
      <c r="M11" s="4" t="s">
        <v>33</v>
      </c>
      <c r="N11" s="4" t="s">
        <v>32</v>
      </c>
    </row>
    <row r="12" spans="1:18">
      <c r="A12" t="s">
        <v>171</v>
      </c>
      <c r="B12" s="15" t="s">
        <v>36</v>
      </c>
      <c r="C12" s="24">
        <f>$J$2*$L$2/(E12-F12)/10000</f>
        <v>7.5075075075075104E-2</v>
      </c>
      <c r="D12" s="10">
        <v>42198</v>
      </c>
      <c r="E12" s="15">
        <v>191.66</v>
      </c>
      <c r="F12" s="15">
        <v>185</v>
      </c>
      <c r="G12" s="11"/>
      <c r="H12" s="15"/>
      <c r="I12" s="15"/>
      <c r="J12" s="15">
        <f>(H12-E12)*100</f>
        <v>-19166</v>
      </c>
      <c r="K12" s="15"/>
      <c r="L12" s="14">
        <f>J12*C12*100</f>
        <v>-143888.88888888893</v>
      </c>
      <c r="M12" s="6">
        <f>J2+J12*C12*100</f>
        <v>-43888.888888888934</v>
      </c>
      <c r="N12" s="15">
        <f t="shared" ref="N12:N27" si="0">(H12-E12)/(E12-F12)</f>
        <v>-28.777777777777793</v>
      </c>
    </row>
    <row r="13" spans="1:18">
      <c r="B13" s="15"/>
      <c r="C13" s="5" t="e">
        <f>M12*$L$2/(E13-F13)/10000</f>
        <v>#DIV/0!</v>
      </c>
      <c r="D13" s="10"/>
      <c r="E13" s="15"/>
      <c r="F13" s="15"/>
      <c r="G13" s="11"/>
      <c r="H13" s="15"/>
      <c r="I13" s="15">
        <f>(H13-E13)*100</f>
        <v>0</v>
      </c>
      <c r="J13" s="15"/>
      <c r="K13" s="14" t="e">
        <f>I13*C13*100</f>
        <v>#DIV/0!</v>
      </c>
      <c r="L13" s="14"/>
      <c r="M13" s="6" t="e">
        <f>M12+I13*C13*100</f>
        <v>#DIV/0!</v>
      </c>
      <c r="N13" s="7" t="e">
        <f t="shared" si="0"/>
        <v>#DIV/0!</v>
      </c>
    </row>
    <row r="14" spans="1:18">
      <c r="B14" s="15"/>
      <c r="C14" s="5" t="e">
        <f>M13*$L$2/(E14-F14)/10000</f>
        <v>#DIV/0!</v>
      </c>
      <c r="D14" s="10"/>
      <c r="E14" s="15"/>
      <c r="F14" s="15"/>
      <c r="G14" s="11"/>
      <c r="H14" s="15"/>
      <c r="I14" s="15">
        <f>(H14-E14)*100</f>
        <v>0</v>
      </c>
      <c r="J14" s="15"/>
      <c r="K14" s="14" t="e">
        <f t="shared" ref="K14:K26" si="1">I14*C14*100</f>
        <v>#DIV/0!</v>
      </c>
      <c r="L14" s="14"/>
      <c r="M14" s="6" t="e">
        <f>M13+I14*C14*100</f>
        <v>#DIV/0!</v>
      </c>
      <c r="N14" s="7" t="e">
        <f t="shared" si="0"/>
        <v>#DIV/0!</v>
      </c>
    </row>
    <row r="15" spans="1:18">
      <c r="B15" s="15"/>
      <c r="C15" s="5" t="e">
        <f>M14*$L$2/(E15-F15)/-10000</f>
        <v>#DIV/0!</v>
      </c>
      <c r="D15" s="10"/>
      <c r="E15" s="15"/>
      <c r="F15" s="15"/>
      <c r="G15" s="11"/>
      <c r="H15" s="15"/>
      <c r="I15" s="15">
        <f>(H15-E15)*-100</f>
        <v>0</v>
      </c>
      <c r="J15" s="15"/>
      <c r="K15" s="14" t="e">
        <f t="shared" si="1"/>
        <v>#DIV/0!</v>
      </c>
      <c r="L15" s="14"/>
      <c r="M15" s="6" t="e">
        <f>M14+I15*C15*100</f>
        <v>#DIV/0!</v>
      </c>
      <c r="N15" s="7" t="e">
        <f t="shared" si="0"/>
        <v>#DIV/0!</v>
      </c>
    </row>
    <row r="16" spans="1:18">
      <c r="B16" s="15"/>
      <c r="C16" s="5" t="e">
        <f t="shared" ref="C16:C22" si="2">M15*$L$2/(E16-F16)/10000</f>
        <v>#DIV/0!</v>
      </c>
      <c r="D16" s="10"/>
      <c r="E16" s="15"/>
      <c r="F16" s="15"/>
      <c r="G16" s="11"/>
      <c r="H16" s="15"/>
      <c r="I16" s="15"/>
      <c r="J16" s="15">
        <f>(H16-E16)*100</f>
        <v>0</v>
      </c>
      <c r="K16" s="14"/>
      <c r="L16" s="14" t="e">
        <f>J16*C16*100</f>
        <v>#DIV/0!</v>
      </c>
      <c r="M16" s="6" t="e">
        <f>M15+J16*C16*100</f>
        <v>#DIV/0!</v>
      </c>
      <c r="N16" s="7" t="e">
        <f t="shared" si="0"/>
        <v>#DIV/0!</v>
      </c>
    </row>
    <row r="17" spans="2:14">
      <c r="B17" s="15"/>
      <c r="C17" s="5" t="e">
        <f t="shared" si="2"/>
        <v>#DIV/0!</v>
      </c>
      <c r="D17" s="10"/>
      <c r="E17" s="15"/>
      <c r="F17" s="15"/>
      <c r="G17" s="11"/>
      <c r="H17" s="15"/>
      <c r="I17" s="15"/>
      <c r="J17" s="15">
        <f>(H17-E17)*100</f>
        <v>0</v>
      </c>
      <c r="K17" s="14"/>
      <c r="L17" s="14"/>
      <c r="M17" s="6" t="e">
        <f>M16+J17*C17*100</f>
        <v>#DIV/0!</v>
      </c>
      <c r="N17" s="7" t="e">
        <f t="shared" si="0"/>
        <v>#DIV/0!</v>
      </c>
    </row>
    <row r="18" spans="2:14">
      <c r="B18" s="15"/>
      <c r="C18" s="5" t="e">
        <f t="shared" si="2"/>
        <v>#DIV/0!</v>
      </c>
      <c r="D18" s="10"/>
      <c r="E18" s="15"/>
      <c r="F18" s="15"/>
      <c r="G18" s="11"/>
      <c r="H18" s="15"/>
      <c r="I18" s="15">
        <f>(H18-E18)*100</f>
        <v>0</v>
      </c>
      <c r="J18" s="15"/>
      <c r="K18" s="14" t="e">
        <f t="shared" si="1"/>
        <v>#DIV/0!</v>
      </c>
      <c r="L18" s="14"/>
      <c r="M18" s="6" t="e">
        <f>M17+I18*C18*100</f>
        <v>#DIV/0!</v>
      </c>
      <c r="N18" s="7" t="e">
        <f t="shared" si="0"/>
        <v>#DIV/0!</v>
      </c>
    </row>
    <row r="19" spans="2:14">
      <c r="B19" s="15"/>
      <c r="C19" s="5" t="e">
        <f t="shared" si="2"/>
        <v>#DIV/0!</v>
      </c>
      <c r="D19" s="10"/>
      <c r="E19" s="15"/>
      <c r="F19" s="15"/>
      <c r="G19" s="11"/>
      <c r="H19" s="15"/>
      <c r="I19" s="15">
        <f>(H19-E19)*100</f>
        <v>0</v>
      </c>
      <c r="J19" s="15"/>
      <c r="K19" s="14" t="e">
        <f t="shared" si="1"/>
        <v>#DIV/0!</v>
      </c>
      <c r="L19" s="14"/>
      <c r="M19" s="6" t="e">
        <f>M18+I19*C19*100</f>
        <v>#DIV/0!</v>
      </c>
      <c r="N19" s="7" t="e">
        <f t="shared" si="0"/>
        <v>#DIV/0!</v>
      </c>
    </row>
    <row r="20" spans="2:14">
      <c r="B20" s="15"/>
      <c r="C20" s="5" t="e">
        <f t="shared" si="2"/>
        <v>#DIV/0!</v>
      </c>
      <c r="D20" s="11"/>
      <c r="E20" s="15"/>
      <c r="F20" s="15"/>
      <c r="G20" s="11"/>
      <c r="H20" s="15"/>
      <c r="I20" s="15"/>
      <c r="J20" s="15">
        <f>(H20-E20)*100</f>
        <v>0</v>
      </c>
      <c r="K20" s="14"/>
      <c r="L20" s="14" t="e">
        <f>J20*C20*100</f>
        <v>#DIV/0!</v>
      </c>
      <c r="M20" s="6" t="e">
        <f>M19+J20*C20*100</f>
        <v>#DIV/0!</v>
      </c>
      <c r="N20" s="7" t="e">
        <f t="shared" si="0"/>
        <v>#DIV/0!</v>
      </c>
    </row>
    <row r="21" spans="2:14">
      <c r="B21" s="15"/>
      <c r="C21" s="5" t="e">
        <f t="shared" si="2"/>
        <v>#DIV/0!</v>
      </c>
      <c r="D21" s="11"/>
      <c r="E21" s="15"/>
      <c r="F21" s="15"/>
      <c r="G21" s="11"/>
      <c r="H21" s="15"/>
      <c r="I21" s="15">
        <f>(H21-E21)*100</f>
        <v>0</v>
      </c>
      <c r="K21" s="14" t="e">
        <f t="shared" si="1"/>
        <v>#DIV/0!</v>
      </c>
      <c r="L21" s="14"/>
      <c r="M21" s="6" t="e">
        <f>M20+I21*C21*100</f>
        <v>#DIV/0!</v>
      </c>
      <c r="N21" s="7" t="e">
        <f t="shared" si="0"/>
        <v>#DIV/0!</v>
      </c>
    </row>
    <row r="22" spans="2:14">
      <c r="B22" s="15"/>
      <c r="C22" s="5" t="e">
        <f t="shared" si="2"/>
        <v>#DIV/0!</v>
      </c>
      <c r="D22" s="11"/>
      <c r="E22" s="15"/>
      <c r="F22" s="15"/>
      <c r="G22" s="12"/>
      <c r="H22" s="15"/>
      <c r="I22" s="15"/>
      <c r="K22" s="14"/>
      <c r="L22" s="14"/>
      <c r="M22" s="6" t="e">
        <f>M21+I22*C22*100</f>
        <v>#DIV/0!</v>
      </c>
      <c r="N22" s="7" t="e">
        <f t="shared" si="0"/>
        <v>#DIV/0!</v>
      </c>
    </row>
    <row r="23" spans="2:14">
      <c r="B23" s="15"/>
      <c r="C23" s="5" t="e">
        <f>M22*$L$2/(E23-F23)/-10000</f>
        <v>#DIV/0!</v>
      </c>
      <c r="D23" s="12"/>
      <c r="E23" s="15"/>
      <c r="F23" s="15"/>
      <c r="G23" s="12"/>
      <c r="H23" s="15"/>
      <c r="I23" s="15">
        <f>(H23-E23)*-100</f>
        <v>0</v>
      </c>
      <c r="K23" s="14" t="e">
        <f t="shared" si="1"/>
        <v>#DIV/0!</v>
      </c>
      <c r="L23" s="14"/>
      <c r="M23" s="6" t="e">
        <f>M22+I23*C23*100</f>
        <v>#DIV/0!</v>
      </c>
      <c r="N23" s="7" t="e">
        <f t="shared" si="0"/>
        <v>#DIV/0!</v>
      </c>
    </row>
    <row r="24" spans="2:14">
      <c r="B24" s="15"/>
      <c r="C24" s="5" t="e">
        <f>M23*$L$2/(E24-F24)/10000</f>
        <v>#DIV/0!</v>
      </c>
      <c r="D24" s="12"/>
      <c r="E24" s="15"/>
      <c r="F24" s="15"/>
      <c r="G24" s="12"/>
      <c r="H24" s="15"/>
      <c r="I24" s="15"/>
      <c r="J24" s="15">
        <f>(H24-E24)*100</f>
        <v>0</v>
      </c>
      <c r="K24" s="14"/>
      <c r="L24" s="14" t="e">
        <f>J24*C24*100</f>
        <v>#DIV/0!</v>
      </c>
      <c r="M24" s="6" t="e">
        <f>M23+J24*C24*100</f>
        <v>#DIV/0!</v>
      </c>
      <c r="N24" s="7" t="e">
        <f t="shared" si="0"/>
        <v>#DIV/0!</v>
      </c>
    </row>
    <row r="25" spans="2:14">
      <c r="B25" s="15"/>
      <c r="C25" s="5" t="e">
        <f>M24*$L$2/(E25-F25)/10000</f>
        <v>#DIV/0!</v>
      </c>
      <c r="D25" s="12"/>
      <c r="E25" s="15"/>
      <c r="F25" s="15"/>
      <c r="G25" s="12"/>
      <c r="H25" s="15"/>
      <c r="I25" s="15">
        <f>(H25-E25)*100</f>
        <v>0</v>
      </c>
      <c r="K25" s="14" t="e">
        <f t="shared" si="1"/>
        <v>#DIV/0!</v>
      </c>
      <c r="L25" s="14"/>
      <c r="M25" s="6" t="e">
        <f>M24+I25*C25*100</f>
        <v>#DIV/0!</v>
      </c>
      <c r="N25" s="7" t="e">
        <f t="shared" si="0"/>
        <v>#DIV/0!</v>
      </c>
    </row>
    <row r="26" spans="2:14">
      <c r="B26" s="15"/>
      <c r="C26" s="5" t="e">
        <f t="shared" ref="C26:C27" si="3">M25*$L$2/(E26-F26)/10000</f>
        <v>#DIV/0!</v>
      </c>
      <c r="D26" s="12"/>
      <c r="E26" s="15"/>
      <c r="F26" s="15"/>
      <c r="G26" s="12"/>
      <c r="H26" s="15"/>
      <c r="I26" s="15">
        <f t="shared" ref="I26" si="4">(H26-E26)*100</f>
        <v>0</v>
      </c>
      <c r="K26" s="14" t="e">
        <f t="shared" si="1"/>
        <v>#DIV/0!</v>
      </c>
      <c r="L26" s="14"/>
      <c r="M26" s="6" t="e">
        <f t="shared" ref="M26" si="5">M25+I26*C26*100</f>
        <v>#DIV/0!</v>
      </c>
      <c r="N26" s="7" t="e">
        <f t="shared" si="0"/>
        <v>#DIV/0!</v>
      </c>
    </row>
    <row r="27" spans="2:14">
      <c r="B27" s="15"/>
      <c r="C27" s="5" t="e">
        <f t="shared" si="3"/>
        <v>#DIV/0!</v>
      </c>
      <c r="D27" s="12"/>
      <c r="E27" s="15"/>
      <c r="F27" s="15"/>
      <c r="G27" s="12"/>
      <c r="H27" s="15"/>
      <c r="J27" s="15">
        <f>(H27-E27)*100</f>
        <v>0</v>
      </c>
      <c r="K27" s="14"/>
      <c r="L27" s="14" t="e">
        <f t="shared" ref="L27" si="6">J27*C27*100</f>
        <v>#DIV/0!</v>
      </c>
      <c r="M27" s="6" t="e">
        <f>M26+J27*C27*100</f>
        <v>#DIV/0!</v>
      </c>
      <c r="N27" s="7" t="e">
        <f t="shared" si="0"/>
        <v>#DIV/0!</v>
      </c>
    </row>
  </sheetData>
  <mergeCells count="7">
    <mergeCell ref="B6:N8"/>
    <mergeCell ref="J1:K1"/>
    <mergeCell ref="L1:M1"/>
    <mergeCell ref="Q1:R1"/>
    <mergeCell ref="J2:K2"/>
    <mergeCell ref="L2:M2"/>
    <mergeCell ref="Q2:R2"/>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
  <sheetViews>
    <sheetView workbookViewId="0">
      <selection activeCell="N3" sqref="N3"/>
    </sheetView>
  </sheetViews>
  <sheetFormatPr defaultRowHeight="13.5"/>
  <cols>
    <col min="1" max="1" width="11.625" customWidth="1"/>
    <col min="4" max="5" width="10.5" bestFit="1" customWidth="1"/>
    <col min="9" max="9" width="10.5" bestFit="1" customWidth="1"/>
    <col min="12" max="12" width="10.5" bestFit="1" customWidth="1"/>
    <col min="15" max="15" width="10.5" bestFit="1" customWidth="1"/>
  </cols>
  <sheetData>
    <row r="2" spans="1:15">
      <c r="A2" s="1">
        <v>42197</v>
      </c>
      <c r="E2" s="1">
        <v>42198</v>
      </c>
      <c r="I2" s="1">
        <v>42199</v>
      </c>
      <c r="L2" s="1">
        <v>42201</v>
      </c>
      <c r="O2" s="1">
        <v>42201</v>
      </c>
    </row>
    <row r="3" spans="1:15">
      <c r="A3" s="25" t="s">
        <v>43</v>
      </c>
      <c r="E3" t="s">
        <v>40</v>
      </c>
      <c r="I3" t="s">
        <v>86</v>
      </c>
      <c r="L3" t="s">
        <v>147</v>
      </c>
      <c r="O3" t="s">
        <v>172</v>
      </c>
    </row>
    <row r="4" spans="1:15">
      <c r="B4" t="s">
        <v>42</v>
      </c>
      <c r="E4" t="s">
        <v>49</v>
      </c>
      <c r="I4" t="s">
        <v>87</v>
      </c>
      <c r="O4" t="s">
        <v>173</v>
      </c>
    </row>
    <row r="5" spans="1:15">
      <c r="A5" t="s">
        <v>37</v>
      </c>
      <c r="E5" t="s">
        <v>50</v>
      </c>
      <c r="I5" t="s">
        <v>88</v>
      </c>
      <c r="O5" t="s">
        <v>174</v>
      </c>
    </row>
    <row r="6" spans="1:15">
      <c r="A6" t="s">
        <v>38</v>
      </c>
      <c r="E6" t="s">
        <v>41</v>
      </c>
      <c r="I6" t="s">
        <v>89</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tabSelected="1" workbookViewId="0">
      <pane ySplit="11" topLeftCell="A84" activePane="bottomLeft" state="frozen"/>
      <selection pane="bottomLeft" activeCell="B4" sqref="B4"/>
    </sheetView>
  </sheetViews>
  <sheetFormatPr defaultRowHeight="13.5"/>
  <cols>
    <col min="1" max="1" width="5.25" customWidth="1"/>
    <col min="4" max="4" width="13.125" style="44" bestFit="1" customWidth="1"/>
    <col min="5" max="5" width="13.125" bestFit="1" customWidth="1"/>
    <col min="6" max="6" width="10.5" bestFit="1" customWidth="1"/>
    <col min="7" max="7" width="12.25" style="44" customWidth="1"/>
    <col min="10" max="10" width="8.875" bestFit="1" customWidth="1"/>
    <col min="11" max="11" width="8.875" customWidth="1"/>
    <col min="12" max="12" width="8.875" bestFit="1" customWidth="1"/>
    <col min="13" max="13" width="11" bestFit="1" customWidth="1"/>
    <col min="14" max="14" width="9.875" customWidth="1"/>
    <col min="15" max="16" width="12.625" bestFit="1" customWidth="1"/>
  </cols>
  <sheetData>
    <row r="1" spans="1:18">
      <c r="A1" t="s">
        <v>0</v>
      </c>
      <c r="C1" s="8"/>
      <c r="F1" s="8"/>
      <c r="J1" s="48" t="s">
        <v>1</v>
      </c>
      <c r="K1" s="48"/>
      <c r="L1" s="48" t="s">
        <v>2</v>
      </c>
      <c r="M1" s="48"/>
      <c r="N1" s="31" t="s">
        <v>39</v>
      </c>
      <c r="O1" s="45" t="s">
        <v>157</v>
      </c>
      <c r="Q1" s="49"/>
      <c r="R1" s="49"/>
    </row>
    <row r="2" spans="1:18">
      <c r="A2" t="s">
        <v>3</v>
      </c>
      <c r="C2" s="8"/>
      <c r="F2" s="8"/>
      <c r="J2" s="50">
        <v>100000</v>
      </c>
      <c r="K2" s="50"/>
      <c r="L2" s="51">
        <v>0.05</v>
      </c>
      <c r="M2" s="51"/>
      <c r="N2" s="32">
        <f>COUNTIF(J12:J83,"&gt;1")/COUNT(A12:A83)</f>
        <v>0.375</v>
      </c>
      <c r="O2" s="27">
        <f>AVERAGE(O13:O83)</f>
        <v>3.4180268914439429</v>
      </c>
      <c r="Q2" s="49"/>
      <c r="R2" s="49"/>
    </row>
    <row r="3" spans="1:18">
      <c r="A3" t="s">
        <v>4</v>
      </c>
      <c r="C3" s="8"/>
      <c r="F3" s="8"/>
    </row>
    <row r="4" spans="1:18">
      <c r="A4" t="s">
        <v>5</v>
      </c>
      <c r="C4" s="8"/>
      <c r="F4" s="8"/>
      <c r="J4" s="39" t="s">
        <v>45</v>
      </c>
      <c r="K4" s="39" t="s">
        <v>46</v>
      </c>
      <c r="L4" s="41" t="s">
        <v>47</v>
      </c>
      <c r="M4" s="42" t="s">
        <v>48</v>
      </c>
      <c r="N4" s="46" t="s">
        <v>162</v>
      </c>
      <c r="O4" s="53" t="s">
        <v>175</v>
      </c>
    </row>
    <row r="5" spans="1:18">
      <c r="A5" t="s">
        <v>6</v>
      </c>
      <c r="C5" s="8"/>
      <c r="F5" s="8"/>
      <c r="J5" s="40">
        <f>SUM(J12:J157)</f>
        <v>12302.399999999991</v>
      </c>
      <c r="K5" s="40">
        <f>SUM(K12:K83)</f>
        <v>1486054.8446921068</v>
      </c>
      <c r="L5" s="43">
        <f>SUM(L12:L134)</f>
        <v>-5909.0000000000073</v>
      </c>
      <c r="M5" s="43">
        <f>SUM(M12:M83)</f>
        <v>-662726.30269824388</v>
      </c>
      <c r="N5" s="43">
        <v>8</v>
      </c>
      <c r="O5" s="54">
        <f>N83</f>
        <v>1006254.6241195776</v>
      </c>
    </row>
    <row r="6" spans="1:18">
      <c r="A6" s="47" t="s">
        <v>17</v>
      </c>
      <c r="B6" s="47"/>
      <c r="C6" s="47"/>
      <c r="D6" s="47"/>
      <c r="E6" s="47"/>
      <c r="F6" s="47"/>
      <c r="G6" s="47"/>
      <c r="H6" s="47"/>
      <c r="I6" s="47"/>
      <c r="J6" s="47"/>
      <c r="K6" s="47"/>
      <c r="L6" s="47"/>
      <c r="M6" s="47"/>
      <c r="N6" s="47"/>
    </row>
    <row r="7" spans="1:18">
      <c r="A7" s="47"/>
      <c r="B7" s="47"/>
      <c r="C7" s="47"/>
      <c r="D7" s="47"/>
      <c r="E7" s="47"/>
      <c r="F7" s="47"/>
      <c r="G7" s="47"/>
      <c r="H7" s="47"/>
      <c r="I7" s="47"/>
      <c r="J7" s="47"/>
      <c r="K7" s="47"/>
      <c r="L7" s="47"/>
      <c r="M7" s="47"/>
      <c r="N7" s="47"/>
    </row>
    <row r="8" spans="1:18">
      <c r="A8" s="47"/>
      <c r="B8" s="47"/>
      <c r="C8" s="47"/>
      <c r="D8" s="47"/>
      <c r="E8" s="47"/>
      <c r="F8" s="47"/>
      <c r="G8" s="47"/>
      <c r="H8" s="47"/>
      <c r="I8" s="47"/>
      <c r="J8" s="47"/>
      <c r="K8" s="47"/>
      <c r="L8" s="47"/>
      <c r="M8" s="47"/>
      <c r="N8" s="47"/>
    </row>
    <row r="9" spans="1:18">
      <c r="B9" s="30"/>
      <c r="C9" s="30"/>
      <c r="D9" s="52"/>
      <c r="E9" s="30"/>
      <c r="F9" s="30"/>
      <c r="G9" s="52"/>
      <c r="H9" s="30"/>
      <c r="I9" s="33"/>
      <c r="J9" s="30"/>
      <c r="K9" s="30"/>
      <c r="L9" s="30"/>
      <c r="M9" s="30"/>
      <c r="N9" s="30"/>
      <c r="O9" s="30"/>
    </row>
    <row r="10" spans="1:18">
      <c r="C10" t="s">
        <v>19</v>
      </c>
    </row>
    <row r="11" spans="1:18">
      <c r="A11" s="37" t="s">
        <v>44</v>
      </c>
      <c r="B11" s="4" t="s">
        <v>7</v>
      </c>
      <c r="C11" s="4" t="s">
        <v>8</v>
      </c>
      <c r="D11" s="4" t="s">
        <v>9</v>
      </c>
      <c r="E11" s="4" t="s">
        <v>10</v>
      </c>
      <c r="F11" s="4" t="s">
        <v>11</v>
      </c>
      <c r="G11" s="4" t="s">
        <v>12</v>
      </c>
      <c r="H11" s="4" t="s">
        <v>13</v>
      </c>
      <c r="I11" s="4" t="s">
        <v>67</v>
      </c>
      <c r="J11" s="4" t="s">
        <v>14</v>
      </c>
      <c r="K11" s="4" t="s">
        <v>34</v>
      </c>
      <c r="L11" s="4" t="s">
        <v>15</v>
      </c>
      <c r="M11" s="4" t="s">
        <v>35</v>
      </c>
      <c r="N11" s="4" t="s">
        <v>33</v>
      </c>
      <c r="O11" s="4" t="s">
        <v>32</v>
      </c>
    </row>
    <row r="12" spans="1:18">
      <c r="A12" s="35">
        <v>1</v>
      </c>
      <c r="B12" s="35" t="s">
        <v>52</v>
      </c>
      <c r="C12" s="5">
        <f>$J$2*$L$2/(E12-F12)/10000</f>
        <v>0.4</v>
      </c>
      <c r="D12" s="18" t="s">
        <v>54</v>
      </c>
      <c r="E12" s="35">
        <v>196.53</v>
      </c>
      <c r="F12" s="35">
        <v>195.28</v>
      </c>
      <c r="G12" s="18" t="s">
        <v>56</v>
      </c>
      <c r="H12" s="35">
        <v>195.28</v>
      </c>
      <c r="I12" s="35" t="s">
        <v>68</v>
      </c>
      <c r="J12" s="19"/>
      <c r="K12" s="19"/>
      <c r="L12" s="21">
        <f>(H12-E12)*100</f>
        <v>-125</v>
      </c>
      <c r="M12" s="23">
        <f>L12*C12*100</f>
        <v>-5000</v>
      </c>
      <c r="N12" s="6">
        <f>J2+L12*C12*100</f>
        <v>95000</v>
      </c>
      <c r="O12" s="35"/>
    </row>
    <row r="13" spans="1:18">
      <c r="A13" s="35">
        <v>2</v>
      </c>
      <c r="B13" s="35" t="s">
        <v>53</v>
      </c>
      <c r="C13" s="5">
        <f>N12*$L$2/(E13-F13)/-10000</f>
        <v>0.3861788617886211</v>
      </c>
      <c r="D13" s="18" t="s">
        <v>55</v>
      </c>
      <c r="E13" s="35">
        <v>195.61</v>
      </c>
      <c r="F13" s="35">
        <v>196.84</v>
      </c>
      <c r="G13" s="18" t="s">
        <v>51</v>
      </c>
      <c r="H13" s="35">
        <v>196.84</v>
      </c>
      <c r="I13" s="35" t="s">
        <v>68</v>
      </c>
      <c r="J13" s="20"/>
      <c r="K13" s="20"/>
      <c r="L13" s="21">
        <f>(E13-H13)*100</f>
        <v>-122.99999999999898</v>
      </c>
      <c r="M13" s="23">
        <f>L13*C13*100</f>
        <v>-4750</v>
      </c>
      <c r="N13" s="6">
        <f>N12+L13*C13*100</f>
        <v>90250</v>
      </c>
      <c r="O13" s="7"/>
    </row>
    <row r="14" spans="1:18">
      <c r="A14" s="35">
        <v>3</v>
      </c>
      <c r="B14" s="35" t="s">
        <v>52</v>
      </c>
      <c r="C14" s="5">
        <f>N13*$L$2/(E14-F14)/10000</f>
        <v>0.46520618556701082</v>
      </c>
      <c r="D14" s="18" t="s">
        <v>57</v>
      </c>
      <c r="E14" s="35">
        <v>201.18</v>
      </c>
      <c r="F14" s="35">
        <v>200.21</v>
      </c>
      <c r="G14" s="18" t="s">
        <v>58</v>
      </c>
      <c r="H14" s="35">
        <v>200.21</v>
      </c>
      <c r="I14" s="35" t="s">
        <v>68</v>
      </c>
      <c r="J14" s="20"/>
      <c r="K14" s="20"/>
      <c r="L14" s="21">
        <f>(H14-E14)*100</f>
        <v>-96.999999999999886</v>
      </c>
      <c r="M14" s="23">
        <f>L14*C14*100</f>
        <v>-4512.5</v>
      </c>
      <c r="N14" s="6">
        <f>N13+L14*C14*100</f>
        <v>85737.5</v>
      </c>
      <c r="O14" s="7"/>
    </row>
    <row r="15" spans="1:18">
      <c r="A15" s="35">
        <v>4</v>
      </c>
      <c r="B15" s="35" t="s">
        <v>52</v>
      </c>
      <c r="C15" s="5">
        <f>N14*$L$2/(E15-F15)/10000</f>
        <v>0.57158333333333333</v>
      </c>
      <c r="D15" s="18" t="s">
        <v>59</v>
      </c>
      <c r="E15" s="35">
        <v>205.77</v>
      </c>
      <c r="F15" s="35">
        <v>205.02</v>
      </c>
      <c r="G15" s="18" t="s">
        <v>60</v>
      </c>
      <c r="H15" s="35">
        <v>210.89</v>
      </c>
      <c r="I15" s="35" t="s">
        <v>69</v>
      </c>
      <c r="J15" s="34">
        <f>(H15-E15)*100</f>
        <v>511.99999999999761</v>
      </c>
      <c r="K15" s="20">
        <f>J15*C15*100</f>
        <v>29265.066666666531</v>
      </c>
      <c r="L15" s="21"/>
      <c r="M15" s="23"/>
      <c r="N15" s="6">
        <f>N14+J15*C15*100</f>
        <v>115002.56666666653</v>
      </c>
      <c r="O15" s="7">
        <f t="shared" ref="O15:O18" si="0">(H15-E15)/(E15-F15)</f>
        <v>6.8266666666666351</v>
      </c>
    </row>
    <row r="16" spans="1:18">
      <c r="A16" s="35">
        <v>5</v>
      </c>
      <c r="B16" s="35" t="s">
        <v>52</v>
      </c>
      <c r="C16" s="5">
        <f t="shared" ref="C16:C21" si="1">N15*$L$2/(E16-F16)/10000</f>
        <v>0.42593543209875778</v>
      </c>
      <c r="D16" s="18" t="s">
        <v>61</v>
      </c>
      <c r="E16" s="35">
        <v>203.36</v>
      </c>
      <c r="F16" s="35">
        <v>202.01</v>
      </c>
      <c r="G16" s="18" t="s">
        <v>62</v>
      </c>
      <c r="H16" s="35">
        <v>210.89</v>
      </c>
      <c r="I16" s="35" t="s">
        <v>69</v>
      </c>
      <c r="J16" s="34">
        <f>(H16-E16)*100</f>
        <v>752.99999999999727</v>
      </c>
      <c r="K16" s="20">
        <f>J16*C16*100</f>
        <v>32072.938037036347</v>
      </c>
      <c r="L16" s="21"/>
      <c r="M16" s="23"/>
      <c r="N16" s="6">
        <f>N15+J16*C16*100</f>
        <v>147075.50470370287</v>
      </c>
      <c r="O16" s="7">
        <f t="shared" si="0"/>
        <v>5.5777777777776638</v>
      </c>
    </row>
    <row r="17" spans="1:15">
      <c r="A17" s="35">
        <v>6</v>
      </c>
      <c r="B17" s="35" t="s">
        <v>52</v>
      </c>
      <c r="C17" s="5">
        <f t="shared" si="1"/>
        <v>0.41082543213325007</v>
      </c>
      <c r="D17" s="18" t="s">
        <v>63</v>
      </c>
      <c r="E17" s="35">
        <v>205.48</v>
      </c>
      <c r="F17" s="35">
        <v>203.69</v>
      </c>
      <c r="G17" s="18" t="s">
        <v>64</v>
      </c>
      <c r="H17" s="35">
        <v>203.69</v>
      </c>
      <c r="I17" s="35" t="s">
        <v>68</v>
      </c>
      <c r="J17" s="20"/>
      <c r="K17" s="20"/>
      <c r="L17" s="21">
        <f>(H17-E17)*100</f>
        <v>-178.9999999999992</v>
      </c>
      <c r="M17" s="23">
        <f>L17*C17*100</f>
        <v>-7353.7752351851441</v>
      </c>
      <c r="N17" s="6">
        <f>N16+L17*C17*100</f>
        <v>139721.72946851773</v>
      </c>
      <c r="O17" s="7"/>
    </row>
    <row r="18" spans="1:15">
      <c r="A18" s="35">
        <v>7</v>
      </c>
      <c r="B18" s="35" t="s">
        <v>52</v>
      </c>
      <c r="C18" s="5">
        <f t="shared" si="1"/>
        <v>0.46573909822839243</v>
      </c>
      <c r="D18" s="18" t="s">
        <v>65</v>
      </c>
      <c r="E18" s="35">
        <v>206.6</v>
      </c>
      <c r="F18" s="35">
        <v>205.1</v>
      </c>
      <c r="G18" s="18" t="s">
        <v>66</v>
      </c>
      <c r="H18" s="35">
        <v>207.07</v>
      </c>
      <c r="I18" s="35" t="s">
        <v>69</v>
      </c>
      <c r="J18" s="34">
        <f>(H18-E18)*100</f>
        <v>46.999999999999886</v>
      </c>
      <c r="K18" s="20">
        <f>J18*C18*100</f>
        <v>2188.9737616734392</v>
      </c>
      <c r="L18" s="21"/>
      <c r="M18" s="23"/>
      <c r="N18" s="6">
        <f>N17+J18*C18*100</f>
        <v>141910.70323019117</v>
      </c>
      <c r="O18" s="7">
        <f t="shared" si="0"/>
        <v>0.31333333333333258</v>
      </c>
    </row>
    <row r="19" spans="1:15">
      <c r="A19" s="35">
        <v>8</v>
      </c>
      <c r="B19" s="35" t="s">
        <v>52</v>
      </c>
      <c r="C19" s="5">
        <f t="shared" si="1"/>
        <v>0.39419639786163968</v>
      </c>
      <c r="D19" s="18" t="s">
        <v>70</v>
      </c>
      <c r="E19" s="35">
        <v>208.96</v>
      </c>
      <c r="F19" s="35">
        <v>207.16</v>
      </c>
      <c r="G19" s="18" t="s">
        <v>71</v>
      </c>
      <c r="H19" s="35">
        <v>207.16</v>
      </c>
      <c r="I19" s="35" t="s">
        <v>68</v>
      </c>
      <c r="J19" s="20"/>
      <c r="K19" s="20"/>
      <c r="L19" s="21">
        <f>(H19-E19)*100</f>
        <v>-180.00000000000114</v>
      </c>
      <c r="M19" s="23">
        <f>L19*C19*100</f>
        <v>-7095.5351615095597</v>
      </c>
      <c r="N19" s="6">
        <f>N18+L19*C19*100</f>
        <v>134815.16806868161</v>
      </c>
      <c r="O19" s="7"/>
    </row>
    <row r="20" spans="1:15">
      <c r="A20" s="35">
        <v>9</v>
      </c>
      <c r="B20" s="35" t="s">
        <v>52</v>
      </c>
      <c r="C20" s="5">
        <f t="shared" si="1"/>
        <v>0.60727553184091632</v>
      </c>
      <c r="D20" s="18" t="s">
        <v>72</v>
      </c>
      <c r="E20" s="35">
        <v>211.88</v>
      </c>
      <c r="F20" s="35">
        <v>210.77</v>
      </c>
      <c r="G20" s="18" t="s">
        <v>73</v>
      </c>
      <c r="H20" s="35">
        <v>210.77</v>
      </c>
      <c r="I20" s="35" t="s">
        <v>68</v>
      </c>
      <c r="J20" s="20"/>
      <c r="K20" s="20"/>
      <c r="L20" s="21">
        <f>(H20-E20)*100</f>
        <v>-110.99999999999852</v>
      </c>
      <c r="M20" s="23">
        <f>L20*C20*100</f>
        <v>-6740.7584034340816</v>
      </c>
      <c r="N20" s="6">
        <f>N19+L20*C20*100</f>
        <v>128074.40966524753</v>
      </c>
      <c r="O20" s="7"/>
    </row>
    <row r="21" spans="1:15">
      <c r="A21" s="35">
        <v>10</v>
      </c>
      <c r="B21" s="35" t="s">
        <v>52</v>
      </c>
      <c r="C21" s="5">
        <f t="shared" si="1"/>
        <v>0.41854382243544913</v>
      </c>
      <c r="D21" s="18" t="s">
        <v>74</v>
      </c>
      <c r="E21" s="35">
        <v>216.2</v>
      </c>
      <c r="F21" s="35">
        <v>214.67</v>
      </c>
      <c r="G21" s="18" t="s">
        <v>75</v>
      </c>
      <c r="H21" s="35">
        <v>214.67</v>
      </c>
      <c r="I21" s="35" t="s">
        <v>68</v>
      </c>
      <c r="J21" s="20"/>
      <c r="K21" s="20"/>
      <c r="L21" s="21">
        <f t="shared" ref="L21:L24" si="2">(H21-E21)*100</f>
        <v>-153.00000000000011</v>
      </c>
      <c r="M21" s="23">
        <f t="shared" ref="M21:M24" si="3">L21*C21*100</f>
        <v>-6403.7204832623775</v>
      </c>
      <c r="N21" s="6">
        <f t="shared" ref="N21:N24" si="4">N20+L21*C21*100</f>
        <v>121670.68918198514</v>
      </c>
      <c r="O21" s="7"/>
    </row>
    <row r="22" spans="1:15">
      <c r="A22" s="35">
        <v>11</v>
      </c>
      <c r="B22" s="35" t="s">
        <v>53</v>
      </c>
      <c r="C22" s="5">
        <f>N21*$L$2/(E22-F22)/-10000</f>
        <v>0.41668044240405644</v>
      </c>
      <c r="D22" s="18" t="s">
        <v>76</v>
      </c>
      <c r="E22" s="35">
        <v>219.2</v>
      </c>
      <c r="F22" s="35">
        <v>220.66</v>
      </c>
      <c r="G22" s="18" t="s">
        <v>77</v>
      </c>
      <c r="H22" s="35">
        <v>219.2</v>
      </c>
      <c r="I22" s="35" t="s">
        <v>144</v>
      </c>
      <c r="J22" s="20"/>
      <c r="K22" s="20"/>
      <c r="L22" s="21"/>
      <c r="M22" s="23"/>
      <c r="N22" s="6">
        <f t="shared" si="4"/>
        <v>121670.68918198514</v>
      </c>
      <c r="O22" s="35"/>
    </row>
    <row r="23" spans="1:15">
      <c r="A23" s="35">
        <v>12</v>
      </c>
      <c r="B23" s="35" t="s">
        <v>52</v>
      </c>
      <c r="C23" s="5">
        <f>N22*$L$2/(E23-F23)/10000</f>
        <v>0.33986226028487621</v>
      </c>
      <c r="D23" s="18" t="s">
        <v>78</v>
      </c>
      <c r="E23" s="35">
        <v>221.98</v>
      </c>
      <c r="F23" s="35">
        <v>220.19</v>
      </c>
      <c r="G23" s="18" t="s">
        <v>79</v>
      </c>
      <c r="H23" s="35">
        <v>220.19</v>
      </c>
      <c r="I23" s="35" t="s">
        <v>68</v>
      </c>
      <c r="J23" s="20"/>
      <c r="K23" s="20"/>
      <c r="L23" s="21">
        <f t="shared" si="2"/>
        <v>-178.9999999999992</v>
      </c>
      <c r="M23" s="23">
        <f>L23*C23*100</f>
        <v>-6083.5344590992572</v>
      </c>
      <c r="N23" s="6">
        <f t="shared" si="4"/>
        <v>115587.15472288588</v>
      </c>
      <c r="O23" s="7"/>
    </row>
    <row r="24" spans="1:15">
      <c r="A24" s="35">
        <v>13</v>
      </c>
      <c r="B24" s="35" t="s">
        <v>52</v>
      </c>
      <c r="C24" s="5">
        <f t="shared" ref="C24:C52" si="5">N23*$L$2/(E24-F24)/10000</f>
        <v>0.39584642028385364</v>
      </c>
      <c r="D24" s="18" t="s">
        <v>80</v>
      </c>
      <c r="E24" s="35">
        <v>222.08</v>
      </c>
      <c r="F24" s="35">
        <v>220.62</v>
      </c>
      <c r="G24" s="18" t="s">
        <v>81</v>
      </c>
      <c r="H24" s="35">
        <v>220.62</v>
      </c>
      <c r="I24" s="35" t="s">
        <v>68</v>
      </c>
      <c r="J24" s="20"/>
      <c r="K24" s="20"/>
      <c r="L24" s="21">
        <f t="shared" si="2"/>
        <v>-146.0000000000008</v>
      </c>
      <c r="M24" s="23">
        <f t="shared" si="3"/>
        <v>-5779.3577361442949</v>
      </c>
      <c r="N24" s="6">
        <f t="shared" si="4"/>
        <v>109807.7969867416</v>
      </c>
      <c r="O24" s="7"/>
    </row>
    <row r="25" spans="1:15">
      <c r="A25" s="35">
        <v>14</v>
      </c>
      <c r="B25" s="35" t="s">
        <v>52</v>
      </c>
      <c r="C25" s="5">
        <f t="shared" si="5"/>
        <v>0.50836943049418148</v>
      </c>
      <c r="D25" s="18" t="s">
        <v>82</v>
      </c>
      <c r="E25" s="35">
        <v>222.57</v>
      </c>
      <c r="F25" s="35">
        <v>221.49</v>
      </c>
      <c r="G25" s="18" t="s">
        <v>83</v>
      </c>
      <c r="H25" s="35">
        <v>222.63</v>
      </c>
      <c r="I25" s="35" t="s">
        <v>69</v>
      </c>
      <c r="J25" s="20">
        <f>(H25-E25)*100</f>
        <v>6.0000000000002274</v>
      </c>
      <c r="K25" s="20">
        <f>J25*C25*100</f>
        <v>305.02165829652046</v>
      </c>
      <c r="L25" s="21"/>
      <c r="M25" s="23"/>
      <c r="N25" s="6">
        <f>N24+J25*C25*100</f>
        <v>110112.81864503812</v>
      </c>
      <c r="O25" s="7">
        <f t="shared" ref="O25:O27" si="6">(H25-E25)/(E25-F25)</f>
        <v>5.5555555555558481E-2</v>
      </c>
    </row>
    <row r="26" spans="1:15">
      <c r="A26" s="35">
        <v>15</v>
      </c>
      <c r="B26" s="35" t="s">
        <v>52</v>
      </c>
      <c r="C26" s="5">
        <f t="shared" si="5"/>
        <v>0.43695562954380529</v>
      </c>
      <c r="D26" s="18" t="s">
        <v>84</v>
      </c>
      <c r="E26" s="35">
        <v>225</v>
      </c>
      <c r="F26" s="35">
        <v>223.74</v>
      </c>
      <c r="G26" s="18" t="s">
        <v>85</v>
      </c>
      <c r="H26" s="35">
        <v>231.52</v>
      </c>
      <c r="I26" s="35" t="s">
        <v>69</v>
      </c>
      <c r="J26" s="20">
        <f>(H26-E26)*100</f>
        <v>652.00000000000102</v>
      </c>
      <c r="K26" s="20">
        <f>J26*C26*100</f>
        <v>28489.507046256149</v>
      </c>
      <c r="L26" s="21"/>
      <c r="M26" s="23"/>
      <c r="N26" s="6">
        <f>N25+J26*C26*100</f>
        <v>138602.32569129427</v>
      </c>
      <c r="O26" s="7">
        <f t="shared" si="6"/>
        <v>5.1746031746032202</v>
      </c>
    </row>
    <row r="27" spans="1:15">
      <c r="A27" s="35">
        <v>16</v>
      </c>
      <c r="B27" s="35" t="s">
        <v>18</v>
      </c>
      <c r="C27" s="5">
        <f t="shared" si="5"/>
        <v>0.48125807531699483</v>
      </c>
      <c r="D27" s="18" t="s">
        <v>90</v>
      </c>
      <c r="E27" s="35">
        <v>232</v>
      </c>
      <c r="F27" s="35">
        <v>230.56</v>
      </c>
      <c r="G27" s="18" t="s">
        <v>91</v>
      </c>
      <c r="H27" s="35">
        <v>239.74</v>
      </c>
      <c r="I27" s="35" t="s">
        <v>142</v>
      </c>
      <c r="J27" s="20">
        <f>(H27-E27)*100</f>
        <v>774.00000000000091</v>
      </c>
      <c r="K27" s="20">
        <f>J27*C27*100</f>
        <v>37249.375029535448</v>
      </c>
      <c r="L27" s="21"/>
      <c r="M27" s="23"/>
      <c r="N27" s="6">
        <f>N26+J27*C27*100</f>
        <v>175851.70072082971</v>
      </c>
      <c r="O27" s="7">
        <f t="shared" si="6"/>
        <v>5.3750000000000151</v>
      </c>
    </row>
    <row r="28" spans="1:15">
      <c r="A28" s="35">
        <v>17</v>
      </c>
      <c r="B28" s="35" t="s">
        <v>18</v>
      </c>
      <c r="C28" s="5">
        <f t="shared" si="5"/>
        <v>0.35170340144165946</v>
      </c>
      <c r="D28" s="26" t="s">
        <v>92</v>
      </c>
      <c r="E28" s="35">
        <v>234.44</v>
      </c>
      <c r="F28" s="35">
        <v>231.94</v>
      </c>
      <c r="G28" s="26" t="s">
        <v>93</v>
      </c>
      <c r="H28" s="35">
        <v>231.94</v>
      </c>
      <c r="I28" s="35" t="s">
        <v>143</v>
      </c>
      <c r="J28" s="20"/>
      <c r="K28" s="20"/>
      <c r="L28" s="21">
        <f t="shared" ref="L28" si="7">(H28-E28)*100</f>
        <v>-250</v>
      </c>
      <c r="M28" s="23">
        <f t="shared" ref="M28" si="8">L28*C28*100</f>
        <v>-8792.5850360414879</v>
      </c>
      <c r="N28" s="6">
        <f>N27+L28*C28*100</f>
        <v>167059.11568478824</v>
      </c>
      <c r="O28" s="7"/>
    </row>
    <row r="29" spans="1:15">
      <c r="A29" s="35">
        <v>18</v>
      </c>
      <c r="B29" s="35" t="s">
        <v>18</v>
      </c>
      <c r="C29" s="5">
        <f t="shared" si="5"/>
        <v>0.31167745463579816</v>
      </c>
      <c r="D29" s="26" t="s">
        <v>94</v>
      </c>
      <c r="E29" s="35">
        <v>235.06</v>
      </c>
      <c r="F29" s="35">
        <v>232.38</v>
      </c>
      <c r="G29" s="26" t="s">
        <v>95</v>
      </c>
      <c r="H29" s="35">
        <v>235.89</v>
      </c>
      <c r="I29" s="35" t="s">
        <v>142</v>
      </c>
      <c r="J29" s="20">
        <f>(H29-E29)*100</f>
        <v>82.999999999998408</v>
      </c>
      <c r="K29" s="20">
        <f>J29*C29*100</f>
        <v>2586.922873477075</v>
      </c>
      <c r="L29" s="21"/>
      <c r="M29" s="23"/>
      <c r="N29" s="6">
        <f t="shared" ref="N29:N83" si="9">N28+J29*C29*100</f>
        <v>169646.03855826531</v>
      </c>
      <c r="O29" s="7">
        <f t="shared" ref="O29:O30" si="10">(H29-E29)/(E29-F29)</f>
        <v>0.30970149253730672</v>
      </c>
    </row>
    <row r="30" spans="1:15">
      <c r="A30" s="35">
        <v>19</v>
      </c>
      <c r="B30" s="35" t="s">
        <v>141</v>
      </c>
      <c r="C30" s="5">
        <f>N29*$L$2/(E30-F30)/-10000</f>
        <v>0.43057370192453154</v>
      </c>
      <c r="D30" s="26" t="s">
        <v>96</v>
      </c>
      <c r="E30" s="35">
        <v>226.4</v>
      </c>
      <c r="F30" s="35">
        <v>228.37</v>
      </c>
      <c r="G30" s="26" t="s">
        <v>97</v>
      </c>
      <c r="H30" s="35">
        <v>212.11</v>
      </c>
      <c r="I30" s="35" t="s">
        <v>142</v>
      </c>
      <c r="J30" s="20">
        <f>(H30-E30)*-100</f>
        <v>1428.9999999999991</v>
      </c>
      <c r="K30" s="20">
        <f>J30*C30*100</f>
        <v>61528.982005015518</v>
      </c>
      <c r="L30" s="21"/>
      <c r="M30" s="23"/>
      <c r="N30" s="6">
        <f t="shared" si="9"/>
        <v>231175.02056328082</v>
      </c>
      <c r="O30" s="7">
        <f t="shared" si="10"/>
        <v>7.2538071065989849</v>
      </c>
    </row>
    <row r="31" spans="1:15">
      <c r="A31" s="35">
        <v>20</v>
      </c>
      <c r="B31" s="35" t="s">
        <v>141</v>
      </c>
      <c r="C31" s="5">
        <f>N30*$L$2/(E31-F31)/-10000</f>
        <v>0.43783147833954461</v>
      </c>
      <c r="D31" s="26" t="s">
        <v>98</v>
      </c>
      <c r="E31" s="35">
        <v>209.47</v>
      </c>
      <c r="F31" s="35">
        <v>212.11</v>
      </c>
      <c r="G31" s="26" t="s">
        <v>99</v>
      </c>
      <c r="H31" s="35">
        <v>209.47</v>
      </c>
      <c r="I31" s="35" t="s">
        <v>144</v>
      </c>
      <c r="J31" s="20"/>
      <c r="K31" s="20"/>
      <c r="L31" s="21"/>
      <c r="M31" s="23"/>
      <c r="N31" s="6">
        <f t="shared" si="9"/>
        <v>231175.02056328082</v>
      </c>
      <c r="O31" s="35"/>
    </row>
    <row r="32" spans="1:15">
      <c r="A32" s="35">
        <v>21</v>
      </c>
      <c r="B32" s="35" t="s">
        <v>18</v>
      </c>
      <c r="C32" s="5">
        <f t="shared" si="5"/>
        <v>0.49822202707603774</v>
      </c>
      <c r="D32" s="26" t="s">
        <v>100</v>
      </c>
      <c r="E32" s="35">
        <v>207.14</v>
      </c>
      <c r="F32" s="35">
        <v>204.82</v>
      </c>
      <c r="G32" s="26" t="s">
        <v>101</v>
      </c>
      <c r="H32" s="35">
        <v>204.82</v>
      </c>
      <c r="I32" s="35" t="s">
        <v>143</v>
      </c>
      <c r="J32" s="20"/>
      <c r="K32" s="20"/>
      <c r="L32" s="21">
        <f t="shared" ref="L32" si="11">(H32-E32)*100</f>
        <v>-231.99999999999932</v>
      </c>
      <c r="M32" s="23">
        <f t="shared" ref="M32" si="12">L32*C32*100</f>
        <v>-11558.751028164043</v>
      </c>
      <c r="N32" s="6">
        <f>N31+L32*C32*100</f>
        <v>219616.26953511679</v>
      </c>
      <c r="O32" s="7"/>
    </row>
    <row r="33" spans="1:15">
      <c r="A33" s="35">
        <v>22</v>
      </c>
      <c r="B33" s="35" t="s">
        <v>18</v>
      </c>
      <c r="C33" s="5">
        <f t="shared" si="5"/>
        <v>0.1978524950766824</v>
      </c>
      <c r="D33" s="26" t="s">
        <v>102</v>
      </c>
      <c r="E33" s="35">
        <v>189.98</v>
      </c>
      <c r="F33" s="35">
        <v>184.43</v>
      </c>
      <c r="G33" s="26" t="s">
        <v>103</v>
      </c>
      <c r="H33" s="35">
        <v>189.98</v>
      </c>
      <c r="I33" s="35" t="s">
        <v>145</v>
      </c>
      <c r="J33" s="20"/>
      <c r="K33" s="20"/>
      <c r="L33" s="21"/>
      <c r="M33" s="23"/>
      <c r="N33" s="6">
        <f t="shared" si="9"/>
        <v>219616.26953511679</v>
      </c>
      <c r="O33" s="7"/>
    </row>
    <row r="34" spans="1:15">
      <c r="A34" s="35">
        <v>23</v>
      </c>
      <c r="B34" s="35" t="s">
        <v>141</v>
      </c>
      <c r="C34" s="5">
        <f>N33*$L$2/(E34-F34)/-10000</f>
        <v>0.23871333645121276</v>
      </c>
      <c r="D34" s="26" t="s">
        <v>104</v>
      </c>
      <c r="E34" s="35">
        <v>176.73</v>
      </c>
      <c r="F34" s="35">
        <v>181.33</v>
      </c>
      <c r="G34" s="26" t="s">
        <v>105</v>
      </c>
      <c r="H34" s="35">
        <v>181.33</v>
      </c>
      <c r="I34" s="35" t="s">
        <v>143</v>
      </c>
      <c r="J34" s="20"/>
      <c r="K34" s="20"/>
      <c r="L34" s="21">
        <f>(E34-H34)*100</f>
        <v>-460.00000000000227</v>
      </c>
      <c r="M34" s="23">
        <f t="shared" ref="M34" si="13">L34*C34*100</f>
        <v>-10980.813476755842</v>
      </c>
      <c r="N34" s="6">
        <f t="shared" si="9"/>
        <v>219616.26953511679</v>
      </c>
      <c r="O34" s="35"/>
    </row>
    <row r="35" spans="1:15">
      <c r="A35" s="35">
        <v>24</v>
      </c>
      <c r="B35" s="35" t="s">
        <v>18</v>
      </c>
      <c r="C35" s="5">
        <f t="shared" si="5"/>
        <v>0.31463648930532412</v>
      </c>
      <c r="D35" s="26" t="s">
        <v>106</v>
      </c>
      <c r="E35" s="35">
        <v>150.30000000000001</v>
      </c>
      <c r="F35" s="35">
        <v>146.81</v>
      </c>
      <c r="G35" s="26" t="s">
        <v>107</v>
      </c>
      <c r="H35" s="35">
        <v>158.43</v>
      </c>
      <c r="I35" s="35" t="s">
        <v>142</v>
      </c>
      <c r="J35" s="20">
        <f>(H35-E35)*100</f>
        <v>812.99999999999955</v>
      </c>
      <c r="K35" s="20">
        <f>J35*C35*100</f>
        <v>25579.946580522836</v>
      </c>
      <c r="L35" s="21"/>
      <c r="M35" s="23"/>
      <c r="N35" s="6">
        <f t="shared" si="9"/>
        <v>245196.21611563963</v>
      </c>
      <c r="O35" s="7">
        <f t="shared" ref="O35" si="14">(H35-E35)/(E35-F35)</f>
        <v>2.3295128939828005</v>
      </c>
    </row>
    <row r="36" spans="1:15">
      <c r="A36" s="35">
        <v>25</v>
      </c>
      <c r="B36" s="35" t="s">
        <v>141</v>
      </c>
      <c r="C36" s="5">
        <f>N35*$L$2/(E36-F36)/-10000</f>
        <v>0.57557797210244166</v>
      </c>
      <c r="D36" s="26" t="s">
        <v>108</v>
      </c>
      <c r="E36" s="35">
        <v>156.09</v>
      </c>
      <c r="F36" s="35">
        <v>158.22</v>
      </c>
      <c r="G36" s="26" t="s">
        <v>109</v>
      </c>
      <c r="H36" s="35">
        <v>156.09</v>
      </c>
      <c r="I36" s="35" t="s">
        <v>144</v>
      </c>
      <c r="J36" s="20"/>
      <c r="K36" s="20"/>
      <c r="L36" s="21"/>
      <c r="M36" s="23"/>
      <c r="N36" s="6">
        <f>N35+L36*C36*100</f>
        <v>245196.21611563963</v>
      </c>
      <c r="O36" s="35"/>
    </row>
    <row r="37" spans="1:15">
      <c r="A37" s="35">
        <v>26</v>
      </c>
      <c r="B37" s="35" t="s">
        <v>141</v>
      </c>
      <c r="C37" s="5">
        <f>N36*$L$2/(E37-F37)/-10000</f>
        <v>0.77105728338252677</v>
      </c>
      <c r="D37" s="26" t="s">
        <v>110</v>
      </c>
      <c r="E37" s="35">
        <v>156.61000000000001</v>
      </c>
      <c r="F37" s="35">
        <v>158.19999999999999</v>
      </c>
      <c r="G37" s="26" t="s">
        <v>111</v>
      </c>
      <c r="H37" s="35">
        <v>155.32</v>
      </c>
      <c r="I37" s="35" t="s">
        <v>69</v>
      </c>
      <c r="J37" s="20">
        <f>(H37-E37)*-100</f>
        <v>129.00000000000205</v>
      </c>
      <c r="K37" s="20">
        <f>J37*C37*100</f>
        <v>9946.6389556347531</v>
      </c>
      <c r="L37" s="21"/>
      <c r="M37" s="23"/>
      <c r="N37" s="6">
        <f t="shared" si="9"/>
        <v>255142.85507127439</v>
      </c>
      <c r="O37" s="7">
        <f t="shared" ref="O37:O39" si="15">(H37-E37)/(E37-F37)</f>
        <v>0.81132075471700671</v>
      </c>
    </row>
    <row r="38" spans="1:15">
      <c r="A38" s="35">
        <v>27</v>
      </c>
      <c r="B38" s="35" t="s">
        <v>18</v>
      </c>
      <c r="C38" s="5">
        <f t="shared" si="5"/>
        <v>0.549876842826024</v>
      </c>
      <c r="D38" s="26" t="s">
        <v>112</v>
      </c>
      <c r="E38" s="35">
        <v>154.59</v>
      </c>
      <c r="F38" s="35">
        <v>152.27000000000001</v>
      </c>
      <c r="G38" s="26" t="s">
        <v>113</v>
      </c>
      <c r="H38" s="35">
        <v>158.04</v>
      </c>
      <c r="I38" s="35" t="s">
        <v>69</v>
      </c>
      <c r="J38" s="20">
        <f>(H38-E38)*100</f>
        <v>344.99999999999886</v>
      </c>
      <c r="K38" s="20">
        <f>J38*C38*100</f>
        <v>18970.751077497767</v>
      </c>
      <c r="L38" s="21"/>
      <c r="M38" s="23"/>
      <c r="N38" s="6">
        <f t="shared" si="9"/>
        <v>274113.60614877217</v>
      </c>
      <c r="O38" s="7">
        <f t="shared" si="15"/>
        <v>1.4870689655172409</v>
      </c>
    </row>
    <row r="39" spans="1:15" s="29" customFormat="1">
      <c r="A39" s="35">
        <v>28</v>
      </c>
      <c r="B39" s="35" t="s">
        <v>141</v>
      </c>
      <c r="C39" s="5">
        <f>N38*$L$2/(E39-F39)/-10000</f>
        <v>0.64649435412446132</v>
      </c>
      <c r="D39" s="38" t="s">
        <v>114</v>
      </c>
      <c r="E39" s="13">
        <v>148.19999999999999</v>
      </c>
      <c r="F39" s="13">
        <v>150.32</v>
      </c>
      <c r="G39" s="38" t="s">
        <v>146</v>
      </c>
      <c r="H39" s="13">
        <v>142.81</v>
      </c>
      <c r="I39" s="13" t="s">
        <v>69</v>
      </c>
      <c r="J39" s="20">
        <f>(H39-E39)*-100</f>
        <v>538.99999999999864</v>
      </c>
      <c r="K39" s="20">
        <f>J39*C39*100</f>
        <v>34846.045687308375</v>
      </c>
      <c r="L39" s="21"/>
      <c r="M39" s="23"/>
      <c r="N39" s="6">
        <f t="shared" si="9"/>
        <v>308959.65183608053</v>
      </c>
      <c r="O39" s="7">
        <f t="shared" si="15"/>
        <v>2.5424528301886675</v>
      </c>
    </row>
    <row r="40" spans="1:15" s="29" customFormat="1">
      <c r="A40" s="35">
        <v>29</v>
      </c>
      <c r="B40" s="35" t="s">
        <v>18</v>
      </c>
      <c r="C40" s="5">
        <f t="shared" si="5"/>
        <v>0.74627935226106656</v>
      </c>
      <c r="D40" s="38" t="s">
        <v>115</v>
      </c>
      <c r="E40" s="13">
        <v>150.56</v>
      </c>
      <c r="F40" s="13">
        <v>148.49</v>
      </c>
      <c r="G40" s="38" t="s">
        <v>116</v>
      </c>
      <c r="H40" s="13">
        <v>148.49</v>
      </c>
      <c r="I40" s="13" t="s">
        <v>68</v>
      </c>
      <c r="J40" s="20"/>
      <c r="K40" s="20"/>
      <c r="L40" s="21">
        <f t="shared" ref="L40:L42" si="16">(H40-E40)*100</f>
        <v>-206.99999999999932</v>
      </c>
      <c r="M40" s="23">
        <f t="shared" ref="M40:M42" si="17">L40*C40*100</f>
        <v>-15447.982591804026</v>
      </c>
      <c r="N40" s="6">
        <f>N39+L40*C40*100</f>
        <v>293511.66924427653</v>
      </c>
      <c r="O40" s="13"/>
    </row>
    <row r="41" spans="1:15">
      <c r="A41" s="35">
        <v>30</v>
      </c>
      <c r="B41" s="35" t="s">
        <v>18</v>
      </c>
      <c r="C41" s="5">
        <f t="shared" si="5"/>
        <v>0.73012853045839243</v>
      </c>
      <c r="D41" s="44" t="s">
        <v>117</v>
      </c>
      <c r="E41" s="13">
        <v>150.99</v>
      </c>
      <c r="F41" s="13">
        <v>148.97999999999999</v>
      </c>
      <c r="G41" s="44" t="s">
        <v>116</v>
      </c>
      <c r="H41" s="13">
        <v>148.97999999999999</v>
      </c>
      <c r="I41" s="13" t="s">
        <v>68</v>
      </c>
      <c r="J41" s="20"/>
      <c r="K41" s="20"/>
      <c r="L41" s="21">
        <f t="shared" si="16"/>
        <v>-201.00000000000193</v>
      </c>
      <c r="M41" s="23">
        <f t="shared" si="17"/>
        <v>-14675.583462213828</v>
      </c>
      <c r="N41" s="6">
        <f>N40+L41*C41*100</f>
        <v>278836.08578206273</v>
      </c>
      <c r="O41" s="35"/>
    </row>
    <row r="42" spans="1:15">
      <c r="A42" s="35">
        <v>31</v>
      </c>
      <c r="B42" s="35" t="s">
        <v>18</v>
      </c>
      <c r="C42" s="5">
        <f t="shared" si="5"/>
        <v>0.46472680963677121</v>
      </c>
      <c r="D42" s="44" t="s">
        <v>118</v>
      </c>
      <c r="E42" s="13">
        <v>146.53</v>
      </c>
      <c r="F42" s="13">
        <v>143.53</v>
      </c>
      <c r="G42" s="44" t="s">
        <v>119</v>
      </c>
      <c r="H42" s="13">
        <v>145.94</v>
      </c>
      <c r="I42" s="13" t="s">
        <v>68</v>
      </c>
      <c r="J42" s="20"/>
      <c r="K42" s="20"/>
      <c r="L42" s="21">
        <f t="shared" si="16"/>
        <v>-59.000000000000341</v>
      </c>
      <c r="M42" s="23">
        <f t="shared" si="17"/>
        <v>-2741.8881768569659</v>
      </c>
      <c r="N42" s="6">
        <f>N41+L42*C42*100</f>
        <v>276094.19760520576</v>
      </c>
      <c r="O42" s="35"/>
    </row>
    <row r="43" spans="1:15">
      <c r="A43" s="35">
        <v>32</v>
      </c>
      <c r="B43" s="35" t="s">
        <v>141</v>
      </c>
      <c r="C43" s="5">
        <f>N42*$L$2/(E43-F43)/-10000</f>
        <v>0.52689732367405584</v>
      </c>
      <c r="D43" s="44" t="s">
        <v>120</v>
      </c>
      <c r="E43" s="13">
        <v>144.57</v>
      </c>
      <c r="F43" s="13">
        <v>147.19</v>
      </c>
      <c r="G43" s="44" t="s">
        <v>121</v>
      </c>
      <c r="H43" s="13">
        <v>139.19</v>
      </c>
      <c r="I43" s="13" t="s">
        <v>69</v>
      </c>
      <c r="J43" s="20">
        <f>(H43-E43)*-100</f>
        <v>537.99999999999955</v>
      </c>
      <c r="K43" s="20">
        <f>J43*C43*100</f>
        <v>28347.07601366418</v>
      </c>
      <c r="L43" s="21"/>
      <c r="M43" s="23"/>
      <c r="N43" s="6">
        <f t="shared" si="9"/>
        <v>304441.27361886995</v>
      </c>
      <c r="O43" s="7">
        <f t="shared" ref="O43" si="18">(H43-E43)/(E43-F43)</f>
        <v>2.0534351145038117</v>
      </c>
    </row>
    <row r="44" spans="1:15">
      <c r="A44" s="35">
        <v>33</v>
      </c>
      <c r="B44" s="35" t="s">
        <v>18</v>
      </c>
      <c r="C44" s="5">
        <f t="shared" si="5"/>
        <v>0.82281425302397548</v>
      </c>
      <c r="D44" s="44" t="s">
        <v>122</v>
      </c>
      <c r="E44" s="13">
        <v>142.76</v>
      </c>
      <c r="F44" s="13">
        <v>140.91</v>
      </c>
      <c r="G44" s="44" t="s">
        <v>124</v>
      </c>
      <c r="H44" s="13">
        <v>142.01</v>
      </c>
      <c r="I44" s="13" t="s">
        <v>68</v>
      </c>
      <c r="J44" s="20"/>
      <c r="K44" s="20"/>
      <c r="L44" s="21">
        <f t="shared" ref="L44:L51" si="19">(H44-E44)*100</f>
        <v>-75</v>
      </c>
      <c r="M44" s="23">
        <f t="shared" ref="M44:M51" si="20">L44*C44*100</f>
        <v>-6171.106897679816</v>
      </c>
      <c r="N44" s="6">
        <f t="shared" ref="N44:N49" si="21">N43+L44*C44*100</f>
        <v>298270.16672119015</v>
      </c>
      <c r="O44" s="35"/>
    </row>
    <row r="45" spans="1:15">
      <c r="A45" s="35">
        <v>34</v>
      </c>
      <c r="B45" s="35" t="s">
        <v>18</v>
      </c>
      <c r="C45" s="5">
        <f t="shared" si="5"/>
        <v>0.85709818023331463</v>
      </c>
      <c r="D45" s="44" t="s">
        <v>123</v>
      </c>
      <c r="E45" s="13">
        <v>144.13999999999999</v>
      </c>
      <c r="F45" s="13">
        <v>142.4</v>
      </c>
      <c r="G45" s="44" t="s">
        <v>125</v>
      </c>
      <c r="H45" s="13">
        <v>142.4</v>
      </c>
      <c r="I45" s="13" t="s">
        <v>68</v>
      </c>
      <c r="J45" s="20"/>
      <c r="K45" s="20"/>
      <c r="L45" s="21">
        <f t="shared" si="19"/>
        <v>-173.99999999999807</v>
      </c>
      <c r="M45" s="23">
        <f t="shared" si="20"/>
        <v>-14913.508336059507</v>
      </c>
      <c r="N45" s="6">
        <f t="shared" si="21"/>
        <v>283356.65838513063</v>
      </c>
      <c r="O45" s="35"/>
    </row>
    <row r="46" spans="1:15">
      <c r="A46" s="35">
        <v>35</v>
      </c>
      <c r="B46" s="35" t="s">
        <v>18</v>
      </c>
      <c r="C46" s="5">
        <f t="shared" si="5"/>
        <v>0.86389225117417101</v>
      </c>
      <c r="D46" s="44" t="s">
        <v>126</v>
      </c>
      <c r="E46" s="13">
        <v>144.58000000000001</v>
      </c>
      <c r="F46" s="13">
        <v>142.94</v>
      </c>
      <c r="G46" s="44" t="s">
        <v>127</v>
      </c>
      <c r="H46" s="13">
        <v>142.94</v>
      </c>
      <c r="I46" s="13" t="s">
        <v>68</v>
      </c>
      <c r="J46" s="20"/>
      <c r="K46" s="20"/>
      <c r="L46" s="21">
        <f t="shared" si="19"/>
        <v>-164.00000000000148</v>
      </c>
      <c r="M46" s="23">
        <f t="shared" si="20"/>
        <v>-14167.832919256531</v>
      </c>
      <c r="N46" s="6">
        <f t="shared" si="21"/>
        <v>269188.82546587411</v>
      </c>
      <c r="O46" s="35"/>
    </row>
    <row r="47" spans="1:15">
      <c r="A47" s="35">
        <v>36</v>
      </c>
      <c r="B47" s="35" t="s">
        <v>141</v>
      </c>
      <c r="C47" s="5">
        <f>N46*$L$2/(E47-F47)/-10000</f>
        <v>0.48590040697811027</v>
      </c>
      <c r="D47" s="44">
        <v>20106.7</v>
      </c>
      <c r="E47" s="13">
        <v>131.04</v>
      </c>
      <c r="F47" s="13">
        <v>133.81</v>
      </c>
      <c r="G47" s="44" t="s">
        <v>128</v>
      </c>
      <c r="H47" s="35">
        <v>133.81</v>
      </c>
      <c r="I47" s="13" t="s">
        <v>68</v>
      </c>
      <c r="J47" s="20"/>
      <c r="K47" s="20"/>
      <c r="L47" s="21">
        <f>(E47-H47)*100</f>
        <v>-277.00000000000102</v>
      </c>
      <c r="M47" s="23">
        <f t="shared" si="20"/>
        <v>-13459.441273293703</v>
      </c>
      <c r="N47" s="6">
        <f t="shared" si="21"/>
        <v>255729.38419258042</v>
      </c>
      <c r="O47" s="13"/>
    </row>
    <row r="48" spans="1:15">
      <c r="A48" s="35">
        <v>37</v>
      </c>
      <c r="B48" s="35" t="s">
        <v>18</v>
      </c>
      <c r="C48" s="5">
        <f>N47*$L$2/(E48-F48)/10000</f>
        <v>0.64905935074259036</v>
      </c>
      <c r="D48" s="44" t="s">
        <v>129</v>
      </c>
      <c r="E48" s="13">
        <v>135.44999999999999</v>
      </c>
      <c r="F48" s="13">
        <v>133.47999999999999</v>
      </c>
      <c r="G48" s="44" t="s">
        <v>130</v>
      </c>
      <c r="H48" s="13">
        <v>133.47999999999999</v>
      </c>
      <c r="I48" s="13" t="s">
        <v>68</v>
      </c>
      <c r="J48" s="20"/>
      <c r="K48" s="20"/>
      <c r="L48" s="21">
        <f t="shared" si="19"/>
        <v>-196.99999999999989</v>
      </c>
      <c r="M48" s="23">
        <f t="shared" si="20"/>
        <v>-12786.469209629022</v>
      </c>
      <c r="N48" s="6">
        <f t="shared" si="21"/>
        <v>242942.91498295139</v>
      </c>
      <c r="O48" s="35"/>
    </row>
    <row r="49" spans="1:15">
      <c r="A49" s="35">
        <v>38</v>
      </c>
      <c r="B49" s="35" t="s">
        <v>18</v>
      </c>
      <c r="C49" s="5">
        <f t="shared" si="5"/>
        <v>0.64957998658543004</v>
      </c>
      <c r="D49" s="44" t="s">
        <v>131</v>
      </c>
      <c r="E49" s="13">
        <v>136.01</v>
      </c>
      <c r="F49" s="13">
        <v>134.13999999999999</v>
      </c>
      <c r="G49" s="44" t="s">
        <v>132</v>
      </c>
      <c r="H49" s="13">
        <v>134.13999999999999</v>
      </c>
      <c r="I49" s="13" t="s">
        <v>68</v>
      </c>
      <c r="J49" s="20"/>
      <c r="K49" s="20"/>
      <c r="L49" s="21">
        <f t="shared" si="19"/>
        <v>-187.00000000000045</v>
      </c>
      <c r="M49" s="23">
        <f t="shared" si="20"/>
        <v>-12147.145749147572</v>
      </c>
      <c r="N49" s="6">
        <f t="shared" si="21"/>
        <v>230795.76923380382</v>
      </c>
      <c r="O49" s="35"/>
    </row>
    <row r="50" spans="1:15">
      <c r="A50" s="35">
        <v>39</v>
      </c>
      <c r="B50" s="35" t="s">
        <v>141</v>
      </c>
      <c r="C50" s="5">
        <f>N49*$L$2/(E50-F50)/-10000</f>
        <v>1.0684989316379685</v>
      </c>
      <c r="D50" s="44" t="s">
        <v>133</v>
      </c>
      <c r="E50" s="13">
        <v>128.91999999999999</v>
      </c>
      <c r="F50" s="13">
        <v>130</v>
      </c>
      <c r="G50" s="44" t="s">
        <v>134</v>
      </c>
      <c r="H50" s="13">
        <v>130</v>
      </c>
      <c r="I50" s="13" t="s">
        <v>68</v>
      </c>
      <c r="J50" s="20"/>
      <c r="K50" s="20"/>
      <c r="L50" s="21">
        <f>(E50-H50)*100</f>
        <v>-108.00000000000125</v>
      </c>
      <c r="M50" s="23">
        <f t="shared" si="20"/>
        <v>-11539.788461690194</v>
      </c>
      <c r="N50" s="6">
        <f t="shared" si="9"/>
        <v>230795.76923380382</v>
      </c>
      <c r="O50" s="13"/>
    </row>
    <row r="51" spans="1:15">
      <c r="A51" s="35">
        <v>40</v>
      </c>
      <c r="B51" s="35" t="s">
        <v>18</v>
      </c>
      <c r="C51" s="5">
        <f t="shared" si="5"/>
        <v>0.44727862254613421</v>
      </c>
      <c r="D51" s="44" t="s">
        <v>135</v>
      </c>
      <c r="E51" s="13">
        <v>133.54</v>
      </c>
      <c r="F51" s="13">
        <v>130.96</v>
      </c>
      <c r="G51" s="44" t="s">
        <v>136</v>
      </c>
      <c r="H51" s="13">
        <v>130.96</v>
      </c>
      <c r="I51" s="13" t="s">
        <v>68</v>
      </c>
      <c r="J51" s="20"/>
      <c r="K51" s="20"/>
      <c r="L51" s="21">
        <f t="shared" si="19"/>
        <v>-257.99999999999841</v>
      </c>
      <c r="M51" s="23">
        <f t="shared" si="20"/>
        <v>-11539.788461690192</v>
      </c>
      <c r="N51" s="6">
        <f>N50+L51*C51*100</f>
        <v>219255.98077211363</v>
      </c>
      <c r="O51" s="35"/>
    </row>
    <row r="52" spans="1:15">
      <c r="A52" s="35">
        <v>41</v>
      </c>
      <c r="B52" s="35" t="s">
        <v>18</v>
      </c>
      <c r="C52" s="5">
        <f t="shared" si="5"/>
        <v>1.0057613796885916</v>
      </c>
      <c r="D52" s="44" t="s">
        <v>137</v>
      </c>
      <c r="E52" s="13">
        <v>129.41</v>
      </c>
      <c r="F52" s="13">
        <v>128.32</v>
      </c>
      <c r="G52" s="44" t="s">
        <v>138</v>
      </c>
      <c r="H52" s="13">
        <v>132.09</v>
      </c>
      <c r="I52" s="13" t="s">
        <v>69</v>
      </c>
      <c r="J52" s="20">
        <f>(H52-E52)*100</f>
        <v>268.00000000000068</v>
      </c>
      <c r="K52" s="20">
        <f>J52*C52*100</f>
        <v>26954.404975654325</v>
      </c>
      <c r="L52" s="21"/>
      <c r="M52" s="23"/>
      <c r="N52" s="6">
        <f t="shared" si="9"/>
        <v>246210.38574776796</v>
      </c>
      <c r="O52" s="7">
        <f t="shared" ref="O52" si="22">(H52-E52)/(E52-F52)</f>
        <v>2.4587155963302738</v>
      </c>
    </row>
    <row r="53" spans="1:15">
      <c r="A53" s="35">
        <v>42</v>
      </c>
      <c r="B53" s="35" t="s">
        <v>141</v>
      </c>
      <c r="C53" s="5">
        <f>N52*$L$2/(E53-F53)/-10000</f>
        <v>1.0008552266169282</v>
      </c>
      <c r="D53" s="44" t="s">
        <v>139</v>
      </c>
      <c r="E53" s="13">
        <v>132.88999999999999</v>
      </c>
      <c r="F53" s="13">
        <v>134.12</v>
      </c>
      <c r="G53" s="44" t="s">
        <v>140</v>
      </c>
      <c r="H53" s="13">
        <v>134.12</v>
      </c>
      <c r="I53" s="13" t="s">
        <v>68</v>
      </c>
      <c r="J53" s="20"/>
      <c r="K53" s="20"/>
      <c r="L53" s="21">
        <f>(H53-E53)*-100</f>
        <v>-123.00000000000182</v>
      </c>
      <c r="M53" s="23">
        <f t="shared" ref="M53" si="23">L53*C53*100</f>
        <v>-12310.519287388397</v>
      </c>
      <c r="N53" s="6">
        <f>N52+L53*C53*100</f>
        <v>233899.86646037956</v>
      </c>
      <c r="O53" s="35"/>
    </row>
    <row r="54" spans="1:15">
      <c r="A54" s="36">
        <v>43</v>
      </c>
      <c r="B54" s="36" t="s">
        <v>156</v>
      </c>
      <c r="C54" s="5">
        <f t="shared" ref="C54:C55" si="24">N53*$L$2/(E54-F54)/-10000</f>
        <v>1.1354362449532978</v>
      </c>
      <c r="D54" s="44" t="s">
        <v>148</v>
      </c>
      <c r="E54" s="13">
        <v>131.46</v>
      </c>
      <c r="F54" s="13">
        <v>132.49</v>
      </c>
      <c r="G54" s="44" t="s">
        <v>149</v>
      </c>
      <c r="H54" s="13">
        <v>132.49</v>
      </c>
      <c r="I54" s="13" t="s">
        <v>154</v>
      </c>
      <c r="J54" s="20"/>
      <c r="K54" s="20"/>
      <c r="L54" s="21">
        <f>(H54-E54)*-100</f>
        <v>-103.00000000000011</v>
      </c>
      <c r="M54" s="23">
        <f t="shared" ref="M54" si="25">L54*C54*100</f>
        <v>-11694.99332301898</v>
      </c>
      <c r="N54" s="6">
        <f t="shared" ref="N54" si="26">N53+L54*C54*100</f>
        <v>222204.87313736058</v>
      </c>
    </row>
    <row r="55" spans="1:15">
      <c r="A55" s="36">
        <v>44</v>
      </c>
      <c r="B55" s="36" t="s">
        <v>16</v>
      </c>
      <c r="C55" s="5">
        <f t="shared" si="24"/>
        <v>0.47683449171107462</v>
      </c>
      <c r="D55" s="44" t="s">
        <v>150</v>
      </c>
      <c r="E55" s="13">
        <v>123.05</v>
      </c>
      <c r="F55" s="13">
        <v>125.38</v>
      </c>
      <c r="G55" s="44" t="s">
        <v>151</v>
      </c>
      <c r="H55" s="13">
        <v>121.16</v>
      </c>
      <c r="I55" s="13" t="s">
        <v>155</v>
      </c>
      <c r="J55" s="20">
        <f>(H55-E55)*-100</f>
        <v>189.00000000000006</v>
      </c>
      <c r="K55" s="20">
        <f>J55*C55*100</f>
        <v>9012.1718933393131</v>
      </c>
      <c r="L55" s="21"/>
      <c r="M55" s="23"/>
      <c r="N55" s="6">
        <f t="shared" si="9"/>
        <v>231217.0450306999</v>
      </c>
      <c r="O55" s="7">
        <f t="shared" ref="O55:O56" si="27">(H55-E55)/(E55-F55)</f>
        <v>0.81115879828326265</v>
      </c>
    </row>
    <row r="56" spans="1:15">
      <c r="A56" s="36">
        <v>45</v>
      </c>
      <c r="B56" s="36" t="s">
        <v>18</v>
      </c>
      <c r="C56" s="5">
        <f>N55*$L$2/(E56-F56)/10000</f>
        <v>1.005291500133473</v>
      </c>
      <c r="D56" s="44" t="s">
        <v>152</v>
      </c>
      <c r="E56" s="13">
        <v>121.51</v>
      </c>
      <c r="F56" s="13">
        <v>120.36</v>
      </c>
      <c r="G56" s="44" t="s">
        <v>153</v>
      </c>
      <c r="H56" s="13">
        <v>121.864</v>
      </c>
      <c r="I56" s="13" t="s">
        <v>155</v>
      </c>
      <c r="J56" s="20">
        <f>(H56-E56)*100</f>
        <v>35.39999999999992</v>
      </c>
      <c r="K56" s="20">
        <f>J56*C56*100</f>
        <v>3558.7319104724861</v>
      </c>
      <c r="L56" s="21"/>
      <c r="M56" s="23"/>
      <c r="N56" s="6">
        <f>N55+J56*C56*100</f>
        <v>234775.77694117237</v>
      </c>
      <c r="O56" s="7">
        <f t="shared" si="27"/>
        <v>0.30782608695651953</v>
      </c>
    </row>
    <row r="57" spans="1:15">
      <c r="A57" s="36">
        <v>46</v>
      </c>
      <c r="B57" s="36" t="s">
        <v>16</v>
      </c>
      <c r="C57" s="5">
        <f>N56*$L$2/(E57-F57)/10000</f>
        <v>1.7786043707664281</v>
      </c>
      <c r="D57" s="18">
        <v>40926</v>
      </c>
      <c r="E57" s="36">
        <v>118.26</v>
      </c>
      <c r="F57" s="36">
        <v>117.6</v>
      </c>
      <c r="G57" s="18">
        <v>40927</v>
      </c>
      <c r="H57" s="36">
        <v>117.6</v>
      </c>
      <c r="I57" s="36" t="s">
        <v>68</v>
      </c>
      <c r="J57" s="19"/>
      <c r="K57" s="19"/>
      <c r="L57" s="21">
        <f>(H57-E57)*100</f>
        <v>-66.00000000000108</v>
      </c>
      <c r="M57" s="23">
        <f>L57*C57*100</f>
        <v>-11738.788847058619</v>
      </c>
      <c r="N57" s="6">
        <f t="shared" ref="N57" si="28">N56+L57*C57*100</f>
        <v>223036.98809411377</v>
      </c>
    </row>
    <row r="58" spans="1:15">
      <c r="A58" s="36">
        <v>47</v>
      </c>
      <c r="B58" s="36" t="s">
        <v>18</v>
      </c>
      <c r="C58" s="5">
        <f t="shared" ref="C58:C83" si="29">N57*$L$2/(E58-F58)/10000</f>
        <v>1.4482921304812388</v>
      </c>
      <c r="D58" s="18">
        <v>40955</v>
      </c>
      <c r="E58" s="36">
        <v>121.23</v>
      </c>
      <c r="F58" s="36">
        <v>120.46</v>
      </c>
      <c r="G58" s="18">
        <v>40967</v>
      </c>
      <c r="H58" s="36">
        <v>126.67</v>
      </c>
      <c r="I58" s="36" t="s">
        <v>69</v>
      </c>
      <c r="J58" s="20">
        <f>(H58-E58)*100</f>
        <v>543.99999999999977</v>
      </c>
      <c r="K58" s="20">
        <f>J58*C58*100</f>
        <v>78787.091898179351</v>
      </c>
      <c r="L58" s="21"/>
      <c r="M58" s="23"/>
      <c r="N58" s="6">
        <f>N57+J58*C58*100</f>
        <v>301824.07999229315</v>
      </c>
      <c r="O58" s="7">
        <f t="shared" ref="O58:O60" si="30">(H58-E58)/(E58-F58)</f>
        <v>7.0649350649349678</v>
      </c>
    </row>
    <row r="59" spans="1:15">
      <c r="A59" s="36">
        <v>48</v>
      </c>
      <c r="B59" s="36" t="s">
        <v>18</v>
      </c>
      <c r="C59" s="5">
        <f t="shared" si="29"/>
        <v>1.4372575237728089</v>
      </c>
      <c r="D59" s="18">
        <v>40980</v>
      </c>
      <c r="E59" s="36">
        <v>129.21</v>
      </c>
      <c r="F59" s="36">
        <v>128.16</v>
      </c>
      <c r="G59" s="18">
        <v>40990</v>
      </c>
      <c r="H59" s="36">
        <v>131.43</v>
      </c>
      <c r="I59" s="36" t="s">
        <v>69</v>
      </c>
      <c r="J59" s="20">
        <f>(H59-E59)*100</f>
        <v>221.99999999999989</v>
      </c>
      <c r="K59" s="20">
        <f>J59*C59*100</f>
        <v>31907.11702775634</v>
      </c>
      <c r="L59" s="21"/>
      <c r="M59" s="23"/>
      <c r="N59" s="6">
        <f>N58+J59*C59*100</f>
        <v>333731.1970200495</v>
      </c>
      <c r="O59" s="7">
        <f t="shared" si="30"/>
        <v>2.1142857142856903</v>
      </c>
    </row>
    <row r="60" spans="1:15">
      <c r="A60" s="36">
        <v>49</v>
      </c>
      <c r="B60" s="36" t="s">
        <v>16</v>
      </c>
      <c r="C60" s="5">
        <f>N59*$L$2/(E60-F60)/-10000</f>
        <v>1.3036374883595672</v>
      </c>
      <c r="D60" s="18">
        <v>41032</v>
      </c>
      <c r="E60" s="36">
        <v>129.47</v>
      </c>
      <c r="F60" s="36">
        <v>130.75</v>
      </c>
      <c r="G60" s="18">
        <v>41066</v>
      </c>
      <c r="H60" s="36">
        <v>122.45</v>
      </c>
      <c r="I60" s="36" t="s">
        <v>69</v>
      </c>
      <c r="J60" s="20">
        <f>(H60-E60)*-100</f>
        <v>701.99999999999955</v>
      </c>
      <c r="K60" s="20">
        <f>J60*C60*100</f>
        <v>91515.35168284156</v>
      </c>
      <c r="L60" s="21"/>
      <c r="M60" s="23"/>
      <c r="N60" s="6">
        <f t="shared" si="9"/>
        <v>425246.54870289104</v>
      </c>
      <c r="O60" s="7">
        <f t="shared" si="30"/>
        <v>5.484374999999992</v>
      </c>
    </row>
    <row r="61" spans="1:15">
      <c r="A61" s="36">
        <v>50</v>
      </c>
      <c r="B61" s="36" t="s">
        <v>18</v>
      </c>
      <c r="C61" s="5">
        <f t="shared" si="29"/>
        <v>2.8732874912357702</v>
      </c>
      <c r="D61" s="18">
        <v>41071</v>
      </c>
      <c r="E61" s="36">
        <v>123.44</v>
      </c>
      <c r="F61" s="36">
        <v>122.7</v>
      </c>
      <c r="G61" s="18">
        <v>41071</v>
      </c>
      <c r="H61" s="36">
        <v>122.7</v>
      </c>
      <c r="I61" s="36" t="s">
        <v>68</v>
      </c>
      <c r="J61" s="20"/>
      <c r="K61" s="20"/>
      <c r="L61" s="21">
        <f>(H61-E61)*100</f>
        <v>-73.999999999999488</v>
      </c>
      <c r="M61" s="23">
        <f>L61*C61*100</f>
        <v>-21262.327435144554</v>
      </c>
      <c r="N61" s="6">
        <f t="shared" ref="N61:N62" si="31">N60+L61*C61*100</f>
        <v>403984.22126774647</v>
      </c>
    </row>
    <row r="62" spans="1:15">
      <c r="A62" s="36">
        <v>51</v>
      </c>
      <c r="B62" s="36" t="s">
        <v>18</v>
      </c>
      <c r="C62" s="5">
        <f t="shared" si="29"/>
        <v>1.3740959907066217</v>
      </c>
      <c r="D62" s="18">
        <v>41075</v>
      </c>
      <c r="E62" s="36">
        <v>123.58</v>
      </c>
      <c r="F62" s="36">
        <v>122.11</v>
      </c>
      <c r="G62" s="18">
        <v>41085</v>
      </c>
      <c r="H62" s="36">
        <v>122.11</v>
      </c>
      <c r="I62" s="36" t="s">
        <v>68</v>
      </c>
      <c r="J62" s="20"/>
      <c r="K62" s="20"/>
      <c r="L62" s="21">
        <f>(H62-E62)*100</f>
        <v>-146.99999999999989</v>
      </c>
      <c r="M62" s="23">
        <f>L62*C62*100</f>
        <v>-20199.211063387324</v>
      </c>
      <c r="N62" s="6">
        <f t="shared" si="31"/>
        <v>383785.01020435913</v>
      </c>
    </row>
    <row r="63" spans="1:15">
      <c r="A63" s="36">
        <v>52</v>
      </c>
      <c r="B63" s="36" t="s">
        <v>18</v>
      </c>
      <c r="C63" s="5">
        <f t="shared" si="29"/>
        <v>1.728761307226844</v>
      </c>
      <c r="D63" s="18">
        <v>41132</v>
      </c>
      <c r="E63" s="36">
        <v>122.89</v>
      </c>
      <c r="F63" s="36">
        <v>121.78</v>
      </c>
      <c r="G63" s="18">
        <v>41149</v>
      </c>
      <c r="H63" s="36">
        <v>123.76</v>
      </c>
      <c r="I63" s="36" t="s">
        <v>69</v>
      </c>
      <c r="J63" s="20">
        <f>(H63-E63)*100</f>
        <v>87.000000000000455</v>
      </c>
      <c r="K63" s="20">
        <f>J63*C63*100</f>
        <v>15040.223372873621</v>
      </c>
      <c r="L63" s="21"/>
      <c r="M63" s="23"/>
      <c r="N63" s="6">
        <f t="shared" si="9"/>
        <v>398825.23357723275</v>
      </c>
      <c r="O63" s="7">
        <f t="shared" ref="O63:O64" si="32">(H63-E63)/(E63-F63)</f>
        <v>0.78378378378378832</v>
      </c>
    </row>
    <row r="64" spans="1:15">
      <c r="A64" s="36">
        <v>53</v>
      </c>
      <c r="B64" s="36" t="s">
        <v>18</v>
      </c>
      <c r="C64" s="5">
        <f t="shared" si="29"/>
        <v>6.876297130641797</v>
      </c>
      <c r="D64" s="18">
        <v>41157</v>
      </c>
      <c r="E64" s="36">
        <v>124.93</v>
      </c>
      <c r="F64" s="36">
        <v>124.64</v>
      </c>
      <c r="G64" s="18">
        <v>41172</v>
      </c>
      <c r="H64" s="36">
        <v>126.81</v>
      </c>
      <c r="I64" s="36" t="s">
        <v>69</v>
      </c>
      <c r="J64" s="20">
        <f>(H64-E64)*100</f>
        <v>187.99999999999955</v>
      </c>
      <c r="K64" s="20">
        <f>J64*C64*100</f>
        <v>129274.38605606546</v>
      </c>
      <c r="L64" s="21"/>
      <c r="M64" s="23"/>
      <c r="N64" s="6">
        <f t="shared" si="9"/>
        <v>528099.61963329825</v>
      </c>
      <c r="O64" s="7">
        <f t="shared" si="32"/>
        <v>6.4827586206894994</v>
      </c>
    </row>
    <row r="65" spans="1:15">
      <c r="A65" s="36">
        <v>54</v>
      </c>
      <c r="B65" s="36" t="s">
        <v>18</v>
      </c>
      <c r="C65" s="5">
        <f t="shared" si="29"/>
        <v>1.8996389195442378</v>
      </c>
      <c r="D65" s="18">
        <v>41213</v>
      </c>
      <c r="E65" s="36">
        <v>128.41</v>
      </c>
      <c r="F65" s="36">
        <v>127.02</v>
      </c>
      <c r="G65" s="18">
        <v>41220</v>
      </c>
      <c r="H65" s="36">
        <v>127.84</v>
      </c>
      <c r="I65" s="36" t="s">
        <v>68</v>
      </c>
      <c r="J65" s="20"/>
      <c r="K65" s="20"/>
      <c r="L65" s="21">
        <f>(H65-E65)*100</f>
        <v>-56.999999999999318</v>
      </c>
      <c r="M65" s="23">
        <f>L65*C65*100</f>
        <v>-10827.941841402026</v>
      </c>
      <c r="N65" s="6">
        <f>N64+L65*C65*100</f>
        <v>517271.67779189622</v>
      </c>
    </row>
    <row r="66" spans="1:15">
      <c r="A66" s="36">
        <v>55</v>
      </c>
      <c r="B66" s="36" t="s">
        <v>18</v>
      </c>
      <c r="C66" s="5">
        <f t="shared" si="29"/>
        <v>2.1552986574662034</v>
      </c>
      <c r="D66" s="18">
        <v>41241</v>
      </c>
      <c r="E66" s="36">
        <v>131.65</v>
      </c>
      <c r="F66" s="36">
        <v>130.44999999999999</v>
      </c>
      <c r="G66" s="18">
        <v>41284</v>
      </c>
      <c r="H66" s="36">
        <v>140.82</v>
      </c>
      <c r="I66" s="36" t="s">
        <v>69</v>
      </c>
      <c r="J66" s="20">
        <f>(H66-E66)*100</f>
        <v>916.99999999999875</v>
      </c>
      <c r="K66" s="20">
        <f>J66*C66*100</f>
        <v>197640.88688965057</v>
      </c>
      <c r="L66" s="22"/>
      <c r="M66" s="23"/>
      <c r="N66" s="6">
        <f t="shared" si="9"/>
        <v>714912.56468154676</v>
      </c>
      <c r="O66" s="7">
        <f t="shared" ref="O66" si="33">(H66-E66)/(E66-F66)</f>
        <v>7.6416666666665476</v>
      </c>
    </row>
    <row r="67" spans="1:15">
      <c r="A67" s="36">
        <v>56</v>
      </c>
      <c r="B67" s="36" t="s">
        <v>18</v>
      </c>
      <c r="C67" s="5">
        <f t="shared" si="29"/>
        <v>1.6174492413609598</v>
      </c>
      <c r="D67" s="18">
        <v>41313</v>
      </c>
      <c r="E67" s="36">
        <v>147.25</v>
      </c>
      <c r="F67" s="36">
        <v>145.04</v>
      </c>
      <c r="G67" s="18">
        <v>41318</v>
      </c>
      <c r="H67" s="36">
        <v>145.04</v>
      </c>
      <c r="I67" s="36" t="s">
        <v>68</v>
      </c>
      <c r="J67" s="20"/>
      <c r="K67" s="20"/>
      <c r="L67" s="21">
        <f>(H67-E67)*100</f>
        <v>-221.0000000000008</v>
      </c>
      <c r="M67" s="23">
        <f>L67*C67*100</f>
        <v>-35745.62823407734</v>
      </c>
      <c r="N67" s="6">
        <f>N66+L67*C67*100</f>
        <v>679166.9364474694</v>
      </c>
    </row>
    <row r="68" spans="1:15">
      <c r="A68" s="36">
        <v>57</v>
      </c>
      <c r="B68" s="36" t="s">
        <v>16</v>
      </c>
      <c r="C68" s="5">
        <f>N67*$L$2/(E68-F68)/-10000</f>
        <v>3.1736772731190364</v>
      </c>
      <c r="D68" s="18">
        <v>41323</v>
      </c>
      <c r="E68" s="36">
        <v>144.77000000000001</v>
      </c>
      <c r="F68" s="36">
        <v>145.84</v>
      </c>
      <c r="G68" s="18">
        <v>41340</v>
      </c>
      <c r="H68" s="36">
        <v>141.91</v>
      </c>
      <c r="I68" s="36" t="s">
        <v>69</v>
      </c>
      <c r="J68" s="20">
        <f>(H68-E68)*-100</f>
        <v>286.00000000000136</v>
      </c>
      <c r="K68" s="20">
        <f>J68*C68*100</f>
        <v>90767.170011204871</v>
      </c>
      <c r="L68" s="22"/>
      <c r="M68" s="23"/>
      <c r="N68" s="6">
        <f t="shared" si="9"/>
        <v>769934.1064586743</v>
      </c>
      <c r="O68" s="7">
        <f t="shared" ref="O68:O71" si="34">(H68-E68)/(E68-F68)</f>
        <v>2.6728971962617121</v>
      </c>
    </row>
    <row r="69" spans="1:15">
      <c r="A69" s="36">
        <v>58</v>
      </c>
      <c r="B69" s="36" t="s">
        <v>18</v>
      </c>
      <c r="C69" s="5">
        <f t="shared" si="29"/>
        <v>2.452019447320585</v>
      </c>
      <c r="D69" s="18">
        <v>41355</v>
      </c>
      <c r="E69" s="36">
        <v>144.52000000000001</v>
      </c>
      <c r="F69" s="36">
        <v>142.94999999999999</v>
      </c>
      <c r="G69" s="18">
        <v>41358</v>
      </c>
      <c r="H69" s="36">
        <v>142.94999999999999</v>
      </c>
      <c r="I69" s="36" t="s">
        <v>68</v>
      </c>
      <c r="J69" s="20"/>
      <c r="K69" s="20"/>
      <c r="L69" s="21">
        <f>(H69-E69)*100</f>
        <v>-157.00000000000216</v>
      </c>
      <c r="M69" s="23">
        <f>L69*C69*100</f>
        <v>-38496.705322933711</v>
      </c>
      <c r="N69" s="6">
        <f t="shared" ref="N69" si="35">N68+L69*C69*100</f>
        <v>731437.40113574057</v>
      </c>
    </row>
    <row r="70" spans="1:15">
      <c r="A70" s="36">
        <v>59</v>
      </c>
      <c r="B70" s="36" t="s">
        <v>18</v>
      </c>
      <c r="C70" s="5">
        <f t="shared" si="29"/>
        <v>1.8015699535363059</v>
      </c>
      <c r="D70" s="18">
        <v>41387</v>
      </c>
      <c r="E70" s="36">
        <v>151.99</v>
      </c>
      <c r="F70" s="36">
        <v>149.96</v>
      </c>
      <c r="G70" s="18">
        <v>41417</v>
      </c>
      <c r="H70" s="36">
        <v>154.22</v>
      </c>
      <c r="I70" s="36" t="s">
        <v>69</v>
      </c>
      <c r="J70" s="20">
        <f>(H70-E70)*100</f>
        <v>222.99999999999898</v>
      </c>
      <c r="K70" s="20">
        <f>J70*C70*100</f>
        <v>40175.009963859433</v>
      </c>
      <c r="L70" s="22"/>
      <c r="M70" s="23"/>
      <c r="N70" s="6">
        <f t="shared" si="9"/>
        <v>771612.41109960002</v>
      </c>
      <c r="O70" s="7">
        <f t="shared" si="34"/>
        <v>1.0985221674876791</v>
      </c>
    </row>
    <row r="71" spans="1:15">
      <c r="A71" s="36">
        <v>60</v>
      </c>
      <c r="B71" s="36" t="s">
        <v>18</v>
      </c>
      <c r="C71" s="5">
        <f t="shared" si="29"/>
        <v>1.2526175504863586</v>
      </c>
      <c r="D71" s="18">
        <v>41493</v>
      </c>
      <c r="E71" s="36">
        <v>150.68</v>
      </c>
      <c r="F71" s="36">
        <v>147.6</v>
      </c>
      <c r="G71" s="18">
        <v>41513</v>
      </c>
      <c r="H71" s="36">
        <v>151.72999999999999</v>
      </c>
      <c r="I71" s="36" t="s">
        <v>69</v>
      </c>
      <c r="J71" s="20">
        <f>(H71-E71)*100</f>
        <v>104.99999999999829</v>
      </c>
      <c r="K71" s="20">
        <f>J71*C71*100</f>
        <v>13152.484280106552</v>
      </c>
      <c r="L71" s="22"/>
      <c r="M71" s="23"/>
      <c r="N71" s="6">
        <f t="shared" si="9"/>
        <v>784764.89537970652</v>
      </c>
      <c r="O71" s="7">
        <f t="shared" si="34"/>
        <v>0.340909090909084</v>
      </c>
    </row>
    <row r="72" spans="1:15">
      <c r="A72" s="36">
        <v>61</v>
      </c>
      <c r="B72" s="36" t="s">
        <v>18</v>
      </c>
      <c r="C72" s="5">
        <f t="shared" si="29"/>
        <v>4.6712196153553771</v>
      </c>
      <c r="D72" s="18">
        <v>41562</v>
      </c>
      <c r="E72" s="36">
        <v>157.58000000000001</v>
      </c>
      <c r="F72" s="36">
        <v>156.74</v>
      </c>
      <c r="G72" s="18">
        <v>41570</v>
      </c>
      <c r="H72" s="36">
        <v>157.07</v>
      </c>
      <c r="I72" s="36" t="s">
        <v>68</v>
      </c>
      <c r="J72" s="20"/>
      <c r="K72" s="20"/>
      <c r="L72" s="21">
        <f t="shared" ref="L72:L78" si="36">(H72-E72)*100</f>
        <v>-51.000000000001933</v>
      </c>
      <c r="M72" s="23">
        <f t="shared" ref="M72:M78" si="37">L72*C72*100</f>
        <v>-23823.220038313328</v>
      </c>
      <c r="N72" s="6">
        <f t="shared" ref="N72:N78" si="38">N71+L72*C72*100</f>
        <v>760941.67534139322</v>
      </c>
    </row>
    <row r="73" spans="1:15">
      <c r="A73" s="36">
        <v>62</v>
      </c>
      <c r="B73" s="36" t="s">
        <v>18</v>
      </c>
      <c r="C73" s="5">
        <f t="shared" si="29"/>
        <v>2.438915626094206</v>
      </c>
      <c r="D73" s="26">
        <v>41690</v>
      </c>
      <c r="E73" s="36">
        <v>170.79</v>
      </c>
      <c r="F73" s="36">
        <v>169.23</v>
      </c>
      <c r="G73" s="26">
        <v>41697</v>
      </c>
      <c r="H73" s="36">
        <v>169.23</v>
      </c>
      <c r="I73" s="36" t="s">
        <v>68</v>
      </c>
      <c r="J73" s="20"/>
      <c r="K73" s="20"/>
      <c r="L73" s="21">
        <f t="shared" si="36"/>
        <v>-156.00000000000023</v>
      </c>
      <c r="M73" s="23">
        <f t="shared" si="37"/>
        <v>-38047.083767069671</v>
      </c>
      <c r="N73" s="6">
        <f t="shared" si="38"/>
        <v>722894.5915743236</v>
      </c>
    </row>
    <row r="74" spans="1:15">
      <c r="A74" s="36">
        <v>63</v>
      </c>
      <c r="B74" s="36" t="s">
        <v>18</v>
      </c>
      <c r="C74" s="5">
        <f t="shared" si="29"/>
        <v>5.0908069829177149</v>
      </c>
      <c r="D74" s="26">
        <v>41753</v>
      </c>
      <c r="E74" s="36">
        <v>172.19</v>
      </c>
      <c r="F74" s="36">
        <v>171.48</v>
      </c>
      <c r="G74" s="26">
        <v>41754</v>
      </c>
      <c r="H74" s="36">
        <v>171.48</v>
      </c>
      <c r="I74" s="36" t="s">
        <v>68</v>
      </c>
      <c r="J74" s="20"/>
      <c r="K74" s="20"/>
      <c r="L74" s="21">
        <f t="shared" si="36"/>
        <v>-71.000000000000796</v>
      </c>
      <c r="M74" s="23">
        <f t="shared" si="37"/>
        <v>-36144.729578716178</v>
      </c>
      <c r="N74" s="6">
        <f t="shared" si="38"/>
        <v>686749.86199560738</v>
      </c>
    </row>
    <row r="75" spans="1:15">
      <c r="A75" s="36">
        <v>64</v>
      </c>
      <c r="B75" s="36" t="s">
        <v>18</v>
      </c>
      <c r="C75" s="5">
        <f t="shared" si="29"/>
        <v>4.7037661780521711</v>
      </c>
      <c r="D75" s="26">
        <v>41759</v>
      </c>
      <c r="E75" s="36">
        <v>172.67</v>
      </c>
      <c r="F75" s="36">
        <v>171.94</v>
      </c>
      <c r="G75" s="26">
        <v>41764</v>
      </c>
      <c r="H75" s="36">
        <v>171.94</v>
      </c>
      <c r="I75" s="36" t="s">
        <v>68</v>
      </c>
      <c r="J75" s="20"/>
      <c r="K75" s="20"/>
      <c r="L75" s="21">
        <f t="shared" si="36"/>
        <v>-72.999999999998977</v>
      </c>
      <c r="M75" s="23">
        <f t="shared" si="37"/>
        <v>-34337.493099780368</v>
      </c>
      <c r="N75" s="6">
        <f t="shared" si="38"/>
        <v>652412.36889582698</v>
      </c>
    </row>
    <row r="76" spans="1:15">
      <c r="A76" s="36">
        <v>65</v>
      </c>
      <c r="B76" s="36" t="s">
        <v>18</v>
      </c>
      <c r="C76" s="5">
        <f t="shared" si="29"/>
        <v>3.9301949933484304</v>
      </c>
      <c r="D76" s="26">
        <v>41766</v>
      </c>
      <c r="E76" s="36">
        <v>172.98</v>
      </c>
      <c r="F76" s="36">
        <v>172.15</v>
      </c>
      <c r="G76" s="26">
        <v>41767</v>
      </c>
      <c r="H76" s="36">
        <v>172.15</v>
      </c>
      <c r="I76" s="36" t="s">
        <v>68</v>
      </c>
      <c r="J76" s="20"/>
      <c r="K76" s="20"/>
      <c r="L76" s="21">
        <f t="shared" si="36"/>
        <v>-82.999999999998408</v>
      </c>
      <c r="M76" s="23">
        <f t="shared" si="37"/>
        <v>-32620.618444791347</v>
      </c>
      <c r="N76" s="6">
        <f t="shared" si="38"/>
        <v>619791.75045103568</v>
      </c>
    </row>
    <row r="77" spans="1:15">
      <c r="A77" s="36">
        <v>66</v>
      </c>
      <c r="B77" s="36" t="s">
        <v>16</v>
      </c>
      <c r="C77" s="5">
        <f t="shared" si="29"/>
        <v>4.6953920488715069</v>
      </c>
      <c r="D77" s="26">
        <v>41834</v>
      </c>
      <c r="E77" s="36">
        <v>174.01</v>
      </c>
      <c r="F77" s="36">
        <v>173.35</v>
      </c>
      <c r="G77" s="26">
        <v>41835</v>
      </c>
      <c r="H77" s="36">
        <v>173.35</v>
      </c>
      <c r="I77" s="36" t="s">
        <v>68</v>
      </c>
      <c r="J77" s="20"/>
      <c r="K77" s="20"/>
      <c r="L77" s="21">
        <f t="shared" si="36"/>
        <v>-65.999999999999659</v>
      </c>
      <c r="M77" s="23">
        <f t="shared" si="37"/>
        <v>-30989.587522551785</v>
      </c>
      <c r="N77" s="6">
        <f t="shared" si="38"/>
        <v>588802.16292848391</v>
      </c>
    </row>
    <row r="78" spans="1:15">
      <c r="A78" s="36">
        <v>67</v>
      </c>
      <c r="B78" s="36" t="s">
        <v>18</v>
      </c>
      <c r="C78" s="5">
        <f t="shared" si="29"/>
        <v>2.9440108146424198</v>
      </c>
      <c r="D78" s="26">
        <v>41873</v>
      </c>
      <c r="E78" s="36">
        <v>172.62</v>
      </c>
      <c r="F78" s="36">
        <v>171.62</v>
      </c>
      <c r="G78" s="26">
        <v>41886</v>
      </c>
      <c r="H78" s="36">
        <v>171.62</v>
      </c>
      <c r="I78" s="36" t="s">
        <v>68</v>
      </c>
      <c r="J78" s="20"/>
      <c r="K78" s="20"/>
      <c r="L78" s="21">
        <f t="shared" si="36"/>
        <v>-100</v>
      </c>
      <c r="M78" s="23">
        <f t="shared" si="37"/>
        <v>-29440.108146424202</v>
      </c>
      <c r="N78" s="6">
        <f t="shared" si="38"/>
        <v>559362.05478205974</v>
      </c>
    </row>
    <row r="79" spans="1:15">
      <c r="A79" s="36">
        <v>68</v>
      </c>
      <c r="B79" s="36" t="s">
        <v>18</v>
      </c>
      <c r="C79" s="5">
        <f t="shared" si="29"/>
        <v>1.4054322984473799</v>
      </c>
      <c r="D79" s="26">
        <v>41960</v>
      </c>
      <c r="E79" s="36">
        <v>183.09</v>
      </c>
      <c r="F79" s="36">
        <v>181.1</v>
      </c>
      <c r="G79" s="26">
        <v>41982</v>
      </c>
      <c r="H79" s="36">
        <v>186.27</v>
      </c>
      <c r="I79" s="36" t="s">
        <v>69</v>
      </c>
      <c r="J79" s="20">
        <f>(H79-E79)*100</f>
        <v>318.00000000000068</v>
      </c>
      <c r="K79" s="20">
        <f>J79*C79*100</f>
        <v>44692.747090626777</v>
      </c>
      <c r="L79" s="21"/>
      <c r="M79" s="23"/>
      <c r="N79" s="6">
        <f t="shared" si="9"/>
        <v>604054.80187268648</v>
      </c>
      <c r="O79" s="7">
        <f>(H79-E79)/(E79-F79)</f>
        <v>1.5979899497487398</v>
      </c>
    </row>
    <row r="80" spans="1:15">
      <c r="A80" s="36">
        <v>69</v>
      </c>
      <c r="B80" s="36" t="s">
        <v>18</v>
      </c>
      <c r="C80" s="5">
        <f t="shared" si="29"/>
        <v>2.9903703063003713</v>
      </c>
      <c r="D80" s="26">
        <v>41996</v>
      </c>
      <c r="E80" s="36">
        <v>187.49</v>
      </c>
      <c r="F80" s="36">
        <v>186.48</v>
      </c>
      <c r="G80" s="26">
        <v>42003</v>
      </c>
      <c r="H80" s="36">
        <v>186.48</v>
      </c>
      <c r="I80" s="36" t="s">
        <v>68</v>
      </c>
      <c r="J80" s="20"/>
      <c r="K80" s="20"/>
      <c r="L80" s="21">
        <f>(H80-E80)*100</f>
        <v>-101.00000000000193</v>
      </c>
      <c r="M80" s="23">
        <f>L80*C80*100</f>
        <v>-30202.740093634326</v>
      </c>
      <c r="N80" s="6">
        <f t="shared" si="9"/>
        <v>604054.80187268648</v>
      </c>
    </row>
    <row r="81" spans="1:15">
      <c r="A81" s="36">
        <v>70</v>
      </c>
      <c r="B81" s="36" t="s">
        <v>18</v>
      </c>
      <c r="C81" s="5">
        <f t="shared" si="29"/>
        <v>1.5101370046817162</v>
      </c>
      <c r="D81" s="26">
        <v>42055</v>
      </c>
      <c r="E81" s="36">
        <v>183.67</v>
      </c>
      <c r="F81" s="36">
        <v>181.67</v>
      </c>
      <c r="G81" s="26">
        <v>42067</v>
      </c>
      <c r="H81" s="36">
        <v>183.67</v>
      </c>
      <c r="I81" s="36" t="s">
        <v>144</v>
      </c>
      <c r="J81" s="20"/>
      <c r="K81" s="20"/>
      <c r="L81" s="21"/>
      <c r="M81" s="23"/>
      <c r="N81" s="6">
        <f t="shared" si="9"/>
        <v>604054.80187268648</v>
      </c>
    </row>
    <row r="82" spans="1:15">
      <c r="A82" s="36">
        <v>71</v>
      </c>
      <c r="B82" s="36" t="s">
        <v>18</v>
      </c>
      <c r="C82" s="5">
        <f t="shared" si="29"/>
        <v>2.5595542452232332</v>
      </c>
      <c r="D82" s="26">
        <v>42096</v>
      </c>
      <c r="E82" s="36">
        <v>177.96</v>
      </c>
      <c r="F82" s="36">
        <v>176.78</v>
      </c>
      <c r="G82" s="26">
        <v>42104</v>
      </c>
      <c r="H82" s="36">
        <v>176.78</v>
      </c>
      <c r="I82" s="36" t="s">
        <v>68</v>
      </c>
      <c r="J82" s="20"/>
      <c r="K82" s="20"/>
      <c r="L82" s="21">
        <f>(H82-E82)*100</f>
        <v>-118.00000000000068</v>
      </c>
      <c r="M82" s="23">
        <f>L82*C82*100</f>
        <v>-30202.740093634326</v>
      </c>
      <c r="N82" s="6">
        <f t="shared" si="9"/>
        <v>604054.80187268648</v>
      </c>
    </row>
    <row r="83" spans="1:15">
      <c r="A83" s="36">
        <v>72</v>
      </c>
      <c r="B83" s="36" t="s">
        <v>18</v>
      </c>
      <c r="C83" s="5">
        <f t="shared" si="29"/>
        <v>2.5168950078028245</v>
      </c>
      <c r="D83" s="26">
        <v>42108</v>
      </c>
      <c r="E83" s="36">
        <v>176.09</v>
      </c>
      <c r="F83" s="36">
        <v>174.89</v>
      </c>
      <c r="G83" s="26">
        <v>42183</v>
      </c>
      <c r="H83" s="36">
        <v>192.07</v>
      </c>
      <c r="I83" s="36" t="s">
        <v>69</v>
      </c>
      <c r="J83" s="20">
        <f>(H83-E83)*100</f>
        <v>1597.9999999999991</v>
      </c>
      <c r="K83" s="20">
        <f>J83*C83*100</f>
        <v>402199.8222468911</v>
      </c>
      <c r="L83" s="21"/>
      <c r="M83" s="23"/>
      <c r="N83" s="6">
        <f t="shared" si="9"/>
        <v>1006254.6241195776</v>
      </c>
      <c r="O83" s="7">
        <f>(H83-E83)/(E83-F83)</f>
        <v>13.316666666666469</v>
      </c>
    </row>
    <row r="85" spans="1:15">
      <c r="B85" s="36" t="s">
        <v>158</v>
      </c>
    </row>
    <row r="86" spans="1:15">
      <c r="B86" s="8" t="s">
        <v>159</v>
      </c>
    </row>
    <row r="87" spans="1:15">
      <c r="B87" s="8" t="s">
        <v>165</v>
      </c>
    </row>
    <row r="88" spans="1:15">
      <c r="B88" t="s">
        <v>160</v>
      </c>
    </row>
    <row r="90" spans="1:15">
      <c r="B90" t="s">
        <v>161</v>
      </c>
    </row>
    <row r="91" spans="1:15">
      <c r="B91" t="s">
        <v>166</v>
      </c>
    </row>
    <row r="92" spans="1:15">
      <c r="B92" t="s">
        <v>167</v>
      </c>
    </row>
    <row r="93" spans="1:15">
      <c r="B93" t="s">
        <v>163</v>
      </c>
    </row>
    <row r="94" spans="1:15">
      <c r="B94" t="s">
        <v>168</v>
      </c>
    </row>
    <row r="95" spans="1:15">
      <c r="B95" t="s">
        <v>164</v>
      </c>
    </row>
    <row r="97" spans="2:2">
      <c r="B97" t="s">
        <v>169</v>
      </c>
    </row>
  </sheetData>
  <mergeCells count="7">
    <mergeCell ref="A6:N8"/>
    <mergeCell ref="J1:K1"/>
    <mergeCell ref="L1:M1"/>
    <mergeCell ref="Q1:R1"/>
    <mergeCell ref="J2:K2"/>
    <mergeCell ref="L2:M2"/>
    <mergeCell ref="Q2:R2"/>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7"/>
  <sheetViews>
    <sheetView topLeftCell="A318" zoomScale="70" zoomScaleNormal="70" zoomScaleSheetLayoutView="100" workbookViewId="0">
      <selection activeCell="R25" sqref="R25"/>
    </sheetView>
  </sheetViews>
  <sheetFormatPr defaultColWidth="8.875" defaultRowHeight="13.5"/>
  <cols>
    <col min="1" max="1" width="10.5" bestFit="1" customWidth="1"/>
  </cols>
  <sheetData>
    <row r="1" spans="1:16">
      <c r="A1" s="1">
        <v>42196</v>
      </c>
    </row>
    <row r="2" spans="1:16">
      <c r="P2" t="s">
        <v>20</v>
      </c>
    </row>
    <row r="3" spans="1:16">
      <c r="P3" t="s">
        <v>21</v>
      </c>
    </row>
    <row r="5" spans="1:16">
      <c r="P5" t="s">
        <v>23</v>
      </c>
    </row>
    <row r="6" spans="1:16">
      <c r="P6" t="s">
        <v>31</v>
      </c>
    </row>
    <row r="7" spans="1:16">
      <c r="P7" t="s">
        <v>22</v>
      </c>
    </row>
    <row r="9" spans="1:16">
      <c r="P9" t="s">
        <v>24</v>
      </c>
    </row>
    <row r="10" spans="1:16">
      <c r="P10" t="s">
        <v>26</v>
      </c>
    </row>
    <row r="11" spans="1:16">
      <c r="P11" t="s">
        <v>25</v>
      </c>
    </row>
    <row r="14" spans="1:16">
      <c r="P14" s="2" t="s">
        <v>28</v>
      </c>
    </row>
    <row r="15" spans="1:16">
      <c r="P15" t="s">
        <v>27</v>
      </c>
    </row>
    <row r="16" spans="1:16">
      <c r="P16" t="s">
        <v>29</v>
      </c>
    </row>
    <row r="17" spans="16:16">
      <c r="P17" t="s">
        <v>30</v>
      </c>
    </row>
    <row r="65" spans="1:1">
      <c r="A65" s="3">
        <v>42197</v>
      </c>
    </row>
    <row r="227" spans="1:1">
      <c r="A227" s="3">
        <v>42198</v>
      </c>
    </row>
  </sheetData>
  <phoneticPr fontId="1"/>
  <pageMargins left="0.75" right="0.75" top="1" bottom="1" header="0.51111111111111107" footer="0.51111111111111107"/>
  <pageSetup paperSize="9" firstPageNumber="4294963191"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3"/>
  <sheetViews>
    <sheetView zoomScale="55" zoomScaleNormal="55" workbookViewId="0">
      <selection activeCell="S287" sqref="S287"/>
    </sheetView>
  </sheetViews>
  <sheetFormatPr defaultRowHeight="13.5"/>
  <cols>
    <col min="1" max="1" width="10.5" bestFit="1" customWidth="1"/>
  </cols>
  <sheetData>
    <row r="1" spans="1:1">
      <c r="A1" s="1">
        <v>42199</v>
      </c>
    </row>
    <row r="134" spans="1:1">
      <c r="A134" s="1">
        <v>42200</v>
      </c>
    </row>
    <row r="293" spans="1:1">
      <c r="A293" s="1">
        <v>42201</v>
      </c>
    </row>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リアルタイム検証</vt:lpstr>
      <vt:lpstr>画像_リアル検証</vt:lpstr>
      <vt:lpstr>日足2</vt:lpstr>
      <vt:lpstr>画像_日足</vt:lpstr>
      <vt:lpstr>画像_日足2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dcterms:created xsi:type="dcterms:W3CDTF">2015-07-09T17:02:26Z</dcterms:created>
  <dcterms:modified xsi:type="dcterms:W3CDTF">2015-07-16T15:06:00Z</dcterms:modified>
</cp:coreProperties>
</file>