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ran_000\Desktop\CMA\検証データ\"/>
    </mc:Choice>
  </mc:AlternateContent>
  <bookViews>
    <workbookView xWindow="0" yWindow="0" windowWidth="15345" windowHeight="4650"/>
  </bookViews>
  <sheets>
    <sheet name="データ" sheetId="5" r:id="rId1"/>
    <sheet name="画像" sheetId="2" r:id="rId2"/>
    <sheet name="気づき" sheetId="10" r:id="rId3"/>
    <sheet name="検証終了通貨" sheetId="9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14" i="5" l="1"/>
  <c r="O109" i="5"/>
  <c r="O107" i="5"/>
  <c r="O102" i="5"/>
  <c r="O96" i="5"/>
  <c r="O94" i="5"/>
  <c r="O89" i="5"/>
  <c r="L88" i="5"/>
  <c r="J88" i="5"/>
  <c r="O73" i="5" l="1"/>
  <c r="J89" i="5"/>
  <c r="L89" i="5"/>
  <c r="M89" i="5" s="1"/>
  <c r="J90" i="5"/>
  <c r="L90" i="5"/>
  <c r="J91" i="5"/>
  <c r="L91" i="5"/>
  <c r="J92" i="5"/>
  <c r="L92" i="5"/>
  <c r="J93" i="5"/>
  <c r="L93" i="5"/>
  <c r="J94" i="5"/>
  <c r="L94" i="5"/>
  <c r="M94" i="5" s="1"/>
  <c r="J95" i="5"/>
  <c r="L95" i="5"/>
  <c r="J96" i="5"/>
  <c r="L96" i="5"/>
  <c r="M96" i="5" s="1"/>
  <c r="J97" i="5"/>
  <c r="L97" i="5"/>
  <c r="M97" i="5" s="1"/>
  <c r="J98" i="5"/>
  <c r="L98" i="5"/>
  <c r="J99" i="5"/>
  <c r="L99" i="5"/>
  <c r="J100" i="5"/>
  <c r="L100" i="5"/>
  <c r="M100" i="5" s="1"/>
  <c r="J101" i="5"/>
  <c r="L101" i="5"/>
  <c r="M101" i="5" s="1"/>
  <c r="J102" i="5"/>
  <c r="L102" i="5"/>
  <c r="M102" i="5" s="1"/>
  <c r="J103" i="5"/>
  <c r="L103" i="5"/>
  <c r="J104" i="5"/>
  <c r="L104" i="5"/>
  <c r="J105" i="5"/>
  <c r="L105" i="5"/>
  <c r="J106" i="5"/>
  <c r="L106" i="5"/>
  <c r="J107" i="5"/>
  <c r="L107" i="5"/>
  <c r="J108" i="5"/>
  <c r="L108" i="5"/>
  <c r="J109" i="5"/>
  <c r="L109" i="5"/>
  <c r="M109" i="5" s="1"/>
  <c r="J110" i="5"/>
  <c r="L110" i="5"/>
  <c r="J111" i="5"/>
  <c r="L111" i="5"/>
  <c r="J112" i="5"/>
  <c r="L112" i="5"/>
  <c r="J113" i="5"/>
  <c r="L113" i="5"/>
  <c r="J114" i="5"/>
  <c r="L114" i="5"/>
  <c r="M114" i="5" s="1"/>
  <c r="J116" i="5"/>
  <c r="L116" i="5"/>
  <c r="M116" i="5" s="1"/>
  <c r="J117" i="5"/>
  <c r="L117" i="5"/>
  <c r="M117" i="5" s="1"/>
  <c r="J118" i="5"/>
  <c r="L118" i="5"/>
  <c r="M118" i="5" s="1"/>
  <c r="L71" i="5"/>
  <c r="M71" i="5" s="1"/>
  <c r="L72" i="5"/>
  <c r="L73" i="5"/>
  <c r="M73" i="5" s="1"/>
  <c r="L74" i="5"/>
  <c r="L75" i="5"/>
  <c r="M75" i="5" s="1"/>
  <c r="L76" i="5"/>
  <c r="M76" i="5" s="1"/>
  <c r="L77" i="5"/>
  <c r="M77" i="5" s="1"/>
  <c r="L78" i="5"/>
  <c r="L79" i="5"/>
  <c r="M79" i="5" s="1"/>
  <c r="L80" i="5"/>
  <c r="L81" i="5"/>
  <c r="L82" i="5"/>
  <c r="M82" i="5"/>
  <c r="L83" i="5"/>
  <c r="M83" i="5" s="1"/>
  <c r="L84" i="5"/>
  <c r="M84" i="5" s="1"/>
  <c r="L85" i="5"/>
  <c r="L86" i="5"/>
  <c r="M86" i="5" s="1"/>
  <c r="L70" i="5"/>
  <c r="L39" i="5"/>
  <c r="L40" i="5"/>
  <c r="L41" i="5"/>
  <c r="L42" i="5"/>
  <c r="L43" i="5"/>
  <c r="L44" i="5"/>
  <c r="L45" i="5"/>
  <c r="L46" i="5"/>
  <c r="M46" i="5" s="1"/>
  <c r="L47" i="5"/>
  <c r="M47" i="5" s="1"/>
  <c r="L48" i="5"/>
  <c r="L49" i="5"/>
  <c r="L50" i="5"/>
  <c r="M50" i="5" s="1"/>
  <c r="L51" i="5"/>
  <c r="L52" i="5"/>
  <c r="L53" i="5"/>
  <c r="L54" i="5"/>
  <c r="M54" i="5" s="1"/>
  <c r="L55" i="5"/>
  <c r="M55" i="5" s="1"/>
  <c r="L56" i="5"/>
  <c r="L57" i="5"/>
  <c r="L58" i="5"/>
  <c r="L59" i="5"/>
  <c r="L60" i="5"/>
  <c r="L61" i="5"/>
  <c r="L62" i="5"/>
  <c r="L63" i="5"/>
  <c r="L64" i="5"/>
  <c r="L65" i="5"/>
  <c r="M65" i="5" s="1"/>
  <c r="L66" i="5"/>
  <c r="L38" i="5"/>
  <c r="M38" i="5" s="1"/>
  <c r="L16" i="5"/>
  <c r="L17" i="5"/>
  <c r="L18" i="5"/>
  <c r="L19" i="5"/>
  <c r="M19" i="5" s="1"/>
  <c r="L20" i="5"/>
  <c r="M20" i="5" s="1"/>
  <c r="L21" i="5"/>
  <c r="L22" i="5"/>
  <c r="L23" i="5"/>
  <c r="L24" i="5"/>
  <c r="M24" i="5" s="1"/>
  <c r="L25" i="5"/>
  <c r="M25" i="5"/>
  <c r="L26" i="5"/>
  <c r="L27" i="5"/>
  <c r="L28" i="5"/>
  <c r="L29" i="5"/>
  <c r="M29" i="5" s="1"/>
  <c r="L30" i="5"/>
  <c r="L31" i="5"/>
  <c r="L32" i="5"/>
  <c r="M32" i="5" s="1"/>
  <c r="L33" i="5"/>
  <c r="L34" i="5"/>
  <c r="M34" i="5" s="1"/>
  <c r="L35" i="5"/>
  <c r="L15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70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38" i="5"/>
  <c r="J26" i="5"/>
  <c r="J27" i="5"/>
  <c r="J28" i="5"/>
  <c r="J29" i="5"/>
  <c r="J30" i="5"/>
  <c r="J31" i="5"/>
  <c r="J32" i="5"/>
  <c r="J33" i="5"/>
  <c r="J34" i="5"/>
  <c r="J35" i="5"/>
  <c r="J24" i="5"/>
  <c r="J25" i="5"/>
  <c r="J21" i="5"/>
  <c r="J22" i="5"/>
  <c r="J23" i="5"/>
  <c r="J19" i="5"/>
  <c r="J20" i="5"/>
  <c r="J16" i="5"/>
  <c r="J17" i="5"/>
  <c r="J18" i="5"/>
  <c r="J15" i="5"/>
  <c r="L37" i="5"/>
  <c r="L69" i="5"/>
  <c r="J14" i="5"/>
  <c r="C14" i="5"/>
  <c r="O71" i="5"/>
  <c r="O75" i="5"/>
  <c r="O76" i="5"/>
  <c r="O77" i="5"/>
  <c r="O79" i="5"/>
  <c r="O82" i="5"/>
  <c r="O83" i="5"/>
  <c r="O84" i="5"/>
  <c r="O86" i="5"/>
  <c r="O65" i="5"/>
  <c r="L5" i="5" l="1"/>
  <c r="N2" i="5"/>
  <c r="J5" i="5"/>
  <c r="M107" i="5"/>
  <c r="K14" i="5"/>
  <c r="O50" i="5"/>
  <c r="O54" i="5"/>
  <c r="O47" i="5"/>
  <c r="O34" i="5"/>
  <c r="O25" i="5"/>
  <c r="O24" i="5"/>
  <c r="O19" i="5"/>
  <c r="O14" i="5"/>
  <c r="O55" i="5" l="1"/>
  <c r="O46" i="5"/>
  <c r="O38" i="5"/>
  <c r="O32" i="5"/>
  <c r="O29" i="5"/>
  <c r="T30" i="5" l="1"/>
  <c r="R30" i="5"/>
  <c r="O20" i="5" l="1"/>
  <c r="O2" i="5" s="1"/>
  <c r="N14" i="5" l="1"/>
  <c r="C15" i="5" l="1"/>
  <c r="M15" i="5" l="1"/>
  <c r="N15" i="5" s="1"/>
  <c r="C16" i="5" s="1"/>
  <c r="K16" i="5" s="1"/>
  <c r="K15" i="5"/>
  <c r="M16" i="5" l="1"/>
  <c r="N16" i="5" l="1"/>
  <c r="C17" i="5" s="1"/>
  <c r="K17" i="5" s="1"/>
  <c r="M17" i="5" l="1"/>
  <c r="N17" i="5" l="1"/>
  <c r="C18" i="5" s="1"/>
  <c r="K18" i="5" l="1"/>
  <c r="M18" i="5"/>
  <c r="N18" i="5" l="1"/>
  <c r="C19" i="5" s="1"/>
  <c r="K19" i="5" s="1"/>
  <c r="N19" i="5" s="1"/>
  <c r="C20" i="5" s="1"/>
  <c r="K20" i="5" s="1"/>
  <c r="N20" i="5" s="1"/>
  <c r="C21" i="5" s="1"/>
  <c r="M21" i="5" l="1"/>
  <c r="K21" i="5"/>
  <c r="N21" i="5" l="1"/>
  <c r="C22" i="5" s="1"/>
  <c r="K22" i="5" l="1"/>
  <c r="M22" i="5"/>
  <c r="N22" i="5" s="1"/>
  <c r="C23" i="5" s="1"/>
  <c r="M23" i="5"/>
  <c r="N23" i="5" s="1"/>
  <c r="C24" i="5" s="1"/>
  <c r="K24" i="5" s="1"/>
  <c r="N24" i="5" s="1"/>
  <c r="C25" i="5" s="1"/>
  <c r="K25" i="5" s="1"/>
  <c r="N25" i="5" s="1"/>
  <c r="K23" i="5"/>
  <c r="C26" i="5" l="1"/>
  <c r="M26" i="5" l="1"/>
  <c r="K26" i="5"/>
  <c r="N26" i="5" l="1"/>
  <c r="C27" i="5" s="1"/>
  <c r="M27" i="5" l="1"/>
  <c r="N27" i="5" s="1"/>
  <c r="C28" i="5" s="1"/>
  <c r="K27" i="5"/>
  <c r="M28" i="5" l="1"/>
  <c r="N28" i="5" s="1"/>
  <c r="K28" i="5"/>
  <c r="C29" i="5" l="1"/>
  <c r="K29" i="5" s="1"/>
  <c r="N29" i="5" s="1"/>
  <c r="C30" i="5" l="1"/>
  <c r="M30" i="5" l="1"/>
  <c r="N30" i="5" s="1"/>
  <c r="K30" i="5"/>
  <c r="C31" i="5" l="1"/>
  <c r="M31" i="5" l="1"/>
  <c r="N31" i="5" s="1"/>
  <c r="K31" i="5"/>
  <c r="C32" i="5" l="1"/>
  <c r="K32" i="5" s="1"/>
  <c r="N32" i="5" s="1"/>
  <c r="C33" i="5" l="1"/>
  <c r="K33" i="5" l="1"/>
  <c r="M33" i="5"/>
  <c r="N33" i="5" s="1"/>
  <c r="C34" i="5" l="1"/>
  <c r="K34" i="5" s="1"/>
  <c r="N34" i="5" s="1"/>
  <c r="C35" i="5" l="1"/>
  <c r="M35" i="5" l="1"/>
  <c r="K35" i="5"/>
  <c r="S30" i="5" s="1"/>
  <c r="U30" i="5" l="1"/>
  <c r="N35" i="5"/>
  <c r="C37" i="5" s="1"/>
  <c r="M37" i="5" s="1"/>
  <c r="N37" i="5" l="1"/>
  <c r="C38" i="5" s="1"/>
  <c r="K38" i="5" s="1"/>
  <c r="N38" i="5" s="1"/>
  <c r="C39" i="5" l="1"/>
  <c r="M39" i="5" l="1"/>
  <c r="N39" i="5" s="1"/>
  <c r="C40" i="5" s="1"/>
  <c r="K39" i="5"/>
  <c r="K40" i="5" l="1"/>
  <c r="M40" i="5"/>
  <c r="N40" i="5" s="1"/>
  <c r="C41" i="5" s="1"/>
  <c r="K41" i="5" l="1"/>
  <c r="M41" i="5"/>
  <c r="N41" i="5" s="1"/>
  <c r="C42" i="5" s="1"/>
  <c r="K42" i="5" l="1"/>
  <c r="M42" i="5"/>
  <c r="N42" i="5" s="1"/>
  <c r="C43" i="5" s="1"/>
  <c r="M43" i="5" l="1"/>
  <c r="N43" i="5" s="1"/>
  <c r="C44" i="5" s="1"/>
  <c r="K43" i="5"/>
  <c r="K44" i="5" l="1"/>
  <c r="M44" i="5"/>
  <c r="N44" i="5" s="1"/>
  <c r="C45" i="5" s="1"/>
  <c r="M45" i="5" l="1"/>
  <c r="N45" i="5" s="1"/>
  <c r="C46" i="5" s="1"/>
  <c r="K46" i="5" s="1"/>
  <c r="N46" i="5" s="1"/>
  <c r="K45" i="5"/>
  <c r="C47" i="5" l="1"/>
  <c r="K47" i="5" s="1"/>
  <c r="N47" i="5" s="1"/>
  <c r="C48" i="5" l="1"/>
  <c r="M48" i="5" l="1"/>
  <c r="N48" i="5" s="1"/>
  <c r="C49" i="5" s="1"/>
  <c r="K48" i="5"/>
  <c r="M49" i="5" l="1"/>
  <c r="N49" i="5" s="1"/>
  <c r="C50" i="5" s="1"/>
  <c r="K50" i="5" s="1"/>
  <c r="N50" i="5" s="1"/>
  <c r="K49" i="5"/>
  <c r="C51" i="5" l="1"/>
  <c r="K51" i="5" l="1"/>
  <c r="M51" i="5"/>
  <c r="N51" i="5" s="1"/>
  <c r="C52" i="5" s="1"/>
  <c r="K52" i="5" l="1"/>
  <c r="M52" i="5"/>
  <c r="N52" i="5" s="1"/>
  <c r="C53" i="5" s="1"/>
  <c r="K53" i="5" l="1"/>
  <c r="M53" i="5"/>
  <c r="N53" i="5" s="1"/>
  <c r="C54" i="5" s="1"/>
  <c r="K54" i="5" s="1"/>
  <c r="N54" i="5" s="1"/>
  <c r="C55" i="5" l="1"/>
  <c r="K55" i="5" s="1"/>
  <c r="N55" i="5" s="1"/>
  <c r="C56" i="5" l="1"/>
  <c r="K56" i="5" l="1"/>
  <c r="M56" i="5"/>
  <c r="N56" i="5" s="1"/>
  <c r="C57" i="5" s="1"/>
  <c r="K57" i="5" l="1"/>
  <c r="M57" i="5"/>
  <c r="N57" i="5" s="1"/>
  <c r="C58" i="5" s="1"/>
  <c r="K58" i="5" l="1"/>
  <c r="M58" i="5"/>
  <c r="N58" i="5" s="1"/>
  <c r="C59" i="5" s="1"/>
  <c r="K59" i="5" l="1"/>
  <c r="M59" i="5"/>
  <c r="N59" i="5" s="1"/>
  <c r="C60" i="5" s="1"/>
  <c r="M60" i="5" l="1"/>
  <c r="N60" i="5" s="1"/>
  <c r="C61" i="5" s="1"/>
  <c r="K60" i="5"/>
  <c r="K61" i="5" l="1"/>
  <c r="M61" i="5"/>
  <c r="N61" i="5" s="1"/>
  <c r="C62" i="5" s="1"/>
  <c r="K62" i="5" l="1"/>
  <c r="M62" i="5"/>
  <c r="N62" i="5" s="1"/>
  <c r="C63" i="5" s="1"/>
  <c r="M63" i="5" l="1"/>
  <c r="N63" i="5" s="1"/>
  <c r="C64" i="5" s="1"/>
  <c r="K63" i="5"/>
  <c r="K64" i="5" l="1"/>
  <c r="M64" i="5"/>
  <c r="N64" i="5" s="1"/>
  <c r="C65" i="5" s="1"/>
  <c r="K65" i="5" s="1"/>
  <c r="N65" i="5" s="1"/>
  <c r="C66" i="5" l="1"/>
  <c r="K66" i="5" l="1"/>
  <c r="M66" i="5"/>
  <c r="N66" i="5" s="1"/>
  <c r="C69" i="5" s="1"/>
  <c r="M69" i="5" s="1"/>
  <c r="N69" i="5" l="1"/>
  <c r="C70" i="5" l="1"/>
  <c r="M70" i="5" l="1"/>
  <c r="N70" i="5" s="1"/>
  <c r="C71" i="5" s="1"/>
  <c r="K71" i="5" s="1"/>
  <c r="N71" i="5" s="1"/>
  <c r="K70" i="5"/>
  <c r="C72" i="5" l="1"/>
  <c r="K72" i="5" l="1"/>
  <c r="M72" i="5"/>
  <c r="N72" i="5" s="1"/>
  <c r="C73" i="5" s="1"/>
  <c r="K73" i="5" s="1"/>
  <c r="N73" i="5" s="1"/>
  <c r="C74" i="5" l="1"/>
  <c r="K74" i="5" l="1"/>
  <c r="M74" i="5"/>
  <c r="N74" i="5" s="1"/>
  <c r="C75" i="5" s="1"/>
  <c r="K75" i="5" s="1"/>
  <c r="N75" i="5" s="1"/>
  <c r="C76" i="5" l="1"/>
  <c r="K76" i="5" s="1"/>
  <c r="N76" i="5" s="1"/>
  <c r="C77" i="5" l="1"/>
  <c r="K77" i="5" s="1"/>
  <c r="N77" i="5" s="1"/>
  <c r="C78" i="5" l="1"/>
  <c r="M78" i="5" l="1"/>
  <c r="N78" i="5" s="1"/>
  <c r="C79" i="5" s="1"/>
  <c r="K79" i="5" s="1"/>
  <c r="N79" i="5" s="1"/>
  <c r="K78" i="5"/>
  <c r="C80" i="5" l="1"/>
  <c r="M80" i="5" l="1"/>
  <c r="N80" i="5" s="1"/>
  <c r="C81" i="5" s="1"/>
  <c r="K80" i="5"/>
  <c r="K81" i="5" l="1"/>
  <c r="M81" i="5"/>
  <c r="N81" i="5" s="1"/>
  <c r="C82" i="5" s="1"/>
  <c r="K82" i="5" s="1"/>
  <c r="N82" i="5" s="1"/>
  <c r="C83" i="5" l="1"/>
  <c r="K83" i="5" s="1"/>
  <c r="N83" i="5" s="1"/>
  <c r="C84" i="5" l="1"/>
  <c r="K84" i="5" s="1"/>
  <c r="N84" i="5" s="1"/>
  <c r="C85" i="5" l="1"/>
  <c r="K85" i="5" l="1"/>
  <c r="M85" i="5"/>
  <c r="N85" i="5" s="1"/>
  <c r="C86" i="5" l="1"/>
  <c r="K86" i="5" s="1"/>
  <c r="N86" i="5" s="1"/>
  <c r="C88" i="5" s="1"/>
  <c r="K88" i="5" l="1"/>
  <c r="M88" i="5"/>
  <c r="N88" i="5" s="1"/>
  <c r="C89" i="5" s="1"/>
  <c r="K89" i="5" s="1"/>
  <c r="N89" i="5" s="1"/>
  <c r="C90" i="5" s="1"/>
  <c r="M90" i="5" l="1"/>
  <c r="N90" i="5" s="1"/>
  <c r="C91" i="5" s="1"/>
  <c r="K90" i="5"/>
  <c r="K91" i="5" l="1"/>
  <c r="M91" i="5"/>
  <c r="N91" i="5" s="1"/>
  <c r="C92" i="5" s="1"/>
  <c r="K92" i="5" l="1"/>
  <c r="M92" i="5"/>
  <c r="N92" i="5" s="1"/>
  <c r="C93" i="5" s="1"/>
  <c r="K93" i="5" l="1"/>
  <c r="M93" i="5"/>
  <c r="N93" i="5" s="1"/>
  <c r="C94" i="5" s="1"/>
  <c r="K94" i="5" s="1"/>
  <c r="N94" i="5" s="1"/>
  <c r="C95" i="5" s="1"/>
  <c r="K95" i="5" l="1"/>
  <c r="M95" i="5"/>
  <c r="N95" i="5" s="1"/>
  <c r="C96" i="5" s="1"/>
  <c r="K96" i="5" s="1"/>
  <c r="N96" i="5" s="1"/>
  <c r="C97" i="5" l="1"/>
  <c r="K97" i="5" s="1"/>
  <c r="N97" i="5"/>
  <c r="C98" i="5" s="1"/>
  <c r="K98" i="5" l="1"/>
  <c r="M98" i="5"/>
  <c r="N98" i="5" s="1"/>
  <c r="C99" i="5" s="1"/>
  <c r="K99" i="5" l="1"/>
  <c r="M99" i="5"/>
  <c r="N99" i="5" s="1"/>
  <c r="C100" i="5" l="1"/>
  <c r="K100" i="5" s="1"/>
  <c r="N100" i="5"/>
  <c r="N101" i="5" l="1"/>
  <c r="C102" i="5" s="1"/>
  <c r="K102" i="5" s="1"/>
  <c r="N102" i="5" s="1"/>
  <c r="C103" i="5" s="1"/>
  <c r="C101" i="5"/>
  <c r="K101" i="5" s="1"/>
  <c r="K103" i="5" l="1"/>
  <c r="M103" i="5"/>
  <c r="N103" i="5" s="1"/>
  <c r="C104" i="5" s="1"/>
  <c r="K104" i="5" l="1"/>
  <c r="M104" i="5"/>
  <c r="N104" i="5" s="1"/>
  <c r="C105" i="5" s="1"/>
  <c r="M105" i="5" l="1"/>
  <c r="K105" i="5"/>
  <c r="N105" i="5" s="1"/>
  <c r="C106" i="5" s="1"/>
  <c r="K106" i="5" l="1"/>
  <c r="M106" i="5"/>
  <c r="N106" i="5" s="1"/>
  <c r="C107" i="5" s="1"/>
  <c r="K107" i="5" s="1"/>
  <c r="N107" i="5" s="1"/>
  <c r="C108" i="5" s="1"/>
  <c r="K108" i="5" l="1"/>
  <c r="M108" i="5"/>
  <c r="N108" i="5" l="1"/>
  <c r="C109" i="5" s="1"/>
  <c r="K109" i="5" s="1"/>
  <c r="N109" i="5" s="1"/>
  <c r="C110" i="5" s="1"/>
  <c r="K110" i="5" l="1"/>
  <c r="M110" i="5"/>
  <c r="N110" i="5" s="1"/>
  <c r="C111" i="5" s="1"/>
  <c r="K111" i="5" l="1"/>
  <c r="M111" i="5"/>
  <c r="N111" i="5" s="1"/>
  <c r="C112" i="5" s="1"/>
  <c r="K112" i="5" l="1"/>
  <c r="M112" i="5"/>
  <c r="N112" i="5" s="1"/>
  <c r="C113" i="5" s="1"/>
  <c r="K113" i="5" l="1"/>
  <c r="M113" i="5"/>
  <c r="M5" i="5" l="1"/>
  <c r="N113" i="5"/>
  <c r="C114" i="5" s="1"/>
  <c r="K114" i="5" s="1"/>
  <c r="N114" i="5" s="1"/>
  <c r="C116" i="5" s="1"/>
  <c r="K116" i="5" s="1"/>
  <c r="N116" i="5" s="1"/>
  <c r="C117" i="5" s="1"/>
  <c r="K117" i="5" s="1"/>
  <c r="N117" i="5" s="1"/>
  <c r="C118" i="5" s="1"/>
  <c r="K118" i="5" s="1"/>
  <c r="N118" i="5" l="1"/>
  <c r="K5" i="5"/>
  <c r="O5" i="5" s="1"/>
</calcChain>
</file>

<file path=xl/sharedStrings.xml><?xml version="1.0" encoding="utf-8"?>
<sst xmlns="http://schemas.openxmlformats.org/spreadsheetml/2006/main" count="470" uniqueCount="277">
  <si>
    <t>＜PBトレードルール＞　</t>
  </si>
  <si>
    <t>初期投資金額　</t>
    <rPh sb="0" eb="2">
      <t>ショキ</t>
    </rPh>
    <rPh sb="2" eb="4">
      <t>トウシ</t>
    </rPh>
    <rPh sb="4" eb="6">
      <t>キンガク</t>
    </rPh>
    <phoneticPr fontId="1"/>
  </si>
  <si>
    <t>損切り</t>
    <rPh sb="0" eb="2">
      <t>ソンギ</t>
    </rPh>
    <phoneticPr fontId="1"/>
  </si>
  <si>
    <t>１．移動平均線の１０EMAと２０ＥＭＡ、両⽅の上にキャンドルがあれば 買い⽅向、下なら売り⽅向。</t>
  </si>
  <si>
    <t>２．MAに触って、PBが出現したらエントリー待ち。</t>
  </si>
  <si>
    <t>３．PBのエントリールール成⽴（PB⾼値／安値ブレイク）で、エントリー</t>
  </si>
  <si>
    <t>４．ストップはPBのストップ（PB安値／⾼値）</t>
  </si>
  <si>
    <t>売買</t>
    <rPh sb="0" eb="2">
      <t>バイバイ</t>
    </rPh>
    <phoneticPr fontId="1"/>
  </si>
  <si>
    <t>ロット</t>
    <phoneticPr fontId="1"/>
  </si>
  <si>
    <t>エントリー日時</t>
    <rPh sb="5" eb="7">
      <t>ニチジ</t>
    </rPh>
    <phoneticPr fontId="1"/>
  </si>
  <si>
    <t>エントリー価格</t>
    <rPh sb="5" eb="7">
      <t>カカク</t>
    </rPh>
    <phoneticPr fontId="1"/>
  </si>
  <si>
    <t>ストップ</t>
    <phoneticPr fontId="1"/>
  </si>
  <si>
    <t>決済日時</t>
    <rPh sb="0" eb="2">
      <t>ケッサイ</t>
    </rPh>
    <rPh sb="2" eb="4">
      <t>ニチジ</t>
    </rPh>
    <phoneticPr fontId="1"/>
  </si>
  <si>
    <t>決済価格</t>
    <rPh sb="0" eb="2">
      <t>ケッサイ</t>
    </rPh>
    <rPh sb="2" eb="4">
      <t>カカク</t>
    </rPh>
    <phoneticPr fontId="1"/>
  </si>
  <si>
    <t>利益pips</t>
    <rPh sb="0" eb="2">
      <t>リエキ</t>
    </rPh>
    <phoneticPr fontId="1"/>
  </si>
  <si>
    <t>損益pips</t>
    <rPh sb="0" eb="2">
      <t>ソンエキ</t>
    </rPh>
    <phoneticPr fontId="1"/>
  </si>
  <si>
    <r>
      <t>５．決済はｃを適用する。  
a.S/Rを２つ以上とってターゲットとする。分割決済。  </t>
    </r>
    <r>
      <rPr>
        <sz val="11"/>
        <color rgb="FFFF0000"/>
        <rFont val="ＭＳ Ｐゴシック"/>
        <family val="3"/>
        <charset val="128"/>
      </rPr>
      <t xml:space="preserve">b.ストップを移動していく（トレーリングストップ） </t>
    </r>
    <r>
      <rPr>
        <sz val="11"/>
        <color indexed="8"/>
        <rFont val="ＭＳ Ｐゴシック"/>
        <family val="3"/>
        <charset val="128"/>
      </rPr>
      <t xml:space="preserve">　
</t>
    </r>
    <r>
      <rPr>
        <sz val="11"/>
        <rFont val="ＭＳ Ｐゴシック"/>
        <family val="3"/>
        <charset val="128"/>
      </rPr>
      <t>c.aと似てますが、FIBをS/Rとして⾒て、ターゲットとする。</t>
    </r>
    <r>
      <rPr>
        <sz val="11"/>
        <color indexed="8"/>
        <rFont val="ＭＳ Ｐゴシック"/>
        <family val="3"/>
        <charset val="128"/>
      </rPr>
      <t xml:space="preserve">  d.aのS/R１つバージョン。分割決済なし。ターゲット１つの⼀本狙い</t>
    </r>
    <rPh sb="7" eb="9">
      <t>テキヨウ</t>
    </rPh>
    <phoneticPr fontId="1"/>
  </si>
  <si>
    <t>※.1ロット＝10000通貨</t>
    <rPh sb="12" eb="14">
      <t>ツウカ</t>
    </rPh>
    <phoneticPr fontId="1"/>
  </si>
  <si>
    <t>リスクリワード</t>
    <phoneticPr fontId="1"/>
  </si>
  <si>
    <t>総資金</t>
    <rPh sb="0" eb="1">
      <t>ソウ</t>
    </rPh>
    <rPh sb="1" eb="3">
      <t>シキン</t>
    </rPh>
    <phoneticPr fontId="1"/>
  </si>
  <si>
    <t>利益額</t>
    <rPh sb="0" eb="2">
      <t>リエキ</t>
    </rPh>
    <rPh sb="2" eb="3">
      <t>ガク</t>
    </rPh>
    <phoneticPr fontId="1"/>
  </si>
  <si>
    <t>損益額</t>
    <rPh sb="0" eb="2">
      <t>ソンエキ</t>
    </rPh>
    <rPh sb="2" eb="3">
      <t>ガク</t>
    </rPh>
    <phoneticPr fontId="1"/>
  </si>
  <si>
    <t>勝率</t>
    <rPh sb="0" eb="2">
      <t>ショウリツ</t>
    </rPh>
    <phoneticPr fontId="1"/>
  </si>
  <si>
    <t>回数</t>
    <rPh sb="0" eb="2">
      <t>カイスウ</t>
    </rPh>
    <phoneticPr fontId="1"/>
  </si>
  <si>
    <t>総獲得pips</t>
    <rPh sb="0" eb="1">
      <t>ソウ</t>
    </rPh>
    <rPh sb="1" eb="3">
      <t>カクトク</t>
    </rPh>
    <phoneticPr fontId="1"/>
  </si>
  <si>
    <t>総利益</t>
    <rPh sb="0" eb="1">
      <t>ソウ</t>
    </rPh>
    <rPh sb="1" eb="3">
      <t>リエキ</t>
    </rPh>
    <phoneticPr fontId="1"/>
  </si>
  <si>
    <t>総損失pips</t>
    <rPh sb="0" eb="1">
      <t>ソウ</t>
    </rPh>
    <rPh sb="1" eb="3">
      <t>ソンシツ</t>
    </rPh>
    <phoneticPr fontId="1"/>
  </si>
  <si>
    <t>総損失</t>
    <rPh sb="0" eb="1">
      <t>ソウ</t>
    </rPh>
    <rPh sb="1" eb="3">
      <t>ソンシツ</t>
    </rPh>
    <phoneticPr fontId="1"/>
  </si>
  <si>
    <t>勝敗</t>
    <rPh sb="0" eb="2">
      <t>ショウハイ</t>
    </rPh>
    <phoneticPr fontId="1"/>
  </si>
  <si>
    <t>リスクリワード</t>
    <phoneticPr fontId="1"/>
  </si>
  <si>
    <t>最大連敗</t>
    <rPh sb="0" eb="2">
      <t>サイダイ</t>
    </rPh>
    <rPh sb="2" eb="4">
      <t>レンパイ</t>
    </rPh>
    <phoneticPr fontId="1"/>
  </si>
  <si>
    <t>総資産</t>
    <rPh sb="0" eb="3">
      <t>ソウシサン</t>
    </rPh>
    <phoneticPr fontId="1"/>
  </si>
  <si>
    <t>PB設定・・・実態：髭長さ = １：３～、髭短：髭長 = １：３～</t>
    <rPh sb="2" eb="4">
      <t>セッテイ</t>
    </rPh>
    <rPh sb="7" eb="9">
      <t>ジッタイ</t>
    </rPh>
    <rPh sb="10" eb="11">
      <t>ヒゲ</t>
    </rPh>
    <rPh sb="11" eb="12">
      <t>ナガ</t>
    </rPh>
    <rPh sb="21" eb="22">
      <t>ヒゲ</t>
    </rPh>
    <rPh sb="22" eb="23">
      <t>ミジカ</t>
    </rPh>
    <rPh sb="24" eb="25">
      <t>ヒゲ</t>
    </rPh>
    <rPh sb="25" eb="26">
      <t>ナガ</t>
    </rPh>
    <phoneticPr fontId="1"/>
  </si>
  <si>
    <t>買</t>
    <rPh sb="0" eb="1">
      <t>バイ</t>
    </rPh>
    <phoneticPr fontId="1"/>
  </si>
  <si>
    <t>売</t>
    <rPh sb="0" eb="1">
      <t>ウ</t>
    </rPh>
    <phoneticPr fontId="1"/>
  </si>
  <si>
    <t>買</t>
    <rPh sb="0" eb="1">
      <t>カ</t>
    </rPh>
    <phoneticPr fontId="1"/>
  </si>
  <si>
    <t>売</t>
    <rPh sb="0" eb="1">
      <t>バイ</t>
    </rPh>
    <phoneticPr fontId="1"/>
  </si>
  <si>
    <t>2005.1.20 16:00</t>
    <phoneticPr fontId="1"/>
  </si>
  <si>
    <t>2005.2.4 16:00</t>
    <phoneticPr fontId="1"/>
  </si>
  <si>
    <t>勝</t>
    <rPh sb="0" eb="1">
      <t>カ</t>
    </rPh>
    <phoneticPr fontId="1"/>
  </si>
  <si>
    <t>2005.2.14 8:00</t>
    <phoneticPr fontId="1"/>
  </si>
  <si>
    <t>2005.2.14 12:00</t>
    <phoneticPr fontId="1"/>
  </si>
  <si>
    <t>負</t>
    <rPh sb="0" eb="1">
      <t>マ</t>
    </rPh>
    <phoneticPr fontId="1"/>
  </si>
  <si>
    <t>2005.3.1 4:00</t>
    <phoneticPr fontId="1"/>
  </si>
  <si>
    <t>2005.3.1 8:00</t>
    <phoneticPr fontId="1"/>
  </si>
  <si>
    <t>2005.3.7 12:00</t>
    <phoneticPr fontId="1"/>
  </si>
  <si>
    <t>2005.3.8 4:00</t>
    <phoneticPr fontId="1"/>
  </si>
  <si>
    <t>2005.3.10 12:00</t>
    <phoneticPr fontId="1"/>
  </si>
  <si>
    <t>2005.3.14 4:00</t>
    <phoneticPr fontId="1"/>
  </si>
  <si>
    <t>2005.3.28 4:00</t>
    <phoneticPr fontId="1"/>
  </si>
  <si>
    <t>2005.4.7 20:00</t>
    <phoneticPr fontId="1"/>
  </si>
  <si>
    <t>2005.4.15 4:00</t>
    <phoneticPr fontId="1"/>
  </si>
  <si>
    <t>2005.4.21 16:00</t>
    <phoneticPr fontId="1"/>
  </si>
  <si>
    <t>2005.5.23 0:00</t>
    <phoneticPr fontId="1"/>
  </si>
  <si>
    <t>2005.5.20  20:00</t>
    <phoneticPr fontId="1"/>
  </si>
  <si>
    <t>2005.5.30 4:00</t>
    <phoneticPr fontId="1"/>
  </si>
  <si>
    <t>2005.5.30 8:00</t>
    <phoneticPr fontId="1"/>
  </si>
  <si>
    <t>2005.6.1 0:00</t>
    <phoneticPr fontId="1"/>
  </si>
  <si>
    <t>2005.6.1 16:00</t>
    <phoneticPr fontId="1"/>
  </si>
  <si>
    <t>2005.6.3 8:00</t>
    <phoneticPr fontId="1"/>
  </si>
  <si>
    <t>2005.6.7 16:00</t>
    <phoneticPr fontId="1"/>
  </si>
  <si>
    <t>2005.6.10 8:00</t>
    <phoneticPr fontId="1"/>
  </si>
  <si>
    <t>2005.6.21 16:00</t>
    <phoneticPr fontId="1"/>
  </si>
  <si>
    <t>2005.6.23 16:00</t>
    <phoneticPr fontId="1"/>
  </si>
  <si>
    <t>2005.6.24 8:00</t>
    <phoneticPr fontId="1"/>
  </si>
  <si>
    <t>2005.7.14 4:00</t>
    <phoneticPr fontId="1"/>
  </si>
  <si>
    <t>2005.7.14 8:00</t>
    <phoneticPr fontId="1"/>
  </si>
  <si>
    <t>2005.7.14 20:00</t>
    <phoneticPr fontId="1"/>
  </si>
  <si>
    <t>2005.7.15 8:00</t>
    <phoneticPr fontId="1"/>
  </si>
  <si>
    <t>2005.7.28 0:00</t>
    <phoneticPr fontId="1"/>
  </si>
  <si>
    <t>2005.8.2 8:00</t>
    <phoneticPr fontId="1"/>
  </si>
  <si>
    <t>2005.8.3 20:00</t>
    <phoneticPr fontId="1"/>
  </si>
  <si>
    <t>2005.8.4 4:00</t>
    <phoneticPr fontId="1"/>
  </si>
  <si>
    <t>2005.8.22 16:00</t>
    <phoneticPr fontId="1"/>
  </si>
  <si>
    <t>2005.8.29 20:00</t>
    <phoneticPr fontId="1"/>
  </si>
  <si>
    <t xml:space="preserve">2005.9.9 </t>
    <phoneticPr fontId="1"/>
  </si>
  <si>
    <t>2005.8.24 0:00</t>
    <phoneticPr fontId="1"/>
  </si>
  <si>
    <t>2005.10.7 4:00</t>
    <phoneticPr fontId="1"/>
  </si>
  <si>
    <t>2005.10.7 8:00</t>
    <phoneticPr fontId="1"/>
  </si>
  <si>
    <t>2005.10.17 16:00</t>
    <phoneticPr fontId="1"/>
  </si>
  <si>
    <t>2005.11.4 16:00</t>
    <phoneticPr fontId="1"/>
  </si>
  <si>
    <t>2005.11.21 12:00</t>
    <phoneticPr fontId="1"/>
  </si>
  <si>
    <t>2005.11.22 16:00</t>
    <phoneticPr fontId="1"/>
  </si>
  <si>
    <t>2006.1.5 8:00</t>
    <phoneticPr fontId="1"/>
  </si>
  <si>
    <t>2005.1.6 12:00</t>
    <phoneticPr fontId="1"/>
  </si>
  <si>
    <t>2006.2.17 0:00</t>
    <phoneticPr fontId="1"/>
  </si>
  <si>
    <t>2005.2.23 4:00</t>
    <phoneticPr fontId="1"/>
  </si>
  <si>
    <t>2006.3.7 20:00</t>
    <phoneticPr fontId="1"/>
  </si>
  <si>
    <t>2006.3.8 8:00</t>
    <phoneticPr fontId="1"/>
  </si>
  <si>
    <t>2006.3.8 12:00</t>
    <phoneticPr fontId="1"/>
  </si>
  <si>
    <t>2006.3.9 4:00</t>
    <phoneticPr fontId="1"/>
  </si>
  <si>
    <t>2006.3.15 12:00</t>
    <phoneticPr fontId="1"/>
  </si>
  <si>
    <t>2006.3.16 0:00</t>
    <phoneticPr fontId="1"/>
  </si>
  <si>
    <t>2006.3.23 0:00</t>
    <phoneticPr fontId="1"/>
  </si>
  <si>
    <t>2006.3.23 8:00</t>
    <phoneticPr fontId="1"/>
  </si>
  <si>
    <t>2006.4.7 0:00</t>
    <phoneticPr fontId="1"/>
  </si>
  <si>
    <t>2006.4.7 4:00</t>
    <phoneticPr fontId="1"/>
  </si>
  <si>
    <t>2006.4.11 4:00</t>
    <phoneticPr fontId="1"/>
  </si>
  <si>
    <t>2006.4.11 8:00</t>
    <phoneticPr fontId="1"/>
  </si>
  <si>
    <t>2006.4.14 12:00</t>
    <phoneticPr fontId="1"/>
  </si>
  <si>
    <t>2006.4.17 0:00</t>
    <phoneticPr fontId="1"/>
  </si>
  <si>
    <t>2006.4.21 8:00</t>
    <phoneticPr fontId="1"/>
  </si>
  <si>
    <t>2006.4.28 0:00</t>
    <phoneticPr fontId="1"/>
  </si>
  <si>
    <t>2006.5.1 8:00</t>
    <phoneticPr fontId="1"/>
  </si>
  <si>
    <t>2006.5.5 16:00</t>
    <phoneticPr fontId="1"/>
  </si>
  <si>
    <t>利(Pips)</t>
    <rPh sb="0" eb="1">
      <t>リ</t>
    </rPh>
    <phoneticPr fontId="1"/>
  </si>
  <si>
    <t>利(額)</t>
    <rPh sb="0" eb="1">
      <t>リ</t>
    </rPh>
    <rPh sb="2" eb="3">
      <t>ガク</t>
    </rPh>
    <phoneticPr fontId="1"/>
  </si>
  <si>
    <t>損(pips)</t>
    <rPh sb="0" eb="1">
      <t>ソン</t>
    </rPh>
    <phoneticPr fontId="1"/>
  </si>
  <si>
    <t>損(額)</t>
    <rPh sb="0" eb="1">
      <t>ソン</t>
    </rPh>
    <rPh sb="2" eb="3">
      <t>ガク</t>
    </rPh>
    <phoneticPr fontId="1"/>
  </si>
  <si>
    <t>2006.5.22 20:00</t>
    <phoneticPr fontId="1"/>
  </si>
  <si>
    <t>2006.5.23 4:00</t>
    <phoneticPr fontId="1"/>
  </si>
  <si>
    <t>2006.6.26 8:00</t>
    <phoneticPr fontId="1"/>
  </si>
  <si>
    <t>2006.6.26 20:00</t>
    <phoneticPr fontId="1"/>
  </si>
  <si>
    <t>2006.6.27 12:00</t>
    <phoneticPr fontId="1"/>
  </si>
  <si>
    <t>2006.6.30 16:00</t>
    <phoneticPr fontId="1"/>
  </si>
  <si>
    <t>2006.7.3 0:00</t>
    <phoneticPr fontId="1"/>
  </si>
  <si>
    <t>2006.7.7 8:00</t>
    <phoneticPr fontId="1"/>
  </si>
  <si>
    <t>2006.7.11 0:00</t>
    <phoneticPr fontId="1"/>
  </si>
  <si>
    <t>2006.7.24 8:00</t>
    <phoneticPr fontId="1"/>
  </si>
  <si>
    <t>2006.7.24 8:00</t>
    <phoneticPr fontId="1"/>
  </si>
  <si>
    <t>2006.7.25 4:00</t>
    <phoneticPr fontId="1"/>
  </si>
  <si>
    <t>2006.8.16 16:00</t>
    <phoneticPr fontId="1"/>
  </si>
  <si>
    <t>2006.8.21 8:00</t>
    <phoneticPr fontId="1"/>
  </si>
  <si>
    <t>2006.8.25 8:00</t>
    <phoneticPr fontId="1"/>
  </si>
  <si>
    <t>2006.8.29 16:00</t>
    <phoneticPr fontId="1"/>
  </si>
  <si>
    <t>2006.8.31 16:00</t>
    <phoneticPr fontId="1"/>
  </si>
  <si>
    <t>2006.9.1 12:00</t>
    <phoneticPr fontId="1"/>
  </si>
  <si>
    <t>2006.9.22 4:00</t>
    <phoneticPr fontId="1"/>
  </si>
  <si>
    <t>2006.9.22 8:00</t>
    <phoneticPr fontId="1"/>
  </si>
  <si>
    <t>2006.10.11 16:00</t>
    <phoneticPr fontId="1"/>
  </si>
  <si>
    <t>2006.10.12 0:00</t>
    <phoneticPr fontId="1"/>
  </si>
  <si>
    <t>2006.10.18 0:00</t>
    <phoneticPr fontId="1"/>
  </si>
  <si>
    <t>2006.10.19 16:00</t>
    <phoneticPr fontId="1"/>
  </si>
  <si>
    <t>2006.10.24 8:00</t>
    <phoneticPr fontId="1"/>
  </si>
  <si>
    <t>2006.10.24 12:00</t>
    <phoneticPr fontId="1"/>
  </si>
  <si>
    <t>2006.10.25 4:00</t>
    <phoneticPr fontId="1"/>
  </si>
  <si>
    <t>2006.10.25 8:00</t>
    <phoneticPr fontId="1"/>
  </si>
  <si>
    <t>2006.11.8 8:00</t>
    <phoneticPr fontId="1"/>
  </si>
  <si>
    <t>2006.11.8 16:00</t>
    <phoneticPr fontId="1"/>
  </si>
  <si>
    <t>2006.11.8 20:00</t>
    <phoneticPr fontId="1"/>
  </si>
  <si>
    <t>2006.11.10 0:00</t>
    <phoneticPr fontId="1"/>
  </si>
  <si>
    <t>2006.11.17 12:00</t>
    <phoneticPr fontId="1"/>
  </si>
  <si>
    <t>2006.11.20 0:00</t>
    <phoneticPr fontId="1"/>
  </si>
  <si>
    <t>2006.11.29 20:00</t>
    <phoneticPr fontId="1"/>
  </si>
  <si>
    <t>2006.12.5 8:00</t>
    <phoneticPr fontId="1"/>
  </si>
  <si>
    <t>2006.12.8 4:00</t>
    <phoneticPr fontId="1"/>
  </si>
  <si>
    <t>2006.12.8 8:00</t>
    <phoneticPr fontId="1"/>
  </si>
  <si>
    <t>1.29 16:00</t>
    <phoneticPr fontId="1"/>
  </si>
  <si>
    <t>1.30 16:00</t>
    <phoneticPr fontId="1"/>
  </si>
  <si>
    <t>4.26 16:00</t>
    <phoneticPr fontId="1"/>
  </si>
  <si>
    <t>4.27 8:00</t>
    <phoneticPr fontId="1"/>
  </si>
  <si>
    <t>5.1 0:00</t>
    <phoneticPr fontId="1"/>
  </si>
  <si>
    <t>5.2 8:00</t>
    <phoneticPr fontId="1"/>
  </si>
  <si>
    <t>5.15 4:00</t>
    <phoneticPr fontId="1"/>
  </si>
  <si>
    <t>5.15 8:00</t>
    <phoneticPr fontId="1"/>
  </si>
  <si>
    <t>5.22 8:00</t>
    <phoneticPr fontId="1"/>
  </si>
  <si>
    <t>5.25 0:00</t>
    <phoneticPr fontId="1"/>
  </si>
  <si>
    <t>6.13 0:00</t>
    <phoneticPr fontId="1"/>
  </si>
  <si>
    <t>6.12 4:00</t>
    <phoneticPr fontId="1"/>
  </si>
  <si>
    <t>6.13 4:00</t>
    <phoneticPr fontId="1"/>
  </si>
  <si>
    <t>6.26 0:00</t>
    <phoneticPr fontId="1"/>
  </si>
  <si>
    <t>6.28 12:0</t>
    <phoneticPr fontId="1"/>
  </si>
  <si>
    <t>7.2 8:00</t>
    <phoneticPr fontId="1"/>
  </si>
  <si>
    <t>7.6 0:00</t>
    <phoneticPr fontId="1"/>
  </si>
  <si>
    <t>7.10 12:00</t>
    <phoneticPr fontId="1"/>
  </si>
  <si>
    <t>8.24 8:00</t>
    <phoneticPr fontId="1"/>
  </si>
  <si>
    <t>8.28 0:00</t>
    <phoneticPr fontId="1"/>
  </si>
  <si>
    <t>8.30 12:00</t>
    <phoneticPr fontId="1"/>
  </si>
  <si>
    <t>8.31 16:00</t>
    <phoneticPr fontId="1"/>
  </si>
  <si>
    <t>9.12 12:00</t>
    <phoneticPr fontId="1"/>
  </si>
  <si>
    <t>9.14 0:00</t>
    <phoneticPr fontId="1"/>
  </si>
  <si>
    <t>9.19 12:00</t>
    <phoneticPr fontId="1"/>
  </si>
  <si>
    <t>9.20 12:00</t>
    <phoneticPr fontId="1"/>
  </si>
  <si>
    <t>10.5 8:00</t>
    <phoneticPr fontId="1"/>
  </si>
  <si>
    <t>10.8 20:00</t>
    <phoneticPr fontId="1"/>
  </si>
  <si>
    <t>10.26 0:00</t>
    <phoneticPr fontId="1"/>
  </si>
  <si>
    <t>11.1 12:00</t>
    <phoneticPr fontId="1"/>
  </si>
  <si>
    <t>11.9 0:00</t>
    <phoneticPr fontId="1"/>
  </si>
  <si>
    <t>11.14 0:00</t>
    <phoneticPr fontId="1"/>
  </si>
  <si>
    <t>11.26 4:00</t>
    <phoneticPr fontId="1"/>
  </si>
  <si>
    <t>11.26 20:00</t>
    <phoneticPr fontId="1"/>
  </si>
  <si>
    <t>12.19 4:00</t>
    <phoneticPr fontId="1"/>
  </si>
  <si>
    <t>12.21 12:00</t>
    <phoneticPr fontId="1"/>
  </si>
  <si>
    <r>
      <t>　　　　　　　　　　　　　　　　　</t>
    </r>
    <r>
      <rPr>
        <b/>
        <sz val="11"/>
        <color rgb="FF7030A0"/>
        <rFont val="ＭＳ Ｐゴシック"/>
        <family val="3"/>
        <charset val="128"/>
      </rPr>
      <t>2006年</t>
    </r>
    <rPh sb="21" eb="22">
      <t>ネン</t>
    </rPh>
    <phoneticPr fontId="1"/>
  </si>
  <si>
    <r>
      <t>　　　　　　　　　　　　　　　　　　　</t>
    </r>
    <r>
      <rPr>
        <b/>
        <sz val="11"/>
        <color rgb="FF7030A0"/>
        <rFont val="ＭＳ Ｐゴシック"/>
        <family val="3"/>
        <charset val="128"/>
      </rPr>
      <t>2007年よりルールの追加</t>
    </r>
    <r>
      <rPr>
        <sz val="11"/>
        <color rgb="FF7030A0"/>
        <rFont val="ＭＳ Ｐゴシック"/>
        <family val="3"/>
        <charset val="128"/>
      </rPr>
      <t xml:space="preserve">
ストップ位置の追加： エントリー後、利益側に有利なPB出現時にストップ位置をPB安値or高値に上げる。</t>
    </r>
    <rPh sb="23" eb="24">
      <t>ネン</t>
    </rPh>
    <rPh sb="30" eb="32">
      <t>ツイカ</t>
    </rPh>
    <rPh sb="37" eb="39">
      <t>イチ</t>
    </rPh>
    <rPh sb="40" eb="42">
      <t>ツイカ</t>
    </rPh>
    <rPh sb="49" eb="50">
      <t>ゴ</t>
    </rPh>
    <rPh sb="51" eb="53">
      <t>リエキ</t>
    </rPh>
    <rPh sb="53" eb="54">
      <t>ガワ</t>
    </rPh>
    <rPh sb="55" eb="57">
      <t>ユウリ</t>
    </rPh>
    <rPh sb="60" eb="62">
      <t>シュツゲン</t>
    </rPh>
    <rPh sb="62" eb="63">
      <t>ジ</t>
    </rPh>
    <rPh sb="68" eb="70">
      <t>イチ</t>
    </rPh>
    <rPh sb="73" eb="75">
      <t>ヤスネ</t>
    </rPh>
    <rPh sb="77" eb="79">
      <t>タカネ</t>
    </rPh>
    <rPh sb="80" eb="81">
      <t>ア</t>
    </rPh>
    <phoneticPr fontId="1"/>
  </si>
  <si>
    <t>2008年</t>
    <rPh sb="4" eb="5">
      <t>ネン</t>
    </rPh>
    <phoneticPr fontId="1"/>
  </si>
  <si>
    <t>1.9 12:00</t>
    <phoneticPr fontId="1"/>
  </si>
  <si>
    <t>1.9 20:00</t>
    <phoneticPr fontId="1"/>
  </si>
  <si>
    <t>1.11 16:00</t>
    <phoneticPr fontId="1"/>
  </si>
  <si>
    <t>1.16 16:00</t>
    <phoneticPr fontId="1"/>
  </si>
  <si>
    <t>1.17 12.00</t>
    <phoneticPr fontId="1"/>
  </si>
  <si>
    <t>1.18 16:00</t>
    <phoneticPr fontId="1"/>
  </si>
  <si>
    <t>1.24 4:00</t>
    <phoneticPr fontId="1"/>
  </si>
  <si>
    <t>1.24 8:00</t>
    <phoneticPr fontId="1"/>
  </si>
  <si>
    <t>1.29 4:00</t>
    <phoneticPr fontId="1"/>
  </si>
  <si>
    <t>1.30 20:00</t>
    <phoneticPr fontId="1"/>
  </si>
  <si>
    <t>2.12 0:00</t>
    <phoneticPr fontId="1"/>
  </si>
  <si>
    <t>2.12 8:00</t>
    <phoneticPr fontId="1"/>
  </si>
  <si>
    <t>2.13 8:00</t>
    <phoneticPr fontId="1"/>
  </si>
  <si>
    <t>2.14 4:00</t>
    <phoneticPr fontId="1"/>
  </si>
  <si>
    <t>2.16 16:00</t>
    <phoneticPr fontId="1"/>
  </si>
  <si>
    <t>2.21 8:00</t>
    <phoneticPr fontId="1"/>
  </si>
  <si>
    <t>3.13 20:00</t>
    <phoneticPr fontId="1"/>
  </si>
  <si>
    <t>3.18 20:00</t>
    <phoneticPr fontId="1"/>
  </si>
  <si>
    <t>3.28 12:00</t>
    <phoneticPr fontId="1"/>
  </si>
  <si>
    <t>3.31 0:00</t>
    <phoneticPr fontId="1"/>
  </si>
  <si>
    <t>ー</t>
    <phoneticPr fontId="1"/>
  </si>
  <si>
    <t>4.23 0:00</t>
    <phoneticPr fontId="1"/>
  </si>
  <si>
    <t>4.23 8:00</t>
    <phoneticPr fontId="1"/>
  </si>
  <si>
    <t>4.23 12:00</t>
    <phoneticPr fontId="1"/>
  </si>
  <si>
    <t>5.13 4:00</t>
    <phoneticPr fontId="1"/>
  </si>
  <si>
    <t>5.15 16:00</t>
    <phoneticPr fontId="1"/>
  </si>
  <si>
    <t>ー</t>
    <phoneticPr fontId="1"/>
  </si>
  <si>
    <t>5.29 8:00</t>
    <phoneticPr fontId="1"/>
  </si>
  <si>
    <t>6.2 0:00</t>
    <phoneticPr fontId="1"/>
  </si>
  <si>
    <t>6.11 16:00</t>
    <phoneticPr fontId="1"/>
  </si>
  <si>
    <t>6.17 12.00</t>
    <phoneticPr fontId="1"/>
  </si>
  <si>
    <t>6.25 8:00</t>
    <phoneticPr fontId="1"/>
  </si>
  <si>
    <t>6.26 16:00</t>
    <phoneticPr fontId="1"/>
  </si>
  <si>
    <t>7.4 20:00</t>
    <phoneticPr fontId="1"/>
  </si>
  <si>
    <t>7.5 0:00</t>
    <phoneticPr fontId="1"/>
  </si>
  <si>
    <t>7.23 0:00</t>
    <phoneticPr fontId="1"/>
  </si>
  <si>
    <t>7.24 12:00</t>
    <phoneticPr fontId="1"/>
  </si>
  <si>
    <t>8.18 8:00</t>
    <phoneticPr fontId="1"/>
  </si>
  <si>
    <t>8.18  0:00</t>
    <phoneticPr fontId="1"/>
  </si>
  <si>
    <t>9.2 16:00</t>
    <phoneticPr fontId="1"/>
  </si>
  <si>
    <t>9.25 4:00</t>
    <phoneticPr fontId="1"/>
  </si>
  <si>
    <t>9.25 16:00</t>
    <phoneticPr fontId="1"/>
  </si>
  <si>
    <t>10.7 16:00</t>
    <phoneticPr fontId="1"/>
  </si>
  <si>
    <t>10.10 20:00</t>
    <phoneticPr fontId="1"/>
  </si>
  <si>
    <t>10.31 20:00</t>
    <phoneticPr fontId="1"/>
  </si>
  <si>
    <t>11.3 0:00</t>
    <phoneticPr fontId="1"/>
  </si>
  <si>
    <t>11.19 12:00</t>
    <phoneticPr fontId="1"/>
  </si>
  <si>
    <t>11.19 20:00</t>
    <phoneticPr fontId="1"/>
  </si>
  <si>
    <t>11.28 4:00</t>
    <phoneticPr fontId="1"/>
  </si>
  <si>
    <t>11.28 16:00</t>
    <phoneticPr fontId="1"/>
  </si>
  <si>
    <t>12.8 0:00</t>
    <phoneticPr fontId="1"/>
  </si>
  <si>
    <t>12.9 8:00</t>
    <phoneticPr fontId="1"/>
  </si>
  <si>
    <t>12.31 16:00</t>
    <phoneticPr fontId="1"/>
  </si>
  <si>
    <t>2009.1.7 8:00</t>
    <phoneticPr fontId="1"/>
  </si>
  <si>
    <t>2009年</t>
    <rPh sb="4" eb="5">
      <t>ネン</t>
    </rPh>
    <phoneticPr fontId="1"/>
  </si>
  <si>
    <t>2.3 4:00</t>
    <phoneticPr fontId="1"/>
  </si>
  <si>
    <t>2.3 16:00</t>
    <phoneticPr fontId="1"/>
  </si>
  <si>
    <t>2.18 0:00</t>
    <phoneticPr fontId="1"/>
  </si>
  <si>
    <t>2.18 8:00</t>
    <phoneticPr fontId="1"/>
  </si>
  <si>
    <t>3.3 8:00</t>
    <phoneticPr fontId="1"/>
  </si>
  <si>
    <t>3.3 12:00</t>
    <phoneticPr fontId="1"/>
  </si>
  <si>
    <t>2005年</t>
    <rPh sb="4" eb="5">
      <t>ネン</t>
    </rPh>
    <phoneticPr fontId="1"/>
  </si>
  <si>
    <t>日足：</t>
    <rPh sb="0" eb="2">
      <t>ヒアシ</t>
    </rPh>
    <phoneticPr fontId="1"/>
  </si>
  <si>
    <t>GBPJPY</t>
    <phoneticPr fontId="1"/>
  </si>
  <si>
    <t>EURUSD</t>
    <phoneticPr fontId="1"/>
  </si>
  <si>
    <t>240足</t>
    <rPh sb="3" eb="4">
      <t>アシ</t>
    </rPh>
    <phoneticPr fontId="1"/>
  </si>
  <si>
    <t>感想：</t>
    <rPh sb="0" eb="2">
      <t>カンソウ</t>
    </rPh>
    <phoneticPr fontId="1"/>
  </si>
  <si>
    <t>今後：</t>
    <rPh sb="0" eb="2">
      <t>コンゴ</t>
    </rPh>
    <phoneticPr fontId="1"/>
  </si>
  <si>
    <t>検証結果：　2005年～2008年までの間での検証を実施した
　　　　</t>
    <rPh sb="0" eb="2">
      <t>ケンショウ</t>
    </rPh>
    <rPh sb="2" eb="4">
      <t>ケッカ</t>
    </rPh>
    <rPh sb="10" eb="11">
      <t>ネン</t>
    </rPh>
    <rPh sb="16" eb="17">
      <t>ネン</t>
    </rPh>
    <rPh sb="20" eb="21">
      <t>アイダ</t>
    </rPh>
    <rPh sb="23" eb="25">
      <t>ケンショウ</t>
    </rPh>
    <rPh sb="26" eb="28">
      <t>ジッシ</t>
    </rPh>
    <phoneticPr fontId="1"/>
  </si>
  <si>
    <t>100トレードで32勝68敗、勝率32％。</t>
    <rPh sb="10" eb="11">
      <t>ショウ</t>
    </rPh>
    <rPh sb="13" eb="14">
      <t>ハイ</t>
    </rPh>
    <rPh sb="15" eb="17">
      <t>ショウリツ</t>
    </rPh>
    <phoneticPr fontId="1"/>
  </si>
  <si>
    <t>リスクリワード＝3.5</t>
    <phoneticPr fontId="1"/>
  </si>
  <si>
    <t>最大連敗9</t>
    <rPh sb="0" eb="2">
      <t>サイダイ</t>
    </rPh>
    <rPh sb="2" eb="4">
      <t>レンパイ</t>
    </rPh>
    <phoneticPr fontId="1"/>
  </si>
  <si>
    <t>最大利益　204853</t>
    <rPh sb="0" eb="2">
      <t>サイダイ</t>
    </rPh>
    <rPh sb="2" eb="4">
      <t>リエキ</t>
    </rPh>
    <phoneticPr fontId="1"/>
  </si>
  <si>
    <t>最大損益　48498</t>
    <rPh sb="0" eb="2">
      <t>サイダイ</t>
    </rPh>
    <rPh sb="2" eb="4">
      <t>ソンエキ</t>
    </rPh>
    <phoneticPr fontId="1"/>
  </si>
  <si>
    <t>最大ドローダウン　122969</t>
    <rPh sb="0" eb="2">
      <t>サイダイ</t>
    </rPh>
    <phoneticPr fontId="1"/>
  </si>
  <si>
    <t>ほぼ同条件にて約4倍のエントリー数</t>
    <rPh sb="2" eb="5">
      <t>ドウジョウケン</t>
    </rPh>
    <rPh sb="7" eb="8">
      <t>ヤク</t>
    </rPh>
    <rPh sb="9" eb="10">
      <t>バイ</t>
    </rPh>
    <rPh sb="16" eb="17">
      <t>スウ</t>
    </rPh>
    <phoneticPr fontId="1"/>
  </si>
  <si>
    <t>日足→240足にする事で、同じ期間での利益は減少するのではないか</t>
    <rPh sb="0" eb="2">
      <t>ヒアシ</t>
    </rPh>
    <rPh sb="6" eb="7">
      <t>アシ</t>
    </rPh>
    <rPh sb="10" eb="11">
      <t>コト</t>
    </rPh>
    <rPh sb="13" eb="14">
      <t>オナ</t>
    </rPh>
    <rPh sb="15" eb="17">
      <t>キカン</t>
    </rPh>
    <rPh sb="19" eb="21">
      <t>リエキ</t>
    </rPh>
    <rPh sb="22" eb="24">
      <t>ゲンショウ</t>
    </rPh>
    <phoneticPr fontId="1"/>
  </si>
  <si>
    <t>と、考えていたのでこの結果にびっくりしました。</t>
    <rPh sb="2" eb="3">
      <t>カンガ</t>
    </rPh>
    <rPh sb="11" eb="13">
      <t>ケッカ</t>
    </rPh>
    <phoneticPr fontId="1"/>
  </si>
  <si>
    <t>同期間のエントリー数：　日足 = ２３ 、 240分足 = 100</t>
    <rPh sb="0" eb="3">
      <t>ドウキカン</t>
    </rPh>
    <rPh sb="9" eb="10">
      <t>スウ</t>
    </rPh>
    <rPh sb="12" eb="14">
      <t>ヒアシ</t>
    </rPh>
    <rPh sb="25" eb="26">
      <t>フン</t>
    </rPh>
    <rPh sb="26" eb="27">
      <t>アシ</t>
    </rPh>
    <phoneticPr fontId="1"/>
  </si>
  <si>
    <t>資産は日足 = +2.2倍、240足 = +7倍</t>
    <rPh sb="0" eb="2">
      <t>シサン</t>
    </rPh>
    <rPh sb="3" eb="5">
      <t>ヒアシ</t>
    </rPh>
    <rPh sb="12" eb="13">
      <t>バイ</t>
    </rPh>
    <rPh sb="17" eb="18">
      <t>アシ</t>
    </rPh>
    <rPh sb="23" eb="24">
      <t>バイ</t>
    </rPh>
    <phoneticPr fontId="1"/>
  </si>
  <si>
    <t>勝率　→　日足 = 39% 、240分足 = 32%</t>
    <rPh sb="0" eb="2">
      <t>ショウリツ</t>
    </rPh>
    <rPh sb="5" eb="7">
      <t>ヒアシ</t>
    </rPh>
    <rPh sb="18" eb="19">
      <t>フン</t>
    </rPh>
    <rPh sb="19" eb="20">
      <t>アシ</t>
    </rPh>
    <phoneticPr fontId="1"/>
  </si>
  <si>
    <t>ただ、勝率は低くなっているのでエントリーエリアの絞り込みや</t>
    <rPh sb="3" eb="5">
      <t>ショウリツ</t>
    </rPh>
    <rPh sb="6" eb="7">
      <t>ヒク</t>
    </rPh>
    <rPh sb="24" eb="25">
      <t>シボ</t>
    </rPh>
    <rPh sb="26" eb="27">
      <t>コ</t>
    </rPh>
    <phoneticPr fontId="1"/>
  </si>
  <si>
    <t>トレーリングストップ位置（ダウ理論による）を修正する必要があると感じます。</t>
    <rPh sb="10" eb="12">
      <t>イチ</t>
    </rPh>
    <rPh sb="15" eb="17">
      <t>リロン</t>
    </rPh>
    <rPh sb="22" eb="24">
      <t>シュウセイ</t>
    </rPh>
    <rPh sb="26" eb="28">
      <t>ヒツヨウ</t>
    </rPh>
    <rPh sb="32" eb="33">
      <t>カン</t>
    </rPh>
    <phoneticPr fontId="1"/>
  </si>
  <si>
    <t>・２０pips利益出た時点で建値に</t>
    <rPh sb="7" eb="9">
      <t>リエキ</t>
    </rPh>
    <rPh sb="9" eb="10">
      <t>デ</t>
    </rPh>
    <rPh sb="11" eb="13">
      <t>ジテン</t>
    </rPh>
    <rPh sb="14" eb="16">
      <t>タテネ</t>
    </rPh>
    <phoneticPr fontId="1"/>
  </si>
  <si>
    <t>・レジサポにからんだPBでエントリー</t>
    <phoneticPr fontId="1"/>
  </si>
  <si>
    <t>・ストップ位置と１：１の利益が出たらストップ建値</t>
    <rPh sb="5" eb="7">
      <t>イチ</t>
    </rPh>
    <rPh sb="12" eb="14">
      <t>リエキ</t>
    </rPh>
    <rPh sb="15" eb="16">
      <t>デ</t>
    </rPh>
    <rPh sb="22" eb="24">
      <t>タテネ</t>
    </rPh>
    <phoneticPr fontId="1"/>
  </si>
  <si>
    <t>etc…</t>
    <phoneticPr fontId="1"/>
  </si>
  <si>
    <t>同通貨の240分足の検証を継続し、全期間の比較をしていきたいと思います。</t>
    <rPh sb="0" eb="1">
      <t>ドウ</t>
    </rPh>
    <rPh sb="1" eb="3">
      <t>ツウカ</t>
    </rPh>
    <rPh sb="7" eb="8">
      <t>フン</t>
    </rPh>
    <rPh sb="8" eb="9">
      <t>アシ</t>
    </rPh>
    <rPh sb="10" eb="12">
      <t>ケンショウ</t>
    </rPh>
    <rPh sb="13" eb="15">
      <t>ケイゾク</t>
    </rPh>
    <rPh sb="17" eb="20">
      <t>ゼンキカン</t>
    </rPh>
    <rPh sb="21" eb="23">
      <t>ヒカク</t>
    </rPh>
    <rPh sb="31" eb="32">
      <t>オモ</t>
    </rPh>
    <phoneticPr fontId="1"/>
  </si>
  <si>
    <t>とにかく時間がかかると思いますが、</t>
    <rPh sb="4" eb="6">
      <t>ジカン</t>
    </rPh>
    <rPh sb="11" eb="12">
      <t>オモ</t>
    </rPh>
    <phoneticPr fontId="1"/>
  </si>
  <si>
    <t>何か見えてくる事もあるはず・・・</t>
    <rPh sb="0" eb="1">
      <t>ナニ</t>
    </rPh>
    <rPh sb="2" eb="3">
      <t>ミ</t>
    </rPh>
    <rPh sb="7" eb="8">
      <t>コト</t>
    </rPh>
    <phoneticPr fontId="1"/>
  </si>
  <si>
    <t>GBPJPY　(2005～2008）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</si>
</sst>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¥&quot;#,##0;&quot;¥&quot;\-#,##0"/>
    <numFmt numFmtId="176" formatCode="0.0_ "/>
    <numFmt numFmtId="177" formatCode="0_ "/>
    <numFmt numFmtId="178" formatCode="0.000"/>
    <numFmt numFmtId="179" formatCode="yyyy/m/d;@"/>
  </numFmts>
  <fonts count="7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rgb="FF7030A0"/>
      <name val="ＭＳ Ｐゴシック"/>
      <family val="3"/>
      <charset val="128"/>
    </font>
    <font>
      <b/>
      <sz val="11"/>
      <color rgb="FF7030A0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4" fillId="0" borderId="0" xfId="0" applyFont="1">
      <alignment vertical="center"/>
    </xf>
    <xf numFmtId="56" fontId="0" fillId="0" borderId="0" xfId="0" applyNumberFormat="1">
      <alignment vertical="center"/>
    </xf>
    <xf numFmtId="0" fontId="0" fillId="3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" fontId="2" fillId="5" borderId="0" xfId="0" applyNumberFormat="1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1" fontId="0" fillId="7" borderId="0" xfId="0" applyNumberFormat="1" applyFill="1">
      <alignment vertical="center"/>
    </xf>
    <xf numFmtId="0" fontId="2" fillId="8" borderId="0" xfId="0" applyFont="1" applyFill="1" applyAlignment="1">
      <alignment horizontal="center" vertical="center"/>
    </xf>
    <xf numFmtId="1" fontId="2" fillId="8" borderId="0" xfId="0" applyNumberFormat="1" applyFont="1" applyFill="1" applyAlignment="1">
      <alignment horizontal="center" vertical="center"/>
    </xf>
    <xf numFmtId="1" fontId="0" fillId="8" borderId="0" xfId="0" applyNumberFormat="1" applyFill="1">
      <alignment vertical="center"/>
    </xf>
    <xf numFmtId="0" fontId="0" fillId="0" borderId="0" xfId="0" applyAlignment="1">
      <alignment horizontal="center" vertical="center"/>
    </xf>
    <xf numFmtId="178" fontId="0" fillId="2" borderId="0" xfId="0" applyNumberFormat="1" applyFill="1" applyAlignment="1">
      <alignment horizontal="center" vertical="center"/>
    </xf>
    <xf numFmtId="177" fontId="0" fillId="8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9" borderId="0" xfId="0" applyFill="1">
      <alignment vertical="center"/>
    </xf>
    <xf numFmtId="177" fontId="0" fillId="9" borderId="0" xfId="0" applyNumberForma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22" fontId="0" fillId="0" borderId="0" xfId="0" applyNumberFormat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113018</xdr:colOff>
      <xdr:row>32</xdr:row>
      <xdr:rowOff>108878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688"/>
          <a:ext cx="10257143" cy="52761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31</xdr:col>
      <xdr:colOff>246369</xdr:colOff>
      <xdr:row>33</xdr:row>
      <xdr:rowOff>8857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0875" y="166688"/>
          <a:ext cx="10247619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47</xdr:col>
      <xdr:colOff>255893</xdr:colOff>
      <xdr:row>33</xdr:row>
      <xdr:rowOff>46952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78875" y="166688"/>
          <a:ext cx="10257143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15</xdr:col>
      <xdr:colOff>103494</xdr:colOff>
      <xdr:row>66</xdr:row>
      <xdr:rowOff>18381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667375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34</xdr:row>
      <xdr:rowOff>0</xdr:rowOff>
    </xdr:from>
    <xdr:to>
      <xdr:col>31</xdr:col>
      <xdr:colOff>246369</xdr:colOff>
      <xdr:row>66</xdr:row>
      <xdr:rowOff>18381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10875" y="5667375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34</xdr:row>
      <xdr:rowOff>0</xdr:rowOff>
    </xdr:from>
    <xdr:to>
      <xdr:col>47</xdr:col>
      <xdr:colOff>274940</xdr:colOff>
      <xdr:row>66</xdr:row>
      <xdr:rowOff>8857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478875" y="5667375"/>
          <a:ext cx="10276190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15</xdr:col>
      <xdr:colOff>132065</xdr:colOff>
      <xdr:row>98</xdr:row>
      <xdr:rowOff>166021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68063"/>
          <a:ext cx="10276190" cy="53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67</xdr:row>
      <xdr:rowOff>0</xdr:rowOff>
    </xdr:from>
    <xdr:to>
      <xdr:col>31</xdr:col>
      <xdr:colOff>265417</xdr:colOff>
      <xdr:row>99</xdr:row>
      <xdr:rowOff>18381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810875" y="11168063"/>
          <a:ext cx="10266667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67</xdr:row>
      <xdr:rowOff>0</xdr:rowOff>
    </xdr:from>
    <xdr:to>
      <xdr:col>47</xdr:col>
      <xdr:colOff>246369</xdr:colOff>
      <xdr:row>99</xdr:row>
      <xdr:rowOff>18381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478875" y="11168063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15</xdr:col>
      <xdr:colOff>84446</xdr:colOff>
      <xdr:row>132</xdr:row>
      <xdr:rowOff>18381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668750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100</xdr:row>
      <xdr:rowOff>0</xdr:rowOff>
    </xdr:from>
    <xdr:to>
      <xdr:col>31</xdr:col>
      <xdr:colOff>265417</xdr:colOff>
      <xdr:row>131</xdr:row>
      <xdr:rowOff>146973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10875" y="16668750"/>
          <a:ext cx="10266667" cy="531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100</xdr:row>
      <xdr:rowOff>0</xdr:rowOff>
    </xdr:from>
    <xdr:to>
      <xdr:col>47</xdr:col>
      <xdr:colOff>265417</xdr:colOff>
      <xdr:row>131</xdr:row>
      <xdr:rowOff>166020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478875" y="16668750"/>
          <a:ext cx="10266667" cy="5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15</xdr:col>
      <xdr:colOff>103494</xdr:colOff>
      <xdr:row>164</xdr:row>
      <xdr:rowOff>137450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2169438"/>
          <a:ext cx="10247619" cy="53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133</xdr:row>
      <xdr:rowOff>0</xdr:rowOff>
    </xdr:from>
    <xdr:to>
      <xdr:col>31</xdr:col>
      <xdr:colOff>227321</xdr:colOff>
      <xdr:row>165</xdr:row>
      <xdr:rowOff>46952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810875" y="22169438"/>
          <a:ext cx="10228571" cy="5380952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133</xdr:row>
      <xdr:rowOff>0</xdr:rowOff>
    </xdr:from>
    <xdr:to>
      <xdr:col>47</xdr:col>
      <xdr:colOff>227321</xdr:colOff>
      <xdr:row>165</xdr:row>
      <xdr:rowOff>18381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478875" y="22169438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15</xdr:col>
      <xdr:colOff>55875</xdr:colOff>
      <xdr:row>197</xdr:row>
      <xdr:rowOff>166020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7670125"/>
          <a:ext cx="10200000" cy="53333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166</xdr:row>
      <xdr:rowOff>0</xdr:rowOff>
    </xdr:from>
    <xdr:to>
      <xdr:col>31</xdr:col>
      <xdr:colOff>246369</xdr:colOff>
      <xdr:row>198</xdr:row>
      <xdr:rowOff>8857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10875" y="27670125"/>
          <a:ext cx="10247619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166</xdr:row>
      <xdr:rowOff>0</xdr:rowOff>
    </xdr:from>
    <xdr:to>
      <xdr:col>47</xdr:col>
      <xdr:colOff>255893</xdr:colOff>
      <xdr:row>197</xdr:row>
      <xdr:rowOff>166020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478875" y="27670125"/>
          <a:ext cx="10257143" cy="5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15</xdr:col>
      <xdr:colOff>103494</xdr:colOff>
      <xdr:row>231</xdr:row>
      <xdr:rowOff>37429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33170813"/>
          <a:ext cx="10247619" cy="537142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199</xdr:row>
      <xdr:rowOff>0</xdr:rowOff>
    </xdr:from>
    <xdr:to>
      <xdr:col>31</xdr:col>
      <xdr:colOff>227321</xdr:colOff>
      <xdr:row>231</xdr:row>
      <xdr:rowOff>37429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810875" y="33170813"/>
          <a:ext cx="10228571" cy="5371429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199</xdr:row>
      <xdr:rowOff>0</xdr:rowOff>
    </xdr:from>
    <xdr:to>
      <xdr:col>47</xdr:col>
      <xdr:colOff>227321</xdr:colOff>
      <xdr:row>230</xdr:row>
      <xdr:rowOff>166021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478875" y="33170813"/>
          <a:ext cx="10228571" cy="5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15</xdr:col>
      <xdr:colOff>84446</xdr:colOff>
      <xdr:row>264</xdr:row>
      <xdr:rowOff>18381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38671500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232</xdr:row>
      <xdr:rowOff>0</xdr:rowOff>
    </xdr:from>
    <xdr:to>
      <xdr:col>31</xdr:col>
      <xdr:colOff>208274</xdr:colOff>
      <xdr:row>264</xdr:row>
      <xdr:rowOff>8857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810875" y="38671500"/>
          <a:ext cx="10209524" cy="534285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232</xdr:row>
      <xdr:rowOff>0</xdr:rowOff>
    </xdr:from>
    <xdr:to>
      <xdr:col>47</xdr:col>
      <xdr:colOff>227321</xdr:colOff>
      <xdr:row>264</xdr:row>
      <xdr:rowOff>8857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478875" y="38671500"/>
          <a:ext cx="10228571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15</xdr:col>
      <xdr:colOff>36827</xdr:colOff>
      <xdr:row>297</xdr:row>
      <xdr:rowOff>18381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4172188"/>
          <a:ext cx="10180952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265</xdr:row>
      <xdr:rowOff>0</xdr:rowOff>
    </xdr:from>
    <xdr:to>
      <xdr:col>31</xdr:col>
      <xdr:colOff>227321</xdr:colOff>
      <xdr:row>296</xdr:row>
      <xdr:rowOff>166021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810875" y="44172188"/>
          <a:ext cx="10228571" cy="53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265</xdr:row>
      <xdr:rowOff>0</xdr:rowOff>
    </xdr:from>
    <xdr:to>
      <xdr:col>47</xdr:col>
      <xdr:colOff>255893</xdr:colOff>
      <xdr:row>296</xdr:row>
      <xdr:rowOff>166021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478875" y="44172188"/>
          <a:ext cx="10257143" cy="5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15</xdr:col>
      <xdr:colOff>113018</xdr:colOff>
      <xdr:row>330</xdr:row>
      <xdr:rowOff>18381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49672875"/>
          <a:ext cx="10257143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298</xdr:row>
      <xdr:rowOff>0</xdr:rowOff>
    </xdr:from>
    <xdr:to>
      <xdr:col>31</xdr:col>
      <xdr:colOff>217798</xdr:colOff>
      <xdr:row>329</xdr:row>
      <xdr:rowOff>146973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810875" y="49672875"/>
          <a:ext cx="10219048" cy="5314286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298</xdr:row>
      <xdr:rowOff>0</xdr:rowOff>
    </xdr:from>
    <xdr:to>
      <xdr:col>47</xdr:col>
      <xdr:colOff>246369</xdr:colOff>
      <xdr:row>330</xdr:row>
      <xdr:rowOff>18381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478875" y="49672875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15</xdr:col>
      <xdr:colOff>103494</xdr:colOff>
      <xdr:row>363</xdr:row>
      <xdr:rowOff>37429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55173563"/>
          <a:ext cx="10247619" cy="537142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331</xdr:row>
      <xdr:rowOff>0</xdr:rowOff>
    </xdr:from>
    <xdr:to>
      <xdr:col>31</xdr:col>
      <xdr:colOff>246369</xdr:colOff>
      <xdr:row>363</xdr:row>
      <xdr:rowOff>37429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810875" y="55173563"/>
          <a:ext cx="10247619" cy="5371429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331</xdr:row>
      <xdr:rowOff>0</xdr:rowOff>
    </xdr:from>
    <xdr:to>
      <xdr:col>47</xdr:col>
      <xdr:colOff>255893</xdr:colOff>
      <xdr:row>363</xdr:row>
      <xdr:rowOff>8857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478875" y="55173563"/>
          <a:ext cx="10257143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15</xdr:col>
      <xdr:colOff>17780</xdr:colOff>
      <xdr:row>396</xdr:row>
      <xdr:rowOff>8857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60674250"/>
          <a:ext cx="10161905" cy="534285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364</xdr:row>
      <xdr:rowOff>0</xdr:rowOff>
    </xdr:from>
    <xdr:to>
      <xdr:col>31</xdr:col>
      <xdr:colOff>274940</xdr:colOff>
      <xdr:row>396</xdr:row>
      <xdr:rowOff>18381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810875" y="60674250"/>
          <a:ext cx="10276190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364</xdr:row>
      <xdr:rowOff>0</xdr:rowOff>
    </xdr:from>
    <xdr:to>
      <xdr:col>47</xdr:col>
      <xdr:colOff>227321</xdr:colOff>
      <xdr:row>396</xdr:row>
      <xdr:rowOff>8857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478875" y="60674250"/>
          <a:ext cx="10228571" cy="5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15</xdr:col>
      <xdr:colOff>84446</xdr:colOff>
      <xdr:row>429</xdr:row>
      <xdr:rowOff>18381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66174938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397</xdr:row>
      <xdr:rowOff>0</xdr:rowOff>
    </xdr:from>
    <xdr:to>
      <xdr:col>31</xdr:col>
      <xdr:colOff>227321</xdr:colOff>
      <xdr:row>429</xdr:row>
      <xdr:rowOff>18381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810875" y="66174938"/>
          <a:ext cx="10228571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397</xdr:row>
      <xdr:rowOff>0</xdr:rowOff>
    </xdr:from>
    <xdr:to>
      <xdr:col>47</xdr:col>
      <xdr:colOff>227321</xdr:colOff>
      <xdr:row>429</xdr:row>
      <xdr:rowOff>37429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478875" y="66174938"/>
          <a:ext cx="10228571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15</xdr:col>
      <xdr:colOff>113018</xdr:colOff>
      <xdr:row>462</xdr:row>
      <xdr:rowOff>18381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71675625"/>
          <a:ext cx="10257143" cy="53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430</xdr:row>
      <xdr:rowOff>0</xdr:rowOff>
    </xdr:from>
    <xdr:to>
      <xdr:col>31</xdr:col>
      <xdr:colOff>246369</xdr:colOff>
      <xdr:row>462</xdr:row>
      <xdr:rowOff>18381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810875" y="71675625"/>
          <a:ext cx="10247619" cy="535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430</xdr:row>
      <xdr:rowOff>0</xdr:rowOff>
    </xdr:from>
    <xdr:to>
      <xdr:col>47</xdr:col>
      <xdr:colOff>274940</xdr:colOff>
      <xdr:row>462</xdr:row>
      <xdr:rowOff>18381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478875" y="71675625"/>
          <a:ext cx="10276190" cy="5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9"/>
  <sheetViews>
    <sheetView tabSelected="1" workbookViewId="0">
      <pane ySplit="12" topLeftCell="A13" activePane="bottomLeft" state="frozen"/>
      <selection pane="bottomLeft" activeCell="E85" sqref="E85"/>
    </sheetView>
  </sheetViews>
  <sheetFormatPr defaultRowHeight="13.5"/>
  <cols>
    <col min="1" max="1" width="5.25" customWidth="1"/>
    <col min="4" max="4" width="15.375" style="30" bestFit="1" customWidth="1"/>
    <col min="5" max="5" width="13.125" bestFit="1" customWidth="1"/>
    <col min="6" max="6" width="10.5" bestFit="1" customWidth="1"/>
    <col min="7" max="7" width="14.75" style="30" bestFit="1" customWidth="1"/>
    <col min="10" max="10" width="8.875" style="38" bestFit="1" customWidth="1"/>
    <col min="11" max="11" width="8.875" customWidth="1"/>
    <col min="12" max="12" width="8.875" bestFit="1" customWidth="1"/>
    <col min="13" max="13" width="11" bestFit="1" customWidth="1"/>
    <col min="14" max="14" width="9.875" customWidth="1"/>
    <col min="15" max="16" width="12.625" bestFit="1" customWidth="1"/>
  </cols>
  <sheetData>
    <row r="1" spans="1:18">
      <c r="A1" t="s">
        <v>0</v>
      </c>
      <c r="C1" s="8"/>
      <c r="F1" s="8"/>
      <c r="J1" s="45" t="s">
        <v>1</v>
      </c>
      <c r="K1" s="45"/>
      <c r="L1" s="45" t="s">
        <v>2</v>
      </c>
      <c r="M1" s="45"/>
      <c r="N1" s="18" t="s">
        <v>22</v>
      </c>
      <c r="O1" s="31" t="s">
        <v>29</v>
      </c>
      <c r="Q1" s="46"/>
      <c r="R1" s="46"/>
    </row>
    <row r="2" spans="1:18">
      <c r="A2" t="s">
        <v>3</v>
      </c>
      <c r="C2" s="8"/>
      <c r="F2" s="8"/>
      <c r="J2" s="47">
        <v>100000</v>
      </c>
      <c r="K2" s="47"/>
      <c r="L2" s="48">
        <v>0.05</v>
      </c>
      <c r="M2" s="48"/>
      <c r="N2" s="19">
        <f>COUNTIF(J14:J118,"&gt;1")/COUNTIF(A14:A118,"&gt;=1")</f>
        <v>0.32</v>
      </c>
      <c r="O2" s="15">
        <f>AVERAGE(O14:O118)</f>
        <v>3.5399343480739809</v>
      </c>
      <c r="Q2" s="46"/>
      <c r="R2" s="46"/>
    </row>
    <row r="3" spans="1:18">
      <c r="A3" t="s">
        <v>4</v>
      </c>
      <c r="C3" s="8"/>
      <c r="F3" s="8"/>
      <c r="J3"/>
    </row>
    <row r="4" spans="1:18">
      <c r="A4" t="s">
        <v>5</v>
      </c>
      <c r="C4" s="8"/>
      <c r="F4" s="8"/>
      <c r="J4" s="25" t="s">
        <v>24</v>
      </c>
      <c r="K4" s="25" t="s">
        <v>25</v>
      </c>
      <c r="L4" s="27" t="s">
        <v>26</v>
      </c>
      <c r="M4" s="28" t="s">
        <v>27</v>
      </c>
      <c r="N4" s="32" t="s">
        <v>30</v>
      </c>
      <c r="O4" s="34" t="s">
        <v>31</v>
      </c>
    </row>
    <row r="5" spans="1:18">
      <c r="A5" t="s">
        <v>6</v>
      </c>
      <c r="C5" s="8"/>
      <c r="F5" s="8"/>
      <c r="J5" s="26">
        <f>SUM(J14:J118)</f>
        <v>7578</v>
      </c>
      <c r="K5" s="26">
        <f>SUM(K14:K118)</f>
        <v>1661784.3909915003</v>
      </c>
      <c r="L5" s="29">
        <f>SUM(L14:L118)</f>
        <v>-4022.0000000000055</v>
      </c>
      <c r="M5" s="29">
        <f>SUM(M14:M118)</f>
        <v>-1062532.372457684</v>
      </c>
      <c r="N5" s="29">
        <v>9</v>
      </c>
      <c r="O5" s="35">
        <f>J2+K5+M5</f>
        <v>699252.01853381633</v>
      </c>
    </row>
    <row r="6" spans="1:18">
      <c r="A6" s="44" t="s">
        <v>16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1:18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8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</row>
    <row r="9" spans="1:18">
      <c r="B9" s="17"/>
      <c r="C9" s="17"/>
      <c r="D9" s="33"/>
      <c r="E9" s="17"/>
      <c r="F9" s="17"/>
      <c r="G9" s="33"/>
      <c r="H9" s="17"/>
      <c r="I9" s="20"/>
      <c r="J9" s="17"/>
      <c r="K9" s="17"/>
      <c r="L9" s="17"/>
      <c r="M9" s="17"/>
      <c r="N9" s="17"/>
      <c r="O9" s="17"/>
    </row>
    <row r="10" spans="1:18">
      <c r="A10" s="8" t="s">
        <v>32</v>
      </c>
      <c r="J10"/>
    </row>
    <row r="11" spans="1:18">
      <c r="C11" t="s">
        <v>17</v>
      </c>
      <c r="D11" s="36"/>
      <c r="G11" s="36"/>
      <c r="J11"/>
    </row>
    <row r="12" spans="1:18">
      <c r="A12" s="23" t="s">
        <v>23</v>
      </c>
      <c r="B12" s="4" t="s">
        <v>7</v>
      </c>
      <c r="C12" s="4" t="s">
        <v>8</v>
      </c>
      <c r="D12" s="4" t="s">
        <v>9</v>
      </c>
      <c r="E12" s="4" t="s">
        <v>10</v>
      </c>
      <c r="F12" s="4" t="s">
        <v>11</v>
      </c>
      <c r="G12" s="4" t="s">
        <v>12</v>
      </c>
      <c r="H12" s="4" t="s">
        <v>13</v>
      </c>
      <c r="I12" s="4" t="s">
        <v>28</v>
      </c>
      <c r="J12" s="4" t="s">
        <v>14</v>
      </c>
      <c r="K12" s="4" t="s">
        <v>20</v>
      </c>
      <c r="L12" s="4" t="s">
        <v>15</v>
      </c>
      <c r="M12" s="4" t="s">
        <v>21</v>
      </c>
      <c r="N12" s="4" t="s">
        <v>19</v>
      </c>
      <c r="O12" s="4" t="s">
        <v>18</v>
      </c>
    </row>
    <row r="13" spans="1:18">
      <c r="A13" s="9"/>
      <c r="B13" s="9"/>
      <c r="C13" s="9"/>
      <c r="D13" s="51" t="s">
        <v>247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8">
      <c r="A14" s="21">
        <v>1</v>
      </c>
      <c r="B14" s="21" t="s">
        <v>33</v>
      </c>
      <c r="C14" s="5">
        <f>$J$2*$L$2/(E14-F14)/10000</f>
        <v>0.60240963855422847</v>
      </c>
      <c r="D14" s="10" t="s">
        <v>37</v>
      </c>
      <c r="E14" s="21">
        <v>192.42</v>
      </c>
      <c r="F14" s="21">
        <v>191.59</v>
      </c>
      <c r="G14" s="10" t="s">
        <v>38</v>
      </c>
      <c r="H14" s="21">
        <v>195.24</v>
      </c>
      <c r="I14" s="21" t="s">
        <v>39</v>
      </c>
      <c r="J14" s="11">
        <f>ABS(H14-E14)*100</f>
        <v>282.00000000000216</v>
      </c>
      <c r="K14" s="11">
        <f>J14*C14*100</f>
        <v>16987.951807229372</v>
      </c>
      <c r="L14" s="12"/>
      <c r="M14" s="13"/>
      <c r="N14" s="6">
        <f>J2+J14*C14*100</f>
        <v>116987.95180722937</v>
      </c>
      <c r="O14" s="7">
        <f t="shared" ref="O14" si="0">(H14-E14)/(E14-F14)</f>
        <v>3.3975903614458742</v>
      </c>
    </row>
    <row r="15" spans="1:18">
      <c r="A15" s="21">
        <v>2</v>
      </c>
      <c r="B15" s="21" t="s">
        <v>34</v>
      </c>
      <c r="C15" s="5">
        <f>ABS(N14*$L$2/(E15-F15)/10000)</f>
        <v>1.1036599227097088</v>
      </c>
      <c r="D15" s="10" t="s">
        <v>40</v>
      </c>
      <c r="E15" s="21">
        <v>196.71</v>
      </c>
      <c r="F15" s="21">
        <v>197.24</v>
      </c>
      <c r="G15" s="10" t="s">
        <v>41</v>
      </c>
      <c r="H15" s="21">
        <v>197.24</v>
      </c>
      <c r="I15" s="21" t="s">
        <v>42</v>
      </c>
      <c r="J15" s="11" t="str">
        <f>IFERROR(IF(AND(B15="売",I15="勝"),ABS(E15-H15),IF(AND(B15="買",I15="勝"),ABS(E15-H15),""))*100,"")</f>
        <v/>
      </c>
      <c r="K15" s="11" t="str">
        <f>IFERROR(IF(J15&gt;=1,J15*C15*100,""),"")</f>
        <v/>
      </c>
      <c r="L15" s="12">
        <f>IFERROR(IF(AND(B15="売",I15="負"),(E15-H15),IF(AND(B15="買",I15="負"),(H15-E15),""))*100,"")</f>
        <v>-53.000000000000114</v>
      </c>
      <c r="M15" s="13">
        <f>IFERROR(IF(L15&lt;=1,L15*C15*100,""),"")</f>
        <v>-5849.3975903614692</v>
      </c>
      <c r="N15" s="6">
        <f>IF(M15&lt;1,M15+N14,K15+N14)</f>
        <v>111138.55421686791</v>
      </c>
      <c r="O15" s="7"/>
    </row>
    <row r="16" spans="1:18">
      <c r="A16" s="21">
        <v>3</v>
      </c>
      <c r="B16" s="21" t="s">
        <v>34</v>
      </c>
      <c r="C16" s="5">
        <f t="shared" ref="C16:C35" si="1">ABS(N15*$L$2/(E16-F16)/10000)</f>
        <v>1.1576932730923988</v>
      </c>
      <c r="D16" s="10" t="s">
        <v>43</v>
      </c>
      <c r="E16" s="21">
        <v>200.46</v>
      </c>
      <c r="F16" s="21">
        <v>200.94</v>
      </c>
      <c r="G16" s="10" t="s">
        <v>44</v>
      </c>
      <c r="H16" s="21">
        <v>200.94</v>
      </c>
      <c r="I16" s="21" t="s">
        <v>42</v>
      </c>
      <c r="J16" s="11" t="str">
        <f t="shared" ref="J16:J18" si="2">IFERROR(IF(AND(B16="売",I16="勝"),ABS(E16-H16),IF(AND(B16="買",I16="勝"),ABS(E16-H16),""))*100,"")</f>
        <v/>
      </c>
      <c r="K16" s="11" t="str">
        <f t="shared" ref="K16:K18" si="3">IFERROR(IF(J16&gt;=1,J16*C16*100,""),"")</f>
        <v/>
      </c>
      <c r="L16" s="12">
        <f t="shared" ref="L16:L35" si="4">IFERROR(IF(AND(B16="売",I16="負"),(E16-H16),IF(AND(B16="買",I16="負"),(H16-E16),""))*100,"")</f>
        <v>-47.999999999998977</v>
      </c>
      <c r="M16" s="13">
        <f t="shared" ref="M16:M35" si="5">IFERROR(IF(L16&lt;=1,L16*C16*100,""),"")</f>
        <v>-5556.9277108433962</v>
      </c>
      <c r="N16" s="6">
        <f t="shared" ref="N16:N35" si="6">IF(M16&lt;1,M16+N15,K16+N15)</f>
        <v>105581.62650602451</v>
      </c>
      <c r="O16" s="7"/>
    </row>
    <row r="17" spans="1:21">
      <c r="A17" s="21">
        <v>4</v>
      </c>
      <c r="B17" s="21" t="s">
        <v>33</v>
      </c>
      <c r="C17" s="5">
        <f t="shared" si="1"/>
        <v>0.75415447504301381</v>
      </c>
      <c r="D17" s="10" t="s">
        <v>45</v>
      </c>
      <c r="E17" s="21">
        <v>201.52</v>
      </c>
      <c r="F17" s="21">
        <v>200.82</v>
      </c>
      <c r="G17" s="10" t="s">
        <v>46</v>
      </c>
      <c r="H17" s="21">
        <v>200.82</v>
      </c>
      <c r="I17" s="21" t="s">
        <v>42</v>
      </c>
      <c r="J17" s="11" t="str">
        <f t="shared" si="2"/>
        <v/>
      </c>
      <c r="K17" s="11" t="str">
        <f t="shared" si="3"/>
        <v/>
      </c>
      <c r="L17" s="12">
        <f t="shared" si="4"/>
        <v>-70.000000000001705</v>
      </c>
      <c r="M17" s="13">
        <f t="shared" si="5"/>
        <v>-5279.0813253012257</v>
      </c>
      <c r="N17" s="6">
        <f t="shared" si="6"/>
        <v>100302.54518072327</v>
      </c>
      <c r="O17" s="7"/>
    </row>
    <row r="18" spans="1:21">
      <c r="A18" s="21">
        <v>5</v>
      </c>
      <c r="B18" s="21" t="s">
        <v>34</v>
      </c>
      <c r="C18" s="5">
        <f t="shared" si="1"/>
        <v>0.57645140908461356</v>
      </c>
      <c r="D18" s="10" t="s">
        <v>47</v>
      </c>
      <c r="E18" s="21">
        <v>200.29</v>
      </c>
      <c r="F18" s="21">
        <v>201.16</v>
      </c>
      <c r="G18" s="10" t="s">
        <v>48</v>
      </c>
      <c r="H18" s="21">
        <v>200.65</v>
      </c>
      <c r="I18" s="21" t="s">
        <v>42</v>
      </c>
      <c r="J18" s="11" t="str">
        <f t="shared" si="2"/>
        <v/>
      </c>
      <c r="K18" s="11" t="str">
        <f t="shared" si="3"/>
        <v/>
      </c>
      <c r="L18" s="12">
        <f t="shared" si="4"/>
        <v>-36.000000000001364</v>
      </c>
      <c r="M18" s="13">
        <f t="shared" si="5"/>
        <v>-2075.2250727046876</v>
      </c>
      <c r="N18" s="6">
        <f t="shared" si="6"/>
        <v>98227.320108018583</v>
      </c>
      <c r="O18" s="7"/>
    </row>
    <row r="19" spans="1:21">
      <c r="A19" s="21">
        <v>6</v>
      </c>
      <c r="B19" s="21" t="s">
        <v>33</v>
      </c>
      <c r="C19" s="5">
        <f t="shared" si="1"/>
        <v>0.76740093834387757</v>
      </c>
      <c r="D19" s="10" t="s">
        <v>49</v>
      </c>
      <c r="E19" s="21">
        <v>199.15</v>
      </c>
      <c r="F19" s="21">
        <v>198.51</v>
      </c>
      <c r="G19" s="10" t="s">
        <v>50</v>
      </c>
      <c r="H19" s="21">
        <v>202.97</v>
      </c>
      <c r="I19" s="21" t="s">
        <v>39</v>
      </c>
      <c r="J19" s="11">
        <f>IFERROR(IF(AND(B19="売",I19="勝"),ABS(E19-H19),IF(AND(B19="買",I19="勝"),ABS(E19-H19),""))*100,"")</f>
        <v>381.99999999999932</v>
      </c>
      <c r="K19" s="11">
        <f>IFERROR(IF(J19&gt;=1,J19*C19*100,""),"")</f>
        <v>29314.715844736071</v>
      </c>
      <c r="L19" s="12" t="str">
        <f t="shared" si="4"/>
        <v/>
      </c>
      <c r="M19" s="13" t="str">
        <f t="shared" si="5"/>
        <v/>
      </c>
      <c r="N19" s="6">
        <f t="shared" si="6"/>
        <v>127542.03595275465</v>
      </c>
      <c r="O19" s="7">
        <f t="shared" ref="O19:O20" si="7">(H19-E19)/(E19-F19)</f>
        <v>5.9687499999998517</v>
      </c>
    </row>
    <row r="20" spans="1:21">
      <c r="A20" s="21">
        <v>7</v>
      </c>
      <c r="B20" s="21" t="s">
        <v>35</v>
      </c>
      <c r="C20" s="5">
        <f t="shared" si="1"/>
        <v>1.2754203595275466</v>
      </c>
      <c r="D20" s="10" t="s">
        <v>51</v>
      </c>
      <c r="E20" s="21">
        <v>203.79</v>
      </c>
      <c r="F20" s="21">
        <v>203.29</v>
      </c>
      <c r="G20" s="10" t="s">
        <v>52</v>
      </c>
      <c r="H20" s="21">
        <v>204.08</v>
      </c>
      <c r="I20" s="21" t="s">
        <v>39</v>
      </c>
      <c r="J20" s="11">
        <f t="shared" ref="J20" si="8">IFERROR(IF(AND(B20="売",I20="勝"),ABS(E20-H20),IF(AND(B20="買",I20="勝"),ABS(E20-H20),""))*100,"")</f>
        <v>29.000000000002046</v>
      </c>
      <c r="K20" s="11">
        <f t="shared" ref="K20" si="9">IFERROR(IF(J20&gt;=1,J20*C20*100,""),"")</f>
        <v>3698.7190426301459</v>
      </c>
      <c r="L20" s="12" t="str">
        <f t="shared" si="4"/>
        <v/>
      </c>
      <c r="M20" s="13" t="str">
        <f t="shared" si="5"/>
        <v/>
      </c>
      <c r="N20" s="6">
        <f t="shared" si="6"/>
        <v>131240.75499538481</v>
      </c>
      <c r="O20" s="7">
        <f t="shared" si="7"/>
        <v>0.58000000000004093</v>
      </c>
    </row>
    <row r="21" spans="1:21">
      <c r="A21" s="21">
        <v>8</v>
      </c>
      <c r="B21" s="21" t="s">
        <v>35</v>
      </c>
      <c r="C21" s="5">
        <f t="shared" si="1"/>
        <v>2.6248150999076962</v>
      </c>
      <c r="D21" s="10" t="s">
        <v>54</v>
      </c>
      <c r="E21" s="21">
        <v>197.56</v>
      </c>
      <c r="F21" s="21">
        <v>197.31</v>
      </c>
      <c r="G21" s="10" t="s">
        <v>53</v>
      </c>
      <c r="H21" s="21">
        <v>197.31</v>
      </c>
      <c r="I21" s="21" t="s">
        <v>42</v>
      </c>
      <c r="J21" s="11" t="str">
        <f>IFERROR(IF(AND(B21="売",I21="勝"),ABS(E21-H21),IF(AND(B21="買",I21="勝"),ABS(E21-H21),""))*100,"")</f>
        <v/>
      </c>
      <c r="K21" s="11" t="str">
        <f>IFERROR(IF(J21&gt;=1,J21*C21*100,""),"")</f>
        <v/>
      </c>
      <c r="L21" s="12">
        <f t="shared" si="4"/>
        <v>-25</v>
      </c>
      <c r="M21" s="13">
        <f t="shared" si="5"/>
        <v>-6562.0377497692407</v>
      </c>
      <c r="N21" s="6">
        <f t="shared" si="6"/>
        <v>124678.71724561557</v>
      </c>
      <c r="O21" s="7"/>
    </row>
    <row r="22" spans="1:21">
      <c r="A22" s="21">
        <v>9</v>
      </c>
      <c r="B22" s="21" t="s">
        <v>36</v>
      </c>
      <c r="C22" s="5">
        <f t="shared" si="1"/>
        <v>2.2264056651004949</v>
      </c>
      <c r="D22" s="10" t="s">
        <v>55</v>
      </c>
      <c r="E22" s="21">
        <v>196.61</v>
      </c>
      <c r="F22" s="21">
        <v>196.89</v>
      </c>
      <c r="G22" s="10" t="s">
        <v>56</v>
      </c>
      <c r="H22" s="21">
        <v>196.89</v>
      </c>
      <c r="I22" s="21" t="s">
        <v>42</v>
      </c>
      <c r="J22" s="11" t="str">
        <f t="shared" ref="J22:J23" si="10">IFERROR(IF(AND(B22="売",I22="勝"),ABS(E22-H22),IF(AND(B22="買",I22="勝"),ABS(E22-H22),""))*100,"")</f>
        <v/>
      </c>
      <c r="K22" s="11" t="str">
        <f t="shared" ref="K22:K23" si="11">IFERROR(IF(J22&gt;=1,J22*C22*100,""),"")</f>
        <v/>
      </c>
      <c r="L22" s="12">
        <f t="shared" si="4"/>
        <v>-27.999999999997272</v>
      </c>
      <c r="M22" s="13">
        <f t="shared" si="5"/>
        <v>-6233.9358622807777</v>
      </c>
      <c r="N22" s="6">
        <f t="shared" si="6"/>
        <v>118444.78138333479</v>
      </c>
      <c r="O22" s="7"/>
    </row>
    <row r="23" spans="1:21">
      <c r="A23" s="21">
        <v>10</v>
      </c>
      <c r="B23" s="21" t="s">
        <v>35</v>
      </c>
      <c r="C23" s="5">
        <f t="shared" si="1"/>
        <v>0.94003794748679081</v>
      </c>
      <c r="D23" s="10" t="s">
        <v>57</v>
      </c>
      <c r="E23" s="21">
        <v>197.31</v>
      </c>
      <c r="F23" s="21">
        <v>196.68</v>
      </c>
      <c r="G23" s="10" t="s">
        <v>58</v>
      </c>
      <c r="H23" s="21">
        <v>196.68</v>
      </c>
      <c r="I23" s="21" t="s">
        <v>42</v>
      </c>
      <c r="J23" s="11" t="str">
        <f t="shared" si="10"/>
        <v/>
      </c>
      <c r="K23" s="11" t="str">
        <f t="shared" si="11"/>
        <v/>
      </c>
      <c r="L23" s="12">
        <f t="shared" si="4"/>
        <v>-62.999999999999545</v>
      </c>
      <c r="M23" s="13">
        <f t="shared" si="5"/>
        <v>-5922.2390691667397</v>
      </c>
      <c r="N23" s="6">
        <f t="shared" si="6"/>
        <v>112522.54231416805</v>
      </c>
      <c r="O23" s="7"/>
    </row>
    <row r="24" spans="1:21">
      <c r="A24" s="21">
        <v>11</v>
      </c>
      <c r="B24" s="21" t="s">
        <v>34</v>
      </c>
      <c r="C24" s="5">
        <f t="shared" si="1"/>
        <v>0.78140654384839059</v>
      </c>
      <c r="D24" s="10" t="s">
        <v>59</v>
      </c>
      <c r="E24" s="21">
        <v>195.96</v>
      </c>
      <c r="F24" s="21">
        <v>196.68</v>
      </c>
      <c r="G24" s="10" t="s">
        <v>60</v>
      </c>
      <c r="H24" s="21">
        <v>195.54</v>
      </c>
      <c r="I24" s="21" t="s">
        <v>39</v>
      </c>
      <c r="J24" s="11">
        <f>IFERROR(IF(AND(B24="売",I24="勝"),ABS(E24-H24),IF(AND(B24="買",I24="勝"),ABS(E24-H24),""))*100,"")</f>
        <v>42.000000000001592</v>
      </c>
      <c r="K24" s="11">
        <f>IFERROR(IF(J24&gt;=1,J24*C24*100,""),"")</f>
        <v>3281.9074841633651</v>
      </c>
      <c r="L24" s="12" t="str">
        <f t="shared" si="4"/>
        <v/>
      </c>
      <c r="M24" s="13" t="str">
        <f t="shared" si="5"/>
        <v/>
      </c>
      <c r="N24" s="6">
        <f t="shared" si="6"/>
        <v>115804.44979833142</v>
      </c>
      <c r="O24" s="7">
        <f t="shared" ref="O24:O25" si="12">(H24-E24)/(E24-F24)</f>
        <v>0.58333333333335635</v>
      </c>
    </row>
    <row r="25" spans="1:21">
      <c r="A25" s="21">
        <v>12</v>
      </c>
      <c r="B25" s="21" t="s">
        <v>35</v>
      </c>
      <c r="C25" s="5">
        <f t="shared" si="1"/>
        <v>0.73293955568564939</v>
      </c>
      <c r="D25" s="10" t="s">
        <v>61</v>
      </c>
      <c r="E25" s="21">
        <v>196.01</v>
      </c>
      <c r="F25" s="21">
        <v>195.22</v>
      </c>
      <c r="G25" s="10" t="s">
        <v>62</v>
      </c>
      <c r="H25" s="21">
        <v>197.91</v>
      </c>
      <c r="I25" s="21" t="s">
        <v>39</v>
      </c>
      <c r="J25" s="11">
        <f t="shared" ref="J25" si="13">IFERROR(IF(AND(B25="売",I25="勝"),ABS(E25-H25),IF(AND(B25="買",I25="勝"),ABS(E25-H25),""))*100,"")</f>
        <v>190.00000000000057</v>
      </c>
      <c r="K25" s="11">
        <f t="shared" ref="K25" si="14">IFERROR(IF(J25&gt;=1,J25*C25*100,""),"")</f>
        <v>13925.851558027382</v>
      </c>
      <c r="L25" s="12" t="str">
        <f t="shared" si="4"/>
        <v/>
      </c>
      <c r="M25" s="13" t="str">
        <f t="shared" si="5"/>
        <v/>
      </c>
      <c r="N25" s="6">
        <f t="shared" si="6"/>
        <v>129730.3013563588</v>
      </c>
      <c r="O25" s="7">
        <f t="shared" si="12"/>
        <v>2.405063291139272</v>
      </c>
    </row>
    <row r="26" spans="1:21">
      <c r="A26" s="21">
        <v>13</v>
      </c>
      <c r="B26" s="21" t="s">
        <v>34</v>
      </c>
      <c r="C26" s="5">
        <f t="shared" si="1"/>
        <v>1.0633631258717697</v>
      </c>
      <c r="D26" s="10" t="s">
        <v>63</v>
      </c>
      <c r="E26" s="21">
        <v>197.47</v>
      </c>
      <c r="F26" s="21">
        <v>198.08</v>
      </c>
      <c r="G26" s="10" t="s">
        <v>64</v>
      </c>
      <c r="H26" s="21">
        <v>198.08</v>
      </c>
      <c r="I26" s="21" t="s">
        <v>42</v>
      </c>
      <c r="J26" s="11" t="str">
        <f t="shared" ref="J26:J35" si="15">IFERROR(IF(AND(B26="売",I26="勝"),ABS(E26-H26),IF(AND(B26="買",I26="勝"),ABS(E26-H26),""))*100,"")</f>
        <v/>
      </c>
      <c r="K26" s="11" t="str">
        <f t="shared" ref="K26:K35" si="16">IFERROR(IF(J26&gt;=1,J26*C26*100,""),"")</f>
        <v/>
      </c>
      <c r="L26" s="12">
        <f t="shared" si="4"/>
        <v>-61.000000000001364</v>
      </c>
      <c r="M26" s="13">
        <f t="shared" si="5"/>
        <v>-6486.5150678179407</v>
      </c>
      <c r="N26" s="6">
        <f t="shared" si="6"/>
        <v>123243.78628854087</v>
      </c>
      <c r="O26" s="7"/>
    </row>
    <row r="27" spans="1:21">
      <c r="A27" s="21">
        <v>14</v>
      </c>
      <c r="B27" s="21" t="s">
        <v>35</v>
      </c>
      <c r="C27" s="5">
        <f t="shared" si="1"/>
        <v>1.6654565714667477</v>
      </c>
      <c r="D27" s="10" t="s">
        <v>65</v>
      </c>
      <c r="E27" s="21">
        <v>197.28</v>
      </c>
      <c r="F27" s="21">
        <v>196.91</v>
      </c>
      <c r="G27" s="10" t="s">
        <v>66</v>
      </c>
      <c r="H27" s="21">
        <v>196.91</v>
      </c>
      <c r="I27" s="21" t="s">
        <v>42</v>
      </c>
      <c r="J27" s="11" t="str">
        <f t="shared" si="15"/>
        <v/>
      </c>
      <c r="K27" s="11" t="str">
        <f t="shared" si="16"/>
        <v/>
      </c>
      <c r="L27" s="12">
        <f t="shared" si="4"/>
        <v>-37.000000000000455</v>
      </c>
      <c r="M27" s="13">
        <f t="shared" si="5"/>
        <v>-6162.1893144270425</v>
      </c>
      <c r="N27" s="6">
        <f t="shared" si="6"/>
        <v>117081.59697411383</v>
      </c>
      <c r="O27" s="7"/>
    </row>
    <row r="28" spans="1:21">
      <c r="A28" s="21">
        <v>15</v>
      </c>
      <c r="B28" s="21" t="s">
        <v>35</v>
      </c>
      <c r="C28" s="5">
        <f t="shared" si="1"/>
        <v>1.3009066330457422</v>
      </c>
      <c r="D28" s="10" t="s">
        <v>67</v>
      </c>
      <c r="E28" s="21">
        <v>197.35</v>
      </c>
      <c r="F28" s="21">
        <v>196.9</v>
      </c>
      <c r="G28" s="10" t="s">
        <v>68</v>
      </c>
      <c r="H28" s="21">
        <v>196.9</v>
      </c>
      <c r="I28" s="21" t="s">
        <v>42</v>
      </c>
      <c r="J28" s="11" t="str">
        <f t="shared" si="15"/>
        <v/>
      </c>
      <c r="K28" s="11" t="str">
        <f t="shared" si="16"/>
        <v/>
      </c>
      <c r="L28" s="12">
        <f t="shared" si="4"/>
        <v>-44.999999999998863</v>
      </c>
      <c r="M28" s="13">
        <f t="shared" si="5"/>
        <v>-5854.0798487056918</v>
      </c>
      <c r="N28" s="6">
        <f t="shared" si="6"/>
        <v>111227.51712540814</v>
      </c>
      <c r="O28" s="7"/>
    </row>
    <row r="29" spans="1:21">
      <c r="A29" s="21">
        <v>16</v>
      </c>
      <c r="B29" s="21" t="s">
        <v>35</v>
      </c>
      <c r="C29" s="5">
        <f t="shared" si="1"/>
        <v>0.69517198203381569</v>
      </c>
      <c r="D29" s="10" t="s">
        <v>69</v>
      </c>
      <c r="E29" s="21">
        <v>196.29</v>
      </c>
      <c r="F29" s="21">
        <v>195.49</v>
      </c>
      <c r="G29" s="10" t="s">
        <v>70</v>
      </c>
      <c r="H29" s="21">
        <v>197.34</v>
      </c>
      <c r="I29" s="21" t="s">
        <v>39</v>
      </c>
      <c r="J29" s="11">
        <f t="shared" si="15"/>
        <v>105.00000000000114</v>
      </c>
      <c r="K29" s="11">
        <f t="shared" si="16"/>
        <v>7299.3058113551442</v>
      </c>
      <c r="L29" s="12" t="str">
        <f t="shared" si="4"/>
        <v/>
      </c>
      <c r="M29" s="13" t="str">
        <f t="shared" si="5"/>
        <v/>
      </c>
      <c r="N29" s="6">
        <f t="shared" si="6"/>
        <v>118526.82293676327</v>
      </c>
      <c r="O29" s="7">
        <f t="shared" ref="O29" si="17">(H29-E29)/(E29-F29)</f>
        <v>1.3125000000000422</v>
      </c>
      <c r="R29" t="s">
        <v>105</v>
      </c>
      <c r="S29" t="s">
        <v>106</v>
      </c>
      <c r="T29" t="s">
        <v>107</v>
      </c>
      <c r="U29" t="s">
        <v>108</v>
      </c>
    </row>
    <row r="30" spans="1:21">
      <c r="A30" s="21">
        <v>17</v>
      </c>
      <c r="B30" s="21" t="s">
        <v>34</v>
      </c>
      <c r="C30" s="5">
        <f t="shared" si="1"/>
        <v>5.3875828607612988</v>
      </c>
      <c r="D30" s="14" t="s">
        <v>71</v>
      </c>
      <c r="E30" s="21">
        <v>197.32</v>
      </c>
      <c r="F30" s="21">
        <v>197.43</v>
      </c>
      <c r="G30" s="14" t="s">
        <v>72</v>
      </c>
      <c r="H30" s="21">
        <v>197.43</v>
      </c>
      <c r="I30" s="21" t="s">
        <v>42</v>
      </c>
      <c r="J30" s="11" t="str">
        <f t="shared" si="15"/>
        <v/>
      </c>
      <c r="K30" s="11" t="str">
        <f t="shared" si="16"/>
        <v/>
      </c>
      <c r="L30" s="12">
        <f t="shared" si="4"/>
        <v>-11.000000000001364</v>
      </c>
      <c r="M30" s="13">
        <f t="shared" si="5"/>
        <v>-5926.3411468381637</v>
      </c>
      <c r="N30" s="6">
        <f t="shared" si="6"/>
        <v>112600.48178992511</v>
      </c>
      <c r="O30" s="7"/>
      <c r="Q30">
        <v>2005</v>
      </c>
      <c r="R30" s="38">
        <f>SUM(J14:J35)</f>
        <v>1905.0000000000068</v>
      </c>
      <c r="S30" s="38">
        <f>SUM(K14:K35)</f>
        <v>204410.51384488767</v>
      </c>
      <c r="T30" s="38">
        <f>SUM(L14:L35)</f>
        <v>-625.00000000000568</v>
      </c>
      <c r="U30" s="38">
        <f>SUM(M14:M35)</f>
        <v>-86821.797217985193</v>
      </c>
    </row>
    <row r="31" spans="1:21">
      <c r="A31" s="21">
        <v>18</v>
      </c>
      <c r="B31" s="21" t="s">
        <v>34</v>
      </c>
      <c r="C31" s="5">
        <f t="shared" si="1"/>
        <v>0.81594552021681765</v>
      </c>
      <c r="D31" s="14" t="s">
        <v>73</v>
      </c>
      <c r="E31" s="21">
        <v>197.42</v>
      </c>
      <c r="F31" s="21">
        <v>198.11</v>
      </c>
      <c r="G31" s="14" t="s">
        <v>76</v>
      </c>
      <c r="H31" s="21">
        <v>198.11</v>
      </c>
      <c r="I31" s="21" t="s">
        <v>42</v>
      </c>
      <c r="J31" s="11" t="str">
        <f t="shared" si="15"/>
        <v/>
      </c>
      <c r="K31" s="11" t="str">
        <f t="shared" si="16"/>
        <v/>
      </c>
      <c r="L31" s="12">
        <f t="shared" si="4"/>
        <v>-69.000000000002615</v>
      </c>
      <c r="M31" s="13">
        <f t="shared" si="5"/>
        <v>-5630.0240894962553</v>
      </c>
      <c r="N31" s="6">
        <f t="shared" si="6"/>
        <v>106970.45770042884</v>
      </c>
      <c r="O31" s="7"/>
      <c r="Q31">
        <v>2006</v>
      </c>
    </row>
    <row r="32" spans="1:21">
      <c r="A32" s="21">
        <v>19</v>
      </c>
      <c r="B32" s="21" t="s">
        <v>35</v>
      </c>
      <c r="C32" s="5">
        <f t="shared" si="1"/>
        <v>1.5281493957204368</v>
      </c>
      <c r="D32" s="14" t="s">
        <v>74</v>
      </c>
      <c r="E32" s="21">
        <v>198.73</v>
      </c>
      <c r="F32" s="21">
        <v>198.38</v>
      </c>
      <c r="G32" s="14" t="s">
        <v>75</v>
      </c>
      <c r="H32" s="21">
        <v>201.98</v>
      </c>
      <c r="I32" s="21" t="s">
        <v>39</v>
      </c>
      <c r="J32" s="11">
        <f t="shared" si="15"/>
        <v>325</v>
      </c>
      <c r="K32" s="11">
        <f t="shared" si="16"/>
        <v>49664.855360914196</v>
      </c>
      <c r="L32" s="12" t="str">
        <f t="shared" si="4"/>
        <v/>
      </c>
      <c r="M32" s="13" t="str">
        <f t="shared" si="5"/>
        <v/>
      </c>
      <c r="N32" s="6">
        <f t="shared" si="6"/>
        <v>156635.31306134304</v>
      </c>
      <c r="O32" s="7">
        <f t="shared" ref="O32:O34" si="18">(H32-E32)/(E32-F32)</f>
        <v>9.2857142857144357</v>
      </c>
    </row>
    <row r="33" spans="1:15">
      <c r="A33" s="21">
        <v>20</v>
      </c>
      <c r="B33" s="21" t="s">
        <v>35</v>
      </c>
      <c r="C33" s="5">
        <f t="shared" si="1"/>
        <v>2.3732623191111681</v>
      </c>
      <c r="D33" s="14" t="s">
        <v>77</v>
      </c>
      <c r="E33" s="21">
        <v>201.5</v>
      </c>
      <c r="F33" s="21">
        <v>201.17</v>
      </c>
      <c r="G33" s="14" t="s">
        <v>78</v>
      </c>
      <c r="H33" s="21">
        <v>201.17</v>
      </c>
      <c r="I33" s="21" t="s">
        <v>42</v>
      </c>
      <c r="J33" s="11" t="str">
        <f t="shared" si="15"/>
        <v/>
      </c>
      <c r="K33" s="11" t="str">
        <f t="shared" si="16"/>
        <v/>
      </c>
      <c r="L33" s="12">
        <f t="shared" si="4"/>
        <v>-33.000000000001251</v>
      </c>
      <c r="M33" s="13">
        <f t="shared" si="5"/>
        <v>-7831.7656530671511</v>
      </c>
      <c r="N33" s="6">
        <f t="shared" si="6"/>
        <v>148803.54740827589</v>
      </c>
      <c r="O33" s="7"/>
    </row>
    <row r="34" spans="1:15">
      <c r="A34" s="21">
        <v>21</v>
      </c>
      <c r="B34" s="21" t="s">
        <v>35</v>
      </c>
      <c r="C34" s="5">
        <f t="shared" si="1"/>
        <v>1.4588583079242181</v>
      </c>
      <c r="D34" s="14" t="s">
        <v>79</v>
      </c>
      <c r="E34" s="21">
        <v>201.68</v>
      </c>
      <c r="F34" s="21">
        <v>201.17</v>
      </c>
      <c r="G34" s="14" t="s">
        <v>80</v>
      </c>
      <c r="H34" s="21">
        <v>207.18</v>
      </c>
      <c r="I34" s="21" t="s">
        <v>39</v>
      </c>
      <c r="J34" s="11">
        <f t="shared" si="15"/>
        <v>550</v>
      </c>
      <c r="K34" s="11">
        <f t="shared" si="16"/>
        <v>80237.206935832</v>
      </c>
      <c r="L34" s="12" t="str">
        <f t="shared" si="4"/>
        <v/>
      </c>
      <c r="M34" s="13" t="str">
        <f t="shared" si="5"/>
        <v/>
      </c>
      <c r="N34" s="6">
        <f t="shared" si="6"/>
        <v>229040.75434410787</v>
      </c>
      <c r="O34" s="7">
        <f t="shared" si="18"/>
        <v>10.784313725489788</v>
      </c>
    </row>
    <row r="35" spans="1:15">
      <c r="A35" s="21">
        <v>22</v>
      </c>
      <c r="B35" s="21" t="s">
        <v>34</v>
      </c>
      <c r="C35" s="5">
        <f t="shared" si="1"/>
        <v>2.4895734167837382</v>
      </c>
      <c r="D35" s="14" t="s">
        <v>81</v>
      </c>
      <c r="E35" s="21">
        <v>204.25</v>
      </c>
      <c r="F35" s="21">
        <v>204.71</v>
      </c>
      <c r="G35" s="14" t="s">
        <v>82</v>
      </c>
      <c r="H35" s="21">
        <v>204.71</v>
      </c>
      <c r="I35" s="21" t="s">
        <v>42</v>
      </c>
      <c r="J35" s="11" t="str">
        <f t="shared" si="15"/>
        <v/>
      </c>
      <c r="K35" s="11" t="str">
        <f t="shared" si="16"/>
        <v/>
      </c>
      <c r="L35" s="12">
        <f t="shared" si="4"/>
        <v>-46.000000000000796</v>
      </c>
      <c r="M35" s="13">
        <f t="shared" si="5"/>
        <v>-11452.037717205394</v>
      </c>
      <c r="N35" s="6">
        <f t="shared" si="6"/>
        <v>217588.71662690249</v>
      </c>
      <c r="O35" s="7"/>
    </row>
    <row r="36" spans="1:15" s="8" customFormat="1">
      <c r="A36" s="43" t="s">
        <v>183</v>
      </c>
      <c r="B36" s="43"/>
      <c r="C36" s="43"/>
      <c r="D36" s="43"/>
      <c r="E36" s="43"/>
      <c r="F36" s="43"/>
      <c r="G36" s="43"/>
      <c r="H36" s="43"/>
      <c r="I36" s="43"/>
      <c r="J36" s="11"/>
      <c r="K36" s="11"/>
      <c r="L36" s="12"/>
      <c r="M36" s="13"/>
      <c r="N36" s="41"/>
      <c r="O36" s="40"/>
    </row>
    <row r="37" spans="1:15">
      <c r="A37" s="21">
        <v>23</v>
      </c>
      <c r="B37" s="21" t="s">
        <v>35</v>
      </c>
      <c r="C37" s="5">
        <f>ABS(N35*$L$2/(E37-F37)/10000)</f>
        <v>0.64758546615149293</v>
      </c>
      <c r="D37" s="14" t="s">
        <v>83</v>
      </c>
      <c r="E37" s="21">
        <v>204.6</v>
      </c>
      <c r="F37" s="21">
        <v>202.92</v>
      </c>
      <c r="G37" s="14" t="s">
        <v>84</v>
      </c>
      <c r="H37" s="21">
        <v>202.92</v>
      </c>
      <c r="I37" s="21" t="s">
        <v>42</v>
      </c>
      <c r="J37" s="11"/>
      <c r="K37" s="11"/>
      <c r="L37" s="12">
        <f>(E37-H37)*-100</f>
        <v>-168.00000000000068</v>
      </c>
      <c r="M37" s="13">
        <f t="shared" ref="M37" si="19">L37*C37*100</f>
        <v>-10879.435831345125</v>
      </c>
      <c r="N37" s="6">
        <f>N35+((H37-E37)*C37)*10000</f>
        <v>206709.28079555737</v>
      </c>
      <c r="O37" s="21"/>
    </row>
    <row r="38" spans="1:15">
      <c r="A38" s="21">
        <v>24</v>
      </c>
      <c r="B38" s="21" t="s">
        <v>35</v>
      </c>
      <c r="C38" s="5">
        <f>ABS(N37*$L$2/(E38-F38)/10000)</f>
        <v>0.80745812810764539</v>
      </c>
      <c r="D38" s="14" t="s">
        <v>85</v>
      </c>
      <c r="E38" s="21">
        <v>205.36</v>
      </c>
      <c r="F38" s="21">
        <v>204.08</v>
      </c>
      <c r="G38" s="14" t="s">
        <v>86</v>
      </c>
      <c r="H38" s="21">
        <v>205.59</v>
      </c>
      <c r="I38" s="21" t="s">
        <v>39</v>
      </c>
      <c r="J38" s="11">
        <f t="shared" ref="J38" si="20">IFERROR(IF(AND(B38="売",I38="勝"),ABS(E38-H38),IF(AND(B38="買",I38="勝"),ABS(E38-H38),""))*100,"")</f>
        <v>22.999999999998977</v>
      </c>
      <c r="K38" s="11">
        <f t="shared" ref="K38" si="21">IFERROR(IF(J38&gt;=1,J38*C38*100,""),"")</f>
        <v>1857.1536946475017</v>
      </c>
      <c r="L38" s="12" t="str">
        <f t="shared" ref="L38" si="22">IFERROR(IF(AND(B38="売",I38="負"),(E38-H38),IF(AND(B38="買",I38="負"),(H38-E38),""))*100,"")</f>
        <v/>
      </c>
      <c r="M38" s="13" t="str">
        <f t="shared" ref="M38" si="23">IFERROR(IF(L38&lt;=1,L38*C38*100,""),"")</f>
        <v/>
      </c>
      <c r="N38" s="6">
        <f t="shared" ref="N38:N66" si="24">IF(M38&lt;1,M38+N37,K38+N37)</f>
        <v>208566.43449020488</v>
      </c>
      <c r="O38" s="7">
        <f t="shared" ref="O38" si="25">(H38-E38)/(E38-F38)</f>
        <v>0.17968749999999184</v>
      </c>
    </row>
    <row r="39" spans="1:15">
      <c r="A39" s="21">
        <v>25</v>
      </c>
      <c r="B39" s="21" t="s">
        <v>34</v>
      </c>
      <c r="C39" s="5">
        <f t="shared" ref="C39:C66" si="26">ABS(N38*$L$2/(E39-F39)/10000)</f>
        <v>3.0671534483853353</v>
      </c>
      <c r="D39" s="14" t="s">
        <v>87</v>
      </c>
      <c r="E39" s="21">
        <v>204.43</v>
      </c>
      <c r="F39" s="21">
        <v>204.77</v>
      </c>
      <c r="G39" s="14" t="s">
        <v>88</v>
      </c>
      <c r="H39" s="21">
        <v>204.77</v>
      </c>
      <c r="I39" s="21" t="s">
        <v>42</v>
      </c>
      <c r="J39" s="11" t="str">
        <f t="shared" ref="J39:J66" si="27">IFERROR(IF(AND(B39="売",I39="勝"),ABS(E39-H39),IF(AND(B39="買",I39="勝"),ABS(E39-H39),""))*100,"")</f>
        <v/>
      </c>
      <c r="K39" s="11" t="str">
        <f t="shared" ref="K39:K66" si="28">IFERROR(IF(J39&gt;=1,J39*C39*100,""),"")</f>
        <v/>
      </c>
      <c r="L39" s="12">
        <f t="shared" ref="L39:L66" si="29">IFERROR(IF(AND(B39="売",I39="負"),(E39-H39),IF(AND(B39="買",I39="負"),(H39-E39),""))*100,"")</f>
        <v>-34.000000000000341</v>
      </c>
      <c r="M39" s="13">
        <f t="shared" ref="M39:M66" si="30">IFERROR(IF(L39&lt;=1,L39*C39*100,""),"")</f>
        <v>-10428.321724510244</v>
      </c>
      <c r="N39" s="6">
        <f t="shared" si="24"/>
        <v>198138.11276569462</v>
      </c>
      <c r="O39" s="21"/>
    </row>
    <row r="40" spans="1:15">
      <c r="A40" s="21">
        <v>26</v>
      </c>
      <c r="B40" s="21" t="s">
        <v>34</v>
      </c>
      <c r="C40" s="5">
        <f t="shared" si="26"/>
        <v>1.6240828915220509</v>
      </c>
      <c r="D40" s="14" t="s">
        <v>89</v>
      </c>
      <c r="E40" s="21">
        <v>204.48</v>
      </c>
      <c r="F40" s="21">
        <v>205.09</v>
      </c>
      <c r="G40" s="14" t="s">
        <v>90</v>
      </c>
      <c r="H40" s="21">
        <v>205.09</v>
      </c>
      <c r="I40" s="21" t="s">
        <v>42</v>
      </c>
      <c r="J40" s="11" t="str">
        <f t="shared" si="27"/>
        <v/>
      </c>
      <c r="K40" s="11" t="str">
        <f t="shared" si="28"/>
        <v/>
      </c>
      <c r="L40" s="12">
        <f t="shared" si="29"/>
        <v>-61.000000000001364</v>
      </c>
      <c r="M40" s="13">
        <f t="shared" si="30"/>
        <v>-9906.905638284732</v>
      </c>
      <c r="N40" s="6">
        <f t="shared" si="24"/>
        <v>188231.2071274099</v>
      </c>
      <c r="O40" s="7"/>
    </row>
    <row r="41" spans="1:15">
      <c r="A41" s="21">
        <v>27</v>
      </c>
      <c r="B41" s="21" t="s">
        <v>34</v>
      </c>
      <c r="C41" s="5">
        <f t="shared" si="26"/>
        <v>2.5436649611811837</v>
      </c>
      <c r="D41" s="14" t="s">
        <v>91</v>
      </c>
      <c r="E41" s="21">
        <v>204.9</v>
      </c>
      <c r="F41" s="21">
        <v>205.27</v>
      </c>
      <c r="G41" s="14" t="s">
        <v>92</v>
      </c>
      <c r="H41" s="21">
        <v>205.27</v>
      </c>
      <c r="I41" s="21" t="s">
        <v>42</v>
      </c>
      <c r="J41" s="11" t="str">
        <f t="shared" si="27"/>
        <v/>
      </c>
      <c r="K41" s="11" t="str">
        <f t="shared" si="28"/>
        <v/>
      </c>
      <c r="L41" s="12">
        <f t="shared" si="29"/>
        <v>-37.000000000000455</v>
      </c>
      <c r="M41" s="13">
        <f t="shared" si="30"/>
        <v>-9411.5603563704954</v>
      </c>
      <c r="N41" s="6">
        <f t="shared" si="24"/>
        <v>178819.64677103941</v>
      </c>
      <c r="O41" s="7"/>
    </row>
    <row r="42" spans="1:15" s="16" customFormat="1">
      <c r="A42" s="21">
        <v>28</v>
      </c>
      <c r="B42" s="21" t="s">
        <v>34</v>
      </c>
      <c r="C42" s="5">
        <f t="shared" si="26"/>
        <v>5.2594013756183138</v>
      </c>
      <c r="D42" s="24" t="s">
        <v>93</v>
      </c>
      <c r="E42" s="9">
        <v>203.85</v>
      </c>
      <c r="F42" s="9">
        <v>204.02</v>
      </c>
      <c r="G42" s="24" t="s">
        <v>94</v>
      </c>
      <c r="H42" s="9">
        <v>204.02</v>
      </c>
      <c r="I42" s="9" t="s">
        <v>42</v>
      </c>
      <c r="J42" s="11" t="str">
        <f t="shared" si="27"/>
        <v/>
      </c>
      <c r="K42" s="11" t="str">
        <f t="shared" si="28"/>
        <v/>
      </c>
      <c r="L42" s="12">
        <f t="shared" si="29"/>
        <v>-17.000000000001592</v>
      </c>
      <c r="M42" s="13">
        <f t="shared" si="30"/>
        <v>-8940.9823385519703</v>
      </c>
      <c r="N42" s="6">
        <f t="shared" si="24"/>
        <v>169878.66443248745</v>
      </c>
      <c r="O42" s="7"/>
    </row>
    <row r="43" spans="1:15" s="16" customFormat="1">
      <c r="A43" s="21">
        <v>29</v>
      </c>
      <c r="B43" s="21" t="s">
        <v>34</v>
      </c>
      <c r="C43" s="5">
        <f t="shared" si="26"/>
        <v>1.8072198343881689</v>
      </c>
      <c r="D43" s="24" t="s">
        <v>95</v>
      </c>
      <c r="E43" s="9">
        <v>206.04</v>
      </c>
      <c r="F43" s="9">
        <v>206.51</v>
      </c>
      <c r="G43" s="24" t="s">
        <v>96</v>
      </c>
      <c r="H43" s="9">
        <v>206.51</v>
      </c>
      <c r="I43" s="9" t="s">
        <v>42</v>
      </c>
      <c r="J43" s="11" t="str">
        <f t="shared" si="27"/>
        <v/>
      </c>
      <c r="K43" s="11" t="str">
        <f t="shared" si="28"/>
        <v/>
      </c>
      <c r="L43" s="12">
        <f t="shared" si="29"/>
        <v>-46.999999999999886</v>
      </c>
      <c r="M43" s="13">
        <f t="shared" si="30"/>
        <v>-8493.9332216243729</v>
      </c>
      <c r="N43" s="6">
        <f t="shared" si="24"/>
        <v>161384.73121086307</v>
      </c>
      <c r="O43" s="9"/>
    </row>
    <row r="44" spans="1:15">
      <c r="A44" s="21">
        <v>30</v>
      </c>
      <c r="B44" s="21" t="s">
        <v>35</v>
      </c>
      <c r="C44" s="5">
        <f t="shared" si="26"/>
        <v>2.1234833054059594</v>
      </c>
      <c r="D44" s="30" t="s">
        <v>97</v>
      </c>
      <c r="E44" s="9">
        <v>206.58</v>
      </c>
      <c r="F44" s="9">
        <v>206.2</v>
      </c>
      <c r="G44" s="30" t="s">
        <v>98</v>
      </c>
      <c r="H44" s="9">
        <v>206.2</v>
      </c>
      <c r="I44" s="9" t="s">
        <v>42</v>
      </c>
      <c r="J44" s="11" t="str">
        <f t="shared" si="27"/>
        <v/>
      </c>
      <c r="K44" s="11" t="str">
        <f t="shared" si="28"/>
        <v/>
      </c>
      <c r="L44" s="12">
        <f t="shared" si="29"/>
        <v>-38.000000000002387</v>
      </c>
      <c r="M44" s="13">
        <f t="shared" si="30"/>
        <v>-8069.2365605431532</v>
      </c>
      <c r="N44" s="6">
        <f t="shared" si="24"/>
        <v>153315.49465031992</v>
      </c>
      <c r="O44" s="21"/>
    </row>
    <row r="45" spans="1:15">
      <c r="A45" s="21">
        <v>31</v>
      </c>
      <c r="B45" s="21" t="s">
        <v>35</v>
      </c>
      <c r="C45" s="5">
        <f t="shared" si="26"/>
        <v>3.8328873662582161</v>
      </c>
      <c r="D45" s="30" t="s">
        <v>99</v>
      </c>
      <c r="E45" s="9">
        <v>207.79</v>
      </c>
      <c r="F45" s="9">
        <v>207.59</v>
      </c>
      <c r="G45" s="30" t="s">
        <v>100</v>
      </c>
      <c r="H45" s="9">
        <v>207.59</v>
      </c>
      <c r="I45" s="9" t="s">
        <v>42</v>
      </c>
      <c r="J45" s="11" t="str">
        <f t="shared" si="27"/>
        <v/>
      </c>
      <c r="K45" s="11" t="str">
        <f t="shared" si="28"/>
        <v/>
      </c>
      <c r="L45" s="12">
        <f t="shared" si="29"/>
        <v>-19.999999999998863</v>
      </c>
      <c r="M45" s="13">
        <f t="shared" si="30"/>
        <v>-7665.7747325159962</v>
      </c>
      <c r="N45" s="6">
        <f t="shared" si="24"/>
        <v>145649.71991780392</v>
      </c>
      <c r="O45" s="21"/>
    </row>
    <row r="46" spans="1:15">
      <c r="A46" s="21">
        <v>32</v>
      </c>
      <c r="B46" s="21" t="s">
        <v>34</v>
      </c>
      <c r="C46" s="5">
        <f t="shared" si="26"/>
        <v>0.94577740206368421</v>
      </c>
      <c r="D46" s="30" t="s">
        <v>101</v>
      </c>
      <c r="E46" s="9">
        <v>208.96</v>
      </c>
      <c r="F46" s="9">
        <v>209.73</v>
      </c>
      <c r="G46" s="30" t="s">
        <v>102</v>
      </c>
      <c r="H46" s="9">
        <v>205.86</v>
      </c>
      <c r="I46" s="9" t="s">
        <v>39</v>
      </c>
      <c r="J46" s="11">
        <f t="shared" si="27"/>
        <v>309.99999999999943</v>
      </c>
      <c r="K46" s="11">
        <f t="shared" si="28"/>
        <v>29319.099463974158</v>
      </c>
      <c r="L46" s="12" t="str">
        <f t="shared" si="29"/>
        <v/>
      </c>
      <c r="M46" s="13" t="str">
        <f t="shared" si="30"/>
        <v/>
      </c>
      <c r="N46" s="6">
        <f t="shared" si="24"/>
        <v>174968.81938177807</v>
      </c>
      <c r="O46" s="7">
        <f t="shared" ref="O46:O47" si="31">(H46-E46)/(E46-F46)</f>
        <v>4.0259740259741141</v>
      </c>
    </row>
    <row r="47" spans="1:15">
      <c r="A47" s="21">
        <v>33</v>
      </c>
      <c r="B47" s="21" t="s">
        <v>35</v>
      </c>
      <c r="C47" s="5">
        <f t="shared" si="26"/>
        <v>2.9161469896961911</v>
      </c>
      <c r="D47" s="30" t="s">
        <v>103</v>
      </c>
      <c r="E47" s="9">
        <v>206.72</v>
      </c>
      <c r="F47" s="9">
        <v>206.42</v>
      </c>
      <c r="G47" s="30" t="s">
        <v>104</v>
      </c>
      <c r="H47" s="9">
        <v>209.63</v>
      </c>
      <c r="I47" s="9" t="s">
        <v>39</v>
      </c>
      <c r="J47" s="11">
        <f t="shared" si="27"/>
        <v>290.99999999999966</v>
      </c>
      <c r="K47" s="11">
        <f t="shared" si="28"/>
        <v>84859.877400159065</v>
      </c>
      <c r="L47" s="12" t="str">
        <f t="shared" si="29"/>
        <v/>
      </c>
      <c r="M47" s="13" t="str">
        <f t="shared" si="30"/>
        <v/>
      </c>
      <c r="N47" s="6">
        <f t="shared" si="24"/>
        <v>259828.69678193715</v>
      </c>
      <c r="O47" s="21">
        <f t="shared" si="31"/>
        <v>9.6999999999996209</v>
      </c>
    </row>
    <row r="48" spans="1:15">
      <c r="A48" s="21">
        <v>34</v>
      </c>
      <c r="B48" s="21" t="s">
        <v>35</v>
      </c>
      <c r="C48" s="5">
        <f t="shared" si="26"/>
        <v>3.7118385254563058</v>
      </c>
      <c r="D48" s="30" t="s">
        <v>109</v>
      </c>
      <c r="E48" s="9">
        <v>210.46</v>
      </c>
      <c r="F48" s="9">
        <v>210.11</v>
      </c>
      <c r="G48" s="30" t="s">
        <v>110</v>
      </c>
      <c r="H48" s="9">
        <v>210.11</v>
      </c>
      <c r="I48" s="9" t="s">
        <v>42</v>
      </c>
      <c r="J48" s="11" t="str">
        <f t="shared" si="27"/>
        <v/>
      </c>
      <c r="K48" s="11" t="str">
        <f t="shared" si="28"/>
        <v/>
      </c>
      <c r="L48" s="12">
        <f t="shared" si="29"/>
        <v>-34.999999999999432</v>
      </c>
      <c r="M48" s="13">
        <f t="shared" si="30"/>
        <v>-12991.434839096859</v>
      </c>
      <c r="N48" s="6">
        <f t="shared" si="24"/>
        <v>246837.2619428403</v>
      </c>
      <c r="O48" s="21"/>
    </row>
    <row r="49" spans="1:15">
      <c r="A49" s="21">
        <v>35</v>
      </c>
      <c r="B49" s="21" t="s">
        <v>34</v>
      </c>
      <c r="C49" s="5">
        <f t="shared" si="26"/>
        <v>2.3286534145550921</v>
      </c>
      <c r="D49" s="30" t="s">
        <v>111</v>
      </c>
      <c r="E49" s="9">
        <v>211.58</v>
      </c>
      <c r="F49" s="9">
        <v>212.11</v>
      </c>
      <c r="G49" s="30" t="s">
        <v>112</v>
      </c>
      <c r="H49" s="9">
        <v>212.11</v>
      </c>
      <c r="I49" s="9" t="s">
        <v>42</v>
      </c>
      <c r="J49" s="11" t="str">
        <f t="shared" si="27"/>
        <v/>
      </c>
      <c r="K49" s="11" t="str">
        <f t="shared" si="28"/>
        <v/>
      </c>
      <c r="L49" s="12">
        <f t="shared" si="29"/>
        <v>-53.000000000000114</v>
      </c>
      <c r="M49" s="13">
        <f t="shared" si="30"/>
        <v>-12341.863097142013</v>
      </c>
      <c r="N49" s="6">
        <f t="shared" si="24"/>
        <v>234495.39884569828</v>
      </c>
      <c r="O49" s="21"/>
    </row>
    <row r="50" spans="1:15">
      <c r="A50" s="21">
        <v>36</v>
      </c>
      <c r="B50" s="21" t="s">
        <v>34</v>
      </c>
      <c r="C50" s="5">
        <f t="shared" si="26"/>
        <v>1.9872491427601435</v>
      </c>
      <c r="D50" s="30" t="s">
        <v>113</v>
      </c>
      <c r="E50" s="9">
        <v>211.75</v>
      </c>
      <c r="F50" s="9">
        <v>212.34</v>
      </c>
      <c r="G50" s="30" t="s">
        <v>114</v>
      </c>
      <c r="H50" s="21">
        <v>210.83</v>
      </c>
      <c r="I50" s="9" t="s">
        <v>39</v>
      </c>
      <c r="J50" s="11">
        <f t="shared" si="27"/>
        <v>91.999999999998749</v>
      </c>
      <c r="K50" s="11">
        <f t="shared" si="28"/>
        <v>18282.69211339307</v>
      </c>
      <c r="L50" s="12" t="str">
        <f t="shared" si="29"/>
        <v/>
      </c>
      <c r="M50" s="13" t="str">
        <f t="shared" si="30"/>
        <v/>
      </c>
      <c r="N50" s="6">
        <f t="shared" si="24"/>
        <v>252778.09095909135</v>
      </c>
      <c r="O50" s="7">
        <f t="shared" ref="O50" si="32">(H50-E50)/(E50-F50)</f>
        <v>1.559322033898275</v>
      </c>
    </row>
    <row r="51" spans="1:15">
      <c r="A51" s="21">
        <v>37</v>
      </c>
      <c r="B51" s="21" t="s">
        <v>35</v>
      </c>
      <c r="C51" s="5">
        <f t="shared" si="26"/>
        <v>2.0719515652385039</v>
      </c>
      <c r="D51" s="30" t="s">
        <v>115</v>
      </c>
      <c r="E51" s="9">
        <v>211.38</v>
      </c>
      <c r="F51" s="9">
        <v>210.77</v>
      </c>
      <c r="G51" s="30" t="s">
        <v>116</v>
      </c>
      <c r="H51" s="9">
        <v>210.95</v>
      </c>
      <c r="I51" s="9" t="s">
        <v>42</v>
      </c>
      <c r="J51" s="11" t="str">
        <f t="shared" si="27"/>
        <v/>
      </c>
      <c r="K51" s="11" t="str">
        <f t="shared" si="28"/>
        <v/>
      </c>
      <c r="L51" s="12">
        <f t="shared" si="29"/>
        <v>-43.000000000000682</v>
      </c>
      <c r="M51" s="13">
        <f t="shared" si="30"/>
        <v>-8909.3917305257073</v>
      </c>
      <c r="N51" s="6">
        <f t="shared" si="24"/>
        <v>243868.69922856565</v>
      </c>
      <c r="O51" s="21"/>
    </row>
    <row r="52" spans="1:15">
      <c r="A52" s="21">
        <v>38</v>
      </c>
      <c r="B52" s="21" t="s">
        <v>34</v>
      </c>
      <c r="C52" s="5">
        <f t="shared" si="26"/>
        <v>2.4386869922856569</v>
      </c>
      <c r="D52" s="30" t="s">
        <v>117</v>
      </c>
      <c r="E52" s="9">
        <v>210.26</v>
      </c>
      <c r="F52" s="9">
        <v>210.76</v>
      </c>
      <c r="G52" s="30" t="s">
        <v>118</v>
      </c>
      <c r="H52" s="9">
        <v>210.76</v>
      </c>
      <c r="I52" s="9" t="s">
        <v>42</v>
      </c>
      <c r="J52" s="11" t="str">
        <f t="shared" si="27"/>
        <v/>
      </c>
      <c r="K52" s="11" t="str">
        <f t="shared" si="28"/>
        <v/>
      </c>
      <c r="L52" s="12">
        <f t="shared" si="29"/>
        <v>-50</v>
      </c>
      <c r="M52" s="13">
        <f t="shared" si="30"/>
        <v>-12193.434961428284</v>
      </c>
      <c r="N52" s="6">
        <f t="shared" si="24"/>
        <v>231675.26426713736</v>
      </c>
      <c r="O52" s="21"/>
    </row>
    <row r="53" spans="1:15">
      <c r="A53" s="21">
        <v>39</v>
      </c>
      <c r="B53" s="21" t="s">
        <v>35</v>
      </c>
      <c r="C53" s="5">
        <f t="shared" si="26"/>
        <v>1.8386925735487227</v>
      </c>
      <c r="D53" s="30" t="s">
        <v>119</v>
      </c>
      <c r="E53" s="9">
        <v>216.23</v>
      </c>
      <c r="F53" s="9">
        <v>215.6</v>
      </c>
      <c r="G53" s="30" t="s">
        <v>120</v>
      </c>
      <c r="H53" s="9">
        <v>215.6</v>
      </c>
      <c r="I53" s="9" t="s">
        <v>42</v>
      </c>
      <c r="J53" s="11" t="str">
        <f t="shared" si="27"/>
        <v/>
      </c>
      <c r="K53" s="11" t="str">
        <f t="shared" si="28"/>
        <v/>
      </c>
      <c r="L53" s="12">
        <f t="shared" si="29"/>
        <v>-62.999999999999545</v>
      </c>
      <c r="M53" s="13">
        <f t="shared" si="30"/>
        <v>-11583.76321335687</v>
      </c>
      <c r="N53" s="6">
        <f t="shared" si="24"/>
        <v>220091.50105378049</v>
      </c>
      <c r="O53" s="9"/>
    </row>
    <row r="54" spans="1:15">
      <c r="A54" s="21">
        <v>40</v>
      </c>
      <c r="B54" s="21" t="s">
        <v>34</v>
      </c>
      <c r="C54" s="5">
        <f t="shared" si="26"/>
        <v>1.8973405263256533</v>
      </c>
      <c r="D54" s="30" t="s">
        <v>121</v>
      </c>
      <c r="E54" s="9">
        <v>219.66</v>
      </c>
      <c r="F54" s="9">
        <v>220.24</v>
      </c>
      <c r="G54" s="30" t="s">
        <v>122</v>
      </c>
      <c r="H54" s="9">
        <v>219.05</v>
      </c>
      <c r="I54" s="9" t="s">
        <v>39</v>
      </c>
      <c r="J54" s="11">
        <f t="shared" si="27"/>
        <v>60.999999999998522</v>
      </c>
      <c r="K54" s="11">
        <f t="shared" si="28"/>
        <v>11573.777210586204</v>
      </c>
      <c r="L54" s="12" t="str">
        <f t="shared" si="29"/>
        <v/>
      </c>
      <c r="M54" s="13" t="str">
        <f t="shared" si="30"/>
        <v/>
      </c>
      <c r="N54" s="6">
        <f t="shared" si="24"/>
        <v>231665.2782643667</v>
      </c>
      <c r="O54" s="7">
        <f t="shared" ref="O54:O55" si="33">(H54-E54)/(E54-F54)</f>
        <v>1.0517241379309863</v>
      </c>
    </row>
    <row r="55" spans="1:15">
      <c r="A55" s="21">
        <v>41</v>
      </c>
      <c r="B55" s="21" t="s">
        <v>35</v>
      </c>
      <c r="C55" s="5">
        <f t="shared" si="26"/>
        <v>1.9632650700369949</v>
      </c>
      <c r="D55" s="30" t="s">
        <v>123</v>
      </c>
      <c r="E55" s="9">
        <v>220.52</v>
      </c>
      <c r="F55" s="9">
        <v>219.93</v>
      </c>
      <c r="G55" s="30" t="s">
        <v>124</v>
      </c>
      <c r="H55" s="9">
        <v>221.49</v>
      </c>
      <c r="I55" s="9" t="s">
        <v>39</v>
      </c>
      <c r="J55" s="11">
        <f t="shared" si="27"/>
        <v>96.999999999999886</v>
      </c>
      <c r="K55" s="11">
        <f t="shared" si="28"/>
        <v>19043.671179358826</v>
      </c>
      <c r="L55" s="12" t="str">
        <f t="shared" si="29"/>
        <v/>
      </c>
      <c r="M55" s="13" t="str">
        <f t="shared" si="30"/>
        <v/>
      </c>
      <c r="N55" s="6">
        <f t="shared" si="24"/>
        <v>250708.94944372552</v>
      </c>
      <c r="O55" s="7">
        <f t="shared" si="33"/>
        <v>1.644067796610158</v>
      </c>
    </row>
    <row r="56" spans="1:15">
      <c r="A56" s="21">
        <v>42</v>
      </c>
      <c r="B56" s="21" t="s">
        <v>35</v>
      </c>
      <c r="C56" s="5">
        <f t="shared" si="26"/>
        <v>2.3651787683370284</v>
      </c>
      <c r="D56" s="30" t="s">
        <v>125</v>
      </c>
      <c r="E56" s="9">
        <v>223.32</v>
      </c>
      <c r="F56" s="9">
        <v>222.79</v>
      </c>
      <c r="G56" s="30" t="s">
        <v>126</v>
      </c>
      <c r="H56" s="9">
        <v>222.79</v>
      </c>
      <c r="I56" s="9" t="s">
        <v>42</v>
      </c>
      <c r="J56" s="11" t="str">
        <f t="shared" si="27"/>
        <v/>
      </c>
      <c r="K56" s="11" t="str">
        <f t="shared" si="28"/>
        <v/>
      </c>
      <c r="L56" s="12">
        <f t="shared" si="29"/>
        <v>-53.000000000000114</v>
      </c>
      <c r="M56" s="13">
        <f t="shared" si="30"/>
        <v>-12535.447472186277</v>
      </c>
      <c r="N56" s="6">
        <f t="shared" si="24"/>
        <v>238173.50197153926</v>
      </c>
      <c r="O56" s="21"/>
    </row>
    <row r="57" spans="1:15">
      <c r="A57" s="22">
        <v>43</v>
      </c>
      <c r="B57" s="22" t="s">
        <v>34</v>
      </c>
      <c r="C57" s="5">
        <f t="shared" si="26"/>
        <v>5.6707976659888155</v>
      </c>
      <c r="D57" s="30" t="s">
        <v>127</v>
      </c>
      <c r="E57" s="9">
        <v>221.25</v>
      </c>
      <c r="F57" s="9">
        <v>221.46</v>
      </c>
      <c r="G57" s="30" t="s">
        <v>128</v>
      </c>
      <c r="H57" s="9">
        <v>221.46</v>
      </c>
      <c r="I57" s="9" t="s">
        <v>42</v>
      </c>
      <c r="J57" s="11" t="str">
        <f t="shared" si="27"/>
        <v/>
      </c>
      <c r="K57" s="11" t="str">
        <f t="shared" si="28"/>
        <v/>
      </c>
      <c r="L57" s="12">
        <f t="shared" si="29"/>
        <v>-21.000000000000796</v>
      </c>
      <c r="M57" s="13">
        <f t="shared" si="30"/>
        <v>-11908.675098576965</v>
      </c>
      <c r="N57" s="6">
        <f t="shared" si="24"/>
        <v>226264.82687296229</v>
      </c>
    </row>
    <row r="58" spans="1:15">
      <c r="A58" s="22">
        <v>44</v>
      </c>
      <c r="B58" s="22" t="s">
        <v>34</v>
      </c>
      <c r="C58" s="5">
        <f t="shared" si="26"/>
        <v>2.7593271569873679</v>
      </c>
      <c r="D58" s="30" t="s">
        <v>129</v>
      </c>
      <c r="E58" s="9">
        <v>221.75</v>
      </c>
      <c r="F58" s="9">
        <v>222.16</v>
      </c>
      <c r="G58" s="30" t="s">
        <v>130</v>
      </c>
      <c r="H58" s="9">
        <v>222.16</v>
      </c>
      <c r="I58" s="9" t="s">
        <v>42</v>
      </c>
      <c r="J58" s="11" t="str">
        <f t="shared" si="27"/>
        <v/>
      </c>
      <c r="K58" s="11" t="str">
        <f t="shared" si="28"/>
        <v/>
      </c>
      <c r="L58" s="12">
        <f t="shared" si="29"/>
        <v>-40.999999999999659</v>
      </c>
      <c r="M58" s="13">
        <f t="shared" si="30"/>
        <v>-11313.241343648115</v>
      </c>
      <c r="N58" s="6">
        <f t="shared" si="24"/>
        <v>214951.58552931418</v>
      </c>
      <c r="O58" s="7"/>
    </row>
    <row r="59" spans="1:15">
      <c r="A59" s="22">
        <v>45</v>
      </c>
      <c r="B59" s="22" t="s">
        <v>35</v>
      </c>
      <c r="C59" s="5">
        <f t="shared" si="26"/>
        <v>1.791263212744302</v>
      </c>
      <c r="D59" s="30" t="s">
        <v>131</v>
      </c>
      <c r="E59" s="9">
        <v>222.09</v>
      </c>
      <c r="F59" s="9">
        <v>221.49</v>
      </c>
      <c r="G59" s="30" t="s">
        <v>132</v>
      </c>
      <c r="H59" s="9">
        <v>221.58</v>
      </c>
      <c r="I59" s="9" t="s">
        <v>42</v>
      </c>
      <c r="J59" s="11" t="str">
        <f t="shared" si="27"/>
        <v/>
      </c>
      <c r="K59" s="11" t="str">
        <f t="shared" si="28"/>
        <v/>
      </c>
      <c r="L59" s="12">
        <f t="shared" si="29"/>
        <v>-50.999999999999091</v>
      </c>
      <c r="M59" s="13">
        <f t="shared" si="30"/>
        <v>-9135.4423849957766</v>
      </c>
      <c r="N59" s="6">
        <f t="shared" si="24"/>
        <v>205816.1431443184</v>
      </c>
      <c r="O59" s="7"/>
    </row>
    <row r="60" spans="1:15">
      <c r="A60" s="22">
        <v>46</v>
      </c>
      <c r="B60" s="22" t="s">
        <v>35</v>
      </c>
      <c r="C60" s="5">
        <f t="shared" si="26"/>
        <v>2.4501921802894122</v>
      </c>
      <c r="D60" s="10" t="s">
        <v>133</v>
      </c>
      <c r="E60" s="22">
        <v>223.61</v>
      </c>
      <c r="F60" s="22">
        <v>223.19</v>
      </c>
      <c r="G60" s="10" t="s">
        <v>134</v>
      </c>
      <c r="H60" s="22">
        <v>223.19</v>
      </c>
      <c r="I60" s="22" t="s">
        <v>42</v>
      </c>
      <c r="J60" s="11" t="str">
        <f t="shared" si="27"/>
        <v/>
      </c>
      <c r="K60" s="11" t="str">
        <f t="shared" si="28"/>
        <v/>
      </c>
      <c r="L60" s="12">
        <f t="shared" si="29"/>
        <v>-42.000000000001592</v>
      </c>
      <c r="M60" s="13">
        <f t="shared" si="30"/>
        <v>-10290.807157215922</v>
      </c>
      <c r="N60" s="6">
        <f t="shared" si="24"/>
        <v>195525.33598710247</v>
      </c>
    </row>
    <row r="61" spans="1:15">
      <c r="A61" s="22">
        <v>47</v>
      </c>
      <c r="B61" s="22" t="s">
        <v>35</v>
      </c>
      <c r="C61" s="5">
        <f t="shared" si="26"/>
        <v>3.7601026151363071</v>
      </c>
      <c r="D61" s="10" t="s">
        <v>135</v>
      </c>
      <c r="E61" s="22">
        <v>223.55</v>
      </c>
      <c r="F61" s="22">
        <v>223.29</v>
      </c>
      <c r="G61" s="10" t="s">
        <v>136</v>
      </c>
      <c r="H61" s="22">
        <v>223.29</v>
      </c>
      <c r="I61" s="22" t="s">
        <v>42</v>
      </c>
      <c r="J61" s="11" t="str">
        <f t="shared" si="27"/>
        <v/>
      </c>
      <c r="K61" s="11" t="str">
        <f t="shared" si="28"/>
        <v/>
      </c>
      <c r="L61" s="12">
        <f t="shared" si="29"/>
        <v>-26.000000000001933</v>
      </c>
      <c r="M61" s="13">
        <f t="shared" si="30"/>
        <v>-9776.266799355124</v>
      </c>
      <c r="N61" s="6">
        <f t="shared" si="24"/>
        <v>185749.06918774734</v>
      </c>
      <c r="O61" s="7"/>
    </row>
    <row r="62" spans="1:15">
      <c r="A62" s="22">
        <v>48</v>
      </c>
      <c r="B62" s="22" t="s">
        <v>34</v>
      </c>
      <c r="C62" s="5">
        <f t="shared" si="26"/>
        <v>2.3813983229199209</v>
      </c>
      <c r="D62" s="10" t="s">
        <v>137</v>
      </c>
      <c r="E62" s="22">
        <v>224.06</v>
      </c>
      <c r="F62" s="22">
        <v>224.45</v>
      </c>
      <c r="G62" s="10" t="s">
        <v>138</v>
      </c>
      <c r="H62" s="22">
        <v>224.45</v>
      </c>
      <c r="I62" s="22" t="s">
        <v>42</v>
      </c>
      <c r="J62" s="11" t="str">
        <f t="shared" si="27"/>
        <v/>
      </c>
      <c r="K62" s="11" t="str">
        <f t="shared" si="28"/>
        <v/>
      </c>
      <c r="L62" s="12">
        <f t="shared" si="29"/>
        <v>-38.999999999998636</v>
      </c>
      <c r="M62" s="13">
        <f t="shared" si="30"/>
        <v>-9287.4534593873668</v>
      </c>
      <c r="N62" s="6">
        <f t="shared" si="24"/>
        <v>176461.61572835999</v>
      </c>
      <c r="O62" s="7"/>
    </row>
    <row r="63" spans="1:15">
      <c r="A63" s="22">
        <v>49</v>
      </c>
      <c r="B63" s="22" t="s">
        <v>35</v>
      </c>
      <c r="C63" s="5">
        <f t="shared" si="26"/>
        <v>2.9410269288061675</v>
      </c>
      <c r="D63" s="10" t="s">
        <v>139</v>
      </c>
      <c r="E63" s="22">
        <v>224.54</v>
      </c>
      <c r="F63" s="22">
        <v>224.24</v>
      </c>
      <c r="G63" s="10" t="s">
        <v>140</v>
      </c>
      <c r="H63" s="22">
        <v>224.33</v>
      </c>
      <c r="I63" s="22" t="s">
        <v>42</v>
      </c>
      <c r="J63" s="11" t="str">
        <f t="shared" si="27"/>
        <v/>
      </c>
      <c r="K63" s="11" t="str">
        <f t="shared" si="28"/>
        <v/>
      </c>
      <c r="L63" s="12">
        <f t="shared" si="29"/>
        <v>-20.999999999997954</v>
      </c>
      <c r="M63" s="13">
        <f t="shared" si="30"/>
        <v>-6176.1565504923492</v>
      </c>
      <c r="N63" s="6">
        <f t="shared" si="24"/>
        <v>170285.45917786763</v>
      </c>
      <c r="O63" s="7"/>
    </row>
    <row r="64" spans="1:15">
      <c r="A64" s="22">
        <v>50</v>
      </c>
      <c r="B64" s="22" t="s">
        <v>34</v>
      </c>
      <c r="C64" s="5">
        <f t="shared" si="26"/>
        <v>2.5800827148163008</v>
      </c>
      <c r="D64" s="10" t="s">
        <v>141</v>
      </c>
      <c r="E64" s="22">
        <v>222.99</v>
      </c>
      <c r="F64" s="22">
        <v>223.32</v>
      </c>
      <c r="G64" s="10" t="s">
        <v>142</v>
      </c>
      <c r="H64" s="22">
        <v>223.32</v>
      </c>
      <c r="I64" s="22" t="s">
        <v>42</v>
      </c>
      <c r="J64" s="11" t="str">
        <f t="shared" si="27"/>
        <v/>
      </c>
      <c r="K64" s="11" t="str">
        <f t="shared" si="28"/>
        <v/>
      </c>
      <c r="L64" s="12">
        <f t="shared" si="29"/>
        <v>-32.999999999998408</v>
      </c>
      <c r="M64" s="13">
        <f t="shared" si="30"/>
        <v>-8514.2729588933817</v>
      </c>
      <c r="N64" s="6">
        <f t="shared" si="24"/>
        <v>161771.18621897424</v>
      </c>
    </row>
    <row r="65" spans="1:15">
      <c r="A65" s="22">
        <v>51</v>
      </c>
      <c r="B65" s="22" t="s">
        <v>35</v>
      </c>
      <c r="C65" s="5">
        <f t="shared" si="26"/>
        <v>1.7209700661593048</v>
      </c>
      <c r="D65" s="10" t="s">
        <v>143</v>
      </c>
      <c r="E65" s="22">
        <v>226.55</v>
      </c>
      <c r="F65" s="22">
        <v>226.08</v>
      </c>
      <c r="G65" s="10" t="s">
        <v>144</v>
      </c>
      <c r="H65" s="22">
        <v>227</v>
      </c>
      <c r="I65" s="22" t="s">
        <v>39</v>
      </c>
      <c r="J65" s="11">
        <f t="shared" si="27"/>
        <v>44.999999999998863</v>
      </c>
      <c r="K65" s="11">
        <f t="shared" si="28"/>
        <v>7744.3652977166767</v>
      </c>
      <c r="L65" s="12" t="str">
        <f t="shared" si="29"/>
        <v/>
      </c>
      <c r="M65" s="13" t="str">
        <f t="shared" si="30"/>
        <v/>
      </c>
      <c r="N65" s="6">
        <f t="shared" si="24"/>
        <v>169515.5515166909</v>
      </c>
      <c r="O65" s="7">
        <f t="shared" ref="O65:O86" si="34">(H65-E65)/(E65-F65)</f>
        <v>0.95744680851061648</v>
      </c>
    </row>
    <row r="66" spans="1:15">
      <c r="A66" s="22">
        <v>52</v>
      </c>
      <c r="B66" s="22" t="s">
        <v>34</v>
      </c>
      <c r="C66" s="5">
        <f t="shared" si="26"/>
        <v>2.4928757575985792</v>
      </c>
      <c r="D66" s="10" t="s">
        <v>145</v>
      </c>
      <c r="E66" s="22">
        <v>226.05</v>
      </c>
      <c r="F66" s="22">
        <v>226.39</v>
      </c>
      <c r="G66" s="10" t="s">
        <v>146</v>
      </c>
      <c r="H66" s="22">
        <v>226.39</v>
      </c>
      <c r="I66" s="22" t="s">
        <v>42</v>
      </c>
      <c r="J66" s="11" t="str">
        <f t="shared" si="27"/>
        <v/>
      </c>
      <c r="K66" s="11" t="str">
        <f t="shared" si="28"/>
        <v/>
      </c>
      <c r="L66" s="12">
        <f t="shared" si="29"/>
        <v>-33.999999999997499</v>
      </c>
      <c r="M66" s="13">
        <f t="shared" si="30"/>
        <v>-8475.7775758345451</v>
      </c>
      <c r="N66" s="6">
        <f t="shared" si="24"/>
        <v>161039.77394085636</v>
      </c>
      <c r="O66" s="7"/>
    </row>
    <row r="67" spans="1:15">
      <c r="A67" s="42" t="s">
        <v>184</v>
      </c>
      <c r="B67" s="42"/>
      <c r="C67" s="42"/>
      <c r="D67" s="42"/>
      <c r="E67" s="42"/>
      <c r="F67" s="42"/>
      <c r="G67" s="42"/>
      <c r="H67" s="42"/>
      <c r="I67" s="42"/>
      <c r="J67" s="11"/>
      <c r="K67" s="11"/>
      <c r="L67" s="12"/>
      <c r="M67" s="13"/>
      <c r="N67" s="6"/>
      <c r="O67" s="7"/>
    </row>
    <row r="68" spans="1:15">
      <c r="A68" s="42"/>
      <c r="B68" s="42"/>
      <c r="C68" s="42"/>
      <c r="D68" s="42"/>
      <c r="E68" s="42"/>
      <c r="F68" s="42"/>
      <c r="G68" s="42"/>
      <c r="H68" s="42"/>
      <c r="I68" s="42"/>
      <c r="J68" s="11"/>
      <c r="K68" s="11"/>
      <c r="L68" s="12"/>
      <c r="M68" s="13"/>
      <c r="N68" s="6"/>
      <c r="O68" s="7"/>
    </row>
    <row r="69" spans="1:15">
      <c r="A69" s="22">
        <v>53</v>
      </c>
      <c r="B69" s="22" t="s">
        <v>35</v>
      </c>
      <c r="C69" s="5">
        <f>ABS(N66*$L$2/(E69-F69)/10000)</f>
        <v>1.3647438469564019</v>
      </c>
      <c r="D69" s="10" t="s">
        <v>147</v>
      </c>
      <c r="E69" s="22">
        <v>238.84</v>
      </c>
      <c r="F69" s="22">
        <v>238.25</v>
      </c>
      <c r="G69" s="10" t="s">
        <v>148</v>
      </c>
      <c r="H69" s="22">
        <v>238.31</v>
      </c>
      <c r="I69" s="22" t="s">
        <v>42</v>
      </c>
      <c r="J69" s="11"/>
      <c r="K69" s="11"/>
      <c r="L69" s="12">
        <f>(H69-E69)*100</f>
        <v>-53.000000000000114</v>
      </c>
      <c r="M69" s="13">
        <f t="shared" ref="M69" si="35">L69*C69*100</f>
        <v>-7233.142388868946</v>
      </c>
      <c r="N69" s="6">
        <f>N66+((H69-E69)*C69)*10000</f>
        <v>153806.63155198743</v>
      </c>
      <c r="O69" s="7"/>
    </row>
    <row r="70" spans="1:15">
      <c r="A70" s="22">
        <v>54</v>
      </c>
      <c r="B70" s="22" t="s">
        <v>35</v>
      </c>
      <c r="C70" s="5">
        <f t="shared" ref="C70:C85" si="36">ABS(N69*$L$2/(E70-F70)/10000)</f>
        <v>1.0831452926196612</v>
      </c>
      <c r="D70" s="10" t="s">
        <v>149</v>
      </c>
      <c r="E70" s="22">
        <v>238.07</v>
      </c>
      <c r="F70" s="22">
        <v>237.36</v>
      </c>
      <c r="G70" s="10" t="s">
        <v>150</v>
      </c>
      <c r="H70" s="22">
        <v>237.36</v>
      </c>
      <c r="I70" s="22" t="s">
        <v>42</v>
      </c>
      <c r="J70" s="11" t="str">
        <f t="shared" ref="J70" si="37">IFERROR(IF(AND(B70="売",I70="勝"),ABS(E70-H70),IF(AND(B70="買",I70="勝"),ABS(E70-H70),""))*100,"")</f>
        <v/>
      </c>
      <c r="K70" s="11" t="str">
        <f t="shared" ref="K70" si="38">IFERROR(IF(J70&gt;=1,J70*C70*100,""),"")</f>
        <v/>
      </c>
      <c r="L70" s="12">
        <f t="shared" ref="L70" si="39">IFERROR(IF(AND(B70="売",I70="負"),(E70-H70),IF(AND(B70="買",I70="負"),(H70-E70),""))*100,"")</f>
        <v>-70.999999999997954</v>
      </c>
      <c r="M70" s="13">
        <f t="shared" ref="M70" si="40">IFERROR(IF(L70&lt;=1,L70*C70*100,""),"")</f>
        <v>-7690.3315775993733</v>
      </c>
      <c r="N70" s="6">
        <f t="shared" ref="N70:N85" si="41">IF(M70&lt;1,M70+N69,K70+N69)</f>
        <v>146116.29997438806</v>
      </c>
      <c r="O70" s="7"/>
    </row>
    <row r="71" spans="1:15">
      <c r="A71" s="22">
        <v>55</v>
      </c>
      <c r="B71" s="36" t="s">
        <v>35</v>
      </c>
      <c r="C71" s="5">
        <f t="shared" si="36"/>
        <v>1.5544287231317917</v>
      </c>
      <c r="D71" s="10" t="s">
        <v>151</v>
      </c>
      <c r="E71" s="22">
        <v>239.04</v>
      </c>
      <c r="F71" s="22">
        <v>238.57</v>
      </c>
      <c r="G71" s="10" t="s">
        <v>152</v>
      </c>
      <c r="H71" s="22">
        <v>239.2</v>
      </c>
      <c r="I71" s="22" t="s">
        <v>39</v>
      </c>
      <c r="J71" s="11">
        <f t="shared" ref="J71:J88" si="42">IFERROR(IF(AND(B71="売",I71="勝"),ABS(E71-H71),IF(AND(B71="買",I71="勝"),ABS(E71-H71),""))*100,"")</f>
        <v>15.999999999999659</v>
      </c>
      <c r="K71" s="11">
        <f t="shared" ref="K71:K88" si="43">IFERROR(IF(J71&gt;=1,J71*C71*100,""),"")</f>
        <v>2487.0859570108137</v>
      </c>
      <c r="L71" s="12" t="str">
        <f t="shared" ref="L71:L88" si="44">IFERROR(IF(AND(B71="売",I71="負"),(E71-H71),IF(AND(B71="買",I71="負"),(H71-E71),""))*100,"")</f>
        <v/>
      </c>
      <c r="M71" s="13" t="str">
        <f t="shared" ref="M71:M88" si="45">IFERROR(IF(L71&lt;=1,L71*C71*100,""),"")</f>
        <v/>
      </c>
      <c r="N71" s="6">
        <f t="shared" si="41"/>
        <v>148603.38593139887</v>
      </c>
      <c r="O71" s="7">
        <f t="shared" si="34"/>
        <v>0.34042553191488717</v>
      </c>
    </row>
    <row r="72" spans="1:15">
      <c r="A72" s="22">
        <v>56</v>
      </c>
      <c r="B72" s="36" t="s">
        <v>35</v>
      </c>
      <c r="C72" s="5">
        <f t="shared" si="36"/>
        <v>2.9720677186279776</v>
      </c>
      <c r="D72" s="10" t="s">
        <v>153</v>
      </c>
      <c r="E72" s="22">
        <v>238.39</v>
      </c>
      <c r="F72" s="22">
        <v>238.14</v>
      </c>
      <c r="G72" s="10" t="s">
        <v>154</v>
      </c>
      <c r="H72" s="22">
        <v>238.14</v>
      </c>
      <c r="I72" s="22" t="s">
        <v>42</v>
      </c>
      <c r="J72" s="11" t="str">
        <f t="shared" si="42"/>
        <v/>
      </c>
      <c r="K72" s="11" t="str">
        <f t="shared" si="43"/>
        <v/>
      </c>
      <c r="L72" s="12">
        <f t="shared" si="44"/>
        <v>-25</v>
      </c>
      <c r="M72" s="13">
        <f t="shared" si="45"/>
        <v>-7430.1692965699449</v>
      </c>
      <c r="N72" s="6">
        <f t="shared" si="41"/>
        <v>141173.21663482892</v>
      </c>
      <c r="O72" s="7"/>
    </row>
    <row r="73" spans="1:15">
      <c r="A73" s="22">
        <v>57</v>
      </c>
      <c r="B73" s="36" t="s">
        <v>35</v>
      </c>
      <c r="C73" s="5">
        <f t="shared" si="36"/>
        <v>6.4169643924930861</v>
      </c>
      <c r="D73" s="10" t="s">
        <v>155</v>
      </c>
      <c r="E73" s="22">
        <v>239.58</v>
      </c>
      <c r="F73" s="22">
        <v>239.69</v>
      </c>
      <c r="G73" s="10" t="s">
        <v>156</v>
      </c>
      <c r="H73" s="22">
        <v>240.53</v>
      </c>
      <c r="I73" s="22" t="s">
        <v>39</v>
      </c>
      <c r="J73" s="11">
        <f t="shared" si="42"/>
        <v>94.999999999998863</v>
      </c>
      <c r="K73" s="11">
        <f t="shared" si="43"/>
        <v>60961.16172868359</v>
      </c>
      <c r="L73" s="12" t="str">
        <f t="shared" si="44"/>
        <v/>
      </c>
      <c r="M73" s="13" t="str">
        <f t="shared" si="45"/>
        <v/>
      </c>
      <c r="N73" s="6">
        <f t="shared" si="41"/>
        <v>202134.37836351251</v>
      </c>
      <c r="O73" s="7">
        <f>ABS((H73-E73)/(E73-F73))</f>
        <v>8.6363636363646936</v>
      </c>
    </row>
    <row r="74" spans="1:15">
      <c r="A74" s="22">
        <v>58</v>
      </c>
      <c r="B74" s="36" t="s">
        <v>35</v>
      </c>
      <c r="C74" s="5">
        <f t="shared" si="36"/>
        <v>2.6596628732041436</v>
      </c>
      <c r="D74" s="10" t="s">
        <v>158</v>
      </c>
      <c r="E74" s="22">
        <v>240.07</v>
      </c>
      <c r="F74" s="22">
        <v>239.69</v>
      </c>
      <c r="G74" s="10" t="s">
        <v>157</v>
      </c>
      <c r="H74" s="22">
        <v>239.76</v>
      </c>
      <c r="I74" s="22" t="s">
        <v>42</v>
      </c>
      <c r="J74" s="11" t="str">
        <f t="shared" si="42"/>
        <v/>
      </c>
      <c r="K74" s="11" t="str">
        <f t="shared" si="43"/>
        <v/>
      </c>
      <c r="L74" s="12">
        <f t="shared" si="44"/>
        <v>-31.000000000000227</v>
      </c>
      <c r="M74" s="13">
        <f t="shared" si="45"/>
        <v>-8244.9549069329059</v>
      </c>
      <c r="N74" s="6">
        <f t="shared" si="41"/>
        <v>193889.42345657962</v>
      </c>
      <c r="O74" s="7"/>
    </row>
    <row r="75" spans="1:15">
      <c r="A75" s="22">
        <v>59</v>
      </c>
      <c r="B75" s="36" t="s">
        <v>35</v>
      </c>
      <c r="C75" s="5">
        <f t="shared" si="36"/>
        <v>1.7007844162858066</v>
      </c>
      <c r="D75" s="10" t="s">
        <v>159</v>
      </c>
      <c r="E75" s="22">
        <v>240.29</v>
      </c>
      <c r="F75" s="22">
        <v>239.72</v>
      </c>
      <c r="G75" s="10" t="s">
        <v>160</v>
      </c>
      <c r="H75" s="22">
        <v>246.35</v>
      </c>
      <c r="I75" s="22" t="s">
        <v>39</v>
      </c>
      <c r="J75" s="11">
        <f t="shared" si="42"/>
        <v>606.00000000000023</v>
      </c>
      <c r="K75" s="11">
        <f t="shared" si="43"/>
        <v>103067.53562691993</v>
      </c>
      <c r="L75" s="12" t="str">
        <f t="shared" si="44"/>
        <v/>
      </c>
      <c r="M75" s="13" t="str">
        <f t="shared" si="45"/>
        <v/>
      </c>
      <c r="N75" s="6">
        <f t="shared" si="41"/>
        <v>296956.95908349956</v>
      </c>
      <c r="O75" s="7">
        <f t="shared" si="34"/>
        <v>10.631578947368553</v>
      </c>
    </row>
    <row r="76" spans="1:15">
      <c r="A76" s="22">
        <v>60</v>
      </c>
      <c r="B76" s="36" t="s">
        <v>35</v>
      </c>
      <c r="C76" s="5">
        <f t="shared" si="36"/>
        <v>2.2842843006422844</v>
      </c>
      <c r="D76" s="10" t="s">
        <v>161</v>
      </c>
      <c r="E76" s="39">
        <v>246.53</v>
      </c>
      <c r="F76" s="22">
        <v>245.88</v>
      </c>
      <c r="G76" s="10" t="s">
        <v>162</v>
      </c>
      <c r="H76" s="22">
        <v>246.87</v>
      </c>
      <c r="I76" s="22" t="s">
        <v>39</v>
      </c>
      <c r="J76" s="11">
        <f t="shared" si="42"/>
        <v>34.000000000000341</v>
      </c>
      <c r="K76" s="11">
        <f t="shared" si="43"/>
        <v>7766.5666221838446</v>
      </c>
      <c r="L76" s="12" t="str">
        <f t="shared" si="44"/>
        <v/>
      </c>
      <c r="M76" s="13" t="str">
        <f t="shared" si="45"/>
        <v/>
      </c>
      <c r="N76" s="6">
        <f t="shared" si="41"/>
        <v>304723.52570568339</v>
      </c>
      <c r="O76" s="7">
        <f t="shared" si="34"/>
        <v>0.52307692307692377</v>
      </c>
    </row>
    <row r="77" spans="1:15">
      <c r="A77" s="22">
        <v>61</v>
      </c>
      <c r="B77" s="36" t="s">
        <v>35</v>
      </c>
      <c r="C77" s="5">
        <f t="shared" si="36"/>
        <v>3.8090440713212592</v>
      </c>
      <c r="D77" s="10" t="s">
        <v>163</v>
      </c>
      <c r="E77" s="22">
        <v>247.42</v>
      </c>
      <c r="F77" s="22">
        <v>247.02</v>
      </c>
      <c r="G77" s="10" t="s">
        <v>164</v>
      </c>
      <c r="H77" s="22">
        <v>247.92</v>
      </c>
      <c r="I77" s="22" t="s">
        <v>39</v>
      </c>
      <c r="J77" s="11">
        <f t="shared" si="42"/>
        <v>50</v>
      </c>
      <c r="K77" s="11">
        <f t="shared" si="43"/>
        <v>19045.220356606296</v>
      </c>
      <c r="L77" s="12" t="str">
        <f t="shared" si="44"/>
        <v/>
      </c>
      <c r="M77" s="13" t="str">
        <f t="shared" si="45"/>
        <v/>
      </c>
      <c r="N77" s="6">
        <f t="shared" si="41"/>
        <v>323768.74606228969</v>
      </c>
      <c r="O77" s="7">
        <f t="shared" si="34"/>
        <v>1.2500000000000711</v>
      </c>
    </row>
    <row r="78" spans="1:15">
      <c r="A78" s="22">
        <v>62</v>
      </c>
      <c r="B78" s="36" t="s">
        <v>35</v>
      </c>
      <c r="C78" s="5">
        <f t="shared" si="36"/>
        <v>0.75295057223788109</v>
      </c>
      <c r="D78" s="14" t="s">
        <v>165</v>
      </c>
      <c r="E78" s="22">
        <v>232.99</v>
      </c>
      <c r="F78" s="22">
        <v>230.84</v>
      </c>
      <c r="G78" s="14" t="s">
        <v>166</v>
      </c>
      <c r="H78" s="22">
        <v>232.42</v>
      </c>
      <c r="I78" s="22" t="s">
        <v>42</v>
      </c>
      <c r="J78" s="11" t="str">
        <f t="shared" si="42"/>
        <v/>
      </c>
      <c r="K78" s="11" t="str">
        <f t="shared" si="43"/>
        <v/>
      </c>
      <c r="L78" s="12">
        <f t="shared" si="44"/>
        <v>-57.00000000000216</v>
      </c>
      <c r="M78" s="13">
        <f t="shared" si="45"/>
        <v>-4291.8182617560842</v>
      </c>
      <c r="N78" s="6">
        <f t="shared" si="41"/>
        <v>319476.92780053359</v>
      </c>
      <c r="O78" s="7"/>
    </row>
    <row r="79" spans="1:15">
      <c r="A79" s="22">
        <v>63</v>
      </c>
      <c r="B79" s="36" t="s">
        <v>35</v>
      </c>
      <c r="C79" s="5">
        <f t="shared" si="36"/>
        <v>0.87288778087576879</v>
      </c>
      <c r="D79" s="14" t="s">
        <v>167</v>
      </c>
      <c r="E79" s="22">
        <v>233.03</v>
      </c>
      <c r="F79" s="22">
        <v>231.2</v>
      </c>
      <c r="G79" s="14" t="s">
        <v>168</v>
      </c>
      <c r="H79" s="22">
        <v>233.33</v>
      </c>
      <c r="I79" s="22" t="s">
        <v>39</v>
      </c>
      <c r="J79" s="11">
        <f t="shared" si="42"/>
        <v>30.000000000001137</v>
      </c>
      <c r="K79" s="11">
        <f t="shared" si="43"/>
        <v>2618.6633426274057</v>
      </c>
      <c r="L79" s="12" t="str">
        <f t="shared" si="44"/>
        <v/>
      </c>
      <c r="M79" s="13" t="str">
        <f t="shared" si="45"/>
        <v/>
      </c>
      <c r="N79" s="6">
        <f t="shared" si="41"/>
        <v>322095.591143161</v>
      </c>
      <c r="O79" s="7">
        <f t="shared" si="34"/>
        <v>0.16393442622951329</v>
      </c>
    </row>
    <row r="80" spans="1:15">
      <c r="A80" s="22">
        <v>64</v>
      </c>
      <c r="B80" s="36" t="s">
        <v>35</v>
      </c>
      <c r="C80" s="5">
        <f t="shared" si="36"/>
        <v>1.5485364958805512</v>
      </c>
      <c r="D80" s="14" t="s">
        <v>169</v>
      </c>
      <c r="E80" s="22">
        <v>232.08</v>
      </c>
      <c r="F80" s="22">
        <v>231.04</v>
      </c>
      <c r="G80" s="14" t="s">
        <v>170</v>
      </c>
      <c r="H80" s="22">
        <v>231.79</v>
      </c>
      <c r="I80" s="22" t="s">
        <v>42</v>
      </c>
      <c r="J80" s="11" t="str">
        <f t="shared" si="42"/>
        <v/>
      </c>
      <c r="K80" s="11" t="str">
        <f t="shared" si="43"/>
        <v/>
      </c>
      <c r="L80" s="12">
        <f t="shared" si="44"/>
        <v>-29.000000000002046</v>
      </c>
      <c r="M80" s="13">
        <f t="shared" si="45"/>
        <v>-4490.7558380539149</v>
      </c>
      <c r="N80" s="6">
        <f t="shared" si="41"/>
        <v>317604.83530510706</v>
      </c>
      <c r="O80" s="7"/>
    </row>
    <row r="81" spans="1:15">
      <c r="A81" s="22">
        <v>65</v>
      </c>
      <c r="B81" s="36" t="s">
        <v>35</v>
      </c>
      <c r="C81" s="5">
        <f t="shared" si="36"/>
        <v>1.4436583422959488</v>
      </c>
      <c r="D81" s="14" t="s">
        <v>171</v>
      </c>
      <c r="E81" s="22">
        <v>232.37</v>
      </c>
      <c r="F81" s="22">
        <v>231.27</v>
      </c>
      <c r="G81" s="14" t="s">
        <v>172</v>
      </c>
      <c r="H81" s="22">
        <v>231.27</v>
      </c>
      <c r="I81" s="22" t="s">
        <v>42</v>
      </c>
      <c r="J81" s="11" t="str">
        <f t="shared" si="42"/>
        <v/>
      </c>
      <c r="K81" s="11" t="str">
        <f t="shared" si="43"/>
        <v/>
      </c>
      <c r="L81" s="12">
        <f t="shared" si="44"/>
        <v>-109.99999999999943</v>
      </c>
      <c r="M81" s="13">
        <f t="shared" si="45"/>
        <v>-15880.241765255354</v>
      </c>
      <c r="N81" s="6">
        <f t="shared" si="41"/>
        <v>301724.59353985172</v>
      </c>
      <c r="O81" s="7"/>
    </row>
    <row r="82" spans="1:15">
      <c r="A82" s="22">
        <v>66</v>
      </c>
      <c r="B82" s="36" t="s">
        <v>35</v>
      </c>
      <c r="C82" s="5">
        <f t="shared" si="36"/>
        <v>1.6578274370321069</v>
      </c>
      <c r="D82" s="14" t="s">
        <v>173</v>
      </c>
      <c r="E82" s="22">
        <v>237.61</v>
      </c>
      <c r="F82" s="22">
        <v>236.7</v>
      </c>
      <c r="G82" s="14" t="s">
        <v>174</v>
      </c>
      <c r="H82" s="22">
        <v>238.62</v>
      </c>
      <c r="I82" s="22" t="s">
        <v>39</v>
      </c>
      <c r="J82" s="11">
        <f t="shared" si="42"/>
        <v>100.99999999999909</v>
      </c>
      <c r="K82" s="11">
        <f t="shared" si="43"/>
        <v>16744.057114024126</v>
      </c>
      <c r="L82" s="12" t="str">
        <f t="shared" si="44"/>
        <v/>
      </c>
      <c r="M82" s="13" t="str">
        <f t="shared" si="45"/>
        <v/>
      </c>
      <c r="N82" s="6">
        <f t="shared" si="41"/>
        <v>318468.65065387584</v>
      </c>
      <c r="O82" s="7">
        <f t="shared" si="34"/>
        <v>1.1098901098900693</v>
      </c>
    </row>
    <row r="83" spans="1:15">
      <c r="A83" s="22">
        <v>67</v>
      </c>
      <c r="B83" s="36" t="s">
        <v>35</v>
      </c>
      <c r="C83" s="5">
        <f t="shared" si="36"/>
        <v>2.0679782509992428</v>
      </c>
      <c r="D83" s="14" t="s">
        <v>175</v>
      </c>
      <c r="E83" s="22">
        <v>234.39</v>
      </c>
      <c r="F83" s="22">
        <v>233.62</v>
      </c>
      <c r="G83" s="14" t="s">
        <v>176</v>
      </c>
      <c r="H83" s="22">
        <v>239.32</v>
      </c>
      <c r="I83" s="22" t="s">
        <v>39</v>
      </c>
      <c r="J83" s="11">
        <f t="shared" si="42"/>
        <v>493.00000000000068</v>
      </c>
      <c r="K83" s="11">
        <f t="shared" si="43"/>
        <v>101951.32777426281</v>
      </c>
      <c r="L83" s="12" t="str">
        <f t="shared" si="44"/>
        <v/>
      </c>
      <c r="M83" s="13" t="str">
        <f t="shared" si="45"/>
        <v/>
      </c>
      <c r="N83" s="6">
        <f t="shared" si="41"/>
        <v>420419.97842813865</v>
      </c>
      <c r="O83" s="7">
        <f t="shared" si="34"/>
        <v>6.4025974025975625</v>
      </c>
    </row>
    <row r="84" spans="1:15">
      <c r="A84" s="22">
        <v>68</v>
      </c>
      <c r="B84" s="22" t="s">
        <v>34</v>
      </c>
      <c r="C84" s="5">
        <f t="shared" si="36"/>
        <v>2.3099998814732983</v>
      </c>
      <c r="D84" s="14" t="s">
        <v>177</v>
      </c>
      <c r="E84" s="22">
        <v>237.15</v>
      </c>
      <c r="F84" s="22">
        <v>238.06</v>
      </c>
      <c r="G84" s="14" t="s">
        <v>178</v>
      </c>
      <c r="H84" s="22">
        <v>229.86</v>
      </c>
      <c r="I84" s="22" t="s">
        <v>39</v>
      </c>
      <c r="J84" s="11">
        <f t="shared" si="42"/>
        <v>728.9999999999992</v>
      </c>
      <c r="K84" s="11">
        <f t="shared" si="43"/>
        <v>168398.99135940324</v>
      </c>
      <c r="L84" s="12" t="str">
        <f t="shared" si="44"/>
        <v/>
      </c>
      <c r="M84" s="13" t="str">
        <f t="shared" si="45"/>
        <v/>
      </c>
      <c r="N84" s="6">
        <f t="shared" si="41"/>
        <v>588818.96978754189</v>
      </c>
      <c r="O84" s="7">
        <f t="shared" si="34"/>
        <v>8.0109890109890323</v>
      </c>
    </row>
    <row r="85" spans="1:15">
      <c r="A85" s="22">
        <v>69</v>
      </c>
      <c r="B85" s="22" t="s">
        <v>35</v>
      </c>
      <c r="C85" s="5">
        <f t="shared" si="36"/>
        <v>2.1334020644476226</v>
      </c>
      <c r="D85" s="14" t="s">
        <v>179</v>
      </c>
      <c r="E85" s="22">
        <v>224.38</v>
      </c>
      <c r="F85" s="22">
        <v>223</v>
      </c>
      <c r="G85" s="14" t="s">
        <v>180</v>
      </c>
      <c r="H85" s="22">
        <v>223</v>
      </c>
      <c r="I85" s="22" t="s">
        <v>42</v>
      </c>
      <c r="J85" s="11" t="str">
        <f t="shared" si="42"/>
        <v/>
      </c>
      <c r="K85" s="11" t="str">
        <f t="shared" si="43"/>
        <v/>
      </c>
      <c r="L85" s="12">
        <f t="shared" si="44"/>
        <v>-137.99999999999955</v>
      </c>
      <c r="M85" s="13">
        <f t="shared" si="45"/>
        <v>-29440.948489377093</v>
      </c>
      <c r="N85" s="6">
        <f t="shared" si="41"/>
        <v>559378.02129816485</v>
      </c>
      <c r="O85" s="7"/>
    </row>
    <row r="86" spans="1:15">
      <c r="A86" s="22">
        <v>70</v>
      </c>
      <c r="B86" s="22" t="s">
        <v>34</v>
      </c>
      <c r="C86" s="5">
        <f>ABS(N85*$L$2/(E86-F86)/10000)</f>
        <v>7.5591624499751084</v>
      </c>
      <c r="D86" s="14" t="s">
        <v>181</v>
      </c>
      <c r="E86" s="22">
        <v>228.03</v>
      </c>
      <c r="F86" s="22">
        <v>228.4</v>
      </c>
      <c r="G86" s="14" t="s">
        <v>182</v>
      </c>
      <c r="H86" s="22">
        <v>225.32</v>
      </c>
      <c r="I86" s="22" t="s">
        <v>39</v>
      </c>
      <c r="J86" s="11">
        <f t="shared" si="42"/>
        <v>271.0000000000008</v>
      </c>
      <c r="K86" s="11">
        <f t="shared" si="43"/>
        <v>204853.30239432605</v>
      </c>
      <c r="L86" s="12" t="str">
        <f t="shared" si="44"/>
        <v/>
      </c>
      <c r="M86" s="13" t="str">
        <f t="shared" si="45"/>
        <v/>
      </c>
      <c r="N86" s="6">
        <f>IF(M86&lt;1,M86+N85,K86+N85)</f>
        <v>764231.32369249093</v>
      </c>
      <c r="O86" s="7">
        <f t="shared" si="34"/>
        <v>7.3243243243242562</v>
      </c>
    </row>
    <row r="87" spans="1:15">
      <c r="A87" s="37"/>
      <c r="B87" s="37"/>
      <c r="C87" s="5"/>
      <c r="D87" s="49" t="s">
        <v>185</v>
      </c>
      <c r="E87" s="37"/>
      <c r="F87" s="37"/>
      <c r="G87" s="14"/>
      <c r="H87" s="37"/>
      <c r="I87" s="37"/>
      <c r="J87" s="11"/>
      <c r="K87" s="11"/>
      <c r="L87" s="12"/>
      <c r="M87" s="13"/>
      <c r="N87" s="6"/>
      <c r="O87" s="7"/>
    </row>
    <row r="88" spans="1:15">
      <c r="A88" s="37">
        <v>71</v>
      </c>
      <c r="B88" s="36" t="s">
        <v>34</v>
      </c>
      <c r="C88" s="5">
        <f>IFERROR(ABS(N86*$L$2/(E88-F88)/10000),"")</f>
        <v>3.0815779181148604</v>
      </c>
      <c r="D88" s="14" t="s">
        <v>186</v>
      </c>
      <c r="E88" s="36">
        <v>214.07</v>
      </c>
      <c r="F88" s="36">
        <v>215.31</v>
      </c>
      <c r="G88" s="14" t="s">
        <v>187</v>
      </c>
      <c r="H88" s="36">
        <v>215.31</v>
      </c>
      <c r="I88" s="36" t="s">
        <v>42</v>
      </c>
      <c r="J88" s="11" t="str">
        <f t="shared" si="42"/>
        <v/>
      </c>
      <c r="K88" s="11" t="str">
        <f t="shared" si="43"/>
        <v/>
      </c>
      <c r="L88" s="12">
        <f t="shared" si="44"/>
        <v>-124.00000000000091</v>
      </c>
      <c r="M88" s="13">
        <f t="shared" si="45"/>
        <v>-38211.566184624549</v>
      </c>
      <c r="N88" s="6">
        <f>IF(M88&lt;1,M88+N86,K88+N86)</f>
        <v>726019.75750786636</v>
      </c>
    </row>
    <row r="89" spans="1:15">
      <c r="A89" s="37">
        <v>72</v>
      </c>
      <c r="B89" s="36" t="s">
        <v>34</v>
      </c>
      <c r="C89" s="5">
        <f t="shared" ref="C89:C118" si="46">IFERROR(ABS(N88*$L$2/(E89-F89)/10000),"")</f>
        <v>3.6300987875393322</v>
      </c>
      <c r="D89" s="14" t="s">
        <v>188</v>
      </c>
      <c r="E89" s="36">
        <v>213.09</v>
      </c>
      <c r="F89" s="36">
        <v>214.09</v>
      </c>
      <c r="G89" s="14" t="s">
        <v>189</v>
      </c>
      <c r="H89" s="36">
        <v>209.81</v>
      </c>
      <c r="I89" s="36" t="s">
        <v>39</v>
      </c>
      <c r="J89" s="11">
        <f t="shared" ref="J89:J118" si="47">IFERROR(IF(AND(B89="売",I89="勝"),ABS(E89-H89),IF(AND(B89="買",I89="勝"),ABS(E89-H89),""))*100,"")</f>
        <v>328.00000000000011</v>
      </c>
      <c r="K89" s="11">
        <f t="shared" ref="K89:K118" si="48">IFERROR(IF(J89&gt;=1,J89*C89*100,""),"")</f>
        <v>119067.24023129014</v>
      </c>
      <c r="L89" s="12" t="str">
        <f t="shared" ref="L89:L118" si="49">IFERROR(IF(AND(B89="売",I89="負"),(E89-H89),IF(AND(B89="買",I89="負"),(H89-E89),""))*100,"")</f>
        <v/>
      </c>
      <c r="M89" s="13" t="str">
        <f t="shared" ref="M89:M118" si="50">IFERROR(IF(L89&lt;=1,L89*C89*100,""),"")</f>
        <v/>
      </c>
      <c r="N89" s="6">
        <f>IF(M89&lt;1,M89+N88,K89+N88)</f>
        <v>845086.99773915648</v>
      </c>
      <c r="O89" s="7">
        <f t="shared" ref="O89" si="51">(H89-E89)/(E89-F89)</f>
        <v>3.2800000000000011</v>
      </c>
    </row>
    <row r="90" spans="1:15">
      <c r="A90" s="37">
        <v>73</v>
      </c>
      <c r="B90" s="37" t="s">
        <v>35</v>
      </c>
      <c r="C90" s="5">
        <f t="shared" si="46"/>
        <v>1.7038044309257063</v>
      </c>
      <c r="D90" s="30" t="s">
        <v>190</v>
      </c>
      <c r="E90" s="37">
        <v>211.9</v>
      </c>
      <c r="F90" s="37">
        <v>209.42</v>
      </c>
      <c r="G90" s="30" t="s">
        <v>191</v>
      </c>
      <c r="H90" s="37">
        <v>209.42</v>
      </c>
      <c r="I90" s="37" t="s">
        <v>42</v>
      </c>
      <c r="J90" s="11" t="str">
        <f t="shared" si="47"/>
        <v/>
      </c>
      <c r="K90" s="11" t="str">
        <f t="shared" si="48"/>
        <v/>
      </c>
      <c r="L90" s="12">
        <f t="shared" si="49"/>
        <v>-248.00000000000182</v>
      </c>
      <c r="M90" s="13">
        <f>IFERROR(IF(L90&lt;=1,L90*C90*100,""),"")</f>
        <v>-42254.349886957825</v>
      </c>
      <c r="N90" s="6">
        <f t="shared" ref="N90:N118" si="52">IF(M90&lt;1,M90+N89,K90+N89)</f>
        <v>802832.64785219869</v>
      </c>
    </row>
    <row r="91" spans="1:15">
      <c r="A91" s="37">
        <v>74</v>
      </c>
      <c r="B91" s="22" t="s">
        <v>35</v>
      </c>
      <c r="C91" s="5">
        <f t="shared" si="46"/>
        <v>3.8597723454432926</v>
      </c>
      <c r="D91" s="30" t="s">
        <v>192</v>
      </c>
      <c r="E91" s="37">
        <v>208.47</v>
      </c>
      <c r="F91" s="37">
        <v>207.43</v>
      </c>
      <c r="G91" s="30" t="s">
        <v>193</v>
      </c>
      <c r="H91" s="37">
        <v>207.43</v>
      </c>
      <c r="I91" s="37" t="s">
        <v>42</v>
      </c>
      <c r="J91" s="11" t="str">
        <f t="shared" si="47"/>
        <v/>
      </c>
      <c r="K91" s="11" t="str">
        <f t="shared" si="48"/>
        <v/>
      </c>
      <c r="L91" s="12">
        <f t="shared" si="49"/>
        <v>-103.9999999999992</v>
      </c>
      <c r="M91" s="13">
        <f t="shared" si="50"/>
        <v>-40141.632392609936</v>
      </c>
      <c r="N91" s="6">
        <f t="shared" si="52"/>
        <v>762691.01545958873</v>
      </c>
    </row>
    <row r="92" spans="1:15">
      <c r="A92" s="37">
        <v>75</v>
      </c>
      <c r="B92" s="37" t="s">
        <v>35</v>
      </c>
      <c r="C92" s="5">
        <f t="shared" si="46"/>
        <v>3.6667837281711284</v>
      </c>
      <c r="D92" s="30" t="s">
        <v>194</v>
      </c>
      <c r="E92" s="37">
        <v>211.92</v>
      </c>
      <c r="F92" s="37">
        <v>210.88</v>
      </c>
      <c r="G92" s="30" t="s">
        <v>195</v>
      </c>
      <c r="H92" s="37">
        <v>211.85</v>
      </c>
      <c r="I92" s="37" t="s">
        <v>42</v>
      </c>
      <c r="J92" s="11" t="str">
        <f t="shared" si="47"/>
        <v/>
      </c>
      <c r="K92" s="11" t="str">
        <f t="shared" si="48"/>
        <v/>
      </c>
      <c r="L92" s="12">
        <f t="shared" si="49"/>
        <v>-6.9999999999993179</v>
      </c>
      <c r="M92" s="13">
        <f t="shared" si="50"/>
        <v>-2566.7486097195397</v>
      </c>
      <c r="N92" s="6">
        <f t="shared" si="52"/>
        <v>760124.26684986916</v>
      </c>
    </row>
    <row r="93" spans="1:15">
      <c r="A93" s="37">
        <v>76</v>
      </c>
      <c r="B93" s="37" t="s">
        <v>35</v>
      </c>
      <c r="C93" s="5">
        <f t="shared" si="46"/>
        <v>6.4417310749988541</v>
      </c>
      <c r="D93" s="30" t="s">
        <v>196</v>
      </c>
      <c r="E93" s="37">
        <v>208.76</v>
      </c>
      <c r="F93" s="37">
        <v>208.17</v>
      </c>
      <c r="G93" s="30" t="s">
        <v>197</v>
      </c>
      <c r="H93" s="37">
        <v>208.17</v>
      </c>
      <c r="I93" s="37" t="s">
        <v>42</v>
      </c>
      <c r="J93" s="11" t="str">
        <f t="shared" si="47"/>
        <v/>
      </c>
      <c r="K93" s="11" t="str">
        <f t="shared" si="48"/>
        <v/>
      </c>
      <c r="L93" s="12">
        <f t="shared" si="49"/>
        <v>-59.000000000000341</v>
      </c>
      <c r="M93" s="13">
        <f t="shared" si="50"/>
        <v>-38006.213342493458</v>
      </c>
      <c r="N93" s="6">
        <f t="shared" si="52"/>
        <v>722118.05350737576</v>
      </c>
    </row>
    <row r="94" spans="1:15">
      <c r="A94" s="37">
        <v>77</v>
      </c>
      <c r="B94" s="37" t="s">
        <v>35</v>
      </c>
      <c r="C94" s="5">
        <f t="shared" si="46"/>
        <v>4.0568429972325104</v>
      </c>
      <c r="D94" s="30" t="s">
        <v>198</v>
      </c>
      <c r="E94" s="37">
        <v>210.25</v>
      </c>
      <c r="F94" s="37">
        <v>209.36</v>
      </c>
      <c r="G94" s="30" t="s">
        <v>199</v>
      </c>
      <c r="H94" s="37">
        <v>212.73</v>
      </c>
      <c r="I94" s="37" t="s">
        <v>39</v>
      </c>
      <c r="J94" s="11">
        <f t="shared" si="47"/>
        <v>247.99999999999898</v>
      </c>
      <c r="K94" s="11">
        <f t="shared" si="48"/>
        <v>100609.70633136584</v>
      </c>
      <c r="L94" s="12" t="str">
        <f t="shared" si="49"/>
        <v/>
      </c>
      <c r="M94" s="13" t="str">
        <f t="shared" si="50"/>
        <v/>
      </c>
      <c r="N94" s="6">
        <f t="shared" si="52"/>
        <v>822727.75983874162</v>
      </c>
      <c r="O94" s="7">
        <f t="shared" ref="O94" si="53">(H94-E94)/(E94-F94)</f>
        <v>2.7865168539326155</v>
      </c>
    </row>
    <row r="95" spans="1:15">
      <c r="A95" s="37">
        <v>78</v>
      </c>
      <c r="B95" s="37" t="s">
        <v>34</v>
      </c>
      <c r="C95" s="5">
        <f t="shared" si="46"/>
        <v>2.5083163409717941</v>
      </c>
      <c r="D95" s="30" t="s">
        <v>200</v>
      </c>
      <c r="E95" s="37">
        <v>210.25</v>
      </c>
      <c r="F95" s="37">
        <v>211.89</v>
      </c>
      <c r="G95" s="30" t="s">
        <v>201</v>
      </c>
      <c r="H95" s="37">
        <v>211.06</v>
      </c>
      <c r="I95" s="37" t="s">
        <v>42</v>
      </c>
      <c r="J95" s="11" t="str">
        <f t="shared" si="47"/>
        <v/>
      </c>
      <c r="K95" s="11" t="str">
        <f t="shared" si="48"/>
        <v/>
      </c>
      <c r="L95" s="12">
        <f t="shared" si="49"/>
        <v>-81.000000000000227</v>
      </c>
      <c r="M95" s="13">
        <f t="shared" si="50"/>
        <v>-20317.36236187159</v>
      </c>
      <c r="N95" s="6">
        <f t="shared" si="52"/>
        <v>802410.39747686998</v>
      </c>
    </row>
    <row r="96" spans="1:15">
      <c r="A96" s="37">
        <v>79</v>
      </c>
      <c r="B96" s="37" t="s">
        <v>34</v>
      </c>
      <c r="C96" s="5">
        <f t="shared" si="46"/>
        <v>3.7148629512818605</v>
      </c>
      <c r="D96" s="30" t="s">
        <v>202</v>
      </c>
      <c r="E96" s="37">
        <v>204.34</v>
      </c>
      <c r="F96" s="37">
        <v>205.42</v>
      </c>
      <c r="G96" s="30" t="s">
        <v>203</v>
      </c>
      <c r="H96" s="37">
        <v>199.83</v>
      </c>
      <c r="I96" s="37" t="s">
        <v>39</v>
      </c>
      <c r="J96" s="11">
        <f t="shared" si="47"/>
        <v>450.99999999999909</v>
      </c>
      <c r="K96" s="11">
        <f t="shared" si="48"/>
        <v>167540.31910281157</v>
      </c>
      <c r="L96" s="12" t="str">
        <f t="shared" si="49"/>
        <v/>
      </c>
      <c r="M96" s="13" t="str">
        <f t="shared" si="50"/>
        <v/>
      </c>
      <c r="N96" s="6">
        <f t="shared" si="52"/>
        <v>969950.7165796815</v>
      </c>
      <c r="O96" s="7">
        <f t="shared" ref="O96" si="54">(H96-E96)/(E96-F96)</f>
        <v>4.1759259259259789</v>
      </c>
    </row>
    <row r="97" spans="1:15">
      <c r="A97" s="37">
        <v>80</v>
      </c>
      <c r="B97" s="37" t="s">
        <v>34</v>
      </c>
      <c r="C97" s="5">
        <f t="shared" si="46"/>
        <v>4.0754231789062327</v>
      </c>
      <c r="D97" s="30" t="s">
        <v>204</v>
      </c>
      <c r="E97" s="37">
        <v>199.25</v>
      </c>
      <c r="F97" s="37">
        <v>200.44</v>
      </c>
      <c r="G97" s="30" t="s">
        <v>205</v>
      </c>
      <c r="H97" s="37">
        <v>199.25</v>
      </c>
      <c r="I97" s="37" t="s">
        <v>206</v>
      </c>
      <c r="J97" s="11" t="str">
        <f t="shared" si="47"/>
        <v/>
      </c>
      <c r="K97" s="11" t="str">
        <f t="shared" si="48"/>
        <v/>
      </c>
      <c r="L97" s="12" t="str">
        <f t="shared" si="49"/>
        <v/>
      </c>
      <c r="M97" s="13" t="str">
        <f t="shared" si="50"/>
        <v/>
      </c>
      <c r="N97" s="6">
        <f>N96</f>
        <v>969950.7165796815</v>
      </c>
    </row>
    <row r="98" spans="1:15">
      <c r="A98" s="37">
        <v>81</v>
      </c>
      <c r="B98" s="37" t="s">
        <v>35</v>
      </c>
      <c r="C98" s="5">
        <f t="shared" si="46"/>
        <v>8.3616441084453506</v>
      </c>
      <c r="D98" s="30" t="s">
        <v>207</v>
      </c>
      <c r="E98" s="37">
        <v>205.75</v>
      </c>
      <c r="F98" s="37">
        <v>205.17</v>
      </c>
      <c r="G98" s="30" t="s">
        <v>208</v>
      </c>
      <c r="H98" s="37">
        <v>205.17</v>
      </c>
      <c r="I98" s="37" t="s">
        <v>42</v>
      </c>
      <c r="J98" s="11" t="str">
        <f t="shared" si="47"/>
        <v/>
      </c>
      <c r="K98" s="11" t="str">
        <f t="shared" si="48"/>
        <v/>
      </c>
      <c r="L98" s="12">
        <f t="shared" si="49"/>
        <v>-58.000000000001251</v>
      </c>
      <c r="M98" s="13">
        <f t="shared" si="50"/>
        <v>-48497.535828984081</v>
      </c>
      <c r="N98" s="6">
        <f t="shared" si="52"/>
        <v>921453.18075069739</v>
      </c>
    </row>
    <row r="99" spans="1:15">
      <c r="A99" s="37">
        <v>82</v>
      </c>
      <c r="B99" s="37" t="s">
        <v>35</v>
      </c>
      <c r="C99" s="5">
        <f t="shared" si="46"/>
        <v>3.5994264873074093</v>
      </c>
      <c r="D99" s="30" t="s">
        <v>208</v>
      </c>
      <c r="E99" s="37">
        <v>205.93</v>
      </c>
      <c r="F99" s="37">
        <v>204.65</v>
      </c>
      <c r="G99" s="30" t="s">
        <v>209</v>
      </c>
      <c r="H99" s="37">
        <v>204.65</v>
      </c>
      <c r="I99" s="37" t="s">
        <v>42</v>
      </c>
      <c r="J99" s="11" t="str">
        <f t="shared" si="47"/>
        <v/>
      </c>
      <c r="K99" s="11" t="str">
        <f t="shared" si="48"/>
        <v/>
      </c>
      <c r="L99" s="12">
        <f t="shared" si="49"/>
        <v>-128.00000000000011</v>
      </c>
      <c r="M99" s="13">
        <f t="shared" si="50"/>
        <v>-46072.659037534882</v>
      </c>
      <c r="N99" s="6">
        <f t="shared" si="52"/>
        <v>875380.52171316254</v>
      </c>
    </row>
    <row r="100" spans="1:15">
      <c r="A100" s="37">
        <v>83</v>
      </c>
      <c r="B100" s="37" t="s">
        <v>35</v>
      </c>
      <c r="C100" s="5">
        <f t="shared" si="46"/>
        <v>6.532690460546112</v>
      </c>
      <c r="D100" s="30" t="s">
        <v>210</v>
      </c>
      <c r="E100" s="37">
        <v>203.07</v>
      </c>
      <c r="F100" s="37">
        <v>202.4</v>
      </c>
      <c r="G100" s="30" t="s">
        <v>211</v>
      </c>
      <c r="H100" s="37">
        <v>203.07</v>
      </c>
      <c r="I100" s="37" t="s">
        <v>212</v>
      </c>
      <c r="J100" s="11" t="str">
        <f t="shared" si="47"/>
        <v/>
      </c>
      <c r="K100" s="11" t="str">
        <f t="shared" si="48"/>
        <v/>
      </c>
      <c r="L100" s="12" t="str">
        <f t="shared" si="49"/>
        <v/>
      </c>
      <c r="M100" s="13" t="str">
        <f t="shared" si="50"/>
        <v/>
      </c>
      <c r="N100" s="6">
        <f>N99</f>
        <v>875380.52171316254</v>
      </c>
      <c r="O100" s="7"/>
    </row>
    <row r="101" spans="1:15">
      <c r="A101" s="37">
        <v>84</v>
      </c>
      <c r="B101" s="37" t="s">
        <v>35</v>
      </c>
      <c r="C101" s="5">
        <f t="shared" si="46"/>
        <v>5.6842891020336577</v>
      </c>
      <c r="D101" s="30" t="s">
        <v>213</v>
      </c>
      <c r="E101" s="37">
        <v>207.51</v>
      </c>
      <c r="F101" s="37">
        <v>206.74</v>
      </c>
      <c r="G101" s="30" t="s">
        <v>214</v>
      </c>
      <c r="H101" s="37">
        <v>207.51</v>
      </c>
      <c r="I101" s="37" t="s">
        <v>212</v>
      </c>
      <c r="J101" s="11" t="str">
        <f t="shared" si="47"/>
        <v/>
      </c>
      <c r="K101" s="11" t="str">
        <f t="shared" si="48"/>
        <v/>
      </c>
      <c r="L101" s="12" t="str">
        <f t="shared" si="49"/>
        <v/>
      </c>
      <c r="M101" s="13" t="str">
        <f t="shared" si="50"/>
        <v/>
      </c>
      <c r="N101" s="6">
        <f>N100</f>
        <v>875380.52171316254</v>
      </c>
    </row>
    <row r="102" spans="1:15">
      <c r="A102" s="37">
        <v>85</v>
      </c>
      <c r="B102" s="37" t="s">
        <v>35</v>
      </c>
      <c r="C102" s="5">
        <f t="shared" si="46"/>
        <v>5.9147332548185938</v>
      </c>
      <c r="D102" s="30" t="s">
        <v>215</v>
      </c>
      <c r="E102" s="37">
        <v>210.11</v>
      </c>
      <c r="F102" s="37">
        <v>209.37</v>
      </c>
      <c r="G102" s="30" t="s">
        <v>216</v>
      </c>
      <c r="H102" s="37">
        <v>211.01</v>
      </c>
      <c r="I102" s="37" t="s">
        <v>39</v>
      </c>
      <c r="J102" s="11">
        <f t="shared" si="47"/>
        <v>89.999999999997726</v>
      </c>
      <c r="K102" s="11">
        <f t="shared" si="48"/>
        <v>53232.599293366002</v>
      </c>
      <c r="L102" s="12" t="str">
        <f t="shared" si="49"/>
        <v/>
      </c>
      <c r="M102" s="13" t="str">
        <f t="shared" si="50"/>
        <v/>
      </c>
      <c r="N102" s="6">
        <f t="shared" si="52"/>
        <v>928613.1210065285</v>
      </c>
      <c r="O102" s="7">
        <f t="shared" ref="O102" si="55">(H102-E102)/(E102-F102)</f>
        <v>1.2162162162161705</v>
      </c>
    </row>
    <row r="103" spans="1:15">
      <c r="A103" s="37">
        <v>86</v>
      </c>
      <c r="B103" s="37" t="s">
        <v>35</v>
      </c>
      <c r="C103" s="5">
        <f t="shared" si="46"/>
        <v>10.09362088050557</v>
      </c>
      <c r="D103" s="30" t="s">
        <v>217</v>
      </c>
      <c r="E103" s="37">
        <v>212.6</v>
      </c>
      <c r="F103" s="37">
        <v>212.14</v>
      </c>
      <c r="G103" s="30" t="s">
        <v>218</v>
      </c>
      <c r="H103" s="37">
        <v>212.58</v>
      </c>
      <c r="I103" s="37" t="s">
        <v>42</v>
      </c>
      <c r="J103" s="11" t="str">
        <f t="shared" si="47"/>
        <v/>
      </c>
      <c r="K103" s="11" t="str">
        <f t="shared" si="48"/>
        <v/>
      </c>
      <c r="L103" s="12">
        <f t="shared" si="49"/>
        <v>-1.999999999998181</v>
      </c>
      <c r="M103" s="13">
        <f t="shared" si="50"/>
        <v>-2018.7241760992781</v>
      </c>
      <c r="N103" s="6">
        <f t="shared" si="52"/>
        <v>926594.39683042921</v>
      </c>
    </row>
    <row r="104" spans="1:15">
      <c r="A104" s="37">
        <v>87</v>
      </c>
      <c r="B104" s="37" t="s">
        <v>35</v>
      </c>
      <c r="C104" s="5">
        <f t="shared" si="46"/>
        <v>12.521545903114719</v>
      </c>
      <c r="D104" s="30" t="s">
        <v>219</v>
      </c>
      <c r="E104" s="37">
        <v>211.64</v>
      </c>
      <c r="F104" s="37">
        <v>211.27</v>
      </c>
      <c r="G104" s="30" t="s">
        <v>220</v>
      </c>
      <c r="H104" s="37">
        <v>211.27</v>
      </c>
      <c r="I104" s="37" t="s">
        <v>42</v>
      </c>
      <c r="J104" s="11" t="str">
        <f t="shared" si="47"/>
        <v/>
      </c>
      <c r="K104" s="11" t="str">
        <f t="shared" si="48"/>
        <v/>
      </c>
      <c r="L104" s="12">
        <f t="shared" si="49"/>
        <v>-36.999999999997613</v>
      </c>
      <c r="M104" s="13">
        <f t="shared" si="50"/>
        <v>-46329.719841521473</v>
      </c>
      <c r="N104" s="6">
        <f t="shared" si="52"/>
        <v>880264.67698890774</v>
      </c>
    </row>
    <row r="105" spans="1:15">
      <c r="A105" s="37">
        <v>88</v>
      </c>
      <c r="B105" s="37" t="s">
        <v>35</v>
      </c>
      <c r="C105" s="5">
        <f t="shared" si="46"/>
        <v>11.285444576781263</v>
      </c>
      <c r="D105" s="30" t="s">
        <v>221</v>
      </c>
      <c r="E105" s="37">
        <v>213.79</v>
      </c>
      <c r="F105" s="37">
        <v>213.4</v>
      </c>
      <c r="G105" s="30" t="s">
        <v>222</v>
      </c>
      <c r="H105" s="37">
        <v>213.54</v>
      </c>
      <c r="I105" s="37" t="s">
        <v>42</v>
      </c>
      <c r="J105" s="11" t="str">
        <f t="shared" si="47"/>
        <v/>
      </c>
      <c r="K105" s="11" t="str">
        <f t="shared" si="48"/>
        <v/>
      </c>
      <c r="L105" s="12">
        <f t="shared" si="49"/>
        <v>-25</v>
      </c>
      <c r="M105" s="13">
        <f t="shared" si="50"/>
        <v>-28213.611441953155</v>
      </c>
      <c r="N105" s="6">
        <f t="shared" si="52"/>
        <v>852051.06554695463</v>
      </c>
    </row>
    <row r="106" spans="1:15">
      <c r="A106" s="37">
        <v>89</v>
      </c>
      <c r="B106" s="37" t="s">
        <v>35</v>
      </c>
      <c r="C106" s="5">
        <f t="shared" si="46"/>
        <v>4.9537852648079603</v>
      </c>
      <c r="D106" s="50" t="s">
        <v>224</v>
      </c>
      <c r="E106" s="37">
        <v>206.1</v>
      </c>
      <c r="F106" s="37">
        <v>205.24</v>
      </c>
      <c r="G106" s="30" t="s">
        <v>223</v>
      </c>
      <c r="H106" s="37">
        <v>205.24</v>
      </c>
      <c r="I106" s="37" t="s">
        <v>42</v>
      </c>
      <c r="J106" s="11" t="str">
        <f t="shared" si="47"/>
        <v/>
      </c>
      <c r="K106" s="11" t="str">
        <f t="shared" si="48"/>
        <v/>
      </c>
      <c r="L106" s="12">
        <f t="shared" si="49"/>
        <v>-85.999999999998522</v>
      </c>
      <c r="M106" s="13">
        <f t="shared" si="50"/>
        <v>-42602.553277347724</v>
      </c>
      <c r="N106" s="6">
        <f t="shared" si="52"/>
        <v>809448.51226960693</v>
      </c>
    </row>
    <row r="107" spans="1:15">
      <c r="A107" s="37">
        <v>90</v>
      </c>
      <c r="B107" s="37" t="s">
        <v>34</v>
      </c>
      <c r="C107" s="5">
        <f t="shared" si="46"/>
        <v>3.818153359762289</v>
      </c>
      <c r="D107" s="30" t="s">
        <v>225</v>
      </c>
      <c r="E107" s="37">
        <v>193.77</v>
      </c>
      <c r="F107" s="37">
        <v>194.83</v>
      </c>
      <c r="H107" s="37">
        <v>193.39</v>
      </c>
      <c r="I107" s="37" t="s">
        <v>39</v>
      </c>
      <c r="J107" s="11">
        <f t="shared" si="47"/>
        <v>38.000000000002387</v>
      </c>
      <c r="K107" s="11">
        <f t="shared" si="48"/>
        <v>14508.982767097608</v>
      </c>
      <c r="L107" s="12" t="str">
        <f t="shared" si="49"/>
        <v/>
      </c>
      <c r="M107" s="13" t="str">
        <f t="shared" si="50"/>
        <v/>
      </c>
      <c r="N107" s="6">
        <f t="shared" si="52"/>
        <v>823957.49503670458</v>
      </c>
      <c r="O107" s="7">
        <f t="shared" ref="O107" si="56">(H107-E107)/(E107-F107)</f>
        <v>0.35849056603775759</v>
      </c>
    </row>
    <row r="108" spans="1:15">
      <c r="A108" s="37">
        <v>91</v>
      </c>
      <c r="B108" s="37" t="s">
        <v>35</v>
      </c>
      <c r="C108" s="5">
        <f t="shared" si="46"/>
        <v>4.1614014900843284</v>
      </c>
      <c r="D108" s="30" t="s">
        <v>226</v>
      </c>
      <c r="E108" s="37">
        <v>196.56</v>
      </c>
      <c r="F108" s="37">
        <v>195.57</v>
      </c>
      <c r="G108" s="30" t="s">
        <v>227</v>
      </c>
      <c r="H108" s="37">
        <v>196.16</v>
      </c>
      <c r="I108" s="37" t="s">
        <v>42</v>
      </c>
      <c r="J108" s="11" t="str">
        <f t="shared" si="47"/>
        <v/>
      </c>
      <c r="K108" s="11" t="str">
        <f t="shared" si="48"/>
        <v/>
      </c>
      <c r="L108" s="12">
        <f t="shared" si="49"/>
        <v>-40.000000000000568</v>
      </c>
      <c r="M108" s="13">
        <f t="shared" si="50"/>
        <v>-16645.605960337551</v>
      </c>
      <c r="N108" s="6">
        <f t="shared" si="52"/>
        <v>807311.88907636702</v>
      </c>
    </row>
    <row r="109" spans="1:15">
      <c r="A109" s="37">
        <v>92</v>
      </c>
      <c r="B109" s="37" t="s">
        <v>34</v>
      </c>
      <c r="C109" s="5">
        <f t="shared" si="46"/>
        <v>1.2653791364833349</v>
      </c>
      <c r="D109" s="30" t="s">
        <v>228</v>
      </c>
      <c r="E109" s="37">
        <v>178.06</v>
      </c>
      <c r="F109" s="37">
        <v>181.25</v>
      </c>
      <c r="G109" s="30" t="s">
        <v>229</v>
      </c>
      <c r="H109" s="37">
        <v>171.92</v>
      </c>
      <c r="I109" s="37" t="s">
        <v>39</v>
      </c>
      <c r="J109" s="11">
        <f t="shared" si="47"/>
        <v>614.00000000000148</v>
      </c>
      <c r="K109" s="11">
        <f t="shared" si="48"/>
        <v>77694.278980076939</v>
      </c>
      <c r="L109" s="12" t="str">
        <f t="shared" si="49"/>
        <v/>
      </c>
      <c r="M109" s="13" t="str">
        <f t="shared" si="50"/>
        <v/>
      </c>
      <c r="N109" s="6">
        <f t="shared" si="52"/>
        <v>885006.16805644392</v>
      </c>
      <c r="O109" s="7">
        <f t="shared" ref="O109" si="57">(H109-E109)/(E109-F109)</f>
        <v>1.9247648902821377</v>
      </c>
    </row>
    <row r="110" spans="1:15">
      <c r="A110" s="37">
        <v>93</v>
      </c>
      <c r="B110" s="37" t="s">
        <v>34</v>
      </c>
      <c r="C110" s="5">
        <f t="shared" si="46"/>
        <v>1.7218018833783004</v>
      </c>
      <c r="D110" s="30" t="s">
        <v>230</v>
      </c>
      <c r="E110" s="37">
        <v>157.91</v>
      </c>
      <c r="F110" s="37">
        <v>160.47999999999999</v>
      </c>
      <c r="G110" s="30" t="s">
        <v>231</v>
      </c>
      <c r="H110" s="37">
        <v>160.47999999999999</v>
      </c>
      <c r="I110" s="37" t="s">
        <v>42</v>
      </c>
      <c r="J110" s="11" t="str">
        <f t="shared" si="47"/>
        <v/>
      </c>
      <c r="K110" s="11" t="str">
        <f t="shared" si="48"/>
        <v/>
      </c>
      <c r="L110" s="12">
        <f t="shared" si="49"/>
        <v>-256.99999999999932</v>
      </c>
      <c r="M110" s="13">
        <f t="shared" si="50"/>
        <v>-44250.3084028222</v>
      </c>
      <c r="N110" s="6">
        <f t="shared" si="52"/>
        <v>840755.85965362168</v>
      </c>
    </row>
    <row r="111" spans="1:15">
      <c r="A111" s="37">
        <v>94</v>
      </c>
      <c r="B111" s="37" t="s">
        <v>35</v>
      </c>
      <c r="C111" s="5">
        <f t="shared" si="46"/>
        <v>2.1557842555221196</v>
      </c>
      <c r="D111" s="30" t="s">
        <v>232</v>
      </c>
      <c r="E111" s="37">
        <v>145.47</v>
      </c>
      <c r="F111" s="37">
        <v>143.52000000000001</v>
      </c>
      <c r="G111" s="30" t="s">
        <v>233</v>
      </c>
      <c r="H111" s="37">
        <v>144.24</v>
      </c>
      <c r="I111" s="37" t="s">
        <v>42</v>
      </c>
      <c r="J111" s="11" t="str">
        <f t="shared" si="47"/>
        <v/>
      </c>
      <c r="K111" s="11" t="str">
        <f t="shared" si="48"/>
        <v/>
      </c>
      <c r="L111" s="12">
        <f t="shared" si="49"/>
        <v>-122.99999999999898</v>
      </c>
      <c r="M111" s="13">
        <f t="shared" si="50"/>
        <v>-26516.146342921849</v>
      </c>
      <c r="N111" s="6">
        <f t="shared" si="52"/>
        <v>814239.71331069979</v>
      </c>
    </row>
    <row r="112" spans="1:15">
      <c r="A112" s="37">
        <v>95</v>
      </c>
      <c r="B112" s="37" t="s">
        <v>35</v>
      </c>
      <c r="C112" s="5">
        <f t="shared" si="46"/>
        <v>5.8159979522193801</v>
      </c>
      <c r="D112" s="30" t="s">
        <v>234</v>
      </c>
      <c r="E112" s="37">
        <v>146.91</v>
      </c>
      <c r="F112" s="37">
        <v>146.21</v>
      </c>
      <c r="G112" s="30" t="s">
        <v>235</v>
      </c>
      <c r="H112" s="37">
        <v>146.21</v>
      </c>
      <c r="I112" s="37" t="s">
        <v>42</v>
      </c>
      <c r="J112" s="11" t="str">
        <f t="shared" si="47"/>
        <v/>
      </c>
      <c r="K112" s="11" t="str">
        <f t="shared" si="48"/>
        <v/>
      </c>
      <c r="L112" s="12">
        <f t="shared" si="49"/>
        <v>-69.999999999998863</v>
      </c>
      <c r="M112" s="13">
        <f t="shared" si="50"/>
        <v>-40711.985665535001</v>
      </c>
      <c r="N112" s="6">
        <f t="shared" si="52"/>
        <v>773527.72764516482</v>
      </c>
    </row>
    <row r="113" spans="1:15">
      <c r="A113" s="37">
        <v>96</v>
      </c>
      <c r="B113" s="37" t="s">
        <v>35</v>
      </c>
      <c r="C113" s="5">
        <f t="shared" si="46"/>
        <v>3.9465700390059841</v>
      </c>
      <c r="D113" s="30" t="s">
        <v>236</v>
      </c>
      <c r="E113" s="37">
        <v>136.97</v>
      </c>
      <c r="F113" s="37">
        <v>135.99</v>
      </c>
      <c r="G113" s="30" t="s">
        <v>237</v>
      </c>
      <c r="H113" s="37">
        <v>136.41</v>
      </c>
      <c r="I113" s="37" t="s">
        <v>42</v>
      </c>
      <c r="J113" s="11" t="str">
        <f t="shared" si="47"/>
        <v/>
      </c>
      <c r="K113" s="11" t="str">
        <f t="shared" si="48"/>
        <v/>
      </c>
      <c r="L113" s="12">
        <f t="shared" si="49"/>
        <v>-56.000000000000227</v>
      </c>
      <c r="M113" s="13">
        <f t="shared" si="50"/>
        <v>-22100.792218433598</v>
      </c>
      <c r="N113" s="6">
        <f t="shared" si="52"/>
        <v>751426.93542673124</v>
      </c>
    </row>
    <row r="114" spans="1:15">
      <c r="A114" s="37">
        <v>97</v>
      </c>
      <c r="B114" s="37" t="s">
        <v>35</v>
      </c>
      <c r="C114" s="5">
        <f t="shared" si="46"/>
        <v>1.1454678893700168</v>
      </c>
      <c r="D114" s="30" t="s">
        <v>238</v>
      </c>
      <c r="E114" s="37">
        <v>133.21</v>
      </c>
      <c r="F114" s="37">
        <v>129.93</v>
      </c>
      <c r="G114" s="30" t="s">
        <v>239</v>
      </c>
      <c r="H114" s="37">
        <v>138.81</v>
      </c>
      <c r="I114" s="37" t="s">
        <v>39</v>
      </c>
      <c r="J114" s="11">
        <f t="shared" si="47"/>
        <v>559.99999999999943</v>
      </c>
      <c r="K114" s="11">
        <f t="shared" si="48"/>
        <v>64146.201804720877</v>
      </c>
      <c r="L114" s="12" t="str">
        <f t="shared" si="49"/>
        <v/>
      </c>
      <c r="M114" s="13" t="str">
        <f t="shared" si="50"/>
        <v/>
      </c>
      <c r="N114" s="6">
        <f t="shared" si="52"/>
        <v>815573.13723145216</v>
      </c>
      <c r="O114" s="7">
        <f t="shared" ref="O114" si="58">(H114-E114)/(E114-F114)</f>
        <v>1.7073170731707294</v>
      </c>
    </row>
    <row r="115" spans="1:15">
      <c r="A115" s="37"/>
      <c r="B115" s="37"/>
      <c r="C115" s="5"/>
      <c r="D115" s="51" t="s">
        <v>240</v>
      </c>
      <c r="E115" s="37"/>
      <c r="F115" s="37"/>
      <c r="G115" s="37"/>
      <c r="H115" s="37"/>
      <c r="I115" s="37"/>
      <c r="J115" s="11"/>
      <c r="K115" s="11"/>
      <c r="L115" s="12"/>
      <c r="M115" s="13"/>
      <c r="N115" s="6"/>
    </row>
    <row r="116" spans="1:15">
      <c r="A116" s="37">
        <v>98</v>
      </c>
      <c r="B116" s="37" t="s">
        <v>34</v>
      </c>
      <c r="C116" s="5">
        <f>IFERROR(ABS(N114*$L$2/(E116-F116)/10000),"")</f>
        <v>2.6479647312709624</v>
      </c>
      <c r="D116" s="30" t="s">
        <v>241</v>
      </c>
      <c r="E116" s="37">
        <v>126.68</v>
      </c>
      <c r="F116" s="37">
        <v>128.22</v>
      </c>
      <c r="G116" s="30" t="s">
        <v>242</v>
      </c>
      <c r="H116" s="37">
        <v>128.22</v>
      </c>
      <c r="I116" s="37" t="s">
        <v>42</v>
      </c>
      <c r="J116" s="11" t="str">
        <f t="shared" si="47"/>
        <v/>
      </c>
      <c r="K116" s="11" t="str">
        <f t="shared" si="48"/>
        <v/>
      </c>
      <c r="L116" s="12">
        <f t="shared" si="49"/>
        <v>-153.9999999999992</v>
      </c>
      <c r="M116" s="13">
        <f t="shared" si="50"/>
        <v>-40778.656861572606</v>
      </c>
      <c r="N116" s="6">
        <f>IF(M116&lt;1,M116+N114,K116+N114)</f>
        <v>774794.48036987951</v>
      </c>
    </row>
    <row r="117" spans="1:15">
      <c r="A117" s="37">
        <v>99</v>
      </c>
      <c r="B117" s="37" t="s">
        <v>35</v>
      </c>
      <c r="C117" s="5">
        <f t="shared" si="46"/>
        <v>7.0435861851805779</v>
      </c>
      <c r="D117" s="30" t="s">
        <v>243</v>
      </c>
      <c r="E117" s="37">
        <v>131.62</v>
      </c>
      <c r="F117" s="37">
        <v>131.07</v>
      </c>
      <c r="G117" s="30" t="s">
        <v>244</v>
      </c>
      <c r="H117" s="37">
        <v>131.07</v>
      </c>
      <c r="I117" s="37" t="s">
        <v>42</v>
      </c>
      <c r="J117" s="11" t="str">
        <f t="shared" si="47"/>
        <v/>
      </c>
      <c r="K117" s="11" t="str">
        <f t="shared" si="48"/>
        <v/>
      </c>
      <c r="L117" s="12">
        <f t="shared" si="49"/>
        <v>-55.000000000001137</v>
      </c>
      <c r="M117" s="13">
        <f t="shared" si="50"/>
        <v>-38739.72401849398</v>
      </c>
      <c r="N117" s="6">
        <f t="shared" si="52"/>
        <v>736054.7563513855</v>
      </c>
    </row>
    <row r="118" spans="1:15">
      <c r="A118" s="37">
        <v>100</v>
      </c>
      <c r="B118" s="37" t="s">
        <v>34</v>
      </c>
      <c r="C118" s="5">
        <f t="shared" si="46"/>
        <v>2.5917420998287932</v>
      </c>
      <c r="D118" s="30" t="s">
        <v>245</v>
      </c>
      <c r="E118" s="37">
        <v>137.16999999999999</v>
      </c>
      <c r="F118" s="37">
        <v>138.59</v>
      </c>
      <c r="G118" s="30" t="s">
        <v>246</v>
      </c>
      <c r="H118" s="37">
        <v>138.59</v>
      </c>
      <c r="I118" s="37" t="s">
        <v>42</v>
      </c>
      <c r="J118" s="11" t="str">
        <f t="shared" si="47"/>
        <v/>
      </c>
      <c r="K118" s="11" t="str">
        <f t="shared" si="48"/>
        <v/>
      </c>
      <c r="L118" s="12">
        <f t="shared" si="49"/>
        <v>-142.00000000000159</v>
      </c>
      <c r="M118" s="13">
        <f t="shared" si="50"/>
        <v>-36802.737817569279</v>
      </c>
      <c r="N118" s="6">
        <f t="shared" si="52"/>
        <v>699252.01853381621</v>
      </c>
    </row>
    <row r="119" spans="1:15">
      <c r="J119" s="11"/>
      <c r="K119" s="11"/>
      <c r="L119" s="12"/>
      <c r="M119" s="13"/>
    </row>
    <row r="120" spans="1:15">
      <c r="J120" s="11"/>
      <c r="K120" s="11"/>
      <c r="L120" s="12"/>
      <c r="M120" s="13"/>
    </row>
    <row r="121" spans="1:15">
      <c r="J121" s="11"/>
      <c r="K121" s="11"/>
      <c r="L121" s="12"/>
      <c r="M121" s="13"/>
    </row>
    <row r="122" spans="1:15">
      <c r="J122" s="11"/>
      <c r="K122" s="11"/>
      <c r="L122" s="12"/>
      <c r="M122" s="13"/>
    </row>
    <row r="123" spans="1:15">
      <c r="J123" s="11"/>
      <c r="K123" s="11"/>
      <c r="L123" s="12"/>
      <c r="M123" s="13"/>
    </row>
    <row r="124" spans="1:15">
      <c r="J124" s="11"/>
      <c r="K124" s="11"/>
      <c r="L124" s="12"/>
      <c r="M124" s="13"/>
    </row>
    <row r="125" spans="1:15">
      <c r="J125" s="11"/>
      <c r="K125" s="11"/>
      <c r="L125" s="12"/>
      <c r="M125" s="13"/>
    </row>
    <row r="126" spans="1:15">
      <c r="J126" s="11"/>
      <c r="K126" s="11"/>
      <c r="L126" s="12"/>
      <c r="M126" s="13"/>
    </row>
    <row r="127" spans="1:15">
      <c r="J127" s="11"/>
      <c r="K127" s="11"/>
      <c r="L127" s="12"/>
      <c r="M127" s="13"/>
    </row>
    <row r="128" spans="1:15">
      <c r="J128" s="11"/>
      <c r="K128" s="11"/>
      <c r="L128" s="12"/>
      <c r="M128" s="13"/>
    </row>
    <row r="129" spans="10:13">
      <c r="J129" s="11"/>
      <c r="K129" s="11"/>
      <c r="L129" s="12"/>
      <c r="M129" s="13"/>
    </row>
    <row r="130" spans="10:13">
      <c r="J130" s="11"/>
      <c r="K130" s="11"/>
      <c r="L130" s="12"/>
      <c r="M130" s="13"/>
    </row>
    <row r="131" spans="10:13">
      <c r="J131" s="11"/>
      <c r="K131" s="11"/>
      <c r="L131" s="12"/>
      <c r="M131" s="13"/>
    </row>
    <row r="132" spans="10:13">
      <c r="J132" s="11"/>
      <c r="K132" s="11"/>
      <c r="L132" s="12"/>
      <c r="M132" s="13"/>
    </row>
    <row r="133" spans="10:13">
      <c r="J133" s="11"/>
      <c r="K133" s="11"/>
      <c r="L133" s="12"/>
      <c r="M133" s="13"/>
    </row>
    <row r="134" spans="10:13">
      <c r="J134" s="11"/>
      <c r="K134" s="11"/>
      <c r="L134" s="12"/>
      <c r="M134" s="13"/>
    </row>
    <row r="135" spans="10:13">
      <c r="J135" s="11"/>
      <c r="K135" s="11"/>
      <c r="L135" s="12"/>
      <c r="M135" s="13"/>
    </row>
    <row r="136" spans="10:13">
      <c r="J136" s="11"/>
      <c r="K136" s="11"/>
      <c r="L136" s="12"/>
      <c r="M136" s="13"/>
    </row>
    <row r="137" spans="10:13">
      <c r="J137" s="11"/>
      <c r="K137" s="11"/>
      <c r="L137" s="12"/>
      <c r="M137" s="13"/>
    </row>
    <row r="138" spans="10:13">
      <c r="J138" s="11"/>
      <c r="K138" s="11"/>
      <c r="L138" s="12"/>
      <c r="M138" s="13"/>
    </row>
    <row r="139" spans="10:13">
      <c r="J139" s="11"/>
      <c r="K139" s="11"/>
      <c r="L139" s="12"/>
      <c r="M139" s="13"/>
    </row>
    <row r="140" spans="10:13">
      <c r="J140" s="11"/>
      <c r="K140" s="11"/>
      <c r="L140" s="12"/>
      <c r="M140" s="13"/>
    </row>
    <row r="141" spans="10:13">
      <c r="J141" s="11"/>
      <c r="K141" s="11"/>
      <c r="L141" s="12"/>
      <c r="M141" s="13"/>
    </row>
    <row r="142" spans="10:13">
      <c r="J142" s="11"/>
      <c r="K142" s="11"/>
      <c r="L142" s="12"/>
      <c r="M142" s="13"/>
    </row>
    <row r="143" spans="10:13">
      <c r="J143" s="11"/>
      <c r="K143" s="11"/>
      <c r="L143" s="12"/>
      <c r="M143" s="13"/>
    </row>
    <row r="144" spans="10:13">
      <c r="J144" s="11"/>
      <c r="K144" s="11"/>
      <c r="L144" s="12"/>
      <c r="M144" s="13"/>
    </row>
    <row r="145" spans="10:13">
      <c r="J145" s="11"/>
      <c r="K145" s="11"/>
      <c r="L145" s="12"/>
      <c r="M145" s="13"/>
    </row>
    <row r="146" spans="10:13">
      <c r="J146" s="11"/>
      <c r="K146" s="11"/>
      <c r="L146" s="12"/>
      <c r="M146" s="13"/>
    </row>
    <row r="147" spans="10:13">
      <c r="J147" s="11"/>
      <c r="K147" s="11"/>
      <c r="L147" s="12"/>
      <c r="M147" s="13"/>
    </row>
    <row r="148" spans="10:13">
      <c r="J148" s="11"/>
      <c r="K148" s="11"/>
      <c r="L148" s="12"/>
      <c r="M148" s="13"/>
    </row>
    <row r="149" spans="10:13">
      <c r="J149" s="11"/>
      <c r="K149" s="11"/>
      <c r="L149" s="12"/>
      <c r="M149" s="13"/>
    </row>
    <row r="150" spans="10:13">
      <c r="J150" s="11"/>
      <c r="K150" s="11"/>
      <c r="L150" s="12"/>
      <c r="M150" s="13"/>
    </row>
    <row r="151" spans="10:13">
      <c r="J151" s="11"/>
      <c r="K151" s="11"/>
      <c r="L151" s="12"/>
      <c r="M151" s="13"/>
    </row>
    <row r="152" spans="10:13">
      <c r="J152" s="11"/>
      <c r="K152" s="11"/>
      <c r="L152" s="12"/>
      <c r="M152" s="13"/>
    </row>
    <row r="153" spans="10:13">
      <c r="J153" s="11"/>
      <c r="K153" s="11"/>
      <c r="L153" s="12"/>
      <c r="M153" s="13"/>
    </row>
    <row r="154" spans="10:13">
      <c r="J154" s="11"/>
      <c r="K154" s="11"/>
      <c r="L154" s="12"/>
      <c r="M154" s="13"/>
    </row>
    <row r="155" spans="10:13">
      <c r="J155" s="11"/>
      <c r="K155" s="11"/>
      <c r="L155" s="12"/>
      <c r="M155" s="13"/>
    </row>
    <row r="156" spans="10:13">
      <c r="J156" s="11"/>
      <c r="K156" s="11"/>
      <c r="L156" s="12"/>
      <c r="M156" s="13"/>
    </row>
    <row r="157" spans="10:13">
      <c r="J157" s="11"/>
      <c r="K157" s="11"/>
      <c r="L157" s="12"/>
      <c r="M157" s="13"/>
    </row>
    <row r="158" spans="10:13">
      <c r="J158" s="11"/>
      <c r="K158" s="11"/>
      <c r="L158" s="12"/>
      <c r="M158" s="13"/>
    </row>
    <row r="159" spans="10:13">
      <c r="J159" s="11"/>
      <c r="K159" s="11"/>
      <c r="L159" s="12"/>
      <c r="M159" s="13"/>
    </row>
    <row r="160" spans="10:13">
      <c r="J160" s="11"/>
      <c r="K160" s="11"/>
      <c r="L160" s="12"/>
      <c r="M160" s="13"/>
    </row>
    <row r="161" spans="10:13">
      <c r="J161" s="11"/>
      <c r="K161" s="11"/>
      <c r="L161" s="12"/>
      <c r="M161" s="13"/>
    </row>
    <row r="162" spans="10:13">
      <c r="J162" s="11"/>
      <c r="K162" s="11"/>
      <c r="L162" s="12"/>
      <c r="M162" s="13"/>
    </row>
    <row r="163" spans="10:13">
      <c r="J163" s="11"/>
      <c r="K163" s="11"/>
      <c r="L163" s="12"/>
      <c r="M163" s="13"/>
    </row>
    <row r="164" spans="10:13">
      <c r="J164" s="11"/>
      <c r="K164" s="11"/>
      <c r="L164" s="12"/>
      <c r="M164" s="13"/>
    </row>
    <row r="165" spans="10:13">
      <c r="J165" s="11"/>
      <c r="K165" s="11"/>
      <c r="L165" s="12"/>
      <c r="M165" s="13"/>
    </row>
    <row r="166" spans="10:13">
      <c r="J166" s="11"/>
      <c r="K166" s="11"/>
      <c r="L166" s="12"/>
      <c r="M166" s="13"/>
    </row>
    <row r="167" spans="10:13">
      <c r="J167" s="11"/>
      <c r="K167" s="11"/>
      <c r="L167" s="12"/>
      <c r="M167" s="13"/>
    </row>
    <row r="168" spans="10:13">
      <c r="J168" s="11"/>
      <c r="K168" s="11"/>
      <c r="L168" s="12"/>
      <c r="M168" s="13"/>
    </row>
    <row r="169" spans="10:13">
      <c r="J169" s="11"/>
      <c r="K169" s="11"/>
      <c r="L169" s="12"/>
      <c r="M169" s="13"/>
    </row>
    <row r="170" spans="10:13">
      <c r="J170" s="11"/>
      <c r="K170" s="11"/>
      <c r="L170" s="12"/>
      <c r="M170" s="13"/>
    </row>
    <row r="171" spans="10:13">
      <c r="J171" s="11"/>
      <c r="K171" s="11"/>
      <c r="L171" s="12"/>
      <c r="M171" s="13"/>
    </row>
    <row r="172" spans="10:13">
      <c r="J172" s="11"/>
      <c r="K172" s="11"/>
      <c r="L172" s="12"/>
      <c r="M172" s="13"/>
    </row>
    <row r="173" spans="10:13">
      <c r="J173" s="11"/>
      <c r="K173" s="11"/>
      <c r="L173" s="12"/>
      <c r="M173" s="13"/>
    </row>
    <row r="174" spans="10:13">
      <c r="J174" s="11"/>
      <c r="K174" s="11"/>
      <c r="L174" s="12"/>
      <c r="M174" s="13"/>
    </row>
    <row r="175" spans="10:13">
      <c r="J175" s="11"/>
      <c r="K175" s="11"/>
      <c r="L175" s="12"/>
      <c r="M175" s="13"/>
    </row>
    <row r="176" spans="10:13">
      <c r="J176" s="11"/>
      <c r="K176" s="11"/>
      <c r="L176" s="12"/>
      <c r="M176" s="13"/>
    </row>
    <row r="177" spans="10:13">
      <c r="J177" s="11"/>
      <c r="K177" s="11"/>
      <c r="L177" s="12"/>
      <c r="M177" s="13"/>
    </row>
    <row r="178" spans="10:13">
      <c r="J178" s="11"/>
      <c r="K178" s="11"/>
      <c r="L178" s="12"/>
      <c r="M178" s="13"/>
    </row>
    <row r="179" spans="10:13">
      <c r="J179" s="11"/>
      <c r="K179" s="11"/>
      <c r="L179" s="12"/>
      <c r="M179" s="13"/>
    </row>
    <row r="180" spans="10:13">
      <c r="J180" s="11"/>
      <c r="K180" s="11"/>
      <c r="L180" s="12"/>
      <c r="M180" s="13"/>
    </row>
    <row r="181" spans="10:13">
      <c r="J181" s="11"/>
      <c r="K181" s="11"/>
      <c r="L181" s="12"/>
      <c r="M181" s="13"/>
    </row>
    <row r="182" spans="10:13">
      <c r="J182" s="11"/>
      <c r="K182" s="11"/>
      <c r="L182" s="12"/>
      <c r="M182" s="13"/>
    </row>
    <row r="183" spans="10:13">
      <c r="J183" s="11"/>
      <c r="K183" s="11"/>
      <c r="L183" s="12"/>
      <c r="M183" s="13"/>
    </row>
    <row r="184" spans="10:13">
      <c r="J184" s="11"/>
      <c r="K184" s="11"/>
      <c r="L184" s="12"/>
      <c r="M184" s="13"/>
    </row>
    <row r="185" spans="10:13">
      <c r="J185" s="11"/>
      <c r="K185" s="11"/>
      <c r="L185" s="12"/>
      <c r="M185" s="13"/>
    </row>
    <row r="186" spans="10:13">
      <c r="J186" s="11"/>
      <c r="K186" s="11"/>
      <c r="L186" s="12"/>
      <c r="M186" s="13"/>
    </row>
    <row r="187" spans="10:13">
      <c r="J187" s="11"/>
      <c r="K187" s="11"/>
      <c r="L187" s="12"/>
      <c r="M187" s="13"/>
    </row>
    <row r="188" spans="10:13">
      <c r="J188" s="11"/>
      <c r="K188" s="11"/>
      <c r="L188" s="12"/>
      <c r="M188" s="13"/>
    </row>
    <row r="189" spans="10:13">
      <c r="J189" s="11"/>
      <c r="K189" s="11"/>
      <c r="L189" s="12"/>
      <c r="M189" s="13"/>
    </row>
    <row r="190" spans="10:13">
      <c r="J190" s="11"/>
      <c r="K190" s="11"/>
      <c r="L190" s="12"/>
      <c r="M190" s="13"/>
    </row>
    <row r="191" spans="10:13">
      <c r="J191" s="11"/>
      <c r="K191" s="11"/>
      <c r="L191" s="12"/>
      <c r="M191" s="13"/>
    </row>
    <row r="192" spans="10:13">
      <c r="J192" s="11"/>
      <c r="K192" s="11"/>
      <c r="L192" s="12"/>
      <c r="M192" s="13"/>
    </row>
    <row r="193" spans="10:13">
      <c r="J193" s="11"/>
      <c r="K193" s="11"/>
      <c r="L193" s="12"/>
      <c r="M193" s="13"/>
    </row>
    <row r="194" spans="10:13">
      <c r="J194" s="11"/>
      <c r="K194" s="11"/>
      <c r="L194" s="12"/>
      <c r="M194" s="13"/>
    </row>
    <row r="195" spans="10:13">
      <c r="J195" s="11"/>
      <c r="K195" s="11"/>
      <c r="L195" s="12"/>
      <c r="M195" s="13"/>
    </row>
    <row r="196" spans="10:13">
      <c r="J196" s="11"/>
      <c r="K196" s="11"/>
      <c r="L196" s="12"/>
      <c r="M196" s="13"/>
    </row>
    <row r="197" spans="10:13">
      <c r="J197" s="11"/>
      <c r="K197" s="11"/>
      <c r="L197" s="12"/>
      <c r="M197" s="13"/>
    </row>
    <row r="198" spans="10:13">
      <c r="J198" s="11"/>
      <c r="K198" s="11"/>
      <c r="L198" s="12"/>
      <c r="M198" s="13"/>
    </row>
    <row r="199" spans="10:13">
      <c r="J199" s="11"/>
      <c r="K199" s="11"/>
      <c r="L199" s="12"/>
      <c r="M199" s="13"/>
    </row>
    <row r="200" spans="10:13">
      <c r="J200" s="11"/>
      <c r="K200" s="11"/>
      <c r="L200" s="12"/>
      <c r="M200" s="13"/>
    </row>
    <row r="201" spans="10:13">
      <c r="J201" s="11"/>
      <c r="K201" s="11"/>
      <c r="L201" s="12"/>
      <c r="M201" s="13"/>
    </row>
    <row r="202" spans="10:13">
      <c r="J202" s="11"/>
      <c r="K202" s="11"/>
      <c r="L202" s="12"/>
      <c r="M202" s="13"/>
    </row>
    <row r="203" spans="10:13">
      <c r="J203" s="11"/>
      <c r="K203" s="11"/>
      <c r="L203" s="12"/>
      <c r="M203" s="13"/>
    </row>
    <row r="204" spans="10:13">
      <c r="J204" s="11"/>
      <c r="K204" s="11"/>
      <c r="L204" s="12"/>
      <c r="M204" s="13"/>
    </row>
    <row r="205" spans="10:13">
      <c r="J205" s="11"/>
      <c r="K205" s="11"/>
      <c r="L205" s="12"/>
      <c r="M205" s="13"/>
    </row>
    <row r="206" spans="10:13">
      <c r="J206" s="11"/>
      <c r="K206" s="11"/>
      <c r="L206" s="12"/>
      <c r="M206" s="13"/>
    </row>
    <row r="207" spans="10:13">
      <c r="J207" s="11"/>
      <c r="K207" s="11"/>
      <c r="L207" s="12"/>
      <c r="M207" s="13"/>
    </row>
    <row r="208" spans="10:13">
      <c r="J208" s="11"/>
      <c r="K208" s="11"/>
      <c r="L208" s="12"/>
      <c r="M208" s="13"/>
    </row>
    <row r="209" spans="10:13">
      <c r="J209" s="11"/>
      <c r="K209" s="11"/>
      <c r="L209" s="12"/>
      <c r="M209" s="13"/>
    </row>
    <row r="210" spans="10:13">
      <c r="J210" s="11"/>
      <c r="K210" s="11"/>
      <c r="L210" s="12"/>
      <c r="M210" s="13"/>
    </row>
    <row r="211" spans="10:13">
      <c r="J211" s="11"/>
      <c r="K211" s="11"/>
      <c r="L211" s="12"/>
      <c r="M211" s="13"/>
    </row>
    <row r="212" spans="10:13">
      <c r="J212" s="11"/>
      <c r="K212" s="11"/>
      <c r="L212" s="12"/>
      <c r="M212" s="13"/>
    </row>
    <row r="213" spans="10:13">
      <c r="J213" s="11"/>
      <c r="K213" s="11"/>
      <c r="L213" s="12"/>
      <c r="M213" s="13"/>
    </row>
    <row r="214" spans="10:13">
      <c r="J214" s="11"/>
      <c r="K214" s="11"/>
      <c r="L214" s="12"/>
      <c r="M214" s="13"/>
    </row>
    <row r="215" spans="10:13">
      <c r="J215" s="11"/>
      <c r="K215" s="11"/>
      <c r="L215" s="12"/>
      <c r="M215" s="13"/>
    </row>
    <row r="216" spans="10:13">
      <c r="J216" s="11"/>
      <c r="K216" s="11"/>
      <c r="L216" s="12"/>
      <c r="M216" s="13"/>
    </row>
    <row r="217" spans="10:13">
      <c r="J217" s="11"/>
      <c r="K217" s="11"/>
      <c r="L217" s="12"/>
      <c r="M217" s="13"/>
    </row>
    <row r="218" spans="10:13">
      <c r="J218" s="11"/>
      <c r="K218" s="11"/>
      <c r="L218" s="12"/>
      <c r="M218" s="13"/>
    </row>
    <row r="219" spans="10:13">
      <c r="J219" s="11"/>
      <c r="K219" s="11"/>
      <c r="L219" s="12"/>
      <c r="M219" s="13"/>
    </row>
    <row r="220" spans="10:13">
      <c r="J220" s="11"/>
      <c r="K220" s="11"/>
      <c r="L220" s="12"/>
      <c r="M220" s="13"/>
    </row>
    <row r="221" spans="10:13">
      <c r="J221" s="11"/>
      <c r="K221" s="11"/>
      <c r="L221" s="12"/>
      <c r="M221" s="13"/>
    </row>
    <row r="222" spans="10:13">
      <c r="J222" s="11"/>
      <c r="K222" s="11"/>
      <c r="L222" s="12"/>
      <c r="M222" s="13"/>
    </row>
    <row r="223" spans="10:13">
      <c r="J223" s="11"/>
      <c r="K223" s="11"/>
      <c r="L223" s="12"/>
      <c r="M223" s="13"/>
    </row>
    <row r="224" spans="10:13">
      <c r="J224" s="11"/>
      <c r="K224" s="11"/>
      <c r="L224" s="12"/>
      <c r="M224" s="13"/>
    </row>
    <row r="225" spans="10:13">
      <c r="J225" s="11"/>
      <c r="K225" s="11"/>
      <c r="L225" s="12"/>
      <c r="M225" s="13"/>
    </row>
    <row r="226" spans="10:13">
      <c r="J226" s="11"/>
      <c r="K226" s="11"/>
      <c r="L226" s="12"/>
      <c r="M226" s="13"/>
    </row>
    <row r="227" spans="10:13">
      <c r="J227" s="11"/>
      <c r="K227" s="11"/>
      <c r="L227" s="12"/>
      <c r="M227" s="13"/>
    </row>
    <row r="228" spans="10:13">
      <c r="J228" s="11"/>
      <c r="K228" s="11"/>
      <c r="L228" s="12"/>
      <c r="M228" s="13"/>
    </row>
    <row r="229" spans="10:13">
      <c r="J229" s="11"/>
      <c r="K229" s="11"/>
      <c r="L229" s="12"/>
      <c r="M229" s="13"/>
    </row>
  </sheetData>
  <mergeCells count="9">
    <mergeCell ref="Q1:R1"/>
    <mergeCell ref="J2:K2"/>
    <mergeCell ref="L2:M2"/>
    <mergeCell ref="Q2:R2"/>
    <mergeCell ref="A67:I68"/>
    <mergeCell ref="A36:I36"/>
    <mergeCell ref="A6:N8"/>
    <mergeCell ref="J1:K1"/>
    <mergeCell ref="L1:M1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7"/>
  <sheetViews>
    <sheetView zoomScale="40" zoomScaleNormal="40" zoomScaleSheetLayoutView="100" workbookViewId="0">
      <selection activeCell="AK468" sqref="AK468"/>
    </sheetView>
  </sheetViews>
  <sheetFormatPr defaultColWidth="8.875" defaultRowHeight="13.5"/>
  <cols>
    <col min="1" max="1" width="10.5" bestFit="1" customWidth="1"/>
  </cols>
  <sheetData>
    <row r="1" spans="1:16">
      <c r="A1" s="1"/>
    </row>
    <row r="14" spans="1:16">
      <c r="P14" s="2"/>
    </row>
    <row r="65" spans="1:1">
      <c r="A65" s="3">
        <v>42197</v>
      </c>
    </row>
    <row r="227" spans="1:1">
      <c r="A227" s="3">
        <v>42198</v>
      </c>
    </row>
  </sheetData>
  <phoneticPr fontId="1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workbookViewId="0">
      <selection sqref="A1:B24"/>
    </sheetView>
  </sheetViews>
  <sheetFormatPr defaultRowHeight="13.5"/>
  <sheetData>
    <row r="1" spans="1:2">
      <c r="A1" s="52" t="s">
        <v>254</v>
      </c>
    </row>
    <row r="2" spans="1:2">
      <c r="B2" t="s">
        <v>255</v>
      </c>
    </row>
    <row r="3" spans="1:2">
      <c r="B3" t="s">
        <v>256</v>
      </c>
    </row>
    <row r="4" spans="1:2">
      <c r="B4" t="s">
        <v>257</v>
      </c>
    </row>
    <row r="5" spans="1:2">
      <c r="B5" t="s">
        <v>258</v>
      </c>
    </row>
    <row r="6" spans="1:2">
      <c r="B6" t="s">
        <v>259</v>
      </c>
    </row>
    <row r="7" spans="1:2">
      <c r="B7" t="s">
        <v>260</v>
      </c>
    </row>
    <row r="8" spans="1:2">
      <c r="B8" t="s">
        <v>264</v>
      </c>
    </row>
    <row r="9" spans="1:2">
      <c r="B9" t="s">
        <v>261</v>
      </c>
    </row>
    <row r="10" spans="1:2">
      <c r="B10" t="s">
        <v>265</v>
      </c>
    </row>
    <row r="11" spans="1:2">
      <c r="B11" t="s">
        <v>266</v>
      </c>
    </row>
    <row r="13" spans="1:2">
      <c r="A13" t="s">
        <v>252</v>
      </c>
      <c r="B13" t="s">
        <v>262</v>
      </c>
    </row>
    <row r="14" spans="1:2">
      <c r="B14" t="s">
        <v>263</v>
      </c>
    </row>
    <row r="15" spans="1:2">
      <c r="B15" t="s">
        <v>267</v>
      </c>
    </row>
    <row r="16" spans="1:2">
      <c r="B16" t="s">
        <v>268</v>
      </c>
    </row>
    <row r="17" spans="1:2">
      <c r="B17" t="s">
        <v>269</v>
      </c>
    </row>
    <row r="18" spans="1:2">
      <c r="B18" t="s">
        <v>271</v>
      </c>
    </row>
    <row r="19" spans="1:2">
      <c r="B19" t="s">
        <v>270</v>
      </c>
    </row>
    <row r="20" spans="1:2">
      <c r="B20" t="s">
        <v>272</v>
      </c>
    </row>
    <row r="22" spans="1:2">
      <c r="A22" t="s">
        <v>253</v>
      </c>
      <c r="B22" t="s">
        <v>273</v>
      </c>
    </row>
    <row r="23" spans="1:2">
      <c r="B23" t="s">
        <v>274</v>
      </c>
    </row>
    <row r="24" spans="1:2">
      <c r="B24" t="s">
        <v>275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6"/>
  <sheetViews>
    <sheetView workbookViewId="0">
      <selection activeCell="C7" sqref="C7"/>
    </sheetView>
  </sheetViews>
  <sheetFormatPr defaultRowHeight="13.5"/>
  <sheetData>
    <row r="3" spans="2:3">
      <c r="B3" t="s">
        <v>248</v>
      </c>
      <c r="C3" t="s">
        <v>249</v>
      </c>
    </row>
    <row r="4" spans="2:3">
      <c r="C4" t="s">
        <v>250</v>
      </c>
    </row>
    <row r="6" spans="2:3">
      <c r="B6" t="s">
        <v>251</v>
      </c>
      <c r="C6" t="s">
        <v>276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データ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?? ??</dc:creator>
  <cp:lastModifiedBy>?? ??</cp:lastModifiedBy>
  <dcterms:created xsi:type="dcterms:W3CDTF">2015-07-09T17:02:26Z</dcterms:created>
  <dcterms:modified xsi:type="dcterms:W3CDTF">2015-07-22T15:04:48Z</dcterms:modified>
</cp:coreProperties>
</file>