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uran_000\Desktop\CMA\検証データ\"/>
    </mc:Choice>
  </mc:AlternateContent>
  <bookViews>
    <workbookView xWindow="0" yWindow="0" windowWidth="15345" windowHeight="4650"/>
  </bookViews>
  <sheets>
    <sheet name="データ" sheetId="5" r:id="rId1"/>
    <sheet name="データ(20pips利益で建値)" sheetId="11" r:id="rId2"/>
    <sheet name="比較" sheetId="12" r:id="rId3"/>
    <sheet name="画像" sheetId="2" r:id="rId4"/>
    <sheet name="気づき" sheetId="10" r:id="rId5"/>
    <sheet name="検証終了通貨" sheetId="9" r:id="rId6"/>
  </sheets>
  <definedNames>
    <definedName name="_xlnm._FilterDatabase" localSheetId="0" hidden="1">データ!$A$10:$U$322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1" i="5" l="1"/>
  <c r="I11" i="5"/>
  <c r="L11" i="5"/>
  <c r="J11" i="5"/>
  <c r="O6" i="5"/>
  <c r="O6" i="11"/>
  <c r="N20" i="11"/>
  <c r="N19" i="11"/>
  <c r="N18" i="11"/>
  <c r="N14" i="11"/>
  <c r="N2" i="11"/>
  <c r="I10" i="11"/>
  <c r="L10" i="11"/>
  <c r="J10" i="11"/>
  <c r="Q5" i="5" l="1"/>
  <c r="P5" i="5"/>
  <c r="O2" i="5"/>
  <c r="E21" i="12"/>
  <c r="E18" i="12"/>
  <c r="A21" i="12"/>
  <c r="A18" i="12"/>
  <c r="D21" i="12"/>
  <c r="D18" i="12"/>
  <c r="H18" i="12"/>
  <c r="H21" i="12"/>
  <c r="G21" i="12"/>
  <c r="F21" i="12"/>
  <c r="G18" i="12"/>
  <c r="F18" i="12"/>
  <c r="C21" i="12"/>
  <c r="B21" i="12"/>
  <c r="C18" i="12"/>
  <c r="B18" i="12"/>
  <c r="P120" i="11"/>
  <c r="P121" i="11"/>
  <c r="P122" i="11"/>
  <c r="P119" i="11"/>
  <c r="P118" i="11"/>
  <c r="B187" i="11"/>
  <c r="L187" i="11" s="1"/>
  <c r="M187" i="11" s="1"/>
  <c r="D187" i="11"/>
  <c r="E187" i="11"/>
  <c r="F187" i="11"/>
  <c r="B188" i="11"/>
  <c r="J188" i="11" s="1"/>
  <c r="D188" i="11"/>
  <c r="E188" i="11"/>
  <c r="F188" i="11"/>
  <c r="B189" i="11"/>
  <c r="J189" i="11" s="1"/>
  <c r="D189" i="11"/>
  <c r="E189" i="11"/>
  <c r="F189" i="11"/>
  <c r="B190" i="11"/>
  <c r="D190" i="11"/>
  <c r="E190" i="11"/>
  <c r="F190" i="11"/>
  <c r="B191" i="11"/>
  <c r="L191" i="11" s="1"/>
  <c r="M191" i="11" s="1"/>
  <c r="D191" i="11"/>
  <c r="E191" i="11"/>
  <c r="F191" i="11"/>
  <c r="B192" i="11"/>
  <c r="J192" i="11" s="1"/>
  <c r="D192" i="11"/>
  <c r="E192" i="11"/>
  <c r="F192" i="11"/>
  <c r="B193" i="11"/>
  <c r="J193" i="11" s="1"/>
  <c r="D193" i="11"/>
  <c r="E193" i="11"/>
  <c r="F193" i="11"/>
  <c r="B194" i="11"/>
  <c r="D194" i="11"/>
  <c r="E194" i="11"/>
  <c r="F194" i="11"/>
  <c r="B195" i="11"/>
  <c r="L195" i="11" s="1"/>
  <c r="M195" i="11" s="1"/>
  <c r="D195" i="11"/>
  <c r="E195" i="11"/>
  <c r="F195" i="11"/>
  <c r="B196" i="11"/>
  <c r="J196" i="11" s="1"/>
  <c r="D196" i="11"/>
  <c r="E196" i="11"/>
  <c r="F196" i="11"/>
  <c r="B197" i="11"/>
  <c r="J197" i="11" s="1"/>
  <c r="D197" i="11"/>
  <c r="E197" i="11"/>
  <c r="F197" i="11"/>
  <c r="B198" i="11"/>
  <c r="D198" i="11"/>
  <c r="E198" i="11"/>
  <c r="F198" i="11"/>
  <c r="B199" i="11"/>
  <c r="L199" i="11" s="1"/>
  <c r="M199" i="11" s="1"/>
  <c r="D199" i="11"/>
  <c r="E199" i="11"/>
  <c r="F199" i="11"/>
  <c r="B200" i="11"/>
  <c r="J200" i="11" s="1"/>
  <c r="D200" i="11"/>
  <c r="E200" i="11"/>
  <c r="F200" i="11"/>
  <c r="B201" i="11"/>
  <c r="J201" i="11" s="1"/>
  <c r="D201" i="11"/>
  <c r="E201" i="11"/>
  <c r="F201" i="11"/>
  <c r="B202" i="11"/>
  <c r="D202" i="11"/>
  <c r="E202" i="11"/>
  <c r="F202" i="11"/>
  <c r="B203" i="11"/>
  <c r="L203" i="11" s="1"/>
  <c r="M203" i="11" s="1"/>
  <c r="D203" i="11"/>
  <c r="E203" i="11"/>
  <c r="F203" i="11"/>
  <c r="B204" i="11"/>
  <c r="J204" i="11" s="1"/>
  <c r="D204" i="11"/>
  <c r="E204" i="11"/>
  <c r="F204" i="11"/>
  <c r="B205" i="11"/>
  <c r="J205" i="11" s="1"/>
  <c r="D205" i="11"/>
  <c r="E205" i="11"/>
  <c r="F205" i="11"/>
  <c r="B206" i="11"/>
  <c r="D206" i="11"/>
  <c r="E206" i="11"/>
  <c r="F206" i="11"/>
  <c r="B207" i="11"/>
  <c r="L207" i="11" s="1"/>
  <c r="M207" i="11" s="1"/>
  <c r="D207" i="11"/>
  <c r="E207" i="11"/>
  <c r="F207" i="11"/>
  <c r="B208" i="11"/>
  <c r="L208" i="11" s="1"/>
  <c r="M208" i="11" s="1"/>
  <c r="D208" i="11"/>
  <c r="E208" i="11"/>
  <c r="F208" i="11"/>
  <c r="B209" i="11"/>
  <c r="J209" i="11" s="1"/>
  <c r="D209" i="11"/>
  <c r="E209" i="11"/>
  <c r="O209" i="11" s="1"/>
  <c r="F209" i="11"/>
  <c r="B210" i="11"/>
  <c r="J210" i="11" s="1"/>
  <c r="D210" i="11"/>
  <c r="E210" i="11"/>
  <c r="O210" i="11" s="1"/>
  <c r="F210" i="11"/>
  <c r="B211" i="11"/>
  <c r="J211" i="11" s="1"/>
  <c r="D211" i="11"/>
  <c r="E211" i="11"/>
  <c r="O211" i="11" s="1"/>
  <c r="F211" i="11"/>
  <c r="B212" i="11"/>
  <c r="D212" i="11"/>
  <c r="E212" i="11"/>
  <c r="O212" i="11" s="1"/>
  <c r="F212" i="11"/>
  <c r="B213" i="11"/>
  <c r="L213" i="11" s="1"/>
  <c r="M213" i="11" s="1"/>
  <c r="D213" i="11"/>
  <c r="E213" i="11"/>
  <c r="O213" i="11" s="1"/>
  <c r="F213" i="11"/>
  <c r="B214" i="11"/>
  <c r="J214" i="11" s="1"/>
  <c r="D214" i="11"/>
  <c r="E214" i="11"/>
  <c r="O214" i="11" s="1"/>
  <c r="F214" i="11"/>
  <c r="B215" i="11"/>
  <c r="J215" i="11" s="1"/>
  <c r="D215" i="11"/>
  <c r="E215" i="11"/>
  <c r="O215" i="11" s="1"/>
  <c r="F215" i="11"/>
  <c r="B216" i="11"/>
  <c r="D216" i="11"/>
  <c r="E216" i="11"/>
  <c r="O216" i="11" s="1"/>
  <c r="F216" i="11"/>
  <c r="B217" i="11"/>
  <c r="L217" i="11" s="1"/>
  <c r="M217" i="11" s="1"/>
  <c r="D217" i="11"/>
  <c r="E217" i="11"/>
  <c r="O217" i="11" s="1"/>
  <c r="F217" i="11"/>
  <c r="B218" i="11"/>
  <c r="J218" i="11" s="1"/>
  <c r="D218" i="11"/>
  <c r="E218" i="11"/>
  <c r="O218" i="11" s="1"/>
  <c r="F218" i="11"/>
  <c r="B219" i="11"/>
  <c r="J219" i="11" s="1"/>
  <c r="D219" i="11"/>
  <c r="E219" i="11"/>
  <c r="O219" i="11" s="1"/>
  <c r="F219" i="11"/>
  <c r="B220" i="11"/>
  <c r="D220" i="11"/>
  <c r="E220" i="11"/>
  <c r="O220" i="11" s="1"/>
  <c r="F220" i="11"/>
  <c r="B221" i="11"/>
  <c r="L221" i="11" s="1"/>
  <c r="M221" i="11" s="1"/>
  <c r="D221" i="11"/>
  <c r="E221" i="11"/>
  <c r="O221" i="11" s="1"/>
  <c r="F221" i="11"/>
  <c r="B130" i="11"/>
  <c r="L130" i="11" s="1"/>
  <c r="M130" i="11" s="1"/>
  <c r="D130" i="11"/>
  <c r="E130" i="11"/>
  <c r="O130" i="11" s="1"/>
  <c r="F130" i="11"/>
  <c r="B131" i="11"/>
  <c r="J131" i="11" s="1"/>
  <c r="D131" i="11"/>
  <c r="E131" i="11"/>
  <c r="O131" i="11" s="1"/>
  <c r="F131" i="11"/>
  <c r="B132" i="11"/>
  <c r="D132" i="11"/>
  <c r="E132" i="11"/>
  <c r="O132" i="11" s="1"/>
  <c r="F132" i="11"/>
  <c r="B133" i="11"/>
  <c r="D133" i="11"/>
  <c r="E133" i="11"/>
  <c r="O133" i="11" s="1"/>
  <c r="F133" i="11"/>
  <c r="B134" i="11"/>
  <c r="D134" i="11"/>
  <c r="E134" i="11"/>
  <c r="O134" i="11" s="1"/>
  <c r="F134" i="11"/>
  <c r="B135" i="11"/>
  <c r="L135" i="11" s="1"/>
  <c r="M135" i="11" s="1"/>
  <c r="D135" i="11"/>
  <c r="E135" i="11"/>
  <c r="O135" i="11" s="1"/>
  <c r="F135" i="11"/>
  <c r="B136" i="11"/>
  <c r="J136" i="11" s="1"/>
  <c r="D136" i="11"/>
  <c r="E136" i="11"/>
  <c r="O136" i="11" s="1"/>
  <c r="F136" i="11"/>
  <c r="B137" i="11"/>
  <c r="D137" i="11"/>
  <c r="E137" i="11"/>
  <c r="O137" i="11" s="1"/>
  <c r="F137" i="11"/>
  <c r="B138" i="11"/>
  <c r="D138" i="11"/>
  <c r="E138" i="11"/>
  <c r="O138" i="11" s="1"/>
  <c r="F138" i="11"/>
  <c r="B139" i="11"/>
  <c r="L139" i="11" s="1"/>
  <c r="M139" i="11" s="1"/>
  <c r="D139" i="11"/>
  <c r="E139" i="11"/>
  <c r="O139" i="11" s="1"/>
  <c r="F139" i="11"/>
  <c r="B140" i="11"/>
  <c r="J140" i="11" s="1"/>
  <c r="D140" i="11"/>
  <c r="E140" i="11"/>
  <c r="O140" i="11" s="1"/>
  <c r="F140" i="11"/>
  <c r="B141" i="11"/>
  <c r="J141" i="11" s="1"/>
  <c r="D141" i="11"/>
  <c r="E141" i="11"/>
  <c r="O141" i="11" s="1"/>
  <c r="F141" i="11"/>
  <c r="B142" i="11"/>
  <c r="D142" i="11"/>
  <c r="E142" i="11"/>
  <c r="O142" i="11" s="1"/>
  <c r="F142" i="11"/>
  <c r="B143" i="11"/>
  <c r="L143" i="11" s="1"/>
  <c r="M143" i="11" s="1"/>
  <c r="D143" i="11"/>
  <c r="E143" i="11"/>
  <c r="O143" i="11" s="1"/>
  <c r="F143" i="11"/>
  <c r="B144" i="11"/>
  <c r="J144" i="11" s="1"/>
  <c r="D144" i="11"/>
  <c r="E144" i="11"/>
  <c r="O144" i="11" s="1"/>
  <c r="F144" i="11"/>
  <c r="B145" i="11"/>
  <c r="J145" i="11" s="1"/>
  <c r="D145" i="11"/>
  <c r="E145" i="11"/>
  <c r="O145" i="11" s="1"/>
  <c r="F145" i="11"/>
  <c r="B146" i="11"/>
  <c r="D146" i="11"/>
  <c r="E146" i="11"/>
  <c r="O146" i="11" s="1"/>
  <c r="F146" i="11"/>
  <c r="B147" i="11"/>
  <c r="L147" i="11" s="1"/>
  <c r="M147" i="11" s="1"/>
  <c r="D147" i="11"/>
  <c r="E147" i="11"/>
  <c r="O147" i="11" s="1"/>
  <c r="F147" i="11"/>
  <c r="B148" i="11"/>
  <c r="J148" i="11" s="1"/>
  <c r="D148" i="11"/>
  <c r="E148" i="11"/>
  <c r="O148" i="11" s="1"/>
  <c r="F148" i="11"/>
  <c r="B149" i="11"/>
  <c r="J149" i="11" s="1"/>
  <c r="D149" i="11"/>
  <c r="E149" i="11"/>
  <c r="O149" i="11" s="1"/>
  <c r="F149" i="11"/>
  <c r="B150" i="11"/>
  <c r="D150" i="11"/>
  <c r="E150" i="11"/>
  <c r="O150" i="11" s="1"/>
  <c r="F150" i="11"/>
  <c r="B151" i="11"/>
  <c r="L151" i="11" s="1"/>
  <c r="M151" i="11" s="1"/>
  <c r="D151" i="11"/>
  <c r="E151" i="11"/>
  <c r="O151" i="11" s="1"/>
  <c r="F151" i="11"/>
  <c r="B152" i="11"/>
  <c r="J152" i="11" s="1"/>
  <c r="D152" i="11"/>
  <c r="E152" i="11"/>
  <c r="O152" i="11" s="1"/>
  <c r="F152" i="11"/>
  <c r="B153" i="11"/>
  <c r="J153" i="11" s="1"/>
  <c r="D153" i="11"/>
  <c r="E153" i="11"/>
  <c r="O153" i="11" s="1"/>
  <c r="F153" i="11"/>
  <c r="B154" i="11"/>
  <c r="D154" i="11"/>
  <c r="E154" i="11"/>
  <c r="O154" i="11" s="1"/>
  <c r="F154" i="11"/>
  <c r="B155" i="11"/>
  <c r="L155" i="11" s="1"/>
  <c r="M155" i="11" s="1"/>
  <c r="D155" i="11"/>
  <c r="E155" i="11"/>
  <c r="O155" i="11" s="1"/>
  <c r="F155" i="11"/>
  <c r="B156" i="11"/>
  <c r="J156" i="11" s="1"/>
  <c r="D156" i="11"/>
  <c r="E156" i="11"/>
  <c r="O156" i="11" s="1"/>
  <c r="F156" i="11"/>
  <c r="B157" i="11"/>
  <c r="J157" i="11" s="1"/>
  <c r="D157" i="11"/>
  <c r="E157" i="11"/>
  <c r="O157" i="11" s="1"/>
  <c r="F157" i="11"/>
  <c r="B158" i="11"/>
  <c r="D158" i="11"/>
  <c r="E158" i="11"/>
  <c r="O158" i="11" s="1"/>
  <c r="F158" i="11"/>
  <c r="B159" i="11"/>
  <c r="L159" i="11" s="1"/>
  <c r="M159" i="11" s="1"/>
  <c r="D159" i="11"/>
  <c r="E159" i="11"/>
  <c r="O159" i="11" s="1"/>
  <c r="F159" i="11"/>
  <c r="B160" i="11"/>
  <c r="J160" i="11" s="1"/>
  <c r="D160" i="11"/>
  <c r="E160" i="11"/>
  <c r="O160" i="11" s="1"/>
  <c r="F160" i="11"/>
  <c r="B161" i="11"/>
  <c r="J161" i="11" s="1"/>
  <c r="D161" i="11"/>
  <c r="E161" i="11"/>
  <c r="O161" i="11" s="1"/>
  <c r="F161" i="11"/>
  <c r="B162" i="11"/>
  <c r="D162" i="11"/>
  <c r="E162" i="11"/>
  <c r="O162" i="11" s="1"/>
  <c r="F162" i="11"/>
  <c r="B163" i="11"/>
  <c r="L163" i="11" s="1"/>
  <c r="M163" i="11" s="1"/>
  <c r="D163" i="11"/>
  <c r="E163" i="11"/>
  <c r="O163" i="11" s="1"/>
  <c r="F163" i="11"/>
  <c r="B164" i="11"/>
  <c r="J164" i="11" s="1"/>
  <c r="D164" i="11"/>
  <c r="E164" i="11"/>
  <c r="O164" i="11" s="1"/>
  <c r="F164" i="11"/>
  <c r="B165" i="11"/>
  <c r="J165" i="11" s="1"/>
  <c r="D165" i="11"/>
  <c r="E165" i="11"/>
  <c r="O165" i="11" s="1"/>
  <c r="F165" i="11"/>
  <c r="B166" i="11"/>
  <c r="D166" i="11"/>
  <c r="E166" i="11"/>
  <c r="O166" i="11" s="1"/>
  <c r="F166" i="11"/>
  <c r="B167" i="11"/>
  <c r="L167" i="11" s="1"/>
  <c r="M167" i="11" s="1"/>
  <c r="D167" i="11"/>
  <c r="E167" i="11"/>
  <c r="O167" i="11" s="1"/>
  <c r="F167" i="11"/>
  <c r="B168" i="11"/>
  <c r="J168" i="11" s="1"/>
  <c r="D168" i="11"/>
  <c r="E168" i="11"/>
  <c r="O168" i="11" s="1"/>
  <c r="F168" i="11"/>
  <c r="B169" i="11"/>
  <c r="J169" i="11" s="1"/>
  <c r="D169" i="11"/>
  <c r="E169" i="11"/>
  <c r="O169" i="11" s="1"/>
  <c r="F169" i="11"/>
  <c r="B170" i="11"/>
  <c r="D170" i="11"/>
  <c r="E170" i="11"/>
  <c r="O170" i="11" s="1"/>
  <c r="F170" i="11"/>
  <c r="B171" i="11"/>
  <c r="L171" i="11" s="1"/>
  <c r="M171" i="11" s="1"/>
  <c r="D171" i="11"/>
  <c r="E171" i="11"/>
  <c r="O171" i="11" s="1"/>
  <c r="F171" i="11"/>
  <c r="B172" i="11"/>
  <c r="J172" i="11" s="1"/>
  <c r="D172" i="11"/>
  <c r="E172" i="11"/>
  <c r="O172" i="11" s="1"/>
  <c r="F172" i="11"/>
  <c r="B173" i="11"/>
  <c r="J173" i="11" s="1"/>
  <c r="D173" i="11"/>
  <c r="E173" i="11"/>
  <c r="O173" i="11" s="1"/>
  <c r="F173" i="11"/>
  <c r="B174" i="11"/>
  <c r="D174" i="11"/>
  <c r="E174" i="11"/>
  <c r="O174" i="11" s="1"/>
  <c r="F174" i="11"/>
  <c r="B175" i="11"/>
  <c r="L175" i="11" s="1"/>
  <c r="M175" i="11" s="1"/>
  <c r="D175" i="11"/>
  <c r="E175" i="11"/>
  <c r="O175" i="11" s="1"/>
  <c r="F175" i="11"/>
  <c r="B176" i="11"/>
  <c r="J176" i="11" s="1"/>
  <c r="D176" i="11"/>
  <c r="E176" i="11"/>
  <c r="O176" i="11" s="1"/>
  <c r="F176" i="11"/>
  <c r="B177" i="11"/>
  <c r="J177" i="11" s="1"/>
  <c r="D177" i="11"/>
  <c r="E177" i="11"/>
  <c r="O177" i="11" s="1"/>
  <c r="F177" i="11"/>
  <c r="B178" i="11"/>
  <c r="D178" i="11"/>
  <c r="E178" i="11"/>
  <c r="O178" i="11" s="1"/>
  <c r="F178" i="11"/>
  <c r="B179" i="11"/>
  <c r="L179" i="11" s="1"/>
  <c r="M179" i="11" s="1"/>
  <c r="D179" i="11"/>
  <c r="E179" i="11"/>
  <c r="O179" i="11" s="1"/>
  <c r="F179" i="11"/>
  <c r="B180" i="11"/>
  <c r="J180" i="11" s="1"/>
  <c r="D180" i="11"/>
  <c r="E180" i="11"/>
  <c r="O180" i="11" s="1"/>
  <c r="F180" i="11"/>
  <c r="B181" i="11"/>
  <c r="J181" i="11" s="1"/>
  <c r="D181" i="11"/>
  <c r="E181" i="11"/>
  <c r="O181" i="11" s="1"/>
  <c r="F181" i="11"/>
  <c r="B182" i="11"/>
  <c r="D182" i="11"/>
  <c r="E182" i="11"/>
  <c r="O182" i="11" s="1"/>
  <c r="F182" i="11"/>
  <c r="B183" i="11"/>
  <c r="L183" i="11" s="1"/>
  <c r="M183" i="11" s="1"/>
  <c r="D183" i="11"/>
  <c r="E183" i="11"/>
  <c r="F183" i="11"/>
  <c r="B184" i="11"/>
  <c r="J184" i="11" s="1"/>
  <c r="D184" i="11"/>
  <c r="E184" i="11"/>
  <c r="F184" i="11"/>
  <c r="B185" i="11"/>
  <c r="J185" i="11" s="1"/>
  <c r="D185" i="11"/>
  <c r="E185" i="11"/>
  <c r="O185" i="11" s="1"/>
  <c r="F185" i="11"/>
  <c r="B186" i="11"/>
  <c r="D186" i="11"/>
  <c r="E186" i="11"/>
  <c r="O186" i="11" s="1"/>
  <c r="F186" i="11"/>
  <c r="B122" i="11"/>
  <c r="J122" i="11" s="1"/>
  <c r="D122" i="11"/>
  <c r="E122" i="11"/>
  <c r="F122" i="11"/>
  <c r="B123" i="11"/>
  <c r="D123" i="11"/>
  <c r="E123" i="11"/>
  <c r="O123" i="11" s="1"/>
  <c r="F123" i="11"/>
  <c r="B124" i="11"/>
  <c r="D124" i="11"/>
  <c r="E124" i="11"/>
  <c r="O124" i="11" s="1"/>
  <c r="F124" i="11"/>
  <c r="B125" i="11"/>
  <c r="L125" i="11" s="1"/>
  <c r="M125" i="11" s="1"/>
  <c r="D125" i="11"/>
  <c r="E125" i="11"/>
  <c r="F125" i="11"/>
  <c r="B126" i="11"/>
  <c r="L126" i="11" s="1"/>
  <c r="M126" i="11" s="1"/>
  <c r="D126" i="11"/>
  <c r="E126" i="11"/>
  <c r="F126" i="11"/>
  <c r="B127" i="11"/>
  <c r="J127" i="11" s="1"/>
  <c r="D127" i="11"/>
  <c r="E127" i="11"/>
  <c r="F127" i="11"/>
  <c r="B128" i="11"/>
  <c r="D128" i="11"/>
  <c r="E128" i="11"/>
  <c r="O128" i="11" s="1"/>
  <c r="F128" i="11"/>
  <c r="B129" i="11"/>
  <c r="D129" i="11"/>
  <c r="E129" i="11"/>
  <c r="O129" i="11" s="1"/>
  <c r="F129" i="11"/>
  <c r="J322" i="5"/>
  <c r="L322" i="5"/>
  <c r="M322" i="5" s="1"/>
  <c r="O322"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J209" i="5"/>
  <c r="L209" i="5"/>
  <c r="J210" i="5"/>
  <c r="L210" i="5"/>
  <c r="J211" i="5"/>
  <c r="L211" i="5"/>
  <c r="J212" i="5"/>
  <c r="L212" i="5"/>
  <c r="M212" i="5" s="1"/>
  <c r="J213" i="5"/>
  <c r="L213" i="5"/>
  <c r="J214" i="5"/>
  <c r="L214" i="5"/>
  <c r="M214" i="5" s="1"/>
  <c r="J215" i="5"/>
  <c r="L215" i="5"/>
  <c r="J216" i="5"/>
  <c r="L216" i="5"/>
  <c r="M216" i="5" s="1"/>
  <c r="J217" i="5"/>
  <c r="L217" i="5"/>
  <c r="J219" i="5"/>
  <c r="L219" i="5"/>
  <c r="M219" i="5" s="1"/>
  <c r="J220" i="5"/>
  <c r="L220" i="5"/>
  <c r="J221" i="5"/>
  <c r="L221" i="5"/>
  <c r="M221" i="5" s="1"/>
  <c r="J222" i="5"/>
  <c r="L222" i="5"/>
  <c r="M222" i="5" s="1"/>
  <c r="J223" i="5"/>
  <c r="L223" i="5"/>
  <c r="J224" i="5"/>
  <c r="L224" i="5"/>
  <c r="M224" i="5" s="1"/>
  <c r="J225" i="5"/>
  <c r="L225" i="5"/>
  <c r="M225" i="5" s="1"/>
  <c r="J226" i="5"/>
  <c r="L226" i="5"/>
  <c r="M226" i="5" s="1"/>
  <c r="J227" i="5"/>
  <c r="L227" i="5"/>
  <c r="M227" i="5" s="1"/>
  <c r="J228" i="5"/>
  <c r="L228" i="5"/>
  <c r="M228" i="5" s="1"/>
  <c r="J229" i="5"/>
  <c r="L229" i="5"/>
  <c r="M229" i="5" s="1"/>
  <c r="J230" i="5"/>
  <c r="L230" i="5"/>
  <c r="M230" i="5" s="1"/>
  <c r="J231" i="5"/>
  <c r="L231" i="5"/>
  <c r="M231" i="5" s="1"/>
  <c r="J232" i="5"/>
  <c r="L232" i="5"/>
  <c r="M232" i="5" s="1"/>
  <c r="J233" i="5"/>
  <c r="L233" i="5"/>
  <c r="M233" i="5" s="1"/>
  <c r="J234" i="5"/>
  <c r="L234" i="5"/>
  <c r="M234" i="5" s="1"/>
  <c r="J235" i="5"/>
  <c r="L235" i="5"/>
  <c r="M235" i="5" s="1"/>
  <c r="J236" i="5"/>
  <c r="L236" i="5"/>
  <c r="M236" i="5" s="1"/>
  <c r="J237" i="5"/>
  <c r="L237" i="5"/>
  <c r="M237" i="5" s="1"/>
  <c r="J238" i="5"/>
  <c r="L238" i="5"/>
  <c r="M238" i="5" s="1"/>
  <c r="J239" i="5"/>
  <c r="L239" i="5"/>
  <c r="M239" i="5" s="1"/>
  <c r="J240" i="5"/>
  <c r="L240" i="5"/>
  <c r="M240" i="5" s="1"/>
  <c r="J241" i="5"/>
  <c r="L241" i="5"/>
  <c r="M241" i="5" s="1"/>
  <c r="J242" i="5"/>
  <c r="L242" i="5"/>
  <c r="M242" i="5" s="1"/>
  <c r="J243" i="5"/>
  <c r="L243" i="5"/>
  <c r="M243" i="5" s="1"/>
  <c r="J244" i="5"/>
  <c r="L244" i="5"/>
  <c r="M244" i="5" s="1"/>
  <c r="J245" i="5"/>
  <c r="L245" i="5"/>
  <c r="M245" i="5" s="1"/>
  <c r="J246" i="5"/>
  <c r="L246" i="5"/>
  <c r="M246" i="5" s="1"/>
  <c r="J247" i="5"/>
  <c r="L247" i="5"/>
  <c r="M247" i="5" s="1"/>
  <c r="J248" i="5"/>
  <c r="L248" i="5"/>
  <c r="M248" i="5" s="1"/>
  <c r="J249" i="5"/>
  <c r="L249" i="5"/>
  <c r="M249" i="5" s="1"/>
  <c r="J250" i="5"/>
  <c r="L250" i="5"/>
  <c r="M250" i="5" s="1"/>
  <c r="J251" i="5"/>
  <c r="L251" i="5"/>
  <c r="M251" i="5" s="1"/>
  <c r="J252" i="5"/>
  <c r="L252" i="5"/>
  <c r="M252" i="5" s="1"/>
  <c r="J253" i="5"/>
  <c r="L253" i="5"/>
  <c r="M253" i="5" s="1"/>
  <c r="J254" i="5"/>
  <c r="L254" i="5"/>
  <c r="M254" i="5" s="1"/>
  <c r="J255" i="5"/>
  <c r="L255" i="5"/>
  <c r="M255" i="5" s="1"/>
  <c r="J256" i="5"/>
  <c r="L256" i="5"/>
  <c r="M256" i="5" s="1"/>
  <c r="J257" i="5"/>
  <c r="L257" i="5"/>
  <c r="M257" i="5" s="1"/>
  <c r="J258" i="5"/>
  <c r="L258" i="5"/>
  <c r="M258" i="5" s="1"/>
  <c r="J259" i="5"/>
  <c r="L259" i="5"/>
  <c r="M259" i="5" s="1"/>
  <c r="J260" i="5"/>
  <c r="L260" i="5"/>
  <c r="M260" i="5" s="1"/>
  <c r="J261" i="5"/>
  <c r="L261" i="5"/>
  <c r="M261" i="5" s="1"/>
  <c r="J262" i="5"/>
  <c r="L262" i="5"/>
  <c r="M262" i="5" s="1"/>
  <c r="J263" i="5"/>
  <c r="L263" i="5"/>
  <c r="M263" i="5" s="1"/>
  <c r="J264" i="5"/>
  <c r="L264" i="5"/>
  <c r="M264" i="5" s="1"/>
  <c r="J265" i="5"/>
  <c r="L265" i="5"/>
  <c r="M265" i="5" s="1"/>
  <c r="J266" i="5"/>
  <c r="L266" i="5"/>
  <c r="M266" i="5" s="1"/>
  <c r="J267" i="5"/>
  <c r="L267" i="5"/>
  <c r="M267" i="5" s="1"/>
  <c r="J268" i="5"/>
  <c r="L268" i="5"/>
  <c r="M268" i="5" s="1"/>
  <c r="J269" i="5"/>
  <c r="L269" i="5"/>
  <c r="M269" i="5" s="1"/>
  <c r="J270" i="5"/>
  <c r="L270" i="5"/>
  <c r="M270" i="5" s="1"/>
  <c r="J271" i="5"/>
  <c r="L271" i="5"/>
  <c r="M271" i="5" s="1"/>
  <c r="J272" i="5"/>
  <c r="L272" i="5"/>
  <c r="M272" i="5" s="1"/>
  <c r="J273" i="5"/>
  <c r="L273" i="5"/>
  <c r="M273" i="5" s="1"/>
  <c r="J274" i="5"/>
  <c r="L274" i="5"/>
  <c r="M274" i="5" s="1"/>
  <c r="J275" i="5"/>
  <c r="L275" i="5"/>
  <c r="M275" i="5" s="1"/>
  <c r="J276" i="5"/>
  <c r="L276" i="5"/>
  <c r="M276" i="5" s="1"/>
  <c r="J277" i="5"/>
  <c r="L277" i="5"/>
  <c r="M277" i="5" s="1"/>
  <c r="J278" i="5"/>
  <c r="L278" i="5"/>
  <c r="M278" i="5" s="1"/>
  <c r="J279" i="5"/>
  <c r="L279" i="5"/>
  <c r="M279" i="5" s="1"/>
  <c r="J280" i="5"/>
  <c r="L280" i="5"/>
  <c r="M280" i="5" s="1"/>
  <c r="J281" i="5"/>
  <c r="L281" i="5"/>
  <c r="M281" i="5" s="1"/>
  <c r="J282" i="5"/>
  <c r="L282" i="5"/>
  <c r="M282" i="5" s="1"/>
  <c r="J283" i="5"/>
  <c r="L283" i="5"/>
  <c r="M283" i="5" s="1"/>
  <c r="J284" i="5"/>
  <c r="L284" i="5"/>
  <c r="M284" i="5" s="1"/>
  <c r="J285" i="5"/>
  <c r="L285" i="5"/>
  <c r="M285" i="5" s="1"/>
  <c r="J286" i="5"/>
  <c r="L286" i="5"/>
  <c r="M286" i="5" s="1"/>
  <c r="J287" i="5"/>
  <c r="L287" i="5"/>
  <c r="M287" i="5" s="1"/>
  <c r="J288" i="5"/>
  <c r="L288" i="5"/>
  <c r="M288" i="5" s="1"/>
  <c r="J289" i="5"/>
  <c r="L289" i="5"/>
  <c r="M289" i="5" s="1"/>
  <c r="J290" i="5"/>
  <c r="L290" i="5"/>
  <c r="M290" i="5" s="1"/>
  <c r="J291" i="5"/>
  <c r="L291" i="5"/>
  <c r="M291" i="5" s="1"/>
  <c r="J292" i="5"/>
  <c r="L292" i="5"/>
  <c r="M292" i="5" s="1"/>
  <c r="J293" i="5"/>
  <c r="L293" i="5"/>
  <c r="M293" i="5" s="1"/>
  <c r="J294" i="5"/>
  <c r="L294" i="5"/>
  <c r="M294" i="5" s="1"/>
  <c r="J295" i="5"/>
  <c r="L295" i="5"/>
  <c r="M295" i="5" s="1"/>
  <c r="J296" i="5"/>
  <c r="L296" i="5"/>
  <c r="M296" i="5" s="1"/>
  <c r="J297" i="5"/>
  <c r="L297" i="5"/>
  <c r="M297" i="5" s="1"/>
  <c r="J298" i="5"/>
  <c r="L298" i="5"/>
  <c r="M298" i="5" s="1"/>
  <c r="J299" i="5"/>
  <c r="L299" i="5"/>
  <c r="M299" i="5" s="1"/>
  <c r="J300" i="5"/>
  <c r="L300" i="5"/>
  <c r="M300" i="5" s="1"/>
  <c r="J301" i="5"/>
  <c r="L301" i="5"/>
  <c r="M301" i="5" s="1"/>
  <c r="J302" i="5"/>
  <c r="L302" i="5"/>
  <c r="M302" i="5" s="1"/>
  <c r="J303" i="5"/>
  <c r="L303" i="5"/>
  <c r="M303" i="5" s="1"/>
  <c r="J304" i="5"/>
  <c r="L304" i="5"/>
  <c r="M304" i="5" s="1"/>
  <c r="J305" i="5"/>
  <c r="L305" i="5"/>
  <c r="M305" i="5" s="1"/>
  <c r="J306" i="5"/>
  <c r="L306" i="5"/>
  <c r="M306" i="5" s="1"/>
  <c r="J307" i="5"/>
  <c r="L307" i="5"/>
  <c r="M307" i="5" s="1"/>
  <c r="J308" i="5"/>
  <c r="L308" i="5"/>
  <c r="M308" i="5" s="1"/>
  <c r="J309" i="5"/>
  <c r="L309" i="5"/>
  <c r="M309" i="5" s="1"/>
  <c r="J310" i="5"/>
  <c r="L310" i="5"/>
  <c r="M310" i="5" s="1"/>
  <c r="J311" i="5"/>
  <c r="L311" i="5"/>
  <c r="M311" i="5" s="1"/>
  <c r="J312" i="5"/>
  <c r="L312" i="5"/>
  <c r="M312" i="5" s="1"/>
  <c r="J313" i="5"/>
  <c r="L313" i="5"/>
  <c r="M313" i="5" s="1"/>
  <c r="J314" i="5"/>
  <c r="L314" i="5"/>
  <c r="M314" i="5" s="1"/>
  <c r="J315" i="5"/>
  <c r="L315" i="5"/>
  <c r="M315" i="5" s="1"/>
  <c r="J316" i="5"/>
  <c r="L316" i="5"/>
  <c r="M316" i="5" s="1"/>
  <c r="J317" i="5"/>
  <c r="L317" i="5"/>
  <c r="M317" i="5" s="1"/>
  <c r="J318" i="5"/>
  <c r="L318" i="5"/>
  <c r="M318" i="5" s="1"/>
  <c r="J319" i="5"/>
  <c r="L319" i="5"/>
  <c r="M319" i="5" s="1"/>
  <c r="J320" i="5"/>
  <c r="L320" i="5"/>
  <c r="M320" i="5" s="1"/>
  <c r="J321" i="5"/>
  <c r="L321" i="5"/>
  <c r="M321" i="5" s="1"/>
  <c r="P21" i="11"/>
  <c r="P22" i="11"/>
  <c r="P23" i="11"/>
  <c r="P24" i="11"/>
  <c r="P25" i="11"/>
  <c r="P26" i="11"/>
  <c r="P27" i="11"/>
  <c r="P28" i="11"/>
  <c r="P29" i="11"/>
  <c r="P30" i="11"/>
  <c r="P31" i="11"/>
  <c r="P32" i="11"/>
  <c r="P33" i="11"/>
  <c r="P34" i="11"/>
  <c r="P35" i="11"/>
  <c r="P36" i="11"/>
  <c r="P37" i="11"/>
  <c r="P39" i="11"/>
  <c r="P40" i="11"/>
  <c r="P41" i="11"/>
  <c r="P42" i="11"/>
  <c r="P43" i="11"/>
  <c r="P44" i="11"/>
  <c r="P45" i="11"/>
  <c r="P46" i="11"/>
  <c r="P47" i="11"/>
  <c r="P48" i="11"/>
  <c r="P49" i="11"/>
  <c r="P50" i="11"/>
  <c r="P51" i="11"/>
  <c r="P52" i="11"/>
  <c r="P53" i="11"/>
  <c r="P54" i="11"/>
  <c r="P55" i="11"/>
  <c r="P56" i="11"/>
  <c r="P57" i="11"/>
  <c r="P58" i="11"/>
  <c r="P59" i="11"/>
  <c r="P60" i="11"/>
  <c r="P61"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20" i="11"/>
  <c r="P19" i="11"/>
  <c r="P18" i="11"/>
  <c r="F68" i="11"/>
  <c r="O166" i="5"/>
  <c r="O168" i="5"/>
  <c r="O169" i="5"/>
  <c r="O170" i="5"/>
  <c r="O171" i="5"/>
  <c r="O174" i="5"/>
  <c r="O182" i="5"/>
  <c r="O183" i="5"/>
  <c r="O184" i="5"/>
  <c r="O185" i="5"/>
  <c r="O187" i="5"/>
  <c r="O188" i="5"/>
  <c r="O190" i="5"/>
  <c r="O191" i="5"/>
  <c r="O193" i="5"/>
  <c r="O195" i="5"/>
  <c r="O196" i="5"/>
  <c r="O199" i="5"/>
  <c r="O201" i="5"/>
  <c r="O203" i="5"/>
  <c r="O212" i="5"/>
  <c r="O214" i="5"/>
  <c r="O216" i="5"/>
  <c r="O219" i="5"/>
  <c r="O221" i="5"/>
  <c r="O222" i="5"/>
  <c r="O224" i="5"/>
  <c r="O225" i="5"/>
  <c r="O164" i="5"/>
  <c r="O161" i="5"/>
  <c r="O159" i="5"/>
  <c r="O157" i="5"/>
  <c r="O155" i="5"/>
  <c r="O154" i="5"/>
  <c r="O152" i="5"/>
  <c r="O151" i="5"/>
  <c r="O147" i="5"/>
  <c r="O146" i="5"/>
  <c r="O144" i="5"/>
  <c r="O142" i="5"/>
  <c r="O141" i="5"/>
  <c r="O138" i="5"/>
  <c r="B27" i="11"/>
  <c r="J27" i="11" s="1"/>
  <c r="B28" i="11"/>
  <c r="B29" i="11"/>
  <c r="J29" i="11" s="1"/>
  <c r="B30" i="11"/>
  <c r="B31" i="11"/>
  <c r="J31" i="11" s="1"/>
  <c r="B32" i="11"/>
  <c r="J32" i="11" s="1"/>
  <c r="B33" i="11"/>
  <c r="J33" i="11" s="1"/>
  <c r="B34" i="11"/>
  <c r="B35" i="11"/>
  <c r="J35" i="11" s="1"/>
  <c r="B36" i="11"/>
  <c r="J36" i="11" s="1"/>
  <c r="B37" i="11"/>
  <c r="J37" i="11" s="1"/>
  <c r="B39" i="11"/>
  <c r="J39" i="11" s="1"/>
  <c r="B40" i="11"/>
  <c r="B41" i="11"/>
  <c r="B42" i="11"/>
  <c r="J42" i="11" s="1"/>
  <c r="B43" i="11"/>
  <c r="B44" i="11"/>
  <c r="J44" i="11" s="1"/>
  <c r="B45" i="11"/>
  <c r="J45" i="11" s="1"/>
  <c r="B46" i="11"/>
  <c r="J46" i="11" s="1"/>
  <c r="B47" i="11"/>
  <c r="J47" i="11" s="1"/>
  <c r="B48" i="11"/>
  <c r="J48" i="11" s="1"/>
  <c r="B49" i="11"/>
  <c r="J49" i="11" s="1"/>
  <c r="B50" i="11"/>
  <c r="B51" i="11"/>
  <c r="B52" i="11"/>
  <c r="J52" i="11" s="1"/>
  <c r="B53" i="11"/>
  <c r="J53" i="11" s="1"/>
  <c r="B54" i="11"/>
  <c r="B55" i="11"/>
  <c r="J55" i="11" s="1"/>
  <c r="B56" i="11"/>
  <c r="B57" i="11"/>
  <c r="J57" i="11" s="1"/>
  <c r="B58" i="11"/>
  <c r="B59" i="11"/>
  <c r="B60" i="11"/>
  <c r="B61" i="11"/>
  <c r="J61" i="11" s="1"/>
  <c r="B63" i="11"/>
  <c r="B64" i="11"/>
  <c r="J64" i="11" s="1"/>
  <c r="B65" i="11"/>
  <c r="L65" i="11" s="1"/>
  <c r="M65" i="11" s="1"/>
  <c r="B66" i="11"/>
  <c r="J66" i="11" s="1"/>
  <c r="B67" i="11"/>
  <c r="L67" i="11" s="1"/>
  <c r="M67" i="11" s="1"/>
  <c r="B68" i="11"/>
  <c r="L68" i="11" s="1"/>
  <c r="M68" i="11" s="1"/>
  <c r="B69" i="11"/>
  <c r="L69" i="11" s="1"/>
  <c r="M69" i="11" s="1"/>
  <c r="B70" i="11"/>
  <c r="J70" i="11" s="1"/>
  <c r="B71" i="11"/>
  <c r="L71" i="11" s="1"/>
  <c r="M71" i="11" s="1"/>
  <c r="B72" i="11"/>
  <c r="J72" i="11" s="1"/>
  <c r="B73" i="11"/>
  <c r="L73" i="11" s="1"/>
  <c r="M73" i="11" s="1"/>
  <c r="B74" i="11"/>
  <c r="J74" i="11" s="1"/>
  <c r="B75" i="11"/>
  <c r="B76" i="11"/>
  <c r="B77" i="11"/>
  <c r="B78" i="11"/>
  <c r="J78" i="11" s="1"/>
  <c r="B79" i="11"/>
  <c r="B80" i="11"/>
  <c r="J80" i="11" s="1"/>
  <c r="B81" i="11"/>
  <c r="L81" i="11" s="1"/>
  <c r="M81" i="11" s="1"/>
  <c r="B82" i="11"/>
  <c r="B83" i="11"/>
  <c r="L83" i="11" s="1"/>
  <c r="M83" i="11" s="1"/>
  <c r="B84" i="11"/>
  <c r="L84" i="11" s="1"/>
  <c r="M84" i="11" s="1"/>
  <c r="B85" i="11"/>
  <c r="B86" i="11"/>
  <c r="B87" i="11"/>
  <c r="L87" i="11" s="1"/>
  <c r="M87" i="11" s="1"/>
  <c r="B88" i="11"/>
  <c r="J88" i="11" s="1"/>
  <c r="B89" i="11"/>
  <c r="L89" i="11" s="1"/>
  <c r="M89" i="11" s="1"/>
  <c r="B90" i="11"/>
  <c r="B92" i="11"/>
  <c r="L92" i="11" s="1"/>
  <c r="M92" i="11" s="1"/>
  <c r="B93" i="11"/>
  <c r="J93" i="11" s="1"/>
  <c r="B94" i="11"/>
  <c r="L94" i="11" s="1"/>
  <c r="M94" i="11" s="1"/>
  <c r="B95" i="11"/>
  <c r="B96" i="11"/>
  <c r="L96" i="11" s="1"/>
  <c r="M96" i="11" s="1"/>
  <c r="B97" i="11"/>
  <c r="L97" i="11" s="1"/>
  <c r="M97" i="11" s="1"/>
  <c r="B98" i="11"/>
  <c r="L98" i="11" s="1"/>
  <c r="M98" i="11" s="1"/>
  <c r="B99" i="11"/>
  <c r="J99" i="11" s="1"/>
  <c r="B100" i="11"/>
  <c r="L100" i="11" s="1"/>
  <c r="M100" i="11" s="1"/>
  <c r="B101" i="11"/>
  <c r="B102" i="11"/>
  <c r="L102" i="11" s="1"/>
  <c r="M102" i="11" s="1"/>
  <c r="B103" i="11"/>
  <c r="J103" i="11" s="1"/>
  <c r="B104" i="11"/>
  <c r="L104" i="11" s="1"/>
  <c r="M104" i="11" s="1"/>
  <c r="B105" i="11"/>
  <c r="L105" i="11" s="1"/>
  <c r="M105" i="11" s="1"/>
  <c r="B106" i="11"/>
  <c r="L106" i="11" s="1"/>
  <c r="M106" i="11" s="1"/>
  <c r="B107" i="11"/>
  <c r="J107" i="11" s="1"/>
  <c r="B108" i="11"/>
  <c r="L108" i="11" s="1"/>
  <c r="M108" i="11" s="1"/>
  <c r="B109" i="11"/>
  <c r="J109" i="11" s="1"/>
  <c r="B110" i="11"/>
  <c r="L110" i="11" s="1"/>
  <c r="M110" i="11" s="1"/>
  <c r="B111" i="11"/>
  <c r="B112" i="11"/>
  <c r="B113" i="11"/>
  <c r="L113" i="11" s="1"/>
  <c r="M113" i="11" s="1"/>
  <c r="B114" i="11"/>
  <c r="B115" i="11"/>
  <c r="B116" i="11"/>
  <c r="L116" i="11" s="1"/>
  <c r="M116" i="11" s="1"/>
  <c r="B118" i="11"/>
  <c r="B119" i="11"/>
  <c r="L119" i="11" s="1"/>
  <c r="M119" i="11" s="1"/>
  <c r="B120" i="11"/>
  <c r="B121" i="11"/>
  <c r="L121" i="11" s="1"/>
  <c r="M121" i="11" s="1"/>
  <c r="F27" i="11"/>
  <c r="F28" i="11"/>
  <c r="F29" i="11"/>
  <c r="F30" i="11"/>
  <c r="F31" i="11"/>
  <c r="F32" i="11"/>
  <c r="F33" i="11"/>
  <c r="F34" i="11"/>
  <c r="F35" i="11"/>
  <c r="F36" i="11"/>
  <c r="F37" i="11"/>
  <c r="F39" i="11"/>
  <c r="F40" i="11"/>
  <c r="F41" i="11"/>
  <c r="F42" i="11"/>
  <c r="F43" i="11"/>
  <c r="F44" i="11"/>
  <c r="F45" i="11"/>
  <c r="F46" i="11"/>
  <c r="F47" i="11"/>
  <c r="F48" i="11"/>
  <c r="F49" i="11"/>
  <c r="F50" i="11"/>
  <c r="F51" i="11"/>
  <c r="F52" i="11"/>
  <c r="F53" i="11"/>
  <c r="F54" i="11"/>
  <c r="F55" i="11"/>
  <c r="F56" i="11"/>
  <c r="F57" i="11"/>
  <c r="F58" i="11"/>
  <c r="F59" i="11"/>
  <c r="F60" i="11"/>
  <c r="F61" i="11"/>
  <c r="F63" i="11"/>
  <c r="F64" i="11"/>
  <c r="F65" i="11"/>
  <c r="F66" i="11"/>
  <c r="F67" i="11"/>
  <c r="F69" i="11"/>
  <c r="F70" i="11"/>
  <c r="F71" i="11"/>
  <c r="F72" i="11"/>
  <c r="F73" i="11"/>
  <c r="F74" i="11"/>
  <c r="F75" i="11"/>
  <c r="F76" i="11"/>
  <c r="F77" i="11"/>
  <c r="F78" i="11"/>
  <c r="F79" i="11"/>
  <c r="F80" i="11"/>
  <c r="F81" i="11"/>
  <c r="F82" i="11"/>
  <c r="F83" i="11"/>
  <c r="F84" i="11"/>
  <c r="F85" i="11"/>
  <c r="F86" i="11"/>
  <c r="F87" i="11"/>
  <c r="F88" i="11"/>
  <c r="F89" i="11"/>
  <c r="F90"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8" i="11"/>
  <c r="F119" i="11"/>
  <c r="F120" i="11"/>
  <c r="F121" i="11"/>
  <c r="E27" i="11"/>
  <c r="E28" i="11"/>
  <c r="E29" i="11"/>
  <c r="E30" i="11"/>
  <c r="E31" i="11"/>
  <c r="E32" i="11"/>
  <c r="E33" i="11"/>
  <c r="E34" i="11"/>
  <c r="E35" i="11"/>
  <c r="E36" i="11"/>
  <c r="E37" i="11"/>
  <c r="E39" i="11"/>
  <c r="E40" i="11"/>
  <c r="E41" i="11"/>
  <c r="E42" i="11"/>
  <c r="E43" i="11"/>
  <c r="E44" i="11"/>
  <c r="E45" i="11"/>
  <c r="E46" i="11"/>
  <c r="E47" i="11"/>
  <c r="E48" i="11"/>
  <c r="E49" i="11"/>
  <c r="E50" i="11"/>
  <c r="E51" i="11"/>
  <c r="E52" i="11"/>
  <c r="E53" i="11"/>
  <c r="E54" i="11"/>
  <c r="E55" i="11"/>
  <c r="E56" i="11"/>
  <c r="E57" i="11"/>
  <c r="E58" i="11"/>
  <c r="E59" i="11"/>
  <c r="E60" i="11"/>
  <c r="E61"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8" i="11"/>
  <c r="E119" i="11"/>
  <c r="E120" i="11"/>
  <c r="E121" i="11"/>
  <c r="D27" i="11"/>
  <c r="D28" i="11"/>
  <c r="D29" i="11"/>
  <c r="D30" i="11"/>
  <c r="D31" i="11"/>
  <c r="D32" i="11"/>
  <c r="D33" i="11"/>
  <c r="D34" i="11"/>
  <c r="D35" i="11"/>
  <c r="D36" i="11"/>
  <c r="D37" i="11"/>
  <c r="D39" i="11"/>
  <c r="D40" i="11"/>
  <c r="D41" i="11"/>
  <c r="D42" i="11"/>
  <c r="D43" i="11"/>
  <c r="D44" i="11"/>
  <c r="D45" i="11"/>
  <c r="D46" i="11"/>
  <c r="D47" i="11"/>
  <c r="D48" i="11"/>
  <c r="D49" i="11"/>
  <c r="D50" i="11"/>
  <c r="D51" i="11"/>
  <c r="D52" i="11"/>
  <c r="D53" i="11"/>
  <c r="D54" i="11"/>
  <c r="D55" i="11"/>
  <c r="D56" i="11"/>
  <c r="D57" i="11"/>
  <c r="D58" i="11"/>
  <c r="D59" i="11"/>
  <c r="D60" i="11"/>
  <c r="D61"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8" i="11"/>
  <c r="D119" i="11"/>
  <c r="D120" i="11"/>
  <c r="D121" i="11"/>
  <c r="O135" i="5"/>
  <c r="O113" i="11" l="1"/>
  <c r="O208" i="11"/>
  <c r="O207" i="11"/>
  <c r="O63" i="11"/>
  <c r="O58" i="11"/>
  <c r="O54" i="11"/>
  <c r="O50" i="11"/>
  <c r="O206" i="11"/>
  <c r="O205" i="11"/>
  <c r="O204" i="11"/>
  <c r="O203" i="11"/>
  <c r="O202" i="11"/>
  <c r="O201" i="11"/>
  <c r="O198" i="11"/>
  <c r="O197" i="11"/>
  <c r="O194" i="11"/>
  <c r="O193" i="11"/>
  <c r="O190" i="11"/>
  <c r="O189" i="11"/>
  <c r="L112" i="11"/>
  <c r="J118" i="11"/>
  <c r="J120" i="11"/>
  <c r="L196" i="11"/>
  <c r="M196" i="11" s="1"/>
  <c r="L164" i="11"/>
  <c r="M164" i="11" s="1"/>
  <c r="J115" i="11"/>
  <c r="J111" i="11"/>
  <c r="L209" i="11"/>
  <c r="M209" i="11" s="1"/>
  <c r="J199" i="11"/>
  <c r="J183" i="11"/>
  <c r="J167" i="11"/>
  <c r="J151" i="11"/>
  <c r="J126" i="11"/>
  <c r="L114" i="11"/>
  <c r="O127" i="11"/>
  <c r="O126" i="11"/>
  <c r="O125" i="11"/>
  <c r="O184" i="11"/>
  <c r="O183" i="11"/>
  <c r="O200" i="11"/>
  <c r="O199" i="11"/>
  <c r="O196" i="11"/>
  <c r="O195" i="11"/>
  <c r="O192" i="11"/>
  <c r="O191" i="11"/>
  <c r="O188" i="11"/>
  <c r="O187" i="11"/>
  <c r="L214" i="11"/>
  <c r="M214" i="11" s="1"/>
  <c r="L204" i="11"/>
  <c r="M204" i="11" s="1"/>
  <c r="L188" i="11"/>
  <c r="M188" i="11" s="1"/>
  <c r="L172" i="11"/>
  <c r="M172" i="11" s="1"/>
  <c r="L156" i="11"/>
  <c r="M156" i="11" s="1"/>
  <c r="L140" i="11"/>
  <c r="M140" i="11" s="1"/>
  <c r="L180" i="11"/>
  <c r="M180" i="11" s="1"/>
  <c r="L148" i="11"/>
  <c r="M148" i="11" s="1"/>
  <c r="L101" i="11"/>
  <c r="J217" i="11"/>
  <c r="J207" i="11"/>
  <c r="J191" i="11"/>
  <c r="J175" i="11"/>
  <c r="J159" i="11"/>
  <c r="J143" i="11"/>
  <c r="O118" i="11"/>
  <c r="J129" i="11"/>
  <c r="L129" i="11"/>
  <c r="M129" i="11" s="1"/>
  <c r="J128" i="11"/>
  <c r="L128" i="11"/>
  <c r="M128" i="11" s="1"/>
  <c r="J182" i="11"/>
  <c r="L182" i="11"/>
  <c r="M182" i="11" s="1"/>
  <c r="J174" i="11"/>
  <c r="L174" i="11"/>
  <c r="M174" i="11" s="1"/>
  <c r="J170" i="11"/>
  <c r="L170" i="11"/>
  <c r="M170" i="11" s="1"/>
  <c r="J158" i="11"/>
  <c r="L158" i="11"/>
  <c r="M158" i="11" s="1"/>
  <c r="J150" i="11"/>
  <c r="L150" i="11"/>
  <c r="M150" i="11" s="1"/>
  <c r="J146" i="11"/>
  <c r="L146" i="11"/>
  <c r="M146" i="11" s="1"/>
  <c r="J142" i="11"/>
  <c r="L142" i="11"/>
  <c r="M142" i="11" s="1"/>
  <c r="J138" i="11"/>
  <c r="L138" i="11"/>
  <c r="M138" i="11" s="1"/>
  <c r="J134" i="11"/>
  <c r="L134" i="11"/>
  <c r="M134" i="11" s="1"/>
  <c r="J133" i="11"/>
  <c r="L133" i="11"/>
  <c r="M133" i="11" s="1"/>
  <c r="J132" i="11"/>
  <c r="L132" i="11"/>
  <c r="M132" i="11" s="1"/>
  <c r="J206" i="11"/>
  <c r="L206" i="11"/>
  <c r="M206" i="11" s="1"/>
  <c r="J202" i="11"/>
  <c r="L202" i="11"/>
  <c r="M202" i="11" s="1"/>
  <c r="J198" i="11"/>
  <c r="L198" i="11"/>
  <c r="M198" i="11" s="1"/>
  <c r="J190" i="11"/>
  <c r="L190" i="11"/>
  <c r="M190" i="11" s="1"/>
  <c r="L219" i="11"/>
  <c r="M219" i="11" s="1"/>
  <c r="L211" i="11"/>
  <c r="M211" i="11" s="1"/>
  <c r="L201" i="11"/>
  <c r="M201" i="11" s="1"/>
  <c r="L193" i="11"/>
  <c r="M193" i="11" s="1"/>
  <c r="L185" i="11"/>
  <c r="M185" i="11" s="1"/>
  <c r="L177" i="11"/>
  <c r="M177" i="11" s="1"/>
  <c r="L169" i="11"/>
  <c r="M169" i="11" s="1"/>
  <c r="L161" i="11"/>
  <c r="M161" i="11" s="1"/>
  <c r="L153" i="11"/>
  <c r="M153" i="11" s="1"/>
  <c r="L145" i="11"/>
  <c r="M145" i="11" s="1"/>
  <c r="L136" i="11"/>
  <c r="M136" i="11" s="1"/>
  <c r="J125" i="11"/>
  <c r="J221" i="11"/>
  <c r="L218" i="11"/>
  <c r="M218" i="11" s="1"/>
  <c r="J213" i="11"/>
  <c r="L210" i="11"/>
  <c r="M210" i="11" s="1"/>
  <c r="J208" i="11"/>
  <c r="J203" i="11"/>
  <c r="L200" i="11"/>
  <c r="M200" i="11" s="1"/>
  <c r="J195" i="11"/>
  <c r="L192" i="11"/>
  <c r="M192" i="11" s="1"/>
  <c r="J187" i="11"/>
  <c r="L184" i="11"/>
  <c r="M184" i="11" s="1"/>
  <c r="J179" i="11"/>
  <c r="L176" i="11"/>
  <c r="M176" i="11" s="1"/>
  <c r="J171" i="11"/>
  <c r="L168" i="11"/>
  <c r="M168" i="11" s="1"/>
  <c r="J163" i="11"/>
  <c r="L160" i="11"/>
  <c r="M160" i="11" s="1"/>
  <c r="J155" i="11"/>
  <c r="L152" i="11"/>
  <c r="M152" i="11" s="1"/>
  <c r="J147" i="11"/>
  <c r="L144" i="11"/>
  <c r="M144" i="11" s="1"/>
  <c r="J139" i="11"/>
  <c r="J135" i="11"/>
  <c r="L131" i="11"/>
  <c r="M131" i="11" s="1"/>
  <c r="L127" i="11"/>
  <c r="M127" i="11" s="1"/>
  <c r="J124" i="11"/>
  <c r="L124" i="11"/>
  <c r="M124" i="11" s="1"/>
  <c r="J123" i="11"/>
  <c r="L123" i="11"/>
  <c r="M123" i="11" s="1"/>
  <c r="J186" i="11"/>
  <c r="L186" i="11"/>
  <c r="M186" i="11" s="1"/>
  <c r="J178" i="11"/>
  <c r="L178" i="11"/>
  <c r="M178" i="11" s="1"/>
  <c r="J166" i="11"/>
  <c r="L166" i="11"/>
  <c r="M166" i="11" s="1"/>
  <c r="J162" i="11"/>
  <c r="L162" i="11"/>
  <c r="M162" i="11" s="1"/>
  <c r="J154" i="11"/>
  <c r="L154" i="11"/>
  <c r="M154" i="11" s="1"/>
  <c r="J137" i="11"/>
  <c r="L137" i="11"/>
  <c r="M137" i="11" s="1"/>
  <c r="J220" i="11"/>
  <c r="L220" i="11"/>
  <c r="M220" i="11" s="1"/>
  <c r="J216" i="11"/>
  <c r="L216" i="11"/>
  <c r="M216" i="11" s="1"/>
  <c r="J212" i="11"/>
  <c r="L212" i="11"/>
  <c r="M212" i="11" s="1"/>
  <c r="J194" i="11"/>
  <c r="L194" i="11"/>
  <c r="M194" i="11" s="1"/>
  <c r="L215" i="11"/>
  <c r="M215" i="11" s="1"/>
  <c r="L205" i="11"/>
  <c r="M205" i="11" s="1"/>
  <c r="L197" i="11"/>
  <c r="M197" i="11" s="1"/>
  <c r="L189" i="11"/>
  <c r="M189" i="11" s="1"/>
  <c r="L181" i="11"/>
  <c r="M181" i="11" s="1"/>
  <c r="L173" i="11"/>
  <c r="M173" i="11" s="1"/>
  <c r="L165" i="11"/>
  <c r="M165" i="11" s="1"/>
  <c r="L157" i="11"/>
  <c r="M157" i="11" s="1"/>
  <c r="L149" i="11"/>
  <c r="M149" i="11" s="1"/>
  <c r="L141" i="11"/>
  <c r="M141" i="11" s="1"/>
  <c r="J130" i="11"/>
  <c r="L85" i="11"/>
  <c r="L122" i="11"/>
  <c r="M122" i="11" s="1"/>
  <c r="J95" i="11"/>
  <c r="O121" i="11"/>
  <c r="L76" i="11"/>
  <c r="J90" i="11"/>
  <c r="J86" i="11"/>
  <c r="O92" i="11"/>
  <c r="O120" i="11"/>
  <c r="O111" i="11"/>
  <c r="O95" i="11"/>
  <c r="L75" i="11"/>
  <c r="O73" i="11"/>
  <c r="O69" i="11"/>
  <c r="O65" i="11"/>
  <c r="O60" i="11"/>
  <c r="O56" i="11"/>
  <c r="J82" i="11"/>
  <c r="O115" i="11"/>
  <c r="L79" i="11"/>
  <c r="L77" i="11"/>
  <c r="O90" i="11"/>
  <c r="O86" i="11"/>
  <c r="O68" i="11"/>
  <c r="O67" i="11"/>
  <c r="J63" i="11"/>
  <c r="J58" i="11"/>
  <c r="J60" i="11"/>
  <c r="J56" i="11"/>
  <c r="J59" i="11"/>
  <c r="O40" i="11"/>
  <c r="O51" i="11"/>
  <c r="O43" i="11"/>
  <c r="O34" i="11"/>
  <c r="O41" i="11"/>
  <c r="J54" i="11"/>
  <c r="L120" i="11"/>
  <c r="M120" i="11" s="1"/>
  <c r="L111" i="11"/>
  <c r="M111" i="11" s="1"/>
  <c r="L103" i="11"/>
  <c r="M103" i="11" s="1"/>
  <c r="L95" i="11"/>
  <c r="M95" i="11" s="1"/>
  <c r="L86" i="11"/>
  <c r="M86" i="11" s="1"/>
  <c r="L78" i="11"/>
  <c r="L70" i="11"/>
  <c r="M70" i="11" s="1"/>
  <c r="L42" i="11"/>
  <c r="M42" i="11" s="1"/>
  <c r="J41" i="11"/>
  <c r="J116" i="11"/>
  <c r="J108" i="11"/>
  <c r="J100" i="11"/>
  <c r="J92" i="11"/>
  <c r="J83" i="11"/>
  <c r="J75" i="11"/>
  <c r="J67" i="11"/>
  <c r="J40" i="11"/>
  <c r="L115" i="11"/>
  <c r="M115" i="11" s="1"/>
  <c r="L107" i="11"/>
  <c r="L99" i="11"/>
  <c r="L90" i="11"/>
  <c r="M90" i="11" s="1"/>
  <c r="L82" i="11"/>
  <c r="M82" i="11" s="1"/>
  <c r="L74" i="11"/>
  <c r="L66" i="11"/>
  <c r="J51" i="11"/>
  <c r="J43" i="11"/>
  <c r="J121" i="11"/>
  <c r="J112" i="11"/>
  <c r="J104" i="11"/>
  <c r="J96" i="11"/>
  <c r="J87" i="11"/>
  <c r="J79" i="11"/>
  <c r="J71" i="11"/>
  <c r="L54" i="11"/>
  <c r="M54" i="11" s="1"/>
  <c r="J114" i="11"/>
  <c r="J106" i="11"/>
  <c r="J98" i="11"/>
  <c r="J89" i="11"/>
  <c r="J81" i="11"/>
  <c r="J77" i="11"/>
  <c r="J69" i="11"/>
  <c r="J65" i="11"/>
  <c r="L44" i="11"/>
  <c r="M44" i="11" s="1"/>
  <c r="L118" i="11"/>
  <c r="M118" i="11" s="1"/>
  <c r="L109" i="11"/>
  <c r="L93" i="11"/>
  <c r="M93" i="11" s="1"/>
  <c r="L88" i="11"/>
  <c r="M88" i="11" s="1"/>
  <c r="L80" i="11"/>
  <c r="L72" i="11"/>
  <c r="J50" i="11"/>
  <c r="L39" i="11"/>
  <c r="J113" i="11"/>
  <c r="J105" i="11"/>
  <c r="J101" i="11"/>
  <c r="J97" i="11"/>
  <c r="J84" i="11"/>
  <c r="J76" i="11"/>
  <c r="J68" i="11"/>
  <c r="L43" i="11"/>
  <c r="M43" i="11" s="1"/>
  <c r="L41" i="11"/>
  <c r="M41" i="11" s="1"/>
  <c r="J119" i="11"/>
  <c r="J110" i="11"/>
  <c r="J102" i="11"/>
  <c r="J94" i="11"/>
  <c r="J85" i="11"/>
  <c r="J73" i="11"/>
  <c r="L40" i="11"/>
  <c r="M40" i="11" s="1"/>
  <c r="L28" i="11"/>
  <c r="L52" i="11"/>
  <c r="M52" i="11" s="1"/>
  <c r="L64" i="11"/>
  <c r="L63" i="11"/>
  <c r="L61" i="11"/>
  <c r="M61" i="11" s="1"/>
  <c r="L60" i="11"/>
  <c r="M60" i="11" s="1"/>
  <c r="L59" i="11"/>
  <c r="M59" i="11" s="1"/>
  <c r="L58" i="11"/>
  <c r="M58" i="11" s="1"/>
  <c r="L57" i="11"/>
  <c r="L56" i="11"/>
  <c r="M56" i="11" s="1"/>
  <c r="L55" i="11"/>
  <c r="M55" i="11" s="1"/>
  <c r="L53" i="11"/>
  <c r="M53" i="11" s="1"/>
  <c r="L51" i="11"/>
  <c r="M51" i="11" s="1"/>
  <c r="L50" i="11"/>
  <c r="M50" i="11" s="1"/>
  <c r="L49" i="11"/>
  <c r="L48" i="11"/>
  <c r="M48" i="11" s="1"/>
  <c r="L47" i="11"/>
  <c r="L46" i="11"/>
  <c r="M46" i="11" s="1"/>
  <c r="L45" i="11"/>
  <c r="M45" i="11" s="1"/>
  <c r="L36" i="11"/>
  <c r="J34" i="11"/>
  <c r="L30" i="11"/>
  <c r="J28" i="11"/>
  <c r="L32" i="11"/>
  <c r="M32" i="11" s="1"/>
  <c r="L34" i="11"/>
  <c r="M34" i="11" s="1"/>
  <c r="L27" i="11"/>
  <c r="M27" i="11" s="1"/>
  <c r="L29" i="11"/>
  <c r="L31" i="11"/>
  <c r="L33" i="11"/>
  <c r="L35" i="11"/>
  <c r="M35" i="11" s="1"/>
  <c r="L37" i="11"/>
  <c r="M37" i="11" s="1"/>
  <c r="J30" i="11"/>
  <c r="O123" i="5"/>
  <c r="O127" i="5"/>
  <c r="O126" i="5"/>
  <c r="O122" i="5"/>
  <c r="F26" i="11"/>
  <c r="E26" i="11"/>
  <c r="D26" i="11"/>
  <c r="B26" i="11"/>
  <c r="L26" i="11" s="1"/>
  <c r="M26" i="11" s="1"/>
  <c r="F25" i="11"/>
  <c r="E25" i="11"/>
  <c r="D25" i="11"/>
  <c r="B25" i="11"/>
  <c r="L25" i="11" s="1"/>
  <c r="M25" i="11" s="1"/>
  <c r="F24" i="11"/>
  <c r="E24" i="11"/>
  <c r="D24" i="11"/>
  <c r="B24" i="11"/>
  <c r="L24" i="11" s="1"/>
  <c r="M24" i="11" s="1"/>
  <c r="F23" i="11"/>
  <c r="E23" i="11"/>
  <c r="D23" i="11"/>
  <c r="B23" i="11"/>
  <c r="J23" i="11" s="1"/>
  <c r="F22" i="11"/>
  <c r="E22" i="11"/>
  <c r="D22" i="11"/>
  <c r="B22" i="11"/>
  <c r="L22" i="11" s="1"/>
  <c r="M22" i="11" s="1"/>
  <c r="J123" i="5"/>
  <c r="L123" i="5"/>
  <c r="M123" i="5" s="1"/>
  <c r="J124" i="5"/>
  <c r="L124" i="5"/>
  <c r="J125" i="5"/>
  <c r="L125" i="5"/>
  <c r="J126" i="5"/>
  <c r="L126" i="5"/>
  <c r="M126" i="5" s="1"/>
  <c r="J127" i="5"/>
  <c r="L127" i="5"/>
  <c r="M127" i="5" s="1"/>
  <c r="J128" i="5"/>
  <c r="L128" i="5"/>
  <c r="J129" i="5"/>
  <c r="L129" i="5"/>
  <c r="J130" i="5"/>
  <c r="L130" i="5"/>
  <c r="J131" i="5"/>
  <c r="L131" i="5"/>
  <c r="J132" i="5"/>
  <c r="L132" i="5"/>
  <c r="J133" i="5"/>
  <c r="L133" i="5"/>
  <c r="J134" i="5"/>
  <c r="L134" i="5"/>
  <c r="J135" i="5"/>
  <c r="L135" i="5"/>
  <c r="M135" i="5" s="1"/>
  <c r="J136" i="5"/>
  <c r="L136" i="5"/>
  <c r="J137" i="5"/>
  <c r="L137" i="5"/>
  <c r="J138" i="5"/>
  <c r="L138" i="5"/>
  <c r="J140" i="5"/>
  <c r="L140" i="5"/>
  <c r="J141" i="5"/>
  <c r="L141" i="5"/>
  <c r="M141" i="5" s="1"/>
  <c r="J142" i="5"/>
  <c r="L142" i="5"/>
  <c r="M142" i="5" s="1"/>
  <c r="J143" i="5"/>
  <c r="L143" i="5"/>
  <c r="J144" i="5"/>
  <c r="L144" i="5"/>
  <c r="M144" i="5" s="1"/>
  <c r="J145" i="5"/>
  <c r="L145" i="5"/>
  <c r="J146" i="5"/>
  <c r="L146" i="5"/>
  <c r="M146" i="5" s="1"/>
  <c r="J147" i="5"/>
  <c r="L147" i="5"/>
  <c r="M147" i="5" s="1"/>
  <c r="J148" i="5"/>
  <c r="L148" i="5"/>
  <c r="J149" i="5"/>
  <c r="L149" i="5"/>
  <c r="J150" i="5"/>
  <c r="L150" i="5"/>
  <c r="J151" i="5"/>
  <c r="L151" i="5"/>
  <c r="M151" i="5" s="1"/>
  <c r="J152" i="5"/>
  <c r="L152" i="5"/>
  <c r="M152" i="5" s="1"/>
  <c r="J153" i="5"/>
  <c r="L153" i="5"/>
  <c r="J154" i="5"/>
  <c r="L154" i="5"/>
  <c r="M154" i="5" s="1"/>
  <c r="J155" i="5"/>
  <c r="L155" i="5"/>
  <c r="M155" i="5" s="1"/>
  <c r="J156" i="5"/>
  <c r="L156" i="5"/>
  <c r="J157" i="5"/>
  <c r="L157" i="5"/>
  <c r="M157" i="5" s="1"/>
  <c r="J158" i="5"/>
  <c r="L158" i="5"/>
  <c r="J159" i="5"/>
  <c r="L159" i="5"/>
  <c r="M159" i="5" s="1"/>
  <c r="J160" i="5"/>
  <c r="L160" i="5"/>
  <c r="M160" i="5" s="1"/>
  <c r="J161" i="5"/>
  <c r="L161" i="5"/>
  <c r="M161" i="5" s="1"/>
  <c r="J162" i="5"/>
  <c r="L162" i="5"/>
  <c r="J164" i="5"/>
  <c r="L164" i="5"/>
  <c r="J165" i="5"/>
  <c r="L165" i="5"/>
  <c r="J166" i="5"/>
  <c r="L166" i="5"/>
  <c r="M166" i="5" s="1"/>
  <c r="J167" i="5"/>
  <c r="L167" i="5"/>
  <c r="J168" i="5"/>
  <c r="L168" i="5"/>
  <c r="M168" i="5" s="1"/>
  <c r="J169" i="5"/>
  <c r="L169" i="5"/>
  <c r="M169" i="5" s="1"/>
  <c r="J170" i="5"/>
  <c r="L170" i="5"/>
  <c r="M170" i="5" s="1"/>
  <c r="J171" i="5"/>
  <c r="L171" i="5"/>
  <c r="M171" i="5" s="1"/>
  <c r="J172" i="5"/>
  <c r="L172" i="5"/>
  <c r="J173" i="5"/>
  <c r="L173" i="5"/>
  <c r="J174" i="5"/>
  <c r="L174" i="5"/>
  <c r="M174" i="5" s="1"/>
  <c r="J175" i="5"/>
  <c r="L175" i="5"/>
  <c r="J176" i="5"/>
  <c r="L176" i="5"/>
  <c r="J177" i="5"/>
  <c r="L177" i="5"/>
  <c r="J178" i="5"/>
  <c r="L178" i="5"/>
  <c r="J179" i="5"/>
  <c r="L179" i="5"/>
  <c r="J180" i="5"/>
  <c r="L180" i="5"/>
  <c r="J181" i="5"/>
  <c r="L181" i="5"/>
  <c r="J182" i="5"/>
  <c r="L182" i="5"/>
  <c r="M182" i="5" s="1"/>
  <c r="J183" i="5"/>
  <c r="L183" i="5"/>
  <c r="M183" i="5" s="1"/>
  <c r="J184" i="5"/>
  <c r="L184" i="5"/>
  <c r="M184" i="5" s="1"/>
  <c r="J185" i="5"/>
  <c r="L185" i="5"/>
  <c r="M185" i="5" s="1"/>
  <c r="J186" i="5"/>
  <c r="L186" i="5"/>
  <c r="J187" i="5"/>
  <c r="L187" i="5"/>
  <c r="M187" i="5" s="1"/>
  <c r="J188" i="5"/>
  <c r="L188" i="5"/>
  <c r="M188" i="5" s="1"/>
  <c r="J189" i="5"/>
  <c r="L189" i="5"/>
  <c r="J190" i="5"/>
  <c r="L190" i="5"/>
  <c r="M190" i="5" s="1"/>
  <c r="J191" i="5"/>
  <c r="L191" i="5"/>
  <c r="M191" i="5" s="1"/>
  <c r="J193" i="5"/>
  <c r="L193" i="5"/>
  <c r="J194" i="5"/>
  <c r="L194" i="5"/>
  <c r="J195" i="5"/>
  <c r="L195" i="5"/>
  <c r="M195" i="5" s="1"/>
  <c r="J196" i="5"/>
  <c r="L196" i="5"/>
  <c r="M196" i="5" s="1"/>
  <c r="J197" i="5"/>
  <c r="L197" i="5"/>
  <c r="J198" i="5"/>
  <c r="L198" i="5"/>
  <c r="J199" i="5"/>
  <c r="L199" i="5"/>
  <c r="M199" i="5" s="1"/>
  <c r="J200" i="5"/>
  <c r="L200" i="5"/>
  <c r="J201" i="5"/>
  <c r="L201" i="5"/>
  <c r="M201" i="5" s="1"/>
  <c r="J202" i="5"/>
  <c r="L202" i="5"/>
  <c r="J203" i="5"/>
  <c r="L203" i="5"/>
  <c r="M203" i="5" s="1"/>
  <c r="J204" i="5"/>
  <c r="L204" i="5"/>
  <c r="J205" i="5"/>
  <c r="L205" i="5"/>
  <c r="J206" i="5"/>
  <c r="L206" i="5"/>
  <c r="J207" i="5"/>
  <c r="L207" i="5"/>
  <c r="J208" i="5"/>
  <c r="L208" i="5"/>
  <c r="B19" i="11"/>
  <c r="J19" i="11" s="1"/>
  <c r="D19" i="11"/>
  <c r="E19" i="11"/>
  <c r="F19" i="11"/>
  <c r="G19" i="11"/>
  <c r="B20" i="11"/>
  <c r="L20" i="11" s="1"/>
  <c r="M20" i="11" s="1"/>
  <c r="D20" i="11"/>
  <c r="E20" i="11"/>
  <c r="F20" i="11"/>
  <c r="G20" i="11"/>
  <c r="B21" i="11"/>
  <c r="D21" i="11"/>
  <c r="E21" i="11"/>
  <c r="F21" i="11"/>
  <c r="G21" i="11"/>
  <c r="G18" i="11"/>
  <c r="F18" i="11"/>
  <c r="E18" i="11"/>
  <c r="D18" i="11"/>
  <c r="B18" i="11"/>
  <c r="J122" i="5"/>
  <c r="L122" i="5"/>
  <c r="M122" i="5" s="1"/>
  <c r="J121" i="5"/>
  <c r="L121" i="5"/>
  <c r="J120" i="5"/>
  <c r="L120" i="5"/>
  <c r="J119" i="5"/>
  <c r="L119" i="5"/>
  <c r="L16" i="11"/>
  <c r="J16" i="11"/>
  <c r="L15" i="11"/>
  <c r="J15" i="11"/>
  <c r="L14" i="11"/>
  <c r="J14" i="11"/>
  <c r="C9" i="12" l="1"/>
  <c r="G11" i="12"/>
  <c r="F9" i="12"/>
  <c r="F11" i="12"/>
  <c r="M193" i="5"/>
  <c r="D11" i="12"/>
  <c r="M164" i="5"/>
  <c r="D10" i="12"/>
  <c r="M63" i="11"/>
  <c r="G10" i="12"/>
  <c r="M39" i="11"/>
  <c r="G9" i="12"/>
  <c r="D9" i="12"/>
  <c r="C11" i="12"/>
  <c r="C10" i="12"/>
  <c r="F10" i="12"/>
  <c r="J21" i="11"/>
  <c r="L23" i="11"/>
  <c r="M23" i="11" s="1"/>
  <c r="J22" i="11"/>
  <c r="J26" i="11"/>
  <c r="O26" i="11"/>
  <c r="J24" i="11"/>
  <c r="O21" i="11"/>
  <c r="C21" i="11"/>
  <c r="J25" i="11"/>
  <c r="L21" i="11"/>
  <c r="M21" i="11" s="1"/>
  <c r="L18" i="11"/>
  <c r="J20" i="11"/>
  <c r="L19" i="11"/>
  <c r="J18" i="11"/>
  <c r="M138" i="5"/>
  <c r="O114" i="5"/>
  <c r="O109" i="5"/>
  <c r="O107" i="5"/>
  <c r="O102" i="5"/>
  <c r="O96" i="5"/>
  <c r="O94" i="5"/>
  <c r="O89" i="5"/>
  <c r="L88" i="5"/>
  <c r="J88" i="5"/>
  <c r="G8" i="12" l="1"/>
  <c r="G12" i="12" s="1"/>
  <c r="F8" i="12"/>
  <c r="F12" i="12" s="1"/>
  <c r="L5" i="11"/>
  <c r="O2" i="11"/>
  <c r="J5" i="11"/>
  <c r="O73" i="5"/>
  <c r="J89" i="5"/>
  <c r="L89" i="5"/>
  <c r="M89" i="5" s="1"/>
  <c r="J90" i="5"/>
  <c r="L90" i="5"/>
  <c r="J91" i="5"/>
  <c r="L91" i="5"/>
  <c r="J92" i="5"/>
  <c r="L92" i="5"/>
  <c r="J93" i="5"/>
  <c r="L93" i="5"/>
  <c r="J94" i="5"/>
  <c r="L94" i="5"/>
  <c r="M94" i="5" s="1"/>
  <c r="J95" i="5"/>
  <c r="L95" i="5"/>
  <c r="J96" i="5"/>
  <c r="L96" i="5"/>
  <c r="M96" i="5" s="1"/>
  <c r="J97" i="5"/>
  <c r="L97" i="5"/>
  <c r="M97" i="5" s="1"/>
  <c r="J98" i="5"/>
  <c r="L98" i="5"/>
  <c r="J99" i="5"/>
  <c r="L99" i="5"/>
  <c r="J100" i="5"/>
  <c r="L100" i="5"/>
  <c r="M100" i="5" s="1"/>
  <c r="J101" i="5"/>
  <c r="L101" i="5"/>
  <c r="M101" i="5" s="1"/>
  <c r="J102" i="5"/>
  <c r="L102" i="5"/>
  <c r="M102" i="5" s="1"/>
  <c r="J103" i="5"/>
  <c r="L103" i="5"/>
  <c r="J104" i="5"/>
  <c r="L104" i="5"/>
  <c r="J105" i="5"/>
  <c r="L105" i="5"/>
  <c r="J106" i="5"/>
  <c r="L106" i="5"/>
  <c r="J107" i="5"/>
  <c r="L107" i="5"/>
  <c r="J108" i="5"/>
  <c r="L108" i="5"/>
  <c r="J109" i="5"/>
  <c r="L109" i="5"/>
  <c r="M109" i="5" s="1"/>
  <c r="J110" i="5"/>
  <c r="L110" i="5"/>
  <c r="J111" i="5"/>
  <c r="L111" i="5"/>
  <c r="J112" i="5"/>
  <c r="L112" i="5"/>
  <c r="J113" i="5"/>
  <c r="L113" i="5"/>
  <c r="J114" i="5"/>
  <c r="L114" i="5"/>
  <c r="M114" i="5" s="1"/>
  <c r="J116" i="5"/>
  <c r="L116" i="5"/>
  <c r="J117" i="5"/>
  <c r="L117" i="5"/>
  <c r="J118" i="5"/>
  <c r="L118" i="5"/>
  <c r="L71" i="5"/>
  <c r="M71" i="5" s="1"/>
  <c r="L72" i="5"/>
  <c r="L73" i="5"/>
  <c r="M73" i="5" s="1"/>
  <c r="L74" i="5"/>
  <c r="L75" i="5"/>
  <c r="M75" i="5" s="1"/>
  <c r="L76" i="5"/>
  <c r="M76" i="5" s="1"/>
  <c r="L77" i="5"/>
  <c r="M77" i="5" s="1"/>
  <c r="L78" i="5"/>
  <c r="L79" i="5"/>
  <c r="M79" i="5" s="1"/>
  <c r="L80" i="5"/>
  <c r="L81" i="5"/>
  <c r="L82" i="5"/>
  <c r="M82" i="5"/>
  <c r="L83" i="5"/>
  <c r="M83" i="5" s="1"/>
  <c r="L84" i="5"/>
  <c r="M84" i="5" s="1"/>
  <c r="L85" i="5"/>
  <c r="L86" i="5"/>
  <c r="M86" i="5" s="1"/>
  <c r="L70" i="5"/>
  <c r="L39" i="5"/>
  <c r="L40" i="5"/>
  <c r="L41" i="5"/>
  <c r="L42" i="5"/>
  <c r="L43" i="5"/>
  <c r="L44" i="5"/>
  <c r="L45" i="5"/>
  <c r="L46" i="5"/>
  <c r="M46" i="5" s="1"/>
  <c r="L47" i="5"/>
  <c r="M47" i="5" s="1"/>
  <c r="L48" i="5"/>
  <c r="L49" i="5"/>
  <c r="L50" i="5"/>
  <c r="M50" i="5" s="1"/>
  <c r="L51" i="5"/>
  <c r="L52" i="5"/>
  <c r="L53" i="5"/>
  <c r="L54" i="5"/>
  <c r="M54" i="5" s="1"/>
  <c r="L55" i="5"/>
  <c r="M55" i="5" s="1"/>
  <c r="L56" i="5"/>
  <c r="L57" i="5"/>
  <c r="L58" i="5"/>
  <c r="L59" i="5"/>
  <c r="L60" i="5"/>
  <c r="L61" i="5"/>
  <c r="L62" i="5"/>
  <c r="L63" i="5"/>
  <c r="L64" i="5"/>
  <c r="L65" i="5"/>
  <c r="M65" i="5" s="1"/>
  <c r="L66" i="5"/>
  <c r="L38" i="5"/>
  <c r="M38" i="5" s="1"/>
  <c r="L16" i="5"/>
  <c r="L17" i="5"/>
  <c r="L18" i="5"/>
  <c r="L19" i="5"/>
  <c r="M19" i="5" s="1"/>
  <c r="L20" i="5"/>
  <c r="M20" i="5" s="1"/>
  <c r="L21" i="5"/>
  <c r="L22" i="5"/>
  <c r="L23" i="5"/>
  <c r="L24" i="5"/>
  <c r="M24" i="5" s="1"/>
  <c r="L25" i="5"/>
  <c r="M25" i="5" s="1"/>
  <c r="L26" i="5"/>
  <c r="L27" i="5"/>
  <c r="L28" i="5"/>
  <c r="L29" i="5"/>
  <c r="M29" i="5" s="1"/>
  <c r="L30" i="5"/>
  <c r="L31" i="5"/>
  <c r="L32" i="5"/>
  <c r="M32" i="5" s="1"/>
  <c r="L33" i="5"/>
  <c r="L34" i="5"/>
  <c r="M34" i="5" s="1"/>
  <c r="L35" i="5"/>
  <c r="L15" i="5"/>
  <c r="J71" i="5"/>
  <c r="J72" i="5"/>
  <c r="J73" i="5"/>
  <c r="J74" i="5"/>
  <c r="J75" i="5"/>
  <c r="J76" i="5"/>
  <c r="J77" i="5"/>
  <c r="J78" i="5"/>
  <c r="J79" i="5"/>
  <c r="J80" i="5"/>
  <c r="J81" i="5"/>
  <c r="J82" i="5"/>
  <c r="J83" i="5"/>
  <c r="J84" i="5"/>
  <c r="J85" i="5"/>
  <c r="J86" i="5"/>
  <c r="J70"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38" i="5"/>
  <c r="J26" i="5"/>
  <c r="J27" i="5"/>
  <c r="J28" i="5"/>
  <c r="J29" i="5"/>
  <c r="J30" i="5"/>
  <c r="J31" i="5"/>
  <c r="J32" i="5"/>
  <c r="J33" i="5"/>
  <c r="J34" i="5"/>
  <c r="J35" i="5"/>
  <c r="J24" i="5"/>
  <c r="J25" i="5"/>
  <c r="J21" i="5"/>
  <c r="J22" i="5"/>
  <c r="J23" i="5"/>
  <c r="J19" i="5"/>
  <c r="J20" i="5"/>
  <c r="J16" i="5"/>
  <c r="J17" i="5"/>
  <c r="J18" i="5"/>
  <c r="J15" i="5"/>
  <c r="L37" i="5"/>
  <c r="L69" i="5"/>
  <c r="J14" i="5"/>
  <c r="C14" i="5"/>
  <c r="O71" i="5"/>
  <c r="O75" i="5"/>
  <c r="O76" i="5"/>
  <c r="O77" i="5"/>
  <c r="O79" i="5"/>
  <c r="O82" i="5"/>
  <c r="O83" i="5"/>
  <c r="O84" i="5"/>
  <c r="O86" i="5"/>
  <c r="O65" i="5"/>
  <c r="N2" i="5" l="1"/>
  <c r="C7" i="12"/>
  <c r="C6" i="12"/>
  <c r="D6" i="12"/>
  <c r="D5" i="12"/>
  <c r="D4" i="12"/>
  <c r="L5" i="5"/>
  <c r="D8" i="12"/>
  <c r="D12" i="12" s="1"/>
  <c r="C8" i="12"/>
  <c r="C12" i="12" s="1"/>
  <c r="C4" i="12"/>
  <c r="J5" i="5"/>
  <c r="C5" i="12"/>
  <c r="D7" i="12"/>
  <c r="M107" i="5"/>
  <c r="K14" i="5"/>
  <c r="O50" i="5"/>
  <c r="O54" i="5"/>
  <c r="O47" i="5"/>
  <c r="O34" i="5"/>
  <c r="O25" i="5"/>
  <c r="O24" i="5"/>
  <c r="O19" i="5"/>
  <c r="O14" i="5"/>
  <c r="O55" i="5" l="1"/>
  <c r="O46" i="5"/>
  <c r="O38" i="5"/>
  <c r="O32" i="5"/>
  <c r="O29" i="5"/>
  <c r="O20" i="5" l="1"/>
  <c r="N14" i="5" l="1"/>
  <c r="C15" i="5" l="1"/>
  <c r="M15" i="5" l="1"/>
  <c r="K15" i="5"/>
  <c r="N15" i="5" l="1"/>
  <c r="C16" i="5" s="1"/>
  <c r="K16" i="5" s="1"/>
  <c r="M16" i="5" l="1"/>
  <c r="N16" i="5" s="1"/>
  <c r="C17" i="5" s="1"/>
  <c r="K17" i="5" s="1"/>
  <c r="M17" i="5" l="1"/>
  <c r="N17" i="5" l="1"/>
  <c r="C18" i="5" s="1"/>
  <c r="K18" i="5" l="1"/>
  <c r="M18" i="5"/>
  <c r="N18" i="5" l="1"/>
  <c r="C19" i="5" s="1"/>
  <c r="K19" i="5" s="1"/>
  <c r="N19" i="5" s="1"/>
  <c r="C20" i="5" s="1"/>
  <c r="K20" i="5" s="1"/>
  <c r="N20" i="5" s="1"/>
  <c r="C21" i="5" s="1"/>
  <c r="M21" i="5" l="1"/>
  <c r="K21" i="5"/>
  <c r="N21" i="5" l="1"/>
  <c r="C22" i="5" s="1"/>
  <c r="K22" i="5" l="1"/>
  <c r="M22" i="5"/>
  <c r="N22" i="5" s="1"/>
  <c r="C23" i="5" s="1"/>
  <c r="M23" i="5" s="1"/>
  <c r="N23" i="5" s="1"/>
  <c r="C24" i="5" s="1"/>
  <c r="K24" i="5" s="1"/>
  <c r="N24" i="5" s="1"/>
  <c r="C25" i="5" s="1"/>
  <c r="K25" i="5" s="1"/>
  <c r="N25" i="5" s="1"/>
  <c r="K23" i="5" l="1"/>
  <c r="C26" i="5"/>
  <c r="M26" i="5" l="1"/>
  <c r="K26" i="5"/>
  <c r="N26" i="5" l="1"/>
  <c r="C27" i="5" s="1"/>
  <c r="M27" i="5" l="1"/>
  <c r="N27" i="5" s="1"/>
  <c r="C28" i="5" s="1"/>
  <c r="K27" i="5"/>
  <c r="M28" i="5" l="1"/>
  <c r="N28" i="5" s="1"/>
  <c r="K28" i="5"/>
  <c r="C29" i="5" l="1"/>
  <c r="K29" i="5" s="1"/>
  <c r="N29" i="5" s="1"/>
  <c r="C30" i="5" l="1"/>
  <c r="M30" i="5" l="1"/>
  <c r="N30" i="5" s="1"/>
  <c r="K30" i="5"/>
  <c r="C31" i="5" l="1"/>
  <c r="M31" i="5" l="1"/>
  <c r="N31" i="5" s="1"/>
  <c r="K31" i="5"/>
  <c r="C32" i="5" l="1"/>
  <c r="K32" i="5" s="1"/>
  <c r="N32" i="5" s="1"/>
  <c r="C33" i="5" l="1"/>
  <c r="K33" i="5" l="1"/>
  <c r="M33" i="5"/>
  <c r="N33" i="5" s="1"/>
  <c r="C34" i="5" l="1"/>
  <c r="K34" i="5" s="1"/>
  <c r="N34" i="5" s="1"/>
  <c r="C35" i="5" l="1"/>
  <c r="M35" i="5" l="1"/>
  <c r="K35" i="5"/>
  <c r="E4" i="12" l="1"/>
  <c r="N35" i="5"/>
  <c r="C37" i="5" s="1"/>
  <c r="M37" i="5" s="1"/>
  <c r="N37" i="5" l="1"/>
  <c r="C38" i="5" s="1"/>
  <c r="K38" i="5" s="1"/>
  <c r="N38" i="5" l="1"/>
  <c r="C39" i="5" s="1"/>
  <c r="M39" i="5" l="1"/>
  <c r="N39" i="5" s="1"/>
  <c r="C40" i="5" s="1"/>
  <c r="K39" i="5"/>
  <c r="K40" i="5" l="1"/>
  <c r="M40" i="5"/>
  <c r="N40" i="5" s="1"/>
  <c r="C41" i="5" s="1"/>
  <c r="K41" i="5" l="1"/>
  <c r="M41" i="5"/>
  <c r="N41" i="5" s="1"/>
  <c r="C42" i="5" s="1"/>
  <c r="K42" i="5" l="1"/>
  <c r="M42" i="5"/>
  <c r="N42" i="5" s="1"/>
  <c r="C43" i="5" s="1"/>
  <c r="M43" i="5" l="1"/>
  <c r="N43" i="5" s="1"/>
  <c r="C44" i="5" s="1"/>
  <c r="K43" i="5"/>
  <c r="K44" i="5" l="1"/>
  <c r="M44" i="5"/>
  <c r="N44" i="5" s="1"/>
  <c r="C45" i="5" s="1"/>
  <c r="M45" i="5" l="1"/>
  <c r="N45" i="5" s="1"/>
  <c r="C46" i="5" s="1"/>
  <c r="K46" i="5" s="1"/>
  <c r="N46" i="5" s="1"/>
  <c r="K45" i="5"/>
  <c r="C47" i="5" l="1"/>
  <c r="K47" i="5" s="1"/>
  <c r="N47" i="5" s="1"/>
  <c r="C48" i="5" l="1"/>
  <c r="M48" i="5" l="1"/>
  <c r="N48" i="5" s="1"/>
  <c r="C49" i="5" s="1"/>
  <c r="K48" i="5"/>
  <c r="M49" i="5" l="1"/>
  <c r="N49" i="5" s="1"/>
  <c r="C50" i="5" s="1"/>
  <c r="K50" i="5" s="1"/>
  <c r="N50" i="5" s="1"/>
  <c r="K49" i="5"/>
  <c r="C51" i="5" l="1"/>
  <c r="K51" i="5" l="1"/>
  <c r="M51" i="5"/>
  <c r="N51" i="5" s="1"/>
  <c r="C52" i="5" s="1"/>
  <c r="K52" i="5" l="1"/>
  <c r="M52" i="5"/>
  <c r="N52" i="5" s="1"/>
  <c r="C53" i="5" s="1"/>
  <c r="K53" i="5" l="1"/>
  <c r="M53" i="5"/>
  <c r="N53" i="5" s="1"/>
  <c r="C54" i="5" s="1"/>
  <c r="K54" i="5" s="1"/>
  <c r="N54" i="5" s="1"/>
  <c r="C55" i="5" l="1"/>
  <c r="K55" i="5" s="1"/>
  <c r="N55" i="5" s="1"/>
  <c r="C56" i="5" l="1"/>
  <c r="K56" i="5" l="1"/>
  <c r="M56" i="5"/>
  <c r="N56" i="5" s="1"/>
  <c r="C57" i="5" s="1"/>
  <c r="K57" i="5" l="1"/>
  <c r="M57" i="5"/>
  <c r="N57" i="5" s="1"/>
  <c r="C58" i="5" s="1"/>
  <c r="K58" i="5" l="1"/>
  <c r="M58" i="5"/>
  <c r="N58" i="5" s="1"/>
  <c r="C59" i="5" s="1"/>
  <c r="K59" i="5" l="1"/>
  <c r="M59" i="5"/>
  <c r="N59" i="5" s="1"/>
  <c r="C60" i="5" s="1"/>
  <c r="M60" i="5" l="1"/>
  <c r="N60" i="5" s="1"/>
  <c r="C61" i="5" s="1"/>
  <c r="K60" i="5"/>
  <c r="K61" i="5" l="1"/>
  <c r="M61" i="5"/>
  <c r="N61" i="5" s="1"/>
  <c r="C62" i="5" s="1"/>
  <c r="K62" i="5" l="1"/>
  <c r="M62" i="5"/>
  <c r="N62" i="5" s="1"/>
  <c r="C63" i="5" s="1"/>
  <c r="M63" i="5" l="1"/>
  <c r="N63" i="5" s="1"/>
  <c r="C64" i="5" s="1"/>
  <c r="K63" i="5"/>
  <c r="K64" i="5" l="1"/>
  <c r="M64" i="5"/>
  <c r="N64" i="5" s="1"/>
  <c r="C65" i="5" s="1"/>
  <c r="K65" i="5" s="1"/>
  <c r="N65" i="5" s="1"/>
  <c r="C66" i="5" l="1"/>
  <c r="K66" i="5" l="1"/>
  <c r="E5" i="12" s="1"/>
  <c r="M66" i="5"/>
  <c r="N66" i="5" s="1"/>
  <c r="C69" i="5" s="1"/>
  <c r="M69" i="5" s="1"/>
  <c r="N69" i="5" l="1"/>
  <c r="C70" i="5" l="1"/>
  <c r="M70" i="5" l="1"/>
  <c r="N70" i="5" s="1"/>
  <c r="C71" i="5" s="1"/>
  <c r="K71" i="5" s="1"/>
  <c r="N71" i="5" s="1"/>
  <c r="K70" i="5"/>
  <c r="C72" i="5" l="1"/>
  <c r="K72" i="5" l="1"/>
  <c r="M72" i="5"/>
  <c r="N72" i="5" s="1"/>
  <c r="C73" i="5" s="1"/>
  <c r="K73" i="5" s="1"/>
  <c r="N73" i="5" s="1"/>
  <c r="C74" i="5" l="1"/>
  <c r="K74" i="5" l="1"/>
  <c r="M74" i="5"/>
  <c r="N74" i="5" s="1"/>
  <c r="C75" i="5" s="1"/>
  <c r="K75" i="5" s="1"/>
  <c r="N75" i="5" s="1"/>
  <c r="C14" i="11" l="1"/>
  <c r="C76" i="5"/>
  <c r="K76" i="5" s="1"/>
  <c r="N76" i="5" s="1"/>
  <c r="M14" i="11" l="1"/>
  <c r="C15" i="11" s="1"/>
  <c r="K14" i="11"/>
  <c r="C77" i="5"/>
  <c r="K77" i="5" s="1"/>
  <c r="N77" i="5" s="1"/>
  <c r="M15" i="11" l="1"/>
  <c r="K15" i="11"/>
  <c r="C78" i="5"/>
  <c r="N15" i="11" l="1"/>
  <c r="C16" i="11" s="1"/>
  <c r="M78" i="5"/>
  <c r="N78" i="5" s="1"/>
  <c r="C79" i="5" s="1"/>
  <c r="K79" i="5" s="1"/>
  <c r="N79" i="5" s="1"/>
  <c r="K78" i="5"/>
  <c r="K16" i="11" l="1"/>
  <c r="M16" i="11"/>
  <c r="N16" i="11" s="1"/>
  <c r="C18" i="11" s="1"/>
  <c r="C80" i="5"/>
  <c r="M80" i="5" l="1"/>
  <c r="N80" i="5" s="1"/>
  <c r="C81" i="5" s="1"/>
  <c r="K80" i="5"/>
  <c r="K81" i="5" l="1"/>
  <c r="M81" i="5"/>
  <c r="N81" i="5" s="1"/>
  <c r="C82" i="5" s="1"/>
  <c r="K82" i="5" s="1"/>
  <c r="N82" i="5" s="1"/>
  <c r="C83" i="5" l="1"/>
  <c r="K83" i="5" s="1"/>
  <c r="N83" i="5" s="1"/>
  <c r="C84" i="5" l="1"/>
  <c r="K84" i="5" s="1"/>
  <c r="N84" i="5" s="1"/>
  <c r="C85" i="5" l="1"/>
  <c r="K85" i="5" l="1"/>
  <c r="M85" i="5"/>
  <c r="N85" i="5" s="1"/>
  <c r="C86" i="5" l="1"/>
  <c r="K86" i="5" s="1"/>
  <c r="N86" i="5" l="1"/>
  <c r="C88" i="5" s="1"/>
  <c r="K88" i="5" s="1"/>
  <c r="E6" i="12"/>
  <c r="M88" i="5" l="1"/>
  <c r="N88" i="5" s="1"/>
  <c r="C89" i="5" s="1"/>
  <c r="K89" i="5" s="1"/>
  <c r="N89" i="5" s="1"/>
  <c r="C90" i="5" s="1"/>
  <c r="K90" i="5" s="1"/>
  <c r="M90" i="5" l="1"/>
  <c r="N90" i="5" s="1"/>
  <c r="C91" i="5" s="1"/>
  <c r="K91" i="5" s="1"/>
  <c r="M91" i="5" l="1"/>
  <c r="N91" i="5" s="1"/>
  <c r="C92" i="5" s="1"/>
  <c r="K92" i="5" s="1"/>
  <c r="M92" i="5" l="1"/>
  <c r="N92" i="5" s="1"/>
  <c r="C93" i="5" s="1"/>
  <c r="K93" i="5" s="1"/>
  <c r="M93" i="5" l="1"/>
  <c r="N93" i="5" s="1"/>
  <c r="C94" i="5" s="1"/>
  <c r="K94" i="5" s="1"/>
  <c r="N94" i="5" s="1"/>
  <c r="C95" i="5" s="1"/>
  <c r="K95" i="5" s="1"/>
  <c r="M95" i="5" l="1"/>
  <c r="N95" i="5" s="1"/>
  <c r="C96" i="5" s="1"/>
  <c r="K96" i="5" s="1"/>
  <c r="N96" i="5" s="1"/>
  <c r="C97" i="5" s="1"/>
  <c r="K97" i="5" s="1"/>
  <c r="N97" i="5" l="1"/>
  <c r="C98" i="5" s="1"/>
  <c r="M98" i="5" s="1"/>
  <c r="N98" i="5" s="1"/>
  <c r="C99" i="5" s="1"/>
  <c r="K98" i="5" l="1"/>
  <c r="K99" i="5"/>
  <c r="M99" i="5"/>
  <c r="N99" i="5" s="1"/>
  <c r="C100" i="5" l="1"/>
  <c r="K100" i="5" s="1"/>
  <c r="N100" i="5"/>
  <c r="N101" i="5" s="1"/>
  <c r="C102" i="5" l="1"/>
  <c r="K102" i="5" s="1"/>
  <c r="C101" i="5"/>
  <c r="K101" i="5" s="1"/>
  <c r="N102" i="5" l="1"/>
  <c r="C103" i="5" s="1"/>
  <c r="K103" i="5" s="1"/>
  <c r="M103" i="5" l="1"/>
  <c r="N103" i="5" s="1"/>
  <c r="C104" i="5" s="1"/>
  <c r="M104" i="5" l="1"/>
  <c r="N104" i="5" s="1"/>
  <c r="C105" i="5" s="1"/>
  <c r="M105" i="5" s="1"/>
  <c r="K104" i="5"/>
  <c r="K105" i="5" l="1"/>
  <c r="N105" i="5" s="1"/>
  <c r="C106" i="5" s="1"/>
  <c r="K106" i="5" s="1"/>
  <c r="M106" i="5" l="1"/>
  <c r="N106" i="5" s="1"/>
  <c r="C107" i="5" s="1"/>
  <c r="K107" i="5" s="1"/>
  <c r="N107" i="5" s="1"/>
  <c r="C108" i="5" s="1"/>
  <c r="M108" i="5" s="1"/>
  <c r="K108" i="5" l="1"/>
  <c r="N108" i="5"/>
  <c r="C109" i="5" s="1"/>
  <c r="K109" i="5" s="1"/>
  <c r="N109" i="5" s="1"/>
  <c r="C110" i="5" s="1"/>
  <c r="K110" i="5" l="1"/>
  <c r="M110" i="5"/>
  <c r="N110" i="5" s="1"/>
  <c r="C111" i="5" s="1"/>
  <c r="K111" i="5" l="1"/>
  <c r="M111" i="5"/>
  <c r="N111" i="5" s="1"/>
  <c r="C112" i="5" s="1"/>
  <c r="K112" i="5" l="1"/>
  <c r="M112" i="5"/>
  <c r="N112" i="5" s="1"/>
  <c r="C113" i="5" s="1"/>
  <c r="K113" i="5" l="1"/>
  <c r="M113" i="5"/>
  <c r="N113" i="5" l="1"/>
  <c r="C114" i="5" s="1"/>
  <c r="K114" i="5" s="1"/>
  <c r="N114" i="5" l="1"/>
  <c r="C116" i="5" s="1"/>
  <c r="K116" i="5" s="1"/>
  <c r="E7" i="12"/>
  <c r="M116" i="5" l="1"/>
  <c r="N116" i="5" s="1"/>
  <c r="C117" i="5" s="1"/>
  <c r="M117" i="5" l="1"/>
  <c r="K117" i="5"/>
  <c r="N117" i="5" l="1"/>
  <c r="C118" i="5" s="1"/>
  <c r="K118" i="5" l="1"/>
  <c r="M118" i="5"/>
  <c r="N118" i="5" s="1"/>
  <c r="C119" i="5" s="1"/>
  <c r="M18" i="11"/>
  <c r="K18" i="11"/>
  <c r="M119" i="5" l="1"/>
  <c r="N119" i="5" s="1"/>
  <c r="C120" i="5" s="1"/>
  <c r="K119" i="5"/>
  <c r="C19" i="11"/>
  <c r="K19" i="11" s="1"/>
  <c r="K120" i="5" l="1"/>
  <c r="M120" i="5"/>
  <c r="N120" i="5" s="1"/>
  <c r="C121" i="5" s="1"/>
  <c r="M19" i="11"/>
  <c r="C20" i="11" s="1"/>
  <c r="K20" i="11" s="1"/>
  <c r="K21" i="11"/>
  <c r="N21" i="11" l="1"/>
  <c r="N22" i="11" s="1"/>
  <c r="M121" i="5"/>
  <c r="N121" i="5" s="1"/>
  <c r="C122" i="5" s="1"/>
  <c r="K122" i="5" s="1"/>
  <c r="N122" i="5" s="1"/>
  <c r="C123" i="5" s="1"/>
  <c r="K123" i="5" s="1"/>
  <c r="N123" i="5" s="1"/>
  <c r="C124" i="5" s="1"/>
  <c r="K121" i="5"/>
  <c r="N23" i="11" l="1"/>
  <c r="C23" i="11"/>
  <c r="K23" i="11" s="1"/>
  <c r="C22" i="11"/>
  <c r="K22" i="11" s="1"/>
  <c r="M124" i="5"/>
  <c r="N124" i="5" s="1"/>
  <c r="C125" i="5" s="1"/>
  <c r="K124" i="5"/>
  <c r="N24" i="11" l="1"/>
  <c r="C24" i="11"/>
  <c r="K24" i="11" s="1"/>
  <c r="M125" i="5"/>
  <c r="K125" i="5"/>
  <c r="N25" i="11" l="1"/>
  <c r="C26" i="11" s="1"/>
  <c r="C25" i="11"/>
  <c r="K25" i="11" s="1"/>
  <c r="N125" i="5"/>
  <c r="C126" i="5" s="1"/>
  <c r="K126" i="5" s="1"/>
  <c r="N126" i="5" s="1"/>
  <c r="C127" i="5" s="1"/>
  <c r="K127" i="5" l="1"/>
  <c r="N127" i="5" s="1"/>
  <c r="C128" i="5" s="1"/>
  <c r="K26" i="11"/>
  <c r="N26" i="11" s="1"/>
  <c r="N27" i="11" s="1"/>
  <c r="C28" i="11" l="1"/>
  <c r="C27" i="11"/>
  <c r="K27" i="11" s="1"/>
  <c r="M128" i="5"/>
  <c r="K128" i="5"/>
  <c r="N128" i="5" l="1"/>
  <c r="C129" i="5" s="1"/>
  <c r="K129" i="5" s="1"/>
  <c r="M129" i="5" l="1"/>
  <c r="N129" i="5" s="1"/>
  <c r="C130" i="5" s="1"/>
  <c r="M28" i="11"/>
  <c r="N28" i="11" s="1"/>
  <c r="K28" i="11"/>
  <c r="K130" i="5" l="1"/>
  <c r="M130" i="5"/>
  <c r="C29" i="11"/>
  <c r="M29" i="11" s="1"/>
  <c r="N29" i="11" l="1"/>
  <c r="C30" i="11" s="1"/>
  <c r="N130" i="5"/>
  <c r="C131" i="5" s="1"/>
  <c r="K131" i="5" s="1"/>
  <c r="K29" i="11"/>
  <c r="M30" i="11" l="1"/>
  <c r="K30" i="11"/>
  <c r="M131" i="5"/>
  <c r="N131" i="5" s="1"/>
  <c r="C132" i="5" s="1"/>
  <c r="K132" i="5" s="1"/>
  <c r="N30" i="11" l="1"/>
  <c r="C31" i="11" s="1"/>
  <c r="M132" i="5"/>
  <c r="N132" i="5" s="1"/>
  <c r="C133" i="5" s="1"/>
  <c r="K31" i="11" l="1"/>
  <c r="M31" i="11"/>
  <c r="N31" i="11" s="1"/>
  <c r="K133" i="5"/>
  <c r="M133" i="5"/>
  <c r="N133" i="5" s="1"/>
  <c r="C134" i="5" s="1"/>
  <c r="M134" i="5" s="1"/>
  <c r="N32" i="11" l="1"/>
  <c r="C33" i="11" s="1"/>
  <c r="C32" i="11"/>
  <c r="K32" i="11" s="1"/>
  <c r="K134" i="5"/>
  <c r="N134" i="5"/>
  <c r="C135" i="5" s="1"/>
  <c r="K135" i="5" s="1"/>
  <c r="N135" i="5" s="1"/>
  <c r="C136" i="5" s="1"/>
  <c r="K136" i="5" s="1"/>
  <c r="M33" i="11" l="1"/>
  <c r="N33" i="11" s="1"/>
  <c r="C34" i="11" s="1"/>
  <c r="K34" i="11" s="1"/>
  <c r="N34" i="11" s="1"/>
  <c r="N35" i="11" s="1"/>
  <c r="C36" i="11" s="1"/>
  <c r="K33" i="11"/>
  <c r="M136" i="5"/>
  <c r="N136" i="5" s="1"/>
  <c r="C137" i="5" s="1"/>
  <c r="C35" i="11" l="1"/>
  <c r="K35" i="11" s="1"/>
  <c r="K137" i="5"/>
  <c r="M137" i="5"/>
  <c r="N137" i="5" s="1"/>
  <c r="C138" i="5" s="1"/>
  <c r="M36" i="11"/>
  <c r="N36" i="11" s="1"/>
  <c r="N37" i="11" s="1"/>
  <c r="K36" i="11"/>
  <c r="K138" i="5" l="1"/>
  <c r="N138" i="5" l="1"/>
  <c r="C140" i="5" s="1"/>
  <c r="M140" i="5" s="1"/>
  <c r="E8" i="12"/>
  <c r="C37" i="11"/>
  <c r="K37" i="11" s="1"/>
  <c r="H8" i="12" s="1"/>
  <c r="K140" i="5"/>
  <c r="N39" i="11" l="1"/>
  <c r="C40" i="11" s="1"/>
  <c r="K40" i="11" s="1"/>
  <c r="C39" i="11"/>
  <c r="K39" i="11" s="1"/>
  <c r="N140" i="5"/>
  <c r="C141" i="5" s="1"/>
  <c r="N40" i="11" l="1"/>
  <c r="K141" i="5"/>
  <c r="C41" i="11" l="1"/>
  <c r="K41" i="11" s="1"/>
  <c r="N141" i="5"/>
  <c r="C142" i="5" s="1"/>
  <c r="N41" i="11" l="1"/>
  <c r="N42" i="11" s="1"/>
  <c r="C43" i="11" s="1"/>
  <c r="K43" i="11" s="1"/>
  <c r="N43" i="11" s="1"/>
  <c r="K142" i="5"/>
  <c r="C42" i="11" l="1"/>
  <c r="K42" i="11" s="1"/>
  <c r="N44" i="11"/>
  <c r="C44" i="11"/>
  <c r="K44" i="11" s="1"/>
  <c r="N142" i="5"/>
  <c r="C143" i="5" s="1"/>
  <c r="M143" i="5" s="1"/>
  <c r="C45" i="11" l="1"/>
  <c r="K45" i="11" s="1"/>
  <c r="N45" i="11" s="1"/>
  <c r="K143" i="5"/>
  <c r="C46" i="11" l="1"/>
  <c r="K46" i="11" s="1"/>
  <c r="N46" i="11" s="1"/>
  <c r="N143" i="5"/>
  <c r="C144" i="5" s="1"/>
  <c r="C47" i="11" l="1"/>
  <c r="K144" i="5"/>
  <c r="K47" i="11" l="1"/>
  <c r="M47" i="11"/>
  <c r="N144" i="5"/>
  <c r="C145" i="5" s="1"/>
  <c r="M145" i="5" s="1"/>
  <c r="N47" i="11" l="1"/>
  <c r="C48" i="11" s="1"/>
  <c r="K48" i="11" s="1"/>
  <c r="N48" i="11" s="1"/>
  <c r="C49" i="11" s="1"/>
  <c r="K145" i="5"/>
  <c r="K49" i="11" l="1"/>
  <c r="N49" i="11" s="1"/>
  <c r="C50" i="11" s="1"/>
  <c r="K50" i="11" s="1"/>
  <c r="N50" i="11" s="1"/>
  <c r="M49" i="11"/>
  <c r="N145" i="5"/>
  <c r="C146" i="5" s="1"/>
  <c r="C51" i="11" l="1"/>
  <c r="K51" i="11" s="1"/>
  <c r="N51" i="11" s="1"/>
  <c r="K146" i="5"/>
  <c r="C52" i="11" l="1"/>
  <c r="K52" i="11" s="1"/>
  <c r="N52" i="11" s="1"/>
  <c r="N146" i="5"/>
  <c r="C147" i="5" s="1"/>
  <c r="C53" i="11" l="1"/>
  <c r="K53" i="11" s="1"/>
  <c r="N53" i="11" s="1"/>
  <c r="K147" i="5"/>
  <c r="C54" i="11" l="1"/>
  <c r="K54" i="11" s="1"/>
  <c r="N54" i="11" s="1"/>
  <c r="N147" i="5"/>
  <c r="C148" i="5" s="1"/>
  <c r="M148" i="5" s="1"/>
  <c r="C55" i="11" l="1"/>
  <c r="K55" i="11" s="1"/>
  <c r="N55" i="11" s="1"/>
  <c r="K148" i="5"/>
  <c r="C56" i="11" l="1"/>
  <c r="K56" i="11" s="1"/>
  <c r="N56" i="11" s="1"/>
  <c r="N148" i="5"/>
  <c r="C149" i="5" s="1"/>
  <c r="M149" i="5" s="1"/>
  <c r="C57" i="11" l="1"/>
  <c r="K149" i="5"/>
  <c r="K57" i="11" l="1"/>
  <c r="N57" i="11" s="1"/>
  <c r="C58" i="11" s="1"/>
  <c r="K58" i="11" s="1"/>
  <c r="N58" i="11" s="1"/>
  <c r="M57" i="11"/>
  <c r="N149" i="5"/>
  <c r="C150" i="5" s="1"/>
  <c r="M150" i="5" s="1"/>
  <c r="C59" i="11" l="1"/>
  <c r="K59" i="11" s="1"/>
  <c r="N59" i="11" s="1"/>
  <c r="K150" i="5"/>
  <c r="C60" i="11" l="1"/>
  <c r="K60" i="11" s="1"/>
  <c r="N60" i="11" s="1"/>
  <c r="N150" i="5"/>
  <c r="C151" i="5" s="1"/>
  <c r="C61" i="11" l="1"/>
  <c r="K61" i="11" s="1"/>
  <c r="K151" i="5"/>
  <c r="N61" i="11" l="1"/>
  <c r="C63" i="11" s="1"/>
  <c r="K63" i="11" s="1"/>
  <c r="H9" i="12"/>
  <c r="N151" i="5"/>
  <c r="C152" i="5" s="1"/>
  <c r="N63" i="11" l="1"/>
  <c r="C64" i="11" s="1"/>
  <c r="K152" i="5"/>
  <c r="K64" i="11" l="1"/>
  <c r="M64" i="11"/>
  <c r="N152" i="5"/>
  <c r="C153" i="5" s="1"/>
  <c r="M153" i="5" s="1"/>
  <c r="N64" i="11" l="1"/>
  <c r="C65" i="11" s="1"/>
  <c r="K65" i="11" s="1"/>
  <c r="N65" i="11" s="1"/>
  <c r="C66" i="11" s="1"/>
  <c r="K153" i="5"/>
  <c r="K66" i="11" l="1"/>
  <c r="M66" i="11"/>
  <c r="N153" i="5"/>
  <c r="C154" i="5" s="1"/>
  <c r="N66" i="11" l="1"/>
  <c r="C67" i="11" s="1"/>
  <c r="K67" i="11" s="1"/>
  <c r="N67" i="11" s="1"/>
  <c r="C68" i="11" s="1"/>
  <c r="K68" i="11" s="1"/>
  <c r="K154" i="5"/>
  <c r="N68" i="11" l="1"/>
  <c r="C69" i="11" s="1"/>
  <c r="K69" i="11" s="1"/>
  <c r="N154" i="5"/>
  <c r="C155" i="5" s="1"/>
  <c r="N69" i="11" l="1"/>
  <c r="C70" i="11" s="1"/>
  <c r="K70" i="11" s="1"/>
  <c r="N70" i="11" s="1"/>
  <c r="K155" i="5"/>
  <c r="C71" i="11" l="1"/>
  <c r="K71" i="11" s="1"/>
  <c r="N71" i="11" s="1"/>
  <c r="N155" i="5"/>
  <c r="C156" i="5" s="1"/>
  <c r="M156" i="5" s="1"/>
  <c r="C72" i="11" l="1"/>
  <c r="K156" i="5"/>
  <c r="K72" i="11" l="1"/>
  <c r="N72" i="11" s="1"/>
  <c r="C73" i="11" s="1"/>
  <c r="K73" i="11" s="1"/>
  <c r="N73" i="11" s="1"/>
  <c r="M72" i="11"/>
  <c r="N156" i="5"/>
  <c r="C157" i="5" s="1"/>
  <c r="C74" i="11" l="1"/>
  <c r="K157" i="5"/>
  <c r="K74" i="11" l="1"/>
  <c r="M74" i="11"/>
  <c r="N157" i="5"/>
  <c r="C158" i="5" s="1"/>
  <c r="M158" i="5" s="1"/>
  <c r="N74" i="11" l="1"/>
  <c r="C75" i="11" s="1"/>
  <c r="K158" i="5"/>
  <c r="K75" i="11" l="1"/>
  <c r="N75" i="11" s="1"/>
  <c r="C76" i="11" s="1"/>
  <c r="M75" i="11"/>
  <c r="N158" i="5"/>
  <c r="C159" i="5" s="1"/>
  <c r="K76" i="11" l="1"/>
  <c r="M76" i="11"/>
  <c r="K159" i="5"/>
  <c r="N76" i="11" l="1"/>
  <c r="C77" i="11" s="1"/>
  <c r="N159" i="5"/>
  <c r="C160" i="5" s="1"/>
  <c r="K77" i="11" l="1"/>
  <c r="N77" i="11" s="1"/>
  <c r="C78" i="11" s="1"/>
  <c r="M77" i="11"/>
  <c r="K160" i="5"/>
  <c r="K78" i="11" l="1"/>
  <c r="N78" i="11" s="1"/>
  <c r="C79" i="11" s="1"/>
  <c r="M78" i="11"/>
  <c r="N160" i="5"/>
  <c r="C161" i="5" s="1"/>
  <c r="K79" i="11" l="1"/>
  <c r="N79" i="11" s="1"/>
  <c r="C80" i="11" s="1"/>
  <c r="M79" i="11"/>
  <c r="K161" i="5"/>
  <c r="K80" i="11" l="1"/>
  <c r="M80" i="11"/>
  <c r="N161" i="5"/>
  <c r="C162" i="5" s="1"/>
  <c r="M162" i="5" s="1"/>
  <c r="N80" i="11" l="1"/>
  <c r="C81" i="11" s="1"/>
  <c r="K81" i="11" s="1"/>
  <c r="N81" i="11" s="1"/>
  <c r="C82" i="11" s="1"/>
  <c r="K82" i="11" s="1"/>
  <c r="N82" i="11" s="1"/>
  <c r="C83" i="11" s="1"/>
  <c r="K83" i="11" s="1"/>
  <c r="N83" i="11" s="1"/>
  <c r="C84" i="11" s="1"/>
  <c r="K84" i="11" s="1"/>
  <c r="N84" i="11" s="1"/>
  <c r="K162" i="5"/>
  <c r="E9" i="12" s="1"/>
  <c r="C85" i="11" l="1"/>
  <c r="N162" i="5"/>
  <c r="C164" i="5" s="1"/>
  <c r="K85" i="11" l="1"/>
  <c r="N85" i="11" s="1"/>
  <c r="C86" i="11" s="1"/>
  <c r="K86" i="11" s="1"/>
  <c r="N86" i="11" s="1"/>
  <c r="M85" i="11"/>
  <c r="K164" i="5"/>
  <c r="C87" i="11" l="1"/>
  <c r="K87" i="11" s="1"/>
  <c r="N87" i="11" s="1"/>
  <c r="N164" i="5"/>
  <c r="C165" i="5" s="1"/>
  <c r="M165" i="5" s="1"/>
  <c r="C88" i="11" l="1"/>
  <c r="K88" i="11" s="1"/>
  <c r="N88" i="11" s="1"/>
  <c r="K165" i="5"/>
  <c r="C89" i="11" l="1"/>
  <c r="K89" i="11" s="1"/>
  <c r="N89" i="11" s="1"/>
  <c r="N165" i="5"/>
  <c r="C166" i="5" s="1"/>
  <c r="C90" i="11" l="1"/>
  <c r="K90" i="11" s="1"/>
  <c r="K166" i="5"/>
  <c r="N90" i="11" l="1"/>
  <c r="C92" i="11" s="1"/>
  <c r="K92" i="11" s="1"/>
  <c r="H10" i="12"/>
  <c r="N166" i="5"/>
  <c r="C167" i="5" s="1"/>
  <c r="M167" i="5" s="1"/>
  <c r="N92" i="11" l="1"/>
  <c r="C93" i="11" s="1"/>
  <c r="K93" i="11" s="1"/>
  <c r="K167" i="5"/>
  <c r="N93" i="11" l="1"/>
  <c r="C94" i="11" s="1"/>
  <c r="K94" i="11" s="1"/>
  <c r="N167" i="5"/>
  <c r="C168" i="5" s="1"/>
  <c r="N94" i="11" l="1"/>
  <c r="C95" i="11" s="1"/>
  <c r="K95" i="11" s="1"/>
  <c r="N95" i="11" s="1"/>
  <c r="K168" i="5"/>
  <c r="C96" i="11" l="1"/>
  <c r="K96" i="11" s="1"/>
  <c r="N96" i="11" s="1"/>
  <c r="N168" i="5"/>
  <c r="C169" i="5" s="1"/>
  <c r="C97" i="11" l="1"/>
  <c r="K97" i="11" s="1"/>
  <c r="N97" i="11" s="1"/>
  <c r="K169" i="5"/>
  <c r="C98" i="11" l="1"/>
  <c r="K98" i="11" s="1"/>
  <c r="N98" i="11" s="1"/>
  <c r="N169" i="5"/>
  <c r="C170" i="5" s="1"/>
  <c r="C99" i="11" l="1"/>
  <c r="K170" i="5"/>
  <c r="K99" i="11" l="1"/>
  <c r="N99" i="11" s="1"/>
  <c r="C100" i="11" s="1"/>
  <c r="K100" i="11" s="1"/>
  <c r="N100" i="11" s="1"/>
  <c r="M99" i="11"/>
  <c r="N170" i="5"/>
  <c r="C171" i="5" s="1"/>
  <c r="C101" i="11" l="1"/>
  <c r="K171" i="5"/>
  <c r="K101" i="11" l="1"/>
  <c r="M101" i="11"/>
  <c r="N171" i="5"/>
  <c r="C172" i="5" s="1"/>
  <c r="M172" i="5" s="1"/>
  <c r="N101" i="11" l="1"/>
  <c r="C102" i="11" s="1"/>
  <c r="K102" i="11" s="1"/>
  <c r="N102" i="11" s="1"/>
  <c r="C103" i="11" s="1"/>
  <c r="K103" i="11" s="1"/>
  <c r="N103" i="11" s="1"/>
  <c r="K172" i="5"/>
  <c r="C104" i="11" l="1"/>
  <c r="K104" i="11" s="1"/>
  <c r="N104" i="11" s="1"/>
  <c r="N172" i="5"/>
  <c r="C173" i="5" s="1"/>
  <c r="M173" i="5" s="1"/>
  <c r="C105" i="11" l="1"/>
  <c r="K105" i="11" s="1"/>
  <c r="N105" i="11" s="1"/>
  <c r="K173" i="5"/>
  <c r="C106" i="11" l="1"/>
  <c r="K106" i="11" s="1"/>
  <c r="N106" i="11" s="1"/>
  <c r="N173" i="5"/>
  <c r="C174" i="5" s="1"/>
  <c r="C107" i="11" l="1"/>
  <c r="K174" i="5"/>
  <c r="K107" i="11" l="1"/>
  <c r="N107" i="11" s="1"/>
  <c r="C108" i="11" s="1"/>
  <c r="K108" i="11" s="1"/>
  <c r="N108" i="11" s="1"/>
  <c r="M107" i="11"/>
  <c r="N174" i="5"/>
  <c r="C175" i="5" s="1"/>
  <c r="M175" i="5" s="1"/>
  <c r="C109" i="11" l="1"/>
  <c r="K175" i="5"/>
  <c r="K109" i="11" l="1"/>
  <c r="N109" i="11" s="1"/>
  <c r="C110" i="11" s="1"/>
  <c r="K110" i="11" s="1"/>
  <c r="N110" i="11" s="1"/>
  <c r="M109" i="11"/>
  <c r="N175" i="5"/>
  <c r="C176" i="5" s="1"/>
  <c r="M176" i="5" s="1"/>
  <c r="C111" i="11" l="1"/>
  <c r="K111" i="11" s="1"/>
  <c r="N111" i="11" s="1"/>
  <c r="K176" i="5"/>
  <c r="C112" i="11" l="1"/>
  <c r="N176" i="5"/>
  <c r="C177" i="5" s="1"/>
  <c r="M177" i="5" s="1"/>
  <c r="K112" i="11" l="1"/>
  <c r="N112" i="11" s="1"/>
  <c r="C113" i="11" s="1"/>
  <c r="K113" i="11" s="1"/>
  <c r="N113" i="11" s="1"/>
  <c r="M112" i="11"/>
  <c r="K177" i="5"/>
  <c r="C114" i="11" l="1"/>
  <c r="N177" i="5"/>
  <c r="C178" i="5" s="1"/>
  <c r="M178" i="5" s="1"/>
  <c r="K114" i="11" l="1"/>
  <c r="N114" i="11" s="1"/>
  <c r="C115" i="11" s="1"/>
  <c r="K115" i="11" s="1"/>
  <c r="N115" i="11" s="1"/>
  <c r="M114" i="11"/>
  <c r="M5" i="11" s="1"/>
  <c r="K178" i="5"/>
  <c r="C116" i="11" l="1"/>
  <c r="K116" i="11" s="1"/>
  <c r="N178" i="5"/>
  <c r="C179" i="5" s="1"/>
  <c r="M179" i="5" s="1"/>
  <c r="N116" i="11" l="1"/>
  <c r="C118" i="11" s="1"/>
  <c r="K118" i="11" s="1"/>
  <c r="N118" i="11" s="1"/>
  <c r="H11" i="12"/>
  <c r="K179" i="5"/>
  <c r="C119" i="11" l="1"/>
  <c r="K119" i="11" s="1"/>
  <c r="N119" i="11" s="1"/>
  <c r="N179" i="5"/>
  <c r="C180" i="5" s="1"/>
  <c r="M180" i="5" s="1"/>
  <c r="C120" i="11" l="1"/>
  <c r="K120" i="11" s="1"/>
  <c r="N120" i="11" s="1"/>
  <c r="K180" i="5"/>
  <c r="C121" i="11" l="1"/>
  <c r="K121" i="11" s="1"/>
  <c r="K5" i="11" s="1"/>
  <c r="O5" i="11" s="1"/>
  <c r="N180" i="5"/>
  <c r="C181" i="5" s="1"/>
  <c r="M181" i="5" s="1"/>
  <c r="N121" i="11" l="1"/>
  <c r="C122" i="11" s="1"/>
  <c r="K122" i="11" s="1"/>
  <c r="N122" i="11" s="1"/>
  <c r="C123" i="11" s="1"/>
  <c r="K123" i="11" s="1"/>
  <c r="N123" i="11" s="1"/>
  <c r="C124" i="11" s="1"/>
  <c r="K124" i="11" s="1"/>
  <c r="N124" i="11" s="1"/>
  <c r="C125" i="11" s="1"/>
  <c r="K125" i="11" s="1"/>
  <c r="N125" i="11" s="1"/>
  <c r="C126" i="11" s="1"/>
  <c r="K126" i="11" s="1"/>
  <c r="N126" i="11" s="1"/>
  <c r="C127" i="11" s="1"/>
  <c r="K127" i="11" s="1"/>
  <c r="N127" i="11" s="1"/>
  <c r="C128" i="11" s="1"/>
  <c r="K128" i="11" s="1"/>
  <c r="N128" i="11" s="1"/>
  <c r="C129" i="11" s="1"/>
  <c r="K129" i="11" s="1"/>
  <c r="N129" i="11" s="1"/>
  <c r="C130" i="11" s="1"/>
  <c r="K130" i="11" s="1"/>
  <c r="N130" i="11" s="1"/>
  <c r="C131" i="11" s="1"/>
  <c r="K131" i="11" s="1"/>
  <c r="N131" i="11" s="1"/>
  <c r="C132" i="11" s="1"/>
  <c r="K132" i="11" s="1"/>
  <c r="N132" i="11" s="1"/>
  <c r="C133" i="11" s="1"/>
  <c r="K133" i="11" s="1"/>
  <c r="N133" i="11" s="1"/>
  <c r="C134" i="11" s="1"/>
  <c r="K134" i="11" s="1"/>
  <c r="N134" i="11" s="1"/>
  <c r="C135" i="11" s="1"/>
  <c r="K135" i="11" s="1"/>
  <c r="N135" i="11" s="1"/>
  <c r="C136" i="11" s="1"/>
  <c r="K136" i="11" s="1"/>
  <c r="N136" i="11" s="1"/>
  <c r="C137" i="11" s="1"/>
  <c r="K137" i="11" s="1"/>
  <c r="N137" i="11" s="1"/>
  <c r="C138" i="11" s="1"/>
  <c r="K138" i="11" s="1"/>
  <c r="N138" i="11" s="1"/>
  <c r="C139" i="11" s="1"/>
  <c r="K139" i="11" s="1"/>
  <c r="N139" i="11" s="1"/>
  <c r="C140" i="11" s="1"/>
  <c r="K140" i="11" s="1"/>
  <c r="N140" i="11" s="1"/>
  <c r="C141" i="11" s="1"/>
  <c r="K141" i="11" s="1"/>
  <c r="N141" i="11" s="1"/>
  <c r="C142" i="11" s="1"/>
  <c r="K142" i="11" s="1"/>
  <c r="N142" i="11" s="1"/>
  <c r="C143" i="11" s="1"/>
  <c r="K143" i="11" s="1"/>
  <c r="N143" i="11" s="1"/>
  <c r="C144" i="11" s="1"/>
  <c r="K144" i="11" s="1"/>
  <c r="N144" i="11" s="1"/>
  <c r="C145" i="11" s="1"/>
  <c r="K145" i="11" s="1"/>
  <c r="N145" i="11" s="1"/>
  <c r="C146" i="11" s="1"/>
  <c r="K146" i="11" s="1"/>
  <c r="N146" i="11" s="1"/>
  <c r="C147" i="11" s="1"/>
  <c r="K147" i="11" s="1"/>
  <c r="N147" i="11" s="1"/>
  <c r="C148" i="11" s="1"/>
  <c r="K148" i="11" s="1"/>
  <c r="N148" i="11" s="1"/>
  <c r="C149" i="11" s="1"/>
  <c r="K149" i="11" s="1"/>
  <c r="N149" i="11" s="1"/>
  <c r="C150" i="11" s="1"/>
  <c r="K150" i="11" s="1"/>
  <c r="N150" i="11" s="1"/>
  <c r="C151" i="11" s="1"/>
  <c r="K151" i="11" s="1"/>
  <c r="N151" i="11" s="1"/>
  <c r="C152" i="11" s="1"/>
  <c r="K152" i="11" s="1"/>
  <c r="N152" i="11" s="1"/>
  <c r="C153" i="11" s="1"/>
  <c r="K153" i="11" s="1"/>
  <c r="N153" i="11" s="1"/>
  <c r="C154" i="11" s="1"/>
  <c r="K154" i="11" s="1"/>
  <c r="N154" i="11" s="1"/>
  <c r="C155" i="11" s="1"/>
  <c r="K155" i="11" s="1"/>
  <c r="N155" i="11" s="1"/>
  <c r="C156" i="11" s="1"/>
  <c r="K156" i="11" s="1"/>
  <c r="N156" i="11" s="1"/>
  <c r="C157" i="11" s="1"/>
  <c r="K157" i="11" s="1"/>
  <c r="N157" i="11" s="1"/>
  <c r="C158" i="11" s="1"/>
  <c r="K158" i="11" s="1"/>
  <c r="N158" i="11" s="1"/>
  <c r="C159" i="11" s="1"/>
  <c r="K159" i="11" s="1"/>
  <c r="N159" i="11" s="1"/>
  <c r="C160" i="11" s="1"/>
  <c r="K160" i="11" s="1"/>
  <c r="N160" i="11" s="1"/>
  <c r="C161" i="11" s="1"/>
  <c r="K161" i="11" s="1"/>
  <c r="N161" i="11" s="1"/>
  <c r="C162" i="11" s="1"/>
  <c r="K162" i="11" s="1"/>
  <c r="N162" i="11" s="1"/>
  <c r="C163" i="11" s="1"/>
  <c r="K163" i="11" s="1"/>
  <c r="N163" i="11" s="1"/>
  <c r="C164" i="11" s="1"/>
  <c r="K164" i="11" s="1"/>
  <c r="N164" i="11" s="1"/>
  <c r="C165" i="11" s="1"/>
  <c r="K165" i="11" s="1"/>
  <c r="N165" i="11" s="1"/>
  <c r="C166" i="11" s="1"/>
  <c r="K166" i="11" s="1"/>
  <c r="N166" i="11" s="1"/>
  <c r="C167" i="11" s="1"/>
  <c r="K167" i="11" s="1"/>
  <c r="N167" i="11" s="1"/>
  <c r="C168" i="11" s="1"/>
  <c r="K168" i="11" s="1"/>
  <c r="N168" i="11" s="1"/>
  <c r="C169" i="11" s="1"/>
  <c r="K169" i="11" s="1"/>
  <c r="N169" i="11" s="1"/>
  <c r="C170" i="11" s="1"/>
  <c r="K170" i="11" s="1"/>
  <c r="N170" i="11" s="1"/>
  <c r="C171" i="11" s="1"/>
  <c r="K171" i="11" s="1"/>
  <c r="N171" i="11" s="1"/>
  <c r="C172" i="11" s="1"/>
  <c r="K172" i="11" s="1"/>
  <c r="N172" i="11" s="1"/>
  <c r="C173" i="11" s="1"/>
  <c r="K173" i="11" s="1"/>
  <c r="N173" i="11" s="1"/>
  <c r="C174" i="11" s="1"/>
  <c r="K174" i="11" s="1"/>
  <c r="N174" i="11" s="1"/>
  <c r="C175" i="11" s="1"/>
  <c r="K175" i="11" s="1"/>
  <c r="N175" i="11" s="1"/>
  <c r="C176" i="11" s="1"/>
  <c r="K176" i="11" s="1"/>
  <c r="N176" i="11" s="1"/>
  <c r="C177" i="11" s="1"/>
  <c r="K177" i="11" s="1"/>
  <c r="N177" i="11" s="1"/>
  <c r="C178" i="11" s="1"/>
  <c r="K178" i="11" s="1"/>
  <c r="N178" i="11" s="1"/>
  <c r="C179" i="11" s="1"/>
  <c r="K179" i="11" s="1"/>
  <c r="N179" i="11" s="1"/>
  <c r="C180" i="11" s="1"/>
  <c r="K180" i="11" s="1"/>
  <c r="N180" i="11" s="1"/>
  <c r="C181" i="11" s="1"/>
  <c r="K181" i="11" s="1"/>
  <c r="N181" i="11" s="1"/>
  <c r="C182" i="11" s="1"/>
  <c r="K182" i="11" s="1"/>
  <c r="N182" i="11" s="1"/>
  <c r="C183" i="11" s="1"/>
  <c r="K183" i="11" s="1"/>
  <c r="N183" i="11" s="1"/>
  <c r="C184" i="11" s="1"/>
  <c r="K184" i="11" s="1"/>
  <c r="N184" i="11" s="1"/>
  <c r="C185" i="11" s="1"/>
  <c r="K185" i="11" s="1"/>
  <c r="N185" i="11" s="1"/>
  <c r="C186" i="11" s="1"/>
  <c r="K186" i="11" s="1"/>
  <c r="N186" i="11" s="1"/>
  <c r="C187" i="11" s="1"/>
  <c r="K187" i="11" s="1"/>
  <c r="N187" i="11" s="1"/>
  <c r="C188" i="11" s="1"/>
  <c r="K188" i="11" s="1"/>
  <c r="N188" i="11" s="1"/>
  <c r="C189" i="11" s="1"/>
  <c r="K189" i="11" s="1"/>
  <c r="N189" i="11" s="1"/>
  <c r="C190" i="11" s="1"/>
  <c r="K190" i="11" s="1"/>
  <c r="N190" i="11" s="1"/>
  <c r="C191" i="11" s="1"/>
  <c r="K191" i="11" s="1"/>
  <c r="N191" i="11" s="1"/>
  <c r="C192" i="11" s="1"/>
  <c r="K192" i="11" s="1"/>
  <c r="N192" i="11" s="1"/>
  <c r="C193" i="11" s="1"/>
  <c r="K193" i="11" s="1"/>
  <c r="N193" i="11" s="1"/>
  <c r="C194" i="11" s="1"/>
  <c r="K194" i="11" s="1"/>
  <c r="N194" i="11" s="1"/>
  <c r="C195" i="11" s="1"/>
  <c r="K195" i="11" s="1"/>
  <c r="N195" i="11" s="1"/>
  <c r="C196" i="11" s="1"/>
  <c r="K196" i="11" s="1"/>
  <c r="N196" i="11" s="1"/>
  <c r="C197" i="11" s="1"/>
  <c r="K197" i="11" s="1"/>
  <c r="N197" i="11" s="1"/>
  <c r="C198" i="11" s="1"/>
  <c r="K198" i="11" s="1"/>
  <c r="N198" i="11" s="1"/>
  <c r="C199" i="11" s="1"/>
  <c r="K199" i="11" s="1"/>
  <c r="N199" i="11" s="1"/>
  <c r="C200" i="11" s="1"/>
  <c r="K200" i="11" s="1"/>
  <c r="N200" i="11" s="1"/>
  <c r="C201" i="11" s="1"/>
  <c r="K201" i="11" s="1"/>
  <c r="N201" i="11" s="1"/>
  <c r="C202" i="11" s="1"/>
  <c r="K202" i="11" s="1"/>
  <c r="N202" i="11" s="1"/>
  <c r="C203" i="11" s="1"/>
  <c r="K203" i="11" s="1"/>
  <c r="N203" i="11" s="1"/>
  <c r="C204" i="11" s="1"/>
  <c r="K204" i="11" s="1"/>
  <c r="N204" i="11" s="1"/>
  <c r="C205" i="11" s="1"/>
  <c r="K205" i="11" s="1"/>
  <c r="N205" i="11" s="1"/>
  <c r="C206" i="11" s="1"/>
  <c r="K206" i="11" s="1"/>
  <c r="N206" i="11" s="1"/>
  <c r="C207" i="11" s="1"/>
  <c r="K207" i="11" s="1"/>
  <c r="N207" i="11" s="1"/>
  <c r="C208" i="11" s="1"/>
  <c r="K208" i="11" s="1"/>
  <c r="N208" i="11" s="1"/>
  <c r="C209" i="11" s="1"/>
  <c r="K209" i="11" s="1"/>
  <c r="N209" i="11" s="1"/>
  <c r="C210" i="11" s="1"/>
  <c r="K210" i="11" s="1"/>
  <c r="N210" i="11" s="1"/>
  <c r="C211" i="11" s="1"/>
  <c r="K211" i="11" s="1"/>
  <c r="N211" i="11" s="1"/>
  <c r="C212" i="11" s="1"/>
  <c r="K212" i="11" s="1"/>
  <c r="N212" i="11" s="1"/>
  <c r="C213" i="11" s="1"/>
  <c r="K213" i="11" s="1"/>
  <c r="N213" i="11" s="1"/>
  <c r="C214" i="11" s="1"/>
  <c r="K214" i="11" s="1"/>
  <c r="N214" i="11" s="1"/>
  <c r="C215" i="11" s="1"/>
  <c r="K215" i="11" s="1"/>
  <c r="N215" i="11" s="1"/>
  <c r="C216" i="11" s="1"/>
  <c r="K216" i="11" s="1"/>
  <c r="N216" i="11" s="1"/>
  <c r="C217" i="11" s="1"/>
  <c r="K217" i="11" s="1"/>
  <c r="N217" i="11" s="1"/>
  <c r="C218" i="11" s="1"/>
  <c r="K218" i="11" s="1"/>
  <c r="N218" i="11" s="1"/>
  <c r="C219" i="11" s="1"/>
  <c r="K219" i="11" s="1"/>
  <c r="N219" i="11" s="1"/>
  <c r="C220" i="11" s="1"/>
  <c r="K220" i="11" s="1"/>
  <c r="N220" i="11" s="1"/>
  <c r="C221" i="11" s="1"/>
  <c r="K221" i="11" s="1"/>
  <c r="N221" i="11" s="1"/>
  <c r="K181" i="5"/>
  <c r="N181" i="5" l="1"/>
  <c r="C182" i="5" s="1"/>
  <c r="K182" i="5" l="1"/>
  <c r="N182" i="5" l="1"/>
  <c r="C183" i="5" s="1"/>
  <c r="K183" i="5" l="1"/>
  <c r="N183" i="5" l="1"/>
  <c r="C184" i="5" s="1"/>
  <c r="K184" i="5" l="1"/>
  <c r="N184" i="5" l="1"/>
  <c r="C185" i="5" s="1"/>
  <c r="K185" i="5" l="1"/>
  <c r="N185" i="5" l="1"/>
  <c r="C186" i="5" s="1"/>
  <c r="M186" i="5" s="1"/>
  <c r="K186" i="5" l="1"/>
  <c r="N186" i="5" l="1"/>
  <c r="C187" i="5" s="1"/>
  <c r="K187" i="5" l="1"/>
  <c r="N187" i="5" l="1"/>
  <c r="C188" i="5" s="1"/>
  <c r="K188" i="5" l="1"/>
  <c r="N188" i="5" l="1"/>
  <c r="C189" i="5" s="1"/>
  <c r="M189" i="5" s="1"/>
  <c r="K189" i="5" l="1"/>
  <c r="N189" i="5" l="1"/>
  <c r="C190" i="5" s="1"/>
  <c r="K190" i="5" l="1"/>
  <c r="N190" i="5" l="1"/>
  <c r="C191" i="5" s="1"/>
  <c r="K191" i="5" l="1"/>
  <c r="E10" i="12" s="1"/>
  <c r="N191" i="5" l="1"/>
  <c r="C193" i="5" s="1"/>
  <c r="K193" i="5" l="1"/>
  <c r="N193" i="5" l="1"/>
  <c r="C194" i="5" s="1"/>
  <c r="M194" i="5" s="1"/>
  <c r="K194" i="5" l="1"/>
  <c r="N194" i="5" l="1"/>
  <c r="C195" i="5" s="1"/>
  <c r="K195" i="5" l="1"/>
  <c r="N195" i="5" l="1"/>
  <c r="C196" i="5" s="1"/>
  <c r="K196" i="5" l="1"/>
  <c r="N196" i="5" l="1"/>
  <c r="C197" i="5" s="1"/>
  <c r="M197" i="5" s="1"/>
  <c r="K197" i="5" l="1"/>
  <c r="N197" i="5" l="1"/>
  <c r="C198" i="5" s="1"/>
  <c r="M198" i="5" s="1"/>
  <c r="K198" i="5" l="1"/>
  <c r="N198" i="5" l="1"/>
  <c r="C199" i="5" s="1"/>
  <c r="K199" i="5" l="1"/>
  <c r="N199" i="5" l="1"/>
  <c r="C200" i="5" s="1"/>
  <c r="M200" i="5" s="1"/>
  <c r="K200" i="5" l="1"/>
  <c r="N200" i="5" l="1"/>
  <c r="C201" i="5" s="1"/>
  <c r="K201" i="5" l="1"/>
  <c r="N201" i="5" l="1"/>
  <c r="C202" i="5" s="1"/>
  <c r="M202" i="5" s="1"/>
  <c r="K202" i="5" l="1"/>
  <c r="N202" i="5" l="1"/>
  <c r="C203" i="5" s="1"/>
  <c r="K203" i="5" l="1"/>
  <c r="N203" i="5" l="1"/>
  <c r="C204" i="5" s="1"/>
  <c r="M204" i="5" s="1"/>
  <c r="K204" i="5" l="1"/>
  <c r="N204" i="5" l="1"/>
  <c r="C205" i="5" s="1"/>
  <c r="M205" i="5" s="1"/>
  <c r="K205" i="5" l="1"/>
  <c r="N205" i="5" l="1"/>
  <c r="C206" i="5" s="1"/>
  <c r="M206" i="5" s="1"/>
  <c r="K206" i="5" l="1"/>
  <c r="N206" i="5" l="1"/>
  <c r="C207" i="5" s="1"/>
  <c r="M207" i="5" s="1"/>
  <c r="K207" i="5" l="1"/>
  <c r="N207" i="5" l="1"/>
  <c r="C208" i="5" s="1"/>
  <c r="M208" i="5" s="1"/>
  <c r="K208" i="5" l="1"/>
  <c r="N208" i="5" l="1"/>
  <c r="C209" i="5" s="1"/>
  <c r="K209" i="5" l="1"/>
  <c r="N209" i="5" s="1"/>
  <c r="C210" i="5" s="1"/>
  <c r="M209" i="5"/>
  <c r="K210" i="5" l="1"/>
  <c r="N210" i="5" s="1"/>
  <c r="C211" i="5" s="1"/>
  <c r="M210" i="5"/>
  <c r="K211" i="5" l="1"/>
  <c r="N211" i="5" s="1"/>
  <c r="C212" i="5" s="1"/>
  <c r="K212" i="5" s="1"/>
  <c r="N212" i="5" s="1"/>
  <c r="M211" i="5"/>
  <c r="C213" i="5" l="1"/>
  <c r="K213" i="5" l="1"/>
  <c r="N213" i="5" s="1"/>
  <c r="C214" i="5" s="1"/>
  <c r="K214" i="5" s="1"/>
  <c r="N214" i="5" s="1"/>
  <c r="M213" i="5"/>
  <c r="C215" i="5" l="1"/>
  <c r="K215" i="5" l="1"/>
  <c r="N215" i="5" s="1"/>
  <c r="C216" i="5" s="1"/>
  <c r="K216" i="5" s="1"/>
  <c r="N216" i="5" s="1"/>
  <c r="M215" i="5"/>
  <c r="C217" i="5" l="1"/>
  <c r="K217" i="5" l="1"/>
  <c r="M217" i="5"/>
  <c r="N217" i="5" l="1"/>
  <c r="C219" i="5" s="1"/>
  <c r="K219" i="5" s="1"/>
  <c r="N219" i="5" s="1"/>
  <c r="C220" i="5" s="1"/>
  <c r="E11" i="12"/>
  <c r="K220" i="5" l="1"/>
  <c r="N220" i="5" s="1"/>
  <c r="C221" i="5" s="1"/>
  <c r="K221" i="5" s="1"/>
  <c r="N221" i="5" s="1"/>
  <c r="M220" i="5"/>
  <c r="C222" i="5" l="1"/>
  <c r="K222" i="5" s="1"/>
  <c r="N222" i="5" s="1"/>
  <c r="C223" i="5" l="1"/>
  <c r="K223" i="5" l="1"/>
  <c r="N223" i="5" s="1"/>
  <c r="C224" i="5" s="1"/>
  <c r="K224" i="5" s="1"/>
  <c r="N224" i="5" s="1"/>
  <c r="M223" i="5"/>
  <c r="M5" i="5" s="1"/>
  <c r="C225" i="5" l="1"/>
  <c r="K225" i="5" l="1"/>
  <c r="N225" i="5" s="1"/>
  <c r="C226" i="5" s="1"/>
  <c r="K226" i="5" s="1"/>
  <c r="N226" i="5" s="1"/>
  <c r="C227" i="5" s="1"/>
  <c r="K227" i="5" s="1"/>
  <c r="N227" i="5" s="1"/>
  <c r="C228" i="5" s="1"/>
  <c r="K228" i="5" s="1"/>
  <c r="N228" i="5" s="1"/>
  <c r="C229" i="5" s="1"/>
  <c r="K229" i="5" s="1"/>
  <c r="N229" i="5" s="1"/>
  <c r="C230" i="5" s="1"/>
  <c r="K230" i="5" s="1"/>
  <c r="N230" i="5" s="1"/>
  <c r="C231" i="5" s="1"/>
  <c r="K231" i="5" s="1"/>
  <c r="N231" i="5" s="1"/>
  <c r="C232" i="5" s="1"/>
  <c r="K232" i="5" s="1"/>
  <c r="N232" i="5" s="1"/>
  <c r="C233" i="5" s="1"/>
  <c r="K233" i="5" s="1"/>
  <c r="N233" i="5" s="1"/>
  <c r="C234" i="5" s="1"/>
  <c r="K234" i="5" s="1"/>
  <c r="N234" i="5" s="1"/>
  <c r="C235" i="5" s="1"/>
  <c r="K235" i="5" s="1"/>
  <c r="N235" i="5" s="1"/>
  <c r="C236" i="5" s="1"/>
  <c r="K236" i="5" s="1"/>
  <c r="N236" i="5" s="1"/>
  <c r="C237" i="5" s="1"/>
  <c r="K237" i="5" s="1"/>
  <c r="N237" i="5" s="1"/>
  <c r="C238" i="5" s="1"/>
  <c r="K238" i="5" s="1"/>
  <c r="N238" i="5" s="1"/>
  <c r="C239" i="5" s="1"/>
  <c r="K239" i="5" s="1"/>
  <c r="N239" i="5" s="1"/>
  <c r="C240" i="5" s="1"/>
  <c r="K240" i="5" s="1"/>
  <c r="N240" i="5" s="1"/>
  <c r="C241" i="5" s="1"/>
  <c r="K241" i="5" s="1"/>
  <c r="N241" i="5" s="1"/>
  <c r="C242" i="5" s="1"/>
  <c r="K242" i="5" s="1"/>
  <c r="N242" i="5" s="1"/>
  <c r="C243" i="5" s="1"/>
  <c r="K243" i="5" s="1"/>
  <c r="N243" i="5" s="1"/>
  <c r="C244" i="5" s="1"/>
  <c r="K244" i="5" s="1"/>
  <c r="N244" i="5" s="1"/>
  <c r="C245" i="5" s="1"/>
  <c r="K245" i="5" s="1"/>
  <c r="N245" i="5" s="1"/>
  <c r="C246" i="5" s="1"/>
  <c r="K246" i="5" s="1"/>
  <c r="N246" i="5" s="1"/>
  <c r="C247" i="5" s="1"/>
  <c r="K247" i="5" s="1"/>
  <c r="N247" i="5" s="1"/>
  <c r="C248" i="5" s="1"/>
  <c r="K248" i="5" s="1"/>
  <c r="N248" i="5" s="1"/>
  <c r="C249" i="5" s="1"/>
  <c r="K249" i="5" s="1"/>
  <c r="N249" i="5" s="1"/>
  <c r="C250" i="5" s="1"/>
  <c r="K250" i="5" s="1"/>
  <c r="N250" i="5" s="1"/>
  <c r="C251" i="5" s="1"/>
  <c r="K251" i="5" s="1"/>
  <c r="N251" i="5" s="1"/>
  <c r="C252" i="5" s="1"/>
  <c r="K252" i="5" s="1"/>
  <c r="N252" i="5" s="1"/>
  <c r="C253" i="5" s="1"/>
  <c r="K253" i="5" s="1"/>
  <c r="N253" i="5" s="1"/>
  <c r="C254" i="5" s="1"/>
  <c r="K254" i="5" s="1"/>
  <c r="N254" i="5" s="1"/>
  <c r="C255" i="5" s="1"/>
  <c r="K255" i="5" s="1"/>
  <c r="N255" i="5" s="1"/>
  <c r="C256" i="5" s="1"/>
  <c r="K256" i="5" s="1"/>
  <c r="N256" i="5" s="1"/>
  <c r="C257" i="5" s="1"/>
  <c r="K257" i="5" s="1"/>
  <c r="N257" i="5" s="1"/>
  <c r="C258" i="5" s="1"/>
  <c r="K258" i="5" s="1"/>
  <c r="N258" i="5" s="1"/>
  <c r="C259" i="5" s="1"/>
  <c r="K259" i="5" s="1"/>
  <c r="N259" i="5" s="1"/>
  <c r="C260" i="5" s="1"/>
  <c r="K260" i="5" s="1"/>
  <c r="N260" i="5" s="1"/>
  <c r="C261" i="5" s="1"/>
  <c r="K261" i="5" s="1"/>
  <c r="N261" i="5" s="1"/>
  <c r="C262" i="5" s="1"/>
  <c r="K262" i="5" s="1"/>
  <c r="N262" i="5" s="1"/>
  <c r="C263" i="5" s="1"/>
  <c r="K263" i="5" s="1"/>
  <c r="N263" i="5" s="1"/>
  <c r="C264" i="5" s="1"/>
  <c r="K264" i="5" s="1"/>
  <c r="N264" i="5" s="1"/>
  <c r="C265" i="5" s="1"/>
  <c r="K265" i="5" s="1"/>
  <c r="N265" i="5" s="1"/>
  <c r="C266" i="5" s="1"/>
  <c r="K266" i="5" s="1"/>
  <c r="N266" i="5" s="1"/>
  <c r="C267" i="5" s="1"/>
  <c r="K267" i="5" s="1"/>
  <c r="N267" i="5" s="1"/>
  <c r="C268" i="5" s="1"/>
  <c r="K268" i="5" s="1"/>
  <c r="N268" i="5" s="1"/>
  <c r="C269" i="5" s="1"/>
  <c r="K269" i="5" s="1"/>
  <c r="N269" i="5" s="1"/>
  <c r="C270" i="5" s="1"/>
  <c r="K270" i="5" s="1"/>
  <c r="N270" i="5" s="1"/>
  <c r="C271" i="5" s="1"/>
  <c r="K271" i="5" s="1"/>
  <c r="N271" i="5" s="1"/>
  <c r="C272" i="5" s="1"/>
  <c r="K272" i="5" s="1"/>
  <c r="N272" i="5" s="1"/>
  <c r="C273" i="5" s="1"/>
  <c r="K273" i="5" s="1"/>
  <c r="N273" i="5" s="1"/>
  <c r="C274" i="5" s="1"/>
  <c r="K274" i="5" s="1"/>
  <c r="N274" i="5" s="1"/>
  <c r="C275" i="5" s="1"/>
  <c r="K275" i="5" s="1"/>
  <c r="N275" i="5" s="1"/>
  <c r="C276" i="5" s="1"/>
  <c r="K276" i="5" s="1"/>
  <c r="N276" i="5" s="1"/>
  <c r="C277" i="5" s="1"/>
  <c r="K277" i="5" s="1"/>
  <c r="N277" i="5" s="1"/>
  <c r="C278" i="5" s="1"/>
  <c r="K278" i="5" s="1"/>
  <c r="N278" i="5" s="1"/>
  <c r="C279" i="5" s="1"/>
  <c r="K279" i="5" s="1"/>
  <c r="N279" i="5" s="1"/>
  <c r="C280" i="5" s="1"/>
  <c r="K280" i="5" s="1"/>
  <c r="N280" i="5" s="1"/>
  <c r="C281" i="5" s="1"/>
  <c r="K281" i="5" s="1"/>
  <c r="N281" i="5" s="1"/>
  <c r="C282" i="5" s="1"/>
  <c r="K282" i="5" s="1"/>
  <c r="N282" i="5" s="1"/>
  <c r="C283" i="5" s="1"/>
  <c r="K283" i="5" s="1"/>
  <c r="N283" i="5" s="1"/>
  <c r="C284" i="5" s="1"/>
  <c r="K284" i="5" s="1"/>
  <c r="N284" i="5" s="1"/>
  <c r="C285" i="5" s="1"/>
  <c r="K285" i="5" s="1"/>
  <c r="N285" i="5" s="1"/>
  <c r="C286" i="5" s="1"/>
  <c r="K286" i="5" s="1"/>
  <c r="N286" i="5" s="1"/>
  <c r="C287" i="5" s="1"/>
  <c r="K287" i="5" s="1"/>
  <c r="N287" i="5" s="1"/>
  <c r="C288" i="5" s="1"/>
  <c r="K288" i="5" s="1"/>
  <c r="N288" i="5" s="1"/>
  <c r="C289" i="5" s="1"/>
  <c r="K289" i="5" s="1"/>
  <c r="N289" i="5" s="1"/>
  <c r="C290" i="5" s="1"/>
  <c r="K290" i="5" s="1"/>
  <c r="N290" i="5" s="1"/>
  <c r="C291" i="5" s="1"/>
  <c r="K291" i="5" s="1"/>
  <c r="N291" i="5" s="1"/>
  <c r="C292" i="5" s="1"/>
  <c r="K292" i="5" s="1"/>
  <c r="N292" i="5" s="1"/>
  <c r="C293" i="5" s="1"/>
  <c r="K293" i="5" s="1"/>
  <c r="N293" i="5" s="1"/>
  <c r="C294" i="5" s="1"/>
  <c r="K294" i="5" s="1"/>
  <c r="N294" i="5" s="1"/>
  <c r="C295" i="5" s="1"/>
  <c r="K295" i="5" s="1"/>
  <c r="N295" i="5" s="1"/>
  <c r="C296" i="5" s="1"/>
  <c r="K296" i="5" s="1"/>
  <c r="N296" i="5" s="1"/>
  <c r="C297" i="5" s="1"/>
  <c r="K297" i="5" s="1"/>
  <c r="N297" i="5" s="1"/>
  <c r="C298" i="5" s="1"/>
  <c r="K298" i="5" s="1"/>
  <c r="N298" i="5" s="1"/>
  <c r="C299" i="5" s="1"/>
  <c r="K299" i="5" s="1"/>
  <c r="N299" i="5" s="1"/>
  <c r="C300" i="5" s="1"/>
  <c r="K300" i="5" s="1"/>
  <c r="N300" i="5" s="1"/>
  <c r="C301" i="5" s="1"/>
  <c r="K301" i="5" s="1"/>
  <c r="N301" i="5" s="1"/>
  <c r="C302" i="5" s="1"/>
  <c r="K302" i="5" s="1"/>
  <c r="N302" i="5" s="1"/>
  <c r="C303" i="5" s="1"/>
  <c r="K303" i="5" s="1"/>
  <c r="N303" i="5" s="1"/>
  <c r="C304" i="5" s="1"/>
  <c r="K304" i="5" s="1"/>
  <c r="N304" i="5" s="1"/>
  <c r="C305" i="5" s="1"/>
  <c r="K305" i="5" s="1"/>
  <c r="N305" i="5" s="1"/>
  <c r="C306" i="5" s="1"/>
  <c r="K306" i="5" s="1"/>
  <c r="N306" i="5" s="1"/>
  <c r="C307" i="5" s="1"/>
  <c r="K307" i="5" s="1"/>
  <c r="N307" i="5" s="1"/>
  <c r="C308" i="5" s="1"/>
  <c r="K308" i="5" s="1"/>
  <c r="N308" i="5" s="1"/>
  <c r="C309" i="5" s="1"/>
  <c r="K309" i="5" s="1"/>
  <c r="N309" i="5" s="1"/>
  <c r="C310" i="5" s="1"/>
  <c r="K310" i="5" s="1"/>
  <c r="N310" i="5" s="1"/>
  <c r="C311" i="5" s="1"/>
  <c r="K311" i="5" s="1"/>
  <c r="N311" i="5" s="1"/>
  <c r="C312" i="5" s="1"/>
  <c r="K312" i="5" s="1"/>
  <c r="N312" i="5" s="1"/>
  <c r="C313" i="5" s="1"/>
  <c r="K313" i="5" s="1"/>
  <c r="N313" i="5" s="1"/>
  <c r="C314" i="5" s="1"/>
  <c r="K314" i="5" s="1"/>
  <c r="N314" i="5" s="1"/>
  <c r="C315" i="5" s="1"/>
  <c r="K315" i="5" s="1"/>
  <c r="N315" i="5" s="1"/>
  <c r="C316" i="5" s="1"/>
  <c r="K316" i="5" s="1"/>
  <c r="N316" i="5" s="1"/>
  <c r="C317" i="5" s="1"/>
  <c r="K317" i="5" s="1"/>
  <c r="N317" i="5" s="1"/>
  <c r="C318" i="5" s="1"/>
  <c r="K318" i="5" s="1"/>
  <c r="N318" i="5" s="1"/>
  <c r="C319" i="5" s="1"/>
  <c r="K319" i="5" s="1"/>
  <c r="N319" i="5" s="1"/>
  <c r="C320" i="5" s="1"/>
  <c r="K320" i="5" s="1"/>
  <c r="N320" i="5" s="1"/>
  <c r="C321" i="5" s="1"/>
  <c r="K321" i="5" s="1"/>
  <c r="N321" i="5" s="1"/>
  <c r="C322" i="5" s="1"/>
  <c r="K322" i="5" s="1"/>
  <c r="N322" i="5" l="1"/>
  <c r="K5" i="5"/>
  <c r="O5" i="5" s="1"/>
</calcChain>
</file>

<file path=xl/sharedStrings.xml><?xml version="1.0" encoding="utf-8"?>
<sst xmlns="http://schemas.openxmlformats.org/spreadsheetml/2006/main" count="1795" uniqueCount="607">
  <si>
    <t>＜PBトレードルール＞　</t>
  </si>
  <si>
    <t>初期投資金額　</t>
    <rPh sb="0" eb="2">
      <t>ショキ</t>
    </rPh>
    <rPh sb="2" eb="4">
      <t>トウシ</t>
    </rPh>
    <rPh sb="4" eb="6">
      <t>キンガク</t>
    </rPh>
    <phoneticPr fontId="1"/>
  </si>
  <si>
    <t>損切り</t>
    <rPh sb="0" eb="2">
      <t>ソンギ</t>
    </rPh>
    <phoneticPr fontId="1"/>
  </si>
  <si>
    <t>１．移動平均線の１０EMAと２０ＥＭＡ、両⽅の上にキャンドルがあれば 買い⽅向、下なら売り⽅向。</t>
  </si>
  <si>
    <t>２．MAに触って、PBが出現したらエントリー待ち。</t>
  </si>
  <si>
    <t>３．PBのエントリールール成⽴（PB⾼値／安値ブレイク）で、エントリー</t>
  </si>
  <si>
    <t>４．ストップはPBのストップ（PB安値／⾼値）</t>
  </si>
  <si>
    <t>売買</t>
    <rPh sb="0" eb="2">
      <t>バイバイ</t>
    </rPh>
    <phoneticPr fontId="1"/>
  </si>
  <si>
    <t>ロット</t>
    <phoneticPr fontId="1"/>
  </si>
  <si>
    <t>エントリー日時</t>
    <rPh sb="5" eb="7">
      <t>ニチジ</t>
    </rPh>
    <phoneticPr fontId="1"/>
  </si>
  <si>
    <t>エントリー価格</t>
    <rPh sb="5" eb="7">
      <t>カカク</t>
    </rPh>
    <phoneticPr fontId="1"/>
  </si>
  <si>
    <t>ストップ</t>
    <phoneticPr fontId="1"/>
  </si>
  <si>
    <t>決済日時</t>
    <rPh sb="0" eb="2">
      <t>ケッサイ</t>
    </rPh>
    <rPh sb="2" eb="4">
      <t>ニチジ</t>
    </rPh>
    <phoneticPr fontId="1"/>
  </si>
  <si>
    <t>決済価格</t>
    <rPh sb="0" eb="2">
      <t>ケッサイ</t>
    </rPh>
    <rPh sb="2" eb="4">
      <t>カカク</t>
    </rPh>
    <phoneticPr fontId="1"/>
  </si>
  <si>
    <t>利益pips</t>
    <rPh sb="0" eb="2">
      <t>リエキ</t>
    </rPh>
    <phoneticPr fontId="1"/>
  </si>
  <si>
    <t>損益pips</t>
    <rPh sb="0" eb="2">
      <t>ソンエキ</t>
    </rPh>
    <phoneticPr fontId="1"/>
  </si>
  <si>
    <r>
      <t>５．決済はｃを適用する。  
a.S/Rを２つ以上とってターゲットとする。分割決済。  </t>
    </r>
    <r>
      <rPr>
        <sz val="11"/>
        <color rgb="FFFF0000"/>
        <rFont val="ＭＳ Ｐゴシック"/>
        <family val="3"/>
        <charset val="128"/>
      </rPr>
      <t xml:space="preserve">b.ストップを移動していく（トレーリングストップ） </t>
    </r>
    <r>
      <rPr>
        <sz val="11"/>
        <color indexed="8"/>
        <rFont val="ＭＳ Ｐゴシック"/>
        <family val="3"/>
        <charset val="128"/>
      </rPr>
      <t xml:space="preserve">　
</t>
    </r>
    <r>
      <rPr>
        <sz val="11"/>
        <rFont val="ＭＳ Ｐゴシック"/>
        <family val="3"/>
        <charset val="128"/>
      </rPr>
      <t>c.aと似てますが、FIBをS/Rとして⾒て、ターゲットとする。</t>
    </r>
    <r>
      <rPr>
        <sz val="11"/>
        <color indexed="8"/>
        <rFont val="ＭＳ Ｐゴシック"/>
        <family val="3"/>
        <charset val="128"/>
      </rPr>
      <t xml:space="preserve">  d.aのS/R１つバージョン。分割決済なし。ターゲット１つの⼀本狙い</t>
    </r>
    <rPh sb="7" eb="9">
      <t>テキヨウ</t>
    </rPh>
    <phoneticPr fontId="1"/>
  </si>
  <si>
    <t>※.1ロット＝10000通貨</t>
    <rPh sb="12" eb="14">
      <t>ツウカ</t>
    </rPh>
    <phoneticPr fontId="1"/>
  </si>
  <si>
    <t>リスクリワード</t>
    <phoneticPr fontId="1"/>
  </si>
  <si>
    <t>総資金</t>
    <rPh sb="0" eb="1">
      <t>ソウ</t>
    </rPh>
    <rPh sb="1" eb="3">
      <t>シキン</t>
    </rPh>
    <phoneticPr fontId="1"/>
  </si>
  <si>
    <t>利益額</t>
    <rPh sb="0" eb="2">
      <t>リエキ</t>
    </rPh>
    <rPh sb="2" eb="3">
      <t>ガク</t>
    </rPh>
    <phoneticPr fontId="1"/>
  </si>
  <si>
    <t>損益額</t>
    <rPh sb="0" eb="2">
      <t>ソンエキ</t>
    </rPh>
    <rPh sb="2" eb="3">
      <t>ガク</t>
    </rPh>
    <phoneticPr fontId="1"/>
  </si>
  <si>
    <t>勝率</t>
    <rPh sb="0" eb="2">
      <t>ショウリツ</t>
    </rPh>
    <phoneticPr fontId="1"/>
  </si>
  <si>
    <t>回数</t>
    <rPh sb="0" eb="2">
      <t>カイスウ</t>
    </rPh>
    <phoneticPr fontId="1"/>
  </si>
  <si>
    <t>総獲得pips</t>
    <rPh sb="0" eb="1">
      <t>ソウ</t>
    </rPh>
    <rPh sb="1" eb="3">
      <t>カクトク</t>
    </rPh>
    <phoneticPr fontId="1"/>
  </si>
  <si>
    <t>総利益</t>
    <rPh sb="0" eb="1">
      <t>ソウ</t>
    </rPh>
    <rPh sb="1" eb="3">
      <t>リエキ</t>
    </rPh>
    <phoneticPr fontId="1"/>
  </si>
  <si>
    <t>総損失pips</t>
    <rPh sb="0" eb="1">
      <t>ソウ</t>
    </rPh>
    <rPh sb="1" eb="3">
      <t>ソンシツ</t>
    </rPh>
    <phoneticPr fontId="1"/>
  </si>
  <si>
    <t>総損失</t>
    <rPh sb="0" eb="1">
      <t>ソウ</t>
    </rPh>
    <rPh sb="1" eb="3">
      <t>ソンシツ</t>
    </rPh>
    <phoneticPr fontId="1"/>
  </si>
  <si>
    <t>勝敗</t>
    <rPh sb="0" eb="2">
      <t>ショウハイ</t>
    </rPh>
    <phoneticPr fontId="1"/>
  </si>
  <si>
    <t>リスクリワード</t>
    <phoneticPr fontId="1"/>
  </si>
  <si>
    <t>最大連敗</t>
    <rPh sb="0" eb="2">
      <t>サイダイ</t>
    </rPh>
    <rPh sb="2" eb="4">
      <t>レンパイ</t>
    </rPh>
    <phoneticPr fontId="1"/>
  </si>
  <si>
    <t>総資産</t>
    <rPh sb="0" eb="3">
      <t>ソウシサン</t>
    </rPh>
    <phoneticPr fontId="1"/>
  </si>
  <si>
    <t>PB設定・・・実態：髭長さ = １：３～、髭短：髭長 = １：３～</t>
    <rPh sb="2" eb="4">
      <t>セッテイ</t>
    </rPh>
    <rPh sb="7" eb="9">
      <t>ジッタイ</t>
    </rPh>
    <rPh sb="10" eb="11">
      <t>ヒゲ</t>
    </rPh>
    <rPh sb="11" eb="12">
      <t>ナガ</t>
    </rPh>
    <rPh sb="21" eb="22">
      <t>ヒゲ</t>
    </rPh>
    <rPh sb="22" eb="23">
      <t>ミジカ</t>
    </rPh>
    <rPh sb="24" eb="25">
      <t>ヒゲ</t>
    </rPh>
    <rPh sb="25" eb="26">
      <t>ナガ</t>
    </rPh>
    <phoneticPr fontId="1"/>
  </si>
  <si>
    <t>買</t>
    <rPh sb="0" eb="1">
      <t>バイ</t>
    </rPh>
    <phoneticPr fontId="1"/>
  </si>
  <si>
    <t>売</t>
    <rPh sb="0" eb="1">
      <t>ウ</t>
    </rPh>
    <phoneticPr fontId="1"/>
  </si>
  <si>
    <t>買</t>
    <rPh sb="0" eb="1">
      <t>カ</t>
    </rPh>
    <phoneticPr fontId="1"/>
  </si>
  <si>
    <t>売</t>
    <rPh sb="0" eb="1">
      <t>バイ</t>
    </rPh>
    <phoneticPr fontId="1"/>
  </si>
  <si>
    <t>2005.1.20 16:00</t>
    <phoneticPr fontId="1"/>
  </si>
  <si>
    <t>2005.2.4 16:00</t>
    <phoneticPr fontId="1"/>
  </si>
  <si>
    <t>勝</t>
    <rPh sb="0" eb="1">
      <t>カ</t>
    </rPh>
    <phoneticPr fontId="1"/>
  </si>
  <si>
    <t>2005.2.14 8:00</t>
    <phoneticPr fontId="1"/>
  </si>
  <si>
    <t>2005.2.14 12:00</t>
    <phoneticPr fontId="1"/>
  </si>
  <si>
    <t>負</t>
    <rPh sb="0" eb="1">
      <t>マ</t>
    </rPh>
    <phoneticPr fontId="1"/>
  </si>
  <si>
    <t>2005.3.1 4:00</t>
    <phoneticPr fontId="1"/>
  </si>
  <si>
    <t>2005.3.1 8:00</t>
    <phoneticPr fontId="1"/>
  </si>
  <si>
    <t>2005.3.7 12:00</t>
    <phoneticPr fontId="1"/>
  </si>
  <si>
    <t>2005.3.8 4:00</t>
    <phoneticPr fontId="1"/>
  </si>
  <si>
    <t>2005.3.10 12:00</t>
    <phoneticPr fontId="1"/>
  </si>
  <si>
    <t>2005.3.14 4:00</t>
    <phoneticPr fontId="1"/>
  </si>
  <si>
    <t>2005.3.28 4:00</t>
    <phoneticPr fontId="1"/>
  </si>
  <si>
    <t>2005.4.7 20:00</t>
    <phoneticPr fontId="1"/>
  </si>
  <si>
    <t>2005.4.15 4:00</t>
    <phoneticPr fontId="1"/>
  </si>
  <si>
    <t>2005.4.21 16:00</t>
    <phoneticPr fontId="1"/>
  </si>
  <si>
    <t>2005.5.23 0:00</t>
    <phoneticPr fontId="1"/>
  </si>
  <si>
    <t>2005.5.20  20:00</t>
    <phoneticPr fontId="1"/>
  </si>
  <si>
    <t>2005.5.30 4:00</t>
    <phoneticPr fontId="1"/>
  </si>
  <si>
    <t>2005.5.30 8:00</t>
    <phoneticPr fontId="1"/>
  </si>
  <si>
    <t>2005.6.1 0:00</t>
    <phoneticPr fontId="1"/>
  </si>
  <si>
    <t>2005.6.1 16:00</t>
    <phoneticPr fontId="1"/>
  </si>
  <si>
    <t>2005.6.3 8:00</t>
    <phoneticPr fontId="1"/>
  </si>
  <si>
    <t>2005.6.7 16:00</t>
    <phoneticPr fontId="1"/>
  </si>
  <si>
    <t>2005.6.10 8:00</t>
    <phoneticPr fontId="1"/>
  </si>
  <si>
    <t>2005.6.21 16:00</t>
    <phoneticPr fontId="1"/>
  </si>
  <si>
    <t>2005.6.23 16:00</t>
    <phoneticPr fontId="1"/>
  </si>
  <si>
    <t>2005.6.24 8:00</t>
    <phoneticPr fontId="1"/>
  </si>
  <si>
    <t>2005.7.14 4:00</t>
    <phoneticPr fontId="1"/>
  </si>
  <si>
    <t>2005.7.14 8:00</t>
    <phoneticPr fontId="1"/>
  </si>
  <si>
    <t>2005.7.14 20:00</t>
    <phoneticPr fontId="1"/>
  </si>
  <si>
    <t>2005.7.15 8:00</t>
    <phoneticPr fontId="1"/>
  </si>
  <si>
    <t>2005.7.28 0:00</t>
    <phoneticPr fontId="1"/>
  </si>
  <si>
    <t>2005.8.2 8:00</t>
    <phoneticPr fontId="1"/>
  </si>
  <si>
    <t>2005.8.3 20:00</t>
    <phoneticPr fontId="1"/>
  </si>
  <si>
    <t>2005.8.4 4:00</t>
    <phoneticPr fontId="1"/>
  </si>
  <si>
    <t>2005.8.22 16:00</t>
    <phoneticPr fontId="1"/>
  </si>
  <si>
    <t>2005.8.29 20:00</t>
    <phoneticPr fontId="1"/>
  </si>
  <si>
    <t xml:space="preserve">2005.9.9 </t>
    <phoneticPr fontId="1"/>
  </si>
  <si>
    <t>2005.8.24 0:00</t>
    <phoneticPr fontId="1"/>
  </si>
  <si>
    <t>2005.10.7 4:00</t>
    <phoneticPr fontId="1"/>
  </si>
  <si>
    <t>2005.10.7 8:00</t>
    <phoneticPr fontId="1"/>
  </si>
  <si>
    <t>2005.10.17 16:00</t>
    <phoneticPr fontId="1"/>
  </si>
  <si>
    <t>2005.11.4 16:00</t>
    <phoneticPr fontId="1"/>
  </si>
  <si>
    <t>2005.11.21 12:00</t>
    <phoneticPr fontId="1"/>
  </si>
  <si>
    <t>2005.11.22 16:00</t>
    <phoneticPr fontId="1"/>
  </si>
  <si>
    <t>2006.1.5 8:00</t>
    <phoneticPr fontId="1"/>
  </si>
  <si>
    <t>2005.1.6 12:00</t>
    <phoneticPr fontId="1"/>
  </si>
  <si>
    <t>2006.2.17 0:00</t>
    <phoneticPr fontId="1"/>
  </si>
  <si>
    <t>2005.2.23 4:00</t>
    <phoneticPr fontId="1"/>
  </si>
  <si>
    <t>2006.3.7 20:00</t>
    <phoneticPr fontId="1"/>
  </si>
  <si>
    <t>2006.3.8 8:00</t>
    <phoneticPr fontId="1"/>
  </si>
  <si>
    <t>2006.3.8 12:00</t>
    <phoneticPr fontId="1"/>
  </si>
  <si>
    <t>2006.3.9 4:00</t>
    <phoneticPr fontId="1"/>
  </si>
  <si>
    <t>2006.3.15 12:00</t>
    <phoneticPr fontId="1"/>
  </si>
  <si>
    <t>2006.3.16 0:00</t>
    <phoneticPr fontId="1"/>
  </si>
  <si>
    <t>2006.3.23 0:00</t>
    <phoneticPr fontId="1"/>
  </si>
  <si>
    <t>2006.3.23 8:00</t>
    <phoneticPr fontId="1"/>
  </si>
  <si>
    <t>2006.4.7 0:00</t>
    <phoneticPr fontId="1"/>
  </si>
  <si>
    <t>2006.4.7 4:00</t>
    <phoneticPr fontId="1"/>
  </si>
  <si>
    <t>2006.4.11 4:00</t>
    <phoneticPr fontId="1"/>
  </si>
  <si>
    <t>2006.4.11 8:00</t>
    <phoneticPr fontId="1"/>
  </si>
  <si>
    <t>2006.4.14 12:00</t>
    <phoneticPr fontId="1"/>
  </si>
  <si>
    <t>2006.4.17 0:00</t>
    <phoneticPr fontId="1"/>
  </si>
  <si>
    <t>2006.4.21 8:00</t>
    <phoneticPr fontId="1"/>
  </si>
  <si>
    <t>2006.4.28 0:00</t>
    <phoneticPr fontId="1"/>
  </si>
  <si>
    <t>2006.5.1 8:00</t>
    <phoneticPr fontId="1"/>
  </si>
  <si>
    <t>2006.5.5 16:00</t>
    <phoneticPr fontId="1"/>
  </si>
  <si>
    <t>2006.5.22 20:00</t>
    <phoneticPr fontId="1"/>
  </si>
  <si>
    <t>2006.5.23 4:00</t>
    <phoneticPr fontId="1"/>
  </si>
  <si>
    <t>2006.6.26 8:00</t>
    <phoneticPr fontId="1"/>
  </si>
  <si>
    <t>2006.6.26 20:00</t>
    <phoneticPr fontId="1"/>
  </si>
  <si>
    <t>2006.6.27 12:00</t>
    <phoneticPr fontId="1"/>
  </si>
  <si>
    <t>2006.6.30 16:00</t>
    <phoneticPr fontId="1"/>
  </si>
  <si>
    <t>2006.7.3 0:00</t>
    <phoneticPr fontId="1"/>
  </si>
  <si>
    <t>2006.7.7 8:00</t>
    <phoneticPr fontId="1"/>
  </si>
  <si>
    <t>2006.7.11 0:00</t>
    <phoneticPr fontId="1"/>
  </si>
  <si>
    <t>2006.7.24 8:00</t>
    <phoneticPr fontId="1"/>
  </si>
  <si>
    <t>2006.7.24 8:00</t>
    <phoneticPr fontId="1"/>
  </si>
  <si>
    <t>2006.7.25 4:00</t>
    <phoneticPr fontId="1"/>
  </si>
  <si>
    <t>2006.8.16 16:00</t>
    <phoneticPr fontId="1"/>
  </si>
  <si>
    <t>2006.8.21 8:00</t>
    <phoneticPr fontId="1"/>
  </si>
  <si>
    <t>2006.8.25 8:00</t>
    <phoneticPr fontId="1"/>
  </si>
  <si>
    <t>2006.8.29 16:00</t>
    <phoneticPr fontId="1"/>
  </si>
  <si>
    <t>2006.8.31 16:00</t>
    <phoneticPr fontId="1"/>
  </si>
  <si>
    <t>2006.9.1 12:00</t>
    <phoneticPr fontId="1"/>
  </si>
  <si>
    <t>2006.9.22 4:00</t>
    <phoneticPr fontId="1"/>
  </si>
  <si>
    <t>2006.9.22 8:00</t>
    <phoneticPr fontId="1"/>
  </si>
  <si>
    <t>2006.10.11 16:00</t>
    <phoneticPr fontId="1"/>
  </si>
  <si>
    <t>2006.10.12 0:00</t>
    <phoneticPr fontId="1"/>
  </si>
  <si>
    <t>2006.10.18 0:00</t>
    <phoneticPr fontId="1"/>
  </si>
  <si>
    <t>2006.10.19 16:00</t>
    <phoneticPr fontId="1"/>
  </si>
  <si>
    <t>2006.10.24 8:00</t>
    <phoneticPr fontId="1"/>
  </si>
  <si>
    <t>2006.10.24 12:00</t>
    <phoneticPr fontId="1"/>
  </si>
  <si>
    <t>2006.10.25 4:00</t>
    <phoneticPr fontId="1"/>
  </si>
  <si>
    <t>2006.10.25 8:00</t>
    <phoneticPr fontId="1"/>
  </si>
  <si>
    <t>2006.11.8 8:00</t>
    <phoneticPr fontId="1"/>
  </si>
  <si>
    <t>2006.11.8 16:00</t>
    <phoneticPr fontId="1"/>
  </si>
  <si>
    <t>2006.11.8 20:00</t>
    <phoneticPr fontId="1"/>
  </si>
  <si>
    <t>2006.11.10 0:00</t>
    <phoneticPr fontId="1"/>
  </si>
  <si>
    <t>2006.11.17 12:00</t>
    <phoneticPr fontId="1"/>
  </si>
  <si>
    <t>2006.11.20 0:00</t>
    <phoneticPr fontId="1"/>
  </si>
  <si>
    <t>2006.11.29 20:00</t>
    <phoneticPr fontId="1"/>
  </si>
  <si>
    <t>2006.12.5 8:00</t>
    <phoneticPr fontId="1"/>
  </si>
  <si>
    <t>2006.12.8 4:00</t>
    <phoneticPr fontId="1"/>
  </si>
  <si>
    <t>2006.12.8 8:00</t>
    <phoneticPr fontId="1"/>
  </si>
  <si>
    <t>1.29 16:00</t>
    <phoneticPr fontId="1"/>
  </si>
  <si>
    <t>1.30 16:00</t>
    <phoneticPr fontId="1"/>
  </si>
  <si>
    <t>4.26 16:00</t>
    <phoneticPr fontId="1"/>
  </si>
  <si>
    <t>4.27 8:00</t>
    <phoneticPr fontId="1"/>
  </si>
  <si>
    <t>5.1 0:00</t>
    <phoneticPr fontId="1"/>
  </si>
  <si>
    <t>5.2 8:00</t>
    <phoneticPr fontId="1"/>
  </si>
  <si>
    <t>5.15 4:00</t>
    <phoneticPr fontId="1"/>
  </si>
  <si>
    <t>5.15 8:00</t>
    <phoneticPr fontId="1"/>
  </si>
  <si>
    <t>5.22 8:00</t>
    <phoneticPr fontId="1"/>
  </si>
  <si>
    <t>5.25 0:00</t>
    <phoneticPr fontId="1"/>
  </si>
  <si>
    <t>6.13 0:00</t>
    <phoneticPr fontId="1"/>
  </si>
  <si>
    <t>6.12 4:00</t>
    <phoneticPr fontId="1"/>
  </si>
  <si>
    <t>6.13 4:00</t>
    <phoneticPr fontId="1"/>
  </si>
  <si>
    <t>6.26 0:00</t>
    <phoneticPr fontId="1"/>
  </si>
  <si>
    <t>6.28 12:0</t>
    <phoneticPr fontId="1"/>
  </si>
  <si>
    <t>7.2 8:00</t>
    <phoneticPr fontId="1"/>
  </si>
  <si>
    <t>7.6 0:00</t>
    <phoneticPr fontId="1"/>
  </si>
  <si>
    <t>7.10 12:00</t>
    <phoneticPr fontId="1"/>
  </si>
  <si>
    <t>8.24 8:00</t>
    <phoneticPr fontId="1"/>
  </si>
  <si>
    <t>8.28 0:00</t>
    <phoneticPr fontId="1"/>
  </si>
  <si>
    <t>8.30 12:00</t>
    <phoneticPr fontId="1"/>
  </si>
  <si>
    <t>8.31 16:00</t>
    <phoneticPr fontId="1"/>
  </si>
  <si>
    <t>9.12 12:00</t>
    <phoneticPr fontId="1"/>
  </si>
  <si>
    <t>9.14 0:00</t>
    <phoneticPr fontId="1"/>
  </si>
  <si>
    <t>9.19 12:00</t>
    <phoneticPr fontId="1"/>
  </si>
  <si>
    <t>9.20 12:00</t>
    <phoneticPr fontId="1"/>
  </si>
  <si>
    <t>10.5 8:00</t>
    <phoneticPr fontId="1"/>
  </si>
  <si>
    <t>10.8 20:00</t>
    <phoneticPr fontId="1"/>
  </si>
  <si>
    <t>10.26 0:00</t>
    <phoneticPr fontId="1"/>
  </si>
  <si>
    <t>11.1 12:00</t>
    <phoneticPr fontId="1"/>
  </si>
  <si>
    <t>11.9 0:00</t>
    <phoneticPr fontId="1"/>
  </si>
  <si>
    <t>11.14 0:00</t>
    <phoneticPr fontId="1"/>
  </si>
  <si>
    <t>11.26 4:00</t>
    <phoneticPr fontId="1"/>
  </si>
  <si>
    <t>11.26 20:00</t>
    <phoneticPr fontId="1"/>
  </si>
  <si>
    <t>12.19 4:00</t>
    <phoneticPr fontId="1"/>
  </si>
  <si>
    <t>12.21 12:00</t>
    <phoneticPr fontId="1"/>
  </si>
  <si>
    <r>
      <t>　　　　　　　　　　　　　　　　　</t>
    </r>
    <r>
      <rPr>
        <b/>
        <sz val="11"/>
        <color rgb="FF7030A0"/>
        <rFont val="ＭＳ Ｐゴシック"/>
        <family val="3"/>
        <charset val="128"/>
      </rPr>
      <t>2006年</t>
    </r>
    <rPh sb="21" eb="22">
      <t>ネン</t>
    </rPh>
    <phoneticPr fontId="1"/>
  </si>
  <si>
    <r>
      <t>　　　　　　　　　　　　　　　　　　　</t>
    </r>
    <r>
      <rPr>
        <b/>
        <sz val="11"/>
        <color rgb="FF7030A0"/>
        <rFont val="ＭＳ Ｐゴシック"/>
        <family val="3"/>
        <charset val="128"/>
      </rPr>
      <t>2007年よりルールの追加</t>
    </r>
    <r>
      <rPr>
        <sz val="11"/>
        <color rgb="FF7030A0"/>
        <rFont val="ＭＳ Ｐゴシック"/>
        <family val="3"/>
        <charset val="128"/>
      </rPr>
      <t xml:space="preserve">
ストップ位置の追加： エントリー後、利益側に有利なPB出現時にストップ位置をPB安値or高値に上げる。</t>
    </r>
    <rPh sb="23" eb="24">
      <t>ネン</t>
    </rPh>
    <rPh sb="30" eb="32">
      <t>ツイカ</t>
    </rPh>
    <rPh sb="37" eb="39">
      <t>イチ</t>
    </rPh>
    <rPh sb="40" eb="42">
      <t>ツイカ</t>
    </rPh>
    <rPh sb="49" eb="50">
      <t>ゴ</t>
    </rPh>
    <rPh sb="51" eb="53">
      <t>リエキ</t>
    </rPh>
    <rPh sb="53" eb="54">
      <t>ガワ</t>
    </rPh>
    <rPh sb="55" eb="57">
      <t>ユウリ</t>
    </rPh>
    <rPh sb="60" eb="62">
      <t>シュツゲン</t>
    </rPh>
    <rPh sb="62" eb="63">
      <t>ジ</t>
    </rPh>
    <rPh sb="68" eb="70">
      <t>イチ</t>
    </rPh>
    <rPh sb="73" eb="75">
      <t>ヤスネ</t>
    </rPh>
    <rPh sb="77" eb="79">
      <t>タカネ</t>
    </rPh>
    <rPh sb="80" eb="81">
      <t>ア</t>
    </rPh>
    <phoneticPr fontId="1"/>
  </si>
  <si>
    <t>2008年</t>
    <rPh sb="4" eb="5">
      <t>ネン</t>
    </rPh>
    <phoneticPr fontId="1"/>
  </si>
  <si>
    <t>1.9 12:00</t>
    <phoneticPr fontId="1"/>
  </si>
  <si>
    <t>1.9 20:00</t>
    <phoneticPr fontId="1"/>
  </si>
  <si>
    <t>1.11 16:00</t>
    <phoneticPr fontId="1"/>
  </si>
  <si>
    <t>1.16 16:00</t>
    <phoneticPr fontId="1"/>
  </si>
  <si>
    <t>1.17 12.00</t>
    <phoneticPr fontId="1"/>
  </si>
  <si>
    <t>1.18 16:00</t>
    <phoneticPr fontId="1"/>
  </si>
  <si>
    <t>1.24 4:00</t>
    <phoneticPr fontId="1"/>
  </si>
  <si>
    <t>1.24 8:00</t>
    <phoneticPr fontId="1"/>
  </si>
  <si>
    <t>1.29 4:00</t>
    <phoneticPr fontId="1"/>
  </si>
  <si>
    <t>1.30 20:00</t>
    <phoneticPr fontId="1"/>
  </si>
  <si>
    <t>2.12 0:00</t>
    <phoneticPr fontId="1"/>
  </si>
  <si>
    <t>2.12 8:00</t>
    <phoneticPr fontId="1"/>
  </si>
  <si>
    <t>2.13 8:00</t>
    <phoneticPr fontId="1"/>
  </si>
  <si>
    <t>2.14 4:00</t>
    <phoneticPr fontId="1"/>
  </si>
  <si>
    <t>2.16 16:00</t>
    <phoneticPr fontId="1"/>
  </si>
  <si>
    <t>2.21 8:00</t>
    <phoneticPr fontId="1"/>
  </si>
  <si>
    <t>3.13 20:00</t>
    <phoneticPr fontId="1"/>
  </si>
  <si>
    <t>3.18 20:00</t>
    <phoneticPr fontId="1"/>
  </si>
  <si>
    <t>3.28 12:00</t>
    <phoneticPr fontId="1"/>
  </si>
  <si>
    <t>3.31 0:00</t>
    <phoneticPr fontId="1"/>
  </si>
  <si>
    <t>ー</t>
    <phoneticPr fontId="1"/>
  </si>
  <si>
    <t>4.23 0:00</t>
    <phoneticPr fontId="1"/>
  </si>
  <si>
    <t>4.23 8:00</t>
    <phoneticPr fontId="1"/>
  </si>
  <si>
    <t>4.23 12:00</t>
    <phoneticPr fontId="1"/>
  </si>
  <si>
    <t>5.13 4:00</t>
    <phoneticPr fontId="1"/>
  </si>
  <si>
    <t>5.15 16:00</t>
    <phoneticPr fontId="1"/>
  </si>
  <si>
    <t>ー</t>
    <phoneticPr fontId="1"/>
  </si>
  <si>
    <t>5.29 8:00</t>
    <phoneticPr fontId="1"/>
  </si>
  <si>
    <t>6.2 0:00</t>
    <phoneticPr fontId="1"/>
  </si>
  <si>
    <t>6.11 16:00</t>
    <phoneticPr fontId="1"/>
  </si>
  <si>
    <t>6.17 12.00</t>
    <phoneticPr fontId="1"/>
  </si>
  <si>
    <t>6.25 8:00</t>
    <phoneticPr fontId="1"/>
  </si>
  <si>
    <t>6.26 16:00</t>
    <phoneticPr fontId="1"/>
  </si>
  <si>
    <t>7.4 20:00</t>
    <phoneticPr fontId="1"/>
  </si>
  <si>
    <t>7.5 0:00</t>
    <phoneticPr fontId="1"/>
  </si>
  <si>
    <t>7.23 0:00</t>
    <phoneticPr fontId="1"/>
  </si>
  <si>
    <t>7.24 12:00</t>
    <phoneticPr fontId="1"/>
  </si>
  <si>
    <t>8.18 8:00</t>
    <phoneticPr fontId="1"/>
  </si>
  <si>
    <t>8.18  0:00</t>
    <phoneticPr fontId="1"/>
  </si>
  <si>
    <t>9.2 16:00</t>
    <phoneticPr fontId="1"/>
  </si>
  <si>
    <t>9.25 4:00</t>
    <phoneticPr fontId="1"/>
  </si>
  <si>
    <t>9.25 16:00</t>
    <phoneticPr fontId="1"/>
  </si>
  <si>
    <t>10.7 16:00</t>
    <phoneticPr fontId="1"/>
  </si>
  <si>
    <t>10.10 20:00</t>
    <phoneticPr fontId="1"/>
  </si>
  <si>
    <t>10.31 20:00</t>
    <phoneticPr fontId="1"/>
  </si>
  <si>
    <t>11.3 0:00</t>
    <phoneticPr fontId="1"/>
  </si>
  <si>
    <t>11.19 12:00</t>
    <phoneticPr fontId="1"/>
  </si>
  <si>
    <t>11.19 20:00</t>
    <phoneticPr fontId="1"/>
  </si>
  <si>
    <t>11.28 4:00</t>
    <phoneticPr fontId="1"/>
  </si>
  <si>
    <t>11.28 16:00</t>
    <phoneticPr fontId="1"/>
  </si>
  <si>
    <t>12.8 0:00</t>
    <phoneticPr fontId="1"/>
  </si>
  <si>
    <t>12.9 8:00</t>
    <phoneticPr fontId="1"/>
  </si>
  <si>
    <t>12.31 16:00</t>
    <phoneticPr fontId="1"/>
  </si>
  <si>
    <t>2009.1.7 8:00</t>
    <phoneticPr fontId="1"/>
  </si>
  <si>
    <t>2009年</t>
    <rPh sb="4" eb="5">
      <t>ネン</t>
    </rPh>
    <phoneticPr fontId="1"/>
  </si>
  <si>
    <t>2.3 4:00</t>
    <phoneticPr fontId="1"/>
  </si>
  <si>
    <t>2.3 16:00</t>
    <phoneticPr fontId="1"/>
  </si>
  <si>
    <t>2.18 0:00</t>
    <phoneticPr fontId="1"/>
  </si>
  <si>
    <t>2.18 8:00</t>
    <phoneticPr fontId="1"/>
  </si>
  <si>
    <t>3.3 8:00</t>
    <phoneticPr fontId="1"/>
  </si>
  <si>
    <t>3.3 12:00</t>
    <phoneticPr fontId="1"/>
  </si>
  <si>
    <t>2005年</t>
    <rPh sb="4" eb="5">
      <t>ネン</t>
    </rPh>
    <phoneticPr fontId="1"/>
  </si>
  <si>
    <t>日足：</t>
    <rPh sb="0" eb="2">
      <t>ヒアシ</t>
    </rPh>
    <phoneticPr fontId="1"/>
  </si>
  <si>
    <t>GBPJPY</t>
    <phoneticPr fontId="1"/>
  </si>
  <si>
    <t>EURUSD</t>
    <phoneticPr fontId="1"/>
  </si>
  <si>
    <t>240足</t>
    <rPh sb="3" eb="4">
      <t>アシ</t>
    </rPh>
    <phoneticPr fontId="1"/>
  </si>
  <si>
    <t>感想：</t>
    <rPh sb="0" eb="2">
      <t>カンソウ</t>
    </rPh>
    <phoneticPr fontId="1"/>
  </si>
  <si>
    <t>今後：</t>
    <rPh sb="0" eb="2">
      <t>コンゴ</t>
    </rPh>
    <phoneticPr fontId="1"/>
  </si>
  <si>
    <t>検証結果：　2005年～2008年までの間での検証を実施した
　　　　</t>
    <rPh sb="0" eb="2">
      <t>ケンショウ</t>
    </rPh>
    <rPh sb="2" eb="4">
      <t>ケッカ</t>
    </rPh>
    <rPh sb="10" eb="11">
      <t>ネン</t>
    </rPh>
    <rPh sb="16" eb="17">
      <t>ネン</t>
    </rPh>
    <rPh sb="20" eb="21">
      <t>アイダ</t>
    </rPh>
    <rPh sb="23" eb="25">
      <t>ケンショウ</t>
    </rPh>
    <rPh sb="26" eb="28">
      <t>ジッシ</t>
    </rPh>
    <phoneticPr fontId="1"/>
  </si>
  <si>
    <t>100トレードで32勝68敗、勝率32％。</t>
    <rPh sb="10" eb="11">
      <t>ショウ</t>
    </rPh>
    <rPh sb="13" eb="14">
      <t>ハイ</t>
    </rPh>
    <rPh sb="15" eb="17">
      <t>ショウリツ</t>
    </rPh>
    <phoneticPr fontId="1"/>
  </si>
  <si>
    <t>リスクリワード＝3.5</t>
    <phoneticPr fontId="1"/>
  </si>
  <si>
    <t>最大連敗9</t>
    <rPh sb="0" eb="2">
      <t>サイダイ</t>
    </rPh>
    <rPh sb="2" eb="4">
      <t>レンパイ</t>
    </rPh>
    <phoneticPr fontId="1"/>
  </si>
  <si>
    <t>最大利益　204853</t>
    <rPh sb="0" eb="2">
      <t>サイダイ</t>
    </rPh>
    <rPh sb="2" eb="4">
      <t>リエキ</t>
    </rPh>
    <phoneticPr fontId="1"/>
  </si>
  <si>
    <t>最大損益　48498</t>
    <rPh sb="0" eb="2">
      <t>サイダイ</t>
    </rPh>
    <rPh sb="2" eb="4">
      <t>ソンエキ</t>
    </rPh>
    <phoneticPr fontId="1"/>
  </si>
  <si>
    <t>最大ドローダウン　122969</t>
    <rPh sb="0" eb="2">
      <t>サイダイ</t>
    </rPh>
    <phoneticPr fontId="1"/>
  </si>
  <si>
    <t>ほぼ同条件にて約4倍のエントリー数</t>
    <rPh sb="2" eb="5">
      <t>ドウジョウケン</t>
    </rPh>
    <rPh sb="7" eb="8">
      <t>ヤク</t>
    </rPh>
    <rPh sb="9" eb="10">
      <t>バイ</t>
    </rPh>
    <rPh sb="16" eb="17">
      <t>スウ</t>
    </rPh>
    <phoneticPr fontId="1"/>
  </si>
  <si>
    <t>日足→240足にする事で、同じ期間での利益は減少するのではないか</t>
    <rPh sb="0" eb="2">
      <t>ヒアシ</t>
    </rPh>
    <rPh sb="6" eb="7">
      <t>アシ</t>
    </rPh>
    <rPh sb="10" eb="11">
      <t>コト</t>
    </rPh>
    <rPh sb="13" eb="14">
      <t>オナ</t>
    </rPh>
    <rPh sb="15" eb="17">
      <t>キカン</t>
    </rPh>
    <rPh sb="19" eb="21">
      <t>リエキ</t>
    </rPh>
    <rPh sb="22" eb="24">
      <t>ゲンショウ</t>
    </rPh>
    <phoneticPr fontId="1"/>
  </si>
  <si>
    <t>と、考えていたのでこの結果にびっくりしました。</t>
    <rPh sb="2" eb="3">
      <t>カンガ</t>
    </rPh>
    <rPh sb="11" eb="13">
      <t>ケッカ</t>
    </rPh>
    <phoneticPr fontId="1"/>
  </si>
  <si>
    <t>同期間のエントリー数：　日足 = ２３ 、 240分足 = 100</t>
    <rPh sb="0" eb="3">
      <t>ドウキカン</t>
    </rPh>
    <rPh sb="9" eb="10">
      <t>スウ</t>
    </rPh>
    <rPh sb="12" eb="14">
      <t>ヒアシ</t>
    </rPh>
    <rPh sb="25" eb="26">
      <t>フン</t>
    </rPh>
    <rPh sb="26" eb="27">
      <t>アシ</t>
    </rPh>
    <phoneticPr fontId="1"/>
  </si>
  <si>
    <t>資産は日足 = +2.2倍、240足 = +7倍</t>
    <rPh sb="0" eb="2">
      <t>シサン</t>
    </rPh>
    <rPh sb="3" eb="5">
      <t>ヒアシ</t>
    </rPh>
    <rPh sb="12" eb="13">
      <t>バイ</t>
    </rPh>
    <rPh sb="17" eb="18">
      <t>アシ</t>
    </rPh>
    <rPh sb="23" eb="24">
      <t>バイ</t>
    </rPh>
    <phoneticPr fontId="1"/>
  </si>
  <si>
    <t>勝率　→　日足 = 39% 、240分足 = 32%</t>
    <rPh sb="0" eb="2">
      <t>ショウリツ</t>
    </rPh>
    <rPh sb="5" eb="7">
      <t>ヒアシ</t>
    </rPh>
    <rPh sb="18" eb="19">
      <t>フン</t>
    </rPh>
    <rPh sb="19" eb="20">
      <t>アシ</t>
    </rPh>
    <phoneticPr fontId="1"/>
  </si>
  <si>
    <t>ただ、勝率は低くなっているのでエントリーエリアの絞り込みや</t>
    <rPh sb="3" eb="5">
      <t>ショウリツ</t>
    </rPh>
    <rPh sb="6" eb="7">
      <t>ヒク</t>
    </rPh>
    <rPh sb="24" eb="25">
      <t>シボ</t>
    </rPh>
    <rPh sb="26" eb="27">
      <t>コ</t>
    </rPh>
    <phoneticPr fontId="1"/>
  </si>
  <si>
    <t>トレーリングストップ位置（ダウ理論による）を修正する必要があると感じます。</t>
    <rPh sb="10" eb="12">
      <t>イチ</t>
    </rPh>
    <rPh sb="15" eb="17">
      <t>リロン</t>
    </rPh>
    <rPh sb="22" eb="24">
      <t>シュウセイ</t>
    </rPh>
    <rPh sb="26" eb="28">
      <t>ヒツヨウ</t>
    </rPh>
    <rPh sb="32" eb="33">
      <t>カン</t>
    </rPh>
    <phoneticPr fontId="1"/>
  </si>
  <si>
    <t>・２０pips利益出た時点で建値に</t>
    <rPh sb="7" eb="9">
      <t>リエキ</t>
    </rPh>
    <rPh sb="9" eb="10">
      <t>デ</t>
    </rPh>
    <rPh sb="11" eb="13">
      <t>ジテン</t>
    </rPh>
    <rPh sb="14" eb="16">
      <t>タテネ</t>
    </rPh>
    <phoneticPr fontId="1"/>
  </si>
  <si>
    <t>・レジサポにからんだPBでエントリー</t>
    <phoneticPr fontId="1"/>
  </si>
  <si>
    <t>・ストップ位置と１：１の利益が出たらストップ建値</t>
    <rPh sb="5" eb="7">
      <t>イチ</t>
    </rPh>
    <rPh sb="12" eb="14">
      <t>リエキ</t>
    </rPh>
    <rPh sb="15" eb="16">
      <t>デ</t>
    </rPh>
    <rPh sb="22" eb="24">
      <t>タテネ</t>
    </rPh>
    <phoneticPr fontId="1"/>
  </si>
  <si>
    <t>etc…</t>
    <phoneticPr fontId="1"/>
  </si>
  <si>
    <t>同通貨の240分足の検証を継続し、全期間の比較をしていきたいと思います。</t>
    <rPh sb="0" eb="1">
      <t>ドウ</t>
    </rPh>
    <rPh sb="1" eb="3">
      <t>ツウカ</t>
    </rPh>
    <rPh sb="7" eb="8">
      <t>フン</t>
    </rPh>
    <rPh sb="8" eb="9">
      <t>アシ</t>
    </rPh>
    <rPh sb="10" eb="12">
      <t>ケンショウ</t>
    </rPh>
    <rPh sb="13" eb="15">
      <t>ケイゾク</t>
    </rPh>
    <rPh sb="17" eb="20">
      <t>ゼンキカン</t>
    </rPh>
    <rPh sb="21" eb="23">
      <t>ヒカク</t>
    </rPh>
    <rPh sb="31" eb="32">
      <t>オモ</t>
    </rPh>
    <phoneticPr fontId="1"/>
  </si>
  <si>
    <t>とにかく時間がかかると思いますが、</t>
    <rPh sb="4" eb="6">
      <t>ジカン</t>
    </rPh>
    <rPh sb="11" eb="12">
      <t>オモ</t>
    </rPh>
    <phoneticPr fontId="1"/>
  </si>
  <si>
    <t>何か見えてくる事もあるはず・・・</t>
    <rPh sb="0" eb="1">
      <t>ナニ</t>
    </rPh>
    <rPh sb="2" eb="3">
      <t>ミ</t>
    </rPh>
    <rPh sb="7" eb="8">
      <t>コト</t>
    </rPh>
    <phoneticPr fontId="1"/>
  </si>
  <si>
    <t>20pips利益出たら建値にストップ</t>
    <rPh sb="6" eb="8">
      <t>リエキ</t>
    </rPh>
    <rPh sb="8" eb="9">
      <t>デ</t>
    </rPh>
    <rPh sb="11" eb="13">
      <t>タテネ</t>
    </rPh>
    <phoneticPr fontId="1"/>
  </si>
  <si>
    <t>3.26 12:00</t>
    <phoneticPr fontId="1"/>
  </si>
  <si>
    <t>3.26 16:00</t>
    <phoneticPr fontId="1"/>
  </si>
  <si>
    <t>4.14 4:00</t>
    <phoneticPr fontId="1"/>
  </si>
  <si>
    <t>4.14 12:00</t>
    <phoneticPr fontId="1"/>
  </si>
  <si>
    <t>4.23 12:00</t>
    <phoneticPr fontId="1"/>
  </si>
  <si>
    <t>4.24 4:00</t>
    <phoneticPr fontId="1"/>
  </si>
  <si>
    <t>4.24 16:00</t>
    <phoneticPr fontId="1"/>
  </si>
  <si>
    <t>4.29 0:00</t>
    <phoneticPr fontId="1"/>
  </si>
  <si>
    <t>6.1 8:00</t>
    <phoneticPr fontId="1"/>
  </si>
  <si>
    <t>6.3 16:00</t>
    <phoneticPr fontId="1"/>
  </si>
  <si>
    <t>6.5 16:00</t>
    <phoneticPr fontId="1"/>
  </si>
  <si>
    <t>6.8 12:00</t>
    <phoneticPr fontId="1"/>
  </si>
  <si>
    <t>6.19 4:00</t>
    <phoneticPr fontId="1"/>
  </si>
  <si>
    <t>6.22 8:00</t>
    <phoneticPr fontId="1"/>
  </si>
  <si>
    <t>7.2 12:00</t>
    <phoneticPr fontId="1"/>
  </si>
  <si>
    <t>7.13 20:00</t>
    <phoneticPr fontId="1"/>
  </si>
  <si>
    <t>7.19 20:00</t>
    <phoneticPr fontId="1"/>
  </si>
  <si>
    <t>7.21 8:00</t>
    <phoneticPr fontId="1"/>
  </si>
  <si>
    <t>6.1 12:00</t>
    <phoneticPr fontId="1"/>
  </si>
  <si>
    <t>6.5 20:00</t>
    <phoneticPr fontId="1"/>
  </si>
  <si>
    <t>ー</t>
    <phoneticPr fontId="1"/>
  </si>
  <si>
    <t>6.19 16:00</t>
    <phoneticPr fontId="1"/>
  </si>
  <si>
    <t>ー</t>
    <phoneticPr fontId="1"/>
  </si>
  <si>
    <t>7.3 8:00</t>
    <phoneticPr fontId="1"/>
  </si>
  <si>
    <t>7.21 8:00</t>
    <phoneticPr fontId="1"/>
  </si>
  <si>
    <t>8.6 0:00</t>
    <phoneticPr fontId="1"/>
  </si>
  <si>
    <t>8.6 12.00</t>
    <phoneticPr fontId="1"/>
  </si>
  <si>
    <t>9.2 12:00</t>
    <phoneticPr fontId="1"/>
  </si>
  <si>
    <t>9.3. 8:00</t>
    <phoneticPr fontId="1"/>
  </si>
  <si>
    <t>9.8 20:00</t>
    <phoneticPr fontId="1"/>
  </si>
  <si>
    <t>9.9 16:00</t>
    <phoneticPr fontId="1"/>
  </si>
  <si>
    <t>9.17 4:00</t>
    <phoneticPr fontId="1"/>
  </si>
  <si>
    <t>9.17 12:00</t>
    <phoneticPr fontId="1"/>
  </si>
  <si>
    <t>9.22 20:00</t>
    <phoneticPr fontId="1"/>
  </si>
  <si>
    <t>9.23 8:00</t>
    <phoneticPr fontId="1"/>
  </si>
  <si>
    <t>10.9 12:00</t>
    <phoneticPr fontId="1"/>
  </si>
  <si>
    <t>10.12 16:00</t>
    <phoneticPr fontId="1"/>
  </si>
  <si>
    <t>10.19 20:00</t>
    <phoneticPr fontId="1"/>
  </si>
  <si>
    <t>10.20 4:00</t>
    <phoneticPr fontId="1"/>
  </si>
  <si>
    <t>11.5 4:00</t>
    <phoneticPr fontId="1"/>
  </si>
  <si>
    <t>11.6 12:00</t>
    <phoneticPr fontId="1"/>
  </si>
  <si>
    <t>11.9 0:00</t>
    <phoneticPr fontId="1"/>
  </si>
  <si>
    <t>11.10 4:00</t>
    <phoneticPr fontId="1"/>
  </si>
  <si>
    <t>11.17 12:00</t>
    <phoneticPr fontId="1"/>
  </si>
  <si>
    <t>11.18 8:00</t>
    <phoneticPr fontId="1"/>
  </si>
  <si>
    <t>8.6 12:00</t>
    <phoneticPr fontId="1"/>
  </si>
  <si>
    <t>9.3 8:00</t>
    <phoneticPr fontId="1"/>
  </si>
  <si>
    <t>9.17 12:00</t>
    <phoneticPr fontId="1"/>
  </si>
  <si>
    <t>9.23 8:00</t>
    <phoneticPr fontId="1"/>
  </si>
  <si>
    <t>10.12 12:00</t>
    <phoneticPr fontId="1"/>
  </si>
  <si>
    <t>11.9 16:00</t>
    <phoneticPr fontId="1"/>
  </si>
  <si>
    <t>12.1 8:00</t>
    <phoneticPr fontId="1"/>
  </si>
  <si>
    <t>12.7 8:00</t>
    <phoneticPr fontId="1"/>
  </si>
  <si>
    <t>12.1 16:00</t>
    <phoneticPr fontId="1"/>
  </si>
  <si>
    <t>2010年</t>
    <rPh sb="4" eb="5">
      <t>ネン</t>
    </rPh>
    <phoneticPr fontId="1"/>
  </si>
  <si>
    <t>1.4 4:00</t>
    <phoneticPr fontId="1"/>
  </si>
  <si>
    <t>1.4 16:00</t>
    <phoneticPr fontId="1"/>
  </si>
  <si>
    <t>2.12 12:00</t>
    <phoneticPr fontId="1"/>
  </si>
  <si>
    <t>2.18 8:00</t>
    <phoneticPr fontId="1"/>
  </si>
  <si>
    <t>2.23 0:00</t>
    <phoneticPr fontId="1"/>
  </si>
  <si>
    <t>3.5 12:00</t>
    <phoneticPr fontId="1"/>
  </si>
  <si>
    <t>5.12 16:00</t>
    <phoneticPr fontId="1"/>
  </si>
  <si>
    <t>5.13 12.00</t>
    <phoneticPr fontId="1"/>
  </si>
  <si>
    <t>5.13 8:00</t>
    <phoneticPr fontId="1"/>
  </si>
  <si>
    <t>5.17 16:00</t>
    <phoneticPr fontId="1"/>
  </si>
  <si>
    <t>5.26 8:00</t>
    <phoneticPr fontId="1"/>
  </si>
  <si>
    <t>5.27 0:00</t>
    <phoneticPr fontId="1"/>
  </si>
  <si>
    <t>1.4 12:00</t>
    <phoneticPr fontId="1"/>
  </si>
  <si>
    <t>149/64</t>
    <phoneticPr fontId="1"/>
  </si>
  <si>
    <t>3.5 12:00</t>
    <phoneticPr fontId="1"/>
  </si>
  <si>
    <t>5.13 8:00</t>
    <phoneticPr fontId="1"/>
  </si>
  <si>
    <t>5.26 20:00</t>
    <phoneticPr fontId="1"/>
  </si>
  <si>
    <t>5.17 16:00</t>
    <phoneticPr fontId="1"/>
  </si>
  <si>
    <t>6.10 8:00</t>
    <phoneticPr fontId="1"/>
  </si>
  <si>
    <t>6.11 8:00</t>
    <phoneticPr fontId="1"/>
  </si>
  <si>
    <t>6.14 0:00</t>
    <phoneticPr fontId="1"/>
  </si>
  <si>
    <t>6.17 0:00</t>
    <phoneticPr fontId="1"/>
  </si>
  <si>
    <t>6.18 4:00</t>
    <phoneticPr fontId="1"/>
  </si>
  <si>
    <t>6.18 8:00</t>
    <phoneticPr fontId="1"/>
  </si>
  <si>
    <t>6.22 4:00</t>
    <phoneticPr fontId="1"/>
  </si>
  <si>
    <t>6.24 8:00</t>
    <phoneticPr fontId="1"/>
  </si>
  <si>
    <t>7.14 20:00</t>
    <phoneticPr fontId="1"/>
  </si>
  <si>
    <t>7.15 0:00</t>
    <phoneticPr fontId="1"/>
  </si>
  <si>
    <t>7.16  8:00</t>
    <phoneticPr fontId="1"/>
  </si>
  <si>
    <t>7.19 8:00</t>
    <phoneticPr fontId="1"/>
  </si>
  <si>
    <t>7.23 4:00</t>
    <phoneticPr fontId="1"/>
  </si>
  <si>
    <t>7.28 12:00</t>
    <phoneticPr fontId="1"/>
  </si>
  <si>
    <t>8.12 8:00</t>
    <phoneticPr fontId="1"/>
  </si>
  <si>
    <t>8.13 8:00</t>
    <phoneticPr fontId="1"/>
  </si>
  <si>
    <t>8.16 8:00</t>
    <phoneticPr fontId="1"/>
  </si>
  <si>
    <t>8.18 8:00</t>
    <phoneticPr fontId="1"/>
  </si>
  <si>
    <t>8.23 0:00</t>
    <phoneticPr fontId="1"/>
  </si>
  <si>
    <t>8.25 8:00</t>
    <phoneticPr fontId="1"/>
  </si>
  <si>
    <t>6.10 12:00</t>
    <phoneticPr fontId="1"/>
  </si>
  <si>
    <t>6.15 8:00</t>
    <phoneticPr fontId="1"/>
  </si>
  <si>
    <t>ー</t>
    <phoneticPr fontId="1"/>
  </si>
  <si>
    <t>6.18 8:00</t>
    <phoneticPr fontId="1"/>
  </si>
  <si>
    <t>6.22 12:00</t>
    <phoneticPr fontId="1"/>
  </si>
  <si>
    <t>7.15 0:00</t>
    <phoneticPr fontId="1"/>
  </si>
  <si>
    <t>7.28 12:00</t>
    <phoneticPr fontId="1"/>
  </si>
  <si>
    <t>8.12 16:00</t>
    <phoneticPr fontId="1"/>
  </si>
  <si>
    <t>8.16 16:00</t>
    <phoneticPr fontId="1"/>
  </si>
  <si>
    <t>8.25 8:00</t>
    <phoneticPr fontId="1"/>
  </si>
  <si>
    <t>9.13 4:00</t>
    <phoneticPr fontId="1"/>
  </si>
  <si>
    <t>9.13 12:00</t>
    <phoneticPr fontId="1"/>
  </si>
  <si>
    <t>10.7 12:00</t>
    <phoneticPr fontId="1"/>
  </si>
  <si>
    <t>10.14 16:00</t>
    <phoneticPr fontId="1"/>
  </si>
  <si>
    <t>10.25 20:00</t>
    <phoneticPr fontId="1"/>
  </si>
  <si>
    <t>11.3 8:00</t>
    <phoneticPr fontId="1"/>
  </si>
  <si>
    <t>10.26 8:00</t>
    <phoneticPr fontId="1"/>
  </si>
  <si>
    <t>11.26 16:00</t>
    <phoneticPr fontId="1"/>
  </si>
  <si>
    <t>12.1 12:00</t>
    <phoneticPr fontId="1"/>
  </si>
  <si>
    <t>12.7 12:00</t>
    <phoneticPr fontId="1"/>
  </si>
  <si>
    <t>2011年</t>
    <rPh sb="4" eb="5">
      <t>ネン</t>
    </rPh>
    <phoneticPr fontId="1"/>
  </si>
  <si>
    <t>1.3 0:00</t>
    <phoneticPr fontId="1"/>
  </si>
  <si>
    <t>12.9 8:00</t>
    <phoneticPr fontId="1"/>
  </si>
  <si>
    <t>12.10 16:00</t>
    <phoneticPr fontId="1"/>
  </si>
  <si>
    <t>12.13 12:00</t>
    <phoneticPr fontId="1"/>
  </si>
  <si>
    <t>1.7 12:00</t>
    <phoneticPr fontId="1"/>
  </si>
  <si>
    <t>1.24 4:00</t>
    <phoneticPr fontId="1"/>
  </si>
  <si>
    <t>1.24 12:00</t>
    <phoneticPr fontId="1"/>
  </si>
  <si>
    <t>10.14 16:00</t>
    <phoneticPr fontId="1"/>
  </si>
  <si>
    <t>10.26 8:00</t>
    <phoneticPr fontId="1"/>
  </si>
  <si>
    <t>11.9 0:00</t>
    <phoneticPr fontId="1"/>
  </si>
  <si>
    <t>12.1 12:00</t>
    <phoneticPr fontId="1"/>
  </si>
  <si>
    <t>12.13 8:00</t>
    <phoneticPr fontId="1"/>
  </si>
  <si>
    <t>1.7 12:00</t>
    <phoneticPr fontId="1"/>
  </si>
  <si>
    <t>3.7 12:00</t>
    <phoneticPr fontId="1"/>
  </si>
  <si>
    <t>3.8 8:00</t>
    <phoneticPr fontId="1"/>
  </si>
  <si>
    <t>3.9 16:00</t>
    <phoneticPr fontId="1"/>
  </si>
  <si>
    <t>3.10 8:00</t>
    <phoneticPr fontId="1"/>
  </si>
  <si>
    <t>3.14 12:00</t>
    <phoneticPr fontId="1"/>
  </si>
  <si>
    <t>3.18 0:00</t>
    <phoneticPr fontId="1"/>
  </si>
  <si>
    <t>4.1 4:00</t>
    <phoneticPr fontId="1"/>
  </si>
  <si>
    <t>4.11 8:00</t>
    <phoneticPr fontId="1"/>
  </si>
  <si>
    <t>4.11 8:00</t>
    <phoneticPr fontId="1"/>
  </si>
  <si>
    <t>4.11 0:00</t>
    <phoneticPr fontId="1"/>
  </si>
  <si>
    <t>4.14 8:00</t>
    <phoneticPr fontId="1"/>
  </si>
  <si>
    <t>4.15 12:00</t>
    <phoneticPr fontId="1"/>
  </si>
  <si>
    <t>4.20 0:00</t>
    <phoneticPr fontId="1"/>
  </si>
  <si>
    <t>5.11 20:00</t>
    <phoneticPr fontId="1"/>
  </si>
  <si>
    <t>5.12 8:00</t>
    <phoneticPr fontId="1"/>
  </si>
  <si>
    <t>5.23 0:00</t>
    <phoneticPr fontId="1"/>
  </si>
  <si>
    <t>5.23 8:00</t>
    <phoneticPr fontId="1"/>
  </si>
  <si>
    <t>5.25 8:00</t>
    <phoneticPr fontId="1"/>
  </si>
  <si>
    <t>5.26 4:00</t>
    <phoneticPr fontId="1"/>
  </si>
  <si>
    <t>5.26 20:00</t>
    <phoneticPr fontId="1"/>
  </si>
  <si>
    <t>5.27 0:00</t>
    <phoneticPr fontId="1"/>
  </si>
  <si>
    <t>5.30 4:00</t>
    <phoneticPr fontId="1"/>
  </si>
  <si>
    <t>6.1 0:00</t>
    <phoneticPr fontId="1"/>
  </si>
  <si>
    <t>6.1 8:00</t>
    <phoneticPr fontId="1"/>
  </si>
  <si>
    <t>5.30 0:00</t>
    <phoneticPr fontId="1"/>
  </si>
  <si>
    <t>3.10 8:00</t>
    <phoneticPr fontId="1"/>
  </si>
  <si>
    <t>3.18 8:00</t>
    <phoneticPr fontId="1"/>
  </si>
  <si>
    <t>4.14 8:00</t>
    <phoneticPr fontId="1"/>
  </si>
  <si>
    <t>4.18 0:00</t>
    <phoneticPr fontId="1"/>
  </si>
  <si>
    <t>5.12 8:00</t>
    <phoneticPr fontId="1"/>
  </si>
  <si>
    <t>5.23 8:00</t>
    <phoneticPr fontId="1"/>
  </si>
  <si>
    <t>5.27 20:00</t>
    <phoneticPr fontId="1"/>
  </si>
  <si>
    <t>5.30 4:00</t>
    <phoneticPr fontId="1"/>
  </si>
  <si>
    <t>線の種類</t>
    <rPh sb="0" eb="1">
      <t>セン</t>
    </rPh>
    <rPh sb="2" eb="4">
      <t>シュルイ</t>
    </rPh>
    <phoneticPr fontId="1"/>
  </si>
  <si>
    <t>陰</t>
    <rPh sb="0" eb="1">
      <t>イン</t>
    </rPh>
    <phoneticPr fontId="1"/>
  </si>
  <si>
    <t>陽</t>
    <rPh sb="0" eb="1">
      <t>ヨウ</t>
    </rPh>
    <phoneticPr fontId="1"/>
  </si>
  <si>
    <t>？</t>
    <phoneticPr fontId="1"/>
  </si>
  <si>
    <t>6.7 12:00</t>
    <phoneticPr fontId="1"/>
  </si>
  <si>
    <t>6.7 20:00</t>
    <phoneticPr fontId="1"/>
  </si>
  <si>
    <t>6.13 4:00</t>
    <phoneticPr fontId="1"/>
  </si>
  <si>
    <t>6.13 12:00</t>
    <phoneticPr fontId="1"/>
  </si>
  <si>
    <t>6.15 4:00</t>
    <phoneticPr fontId="1"/>
  </si>
  <si>
    <t>8.2 4:00</t>
    <phoneticPr fontId="1"/>
  </si>
  <si>
    <t>8.3 20:00</t>
    <phoneticPr fontId="1"/>
  </si>
  <si>
    <t>8.10 0:00</t>
    <phoneticPr fontId="1"/>
  </si>
  <si>
    <t>8.11 20:00</t>
    <phoneticPr fontId="1"/>
  </si>
  <si>
    <t>8.16 8:00</t>
    <phoneticPr fontId="1"/>
  </si>
  <si>
    <t>8.17 8:00</t>
    <phoneticPr fontId="1"/>
  </si>
  <si>
    <t>9.1 4:00</t>
    <phoneticPr fontId="1"/>
  </si>
  <si>
    <t>9.6 8:00</t>
    <phoneticPr fontId="1"/>
  </si>
  <si>
    <t>9.21 4:00</t>
    <phoneticPr fontId="1"/>
  </si>
  <si>
    <t>9.23 16:00</t>
    <phoneticPr fontId="1"/>
  </si>
  <si>
    <t>6.13 12:00</t>
    <phoneticPr fontId="1"/>
  </si>
  <si>
    <t>8.3 20:00</t>
    <phoneticPr fontId="1"/>
  </si>
  <si>
    <t>8.11 20:00</t>
    <phoneticPr fontId="1"/>
  </si>
  <si>
    <t>8.17 8:00</t>
    <phoneticPr fontId="1"/>
  </si>
  <si>
    <t>9.23 16:00</t>
    <phoneticPr fontId="1"/>
  </si>
  <si>
    <t>10.24 20:00</t>
    <phoneticPr fontId="1"/>
  </si>
  <si>
    <t>10.25 8:00</t>
    <phoneticPr fontId="1"/>
  </si>
  <si>
    <t>11.8 20:00</t>
    <phoneticPr fontId="1"/>
  </si>
  <si>
    <t>11.15 4:00</t>
    <phoneticPr fontId="1"/>
  </si>
  <si>
    <t>11.22 16:00</t>
    <phoneticPr fontId="1"/>
  </si>
  <si>
    <t>11.23 12:00</t>
    <phoneticPr fontId="1"/>
  </si>
  <si>
    <t>11.25 12:00</t>
    <phoneticPr fontId="1"/>
  </si>
  <si>
    <t>11.29 8:00</t>
    <phoneticPr fontId="1"/>
  </si>
  <si>
    <t>12.1 16:00</t>
    <phoneticPr fontId="1"/>
  </si>
  <si>
    <t>12.28 8:00</t>
    <phoneticPr fontId="1"/>
  </si>
  <si>
    <t>12.30 12:00</t>
    <phoneticPr fontId="1"/>
  </si>
  <si>
    <t>2012年</t>
    <rPh sb="4" eb="5">
      <t>ネン</t>
    </rPh>
    <phoneticPr fontId="1"/>
  </si>
  <si>
    <t>1.6 8:00</t>
    <phoneticPr fontId="1"/>
  </si>
  <si>
    <t>1.9 8:00</t>
    <phoneticPr fontId="1"/>
  </si>
  <si>
    <t>1.17 8:00</t>
    <phoneticPr fontId="1"/>
  </si>
  <si>
    <t>1.18 8:00</t>
    <phoneticPr fontId="1"/>
  </si>
  <si>
    <t>1.23 0:00</t>
    <phoneticPr fontId="1"/>
  </si>
  <si>
    <t>1.26 4:00</t>
    <phoneticPr fontId="1"/>
  </si>
  <si>
    <t>2.15 16:00</t>
    <phoneticPr fontId="1"/>
  </si>
  <si>
    <t>2.27 8:00</t>
    <phoneticPr fontId="1"/>
  </si>
  <si>
    <t>3.21 0:00</t>
    <phoneticPr fontId="1"/>
  </si>
  <si>
    <t>3.21 16:00</t>
    <phoneticPr fontId="1"/>
  </si>
  <si>
    <t>4.2 20.00</t>
    <phoneticPr fontId="1"/>
  </si>
  <si>
    <t>4.3 20:00</t>
    <phoneticPr fontId="1"/>
  </si>
  <si>
    <t>4.4 8:00</t>
    <phoneticPr fontId="1"/>
  </si>
  <si>
    <t>4.9 16:00</t>
    <phoneticPr fontId="1"/>
  </si>
  <si>
    <t>5.9 20:00</t>
    <phoneticPr fontId="1"/>
  </si>
  <si>
    <t>6.14 16:00</t>
    <phoneticPr fontId="1"/>
  </si>
  <si>
    <t>5.15 8:00</t>
    <phoneticPr fontId="1"/>
  </si>
  <si>
    <t>5.10 12:00</t>
    <phoneticPr fontId="1"/>
  </si>
  <si>
    <t>6.20 4:00</t>
    <phoneticPr fontId="1"/>
  </si>
  <si>
    <t>6.20 8:00</t>
    <phoneticPr fontId="1"/>
  </si>
  <si>
    <t>6.20.8:00</t>
    <phoneticPr fontId="1"/>
  </si>
  <si>
    <t>6.26 8:00</t>
    <phoneticPr fontId="1"/>
  </si>
  <si>
    <t>6.27 8:00</t>
    <phoneticPr fontId="1"/>
  </si>
  <si>
    <t>7.17 16:00</t>
    <phoneticPr fontId="1"/>
  </si>
  <si>
    <t>7.19 4:00</t>
    <phoneticPr fontId="1"/>
  </si>
  <si>
    <t>7.25 12:00</t>
    <phoneticPr fontId="1"/>
  </si>
  <si>
    <t>7.26 12:00</t>
    <phoneticPr fontId="1"/>
  </si>
  <si>
    <t>8.2 12:00</t>
    <phoneticPr fontId="1"/>
  </si>
  <si>
    <t>8.3 12:00</t>
    <phoneticPr fontId="1"/>
  </si>
  <si>
    <t>10.25 8:00</t>
    <phoneticPr fontId="1"/>
  </si>
  <si>
    <t>11.15 12:00</t>
    <phoneticPr fontId="1"/>
  </si>
  <si>
    <t>11.23 20.00</t>
    <phoneticPr fontId="1"/>
  </si>
  <si>
    <t>11.29 16:00</t>
    <phoneticPr fontId="1"/>
  </si>
  <si>
    <t>12.30 12:00</t>
    <phoneticPr fontId="1"/>
  </si>
  <si>
    <t>1.9 8:00</t>
    <phoneticPr fontId="1"/>
  </si>
  <si>
    <t>1.17 16:00</t>
    <phoneticPr fontId="1"/>
  </si>
  <si>
    <t>1.23 16:00</t>
    <phoneticPr fontId="1"/>
  </si>
  <si>
    <t>2.27 8:00</t>
    <phoneticPr fontId="1"/>
  </si>
  <si>
    <t>3.21 8:00</t>
    <phoneticPr fontId="1"/>
  </si>
  <si>
    <t>ー</t>
    <phoneticPr fontId="1"/>
  </si>
  <si>
    <t>4.3 16:00</t>
    <phoneticPr fontId="1"/>
  </si>
  <si>
    <t>4.4 20:00</t>
    <phoneticPr fontId="1"/>
  </si>
  <si>
    <t>5.10 12:00</t>
    <phoneticPr fontId="1"/>
  </si>
  <si>
    <t>5.15 16:00</t>
    <phoneticPr fontId="1"/>
  </si>
  <si>
    <t>6.20 8:00</t>
    <phoneticPr fontId="1"/>
  </si>
  <si>
    <t>6.26 16:00</t>
    <phoneticPr fontId="1"/>
  </si>
  <si>
    <t>ー</t>
    <phoneticPr fontId="1"/>
  </si>
  <si>
    <t>7.18 8:00</t>
    <phoneticPr fontId="1"/>
  </si>
  <si>
    <t>8.3 0:00</t>
    <phoneticPr fontId="1"/>
  </si>
  <si>
    <t>11.11 16:00</t>
    <phoneticPr fontId="1"/>
  </si>
  <si>
    <t>6.25 8:00</t>
    <phoneticPr fontId="1"/>
  </si>
  <si>
    <t>6.25 8:00</t>
    <phoneticPr fontId="1"/>
  </si>
  <si>
    <t>11.11 16:00</t>
    <phoneticPr fontId="1"/>
  </si>
  <si>
    <t>8.13 0:00</t>
    <phoneticPr fontId="1"/>
  </si>
  <si>
    <t>8.13 4:00</t>
    <phoneticPr fontId="1"/>
  </si>
  <si>
    <t>8.17 12:00</t>
    <phoneticPr fontId="1"/>
  </si>
  <si>
    <t>8.22 20:00</t>
    <phoneticPr fontId="1"/>
  </si>
  <si>
    <t>8.27 12:00</t>
    <phoneticPr fontId="1"/>
  </si>
  <si>
    <t>8.28 16:00</t>
    <phoneticPr fontId="1"/>
  </si>
  <si>
    <t>8.30 4:00</t>
    <phoneticPr fontId="1"/>
  </si>
  <si>
    <t>8.30 16:00</t>
    <phoneticPr fontId="1"/>
  </si>
  <si>
    <t>9.5 16:00</t>
    <phoneticPr fontId="1"/>
  </si>
  <si>
    <t>9.7 12:00</t>
    <phoneticPr fontId="1"/>
  </si>
  <si>
    <t>11.20 8:00</t>
    <phoneticPr fontId="1"/>
  </si>
  <si>
    <t>11.22 16:00</t>
    <phoneticPr fontId="1"/>
  </si>
  <si>
    <t>9.25 8:00</t>
    <phoneticPr fontId="1"/>
  </si>
  <si>
    <t>9.25 16:00</t>
    <phoneticPr fontId="1"/>
  </si>
  <si>
    <t>11.29 12:00</t>
    <phoneticPr fontId="1"/>
  </si>
  <si>
    <t>11.29 16:00</t>
    <phoneticPr fontId="1"/>
  </si>
  <si>
    <t>12.4 16:00</t>
    <phoneticPr fontId="1"/>
  </si>
  <si>
    <t>12.31 8:00</t>
    <phoneticPr fontId="1"/>
  </si>
  <si>
    <t>1.14 16:00</t>
    <phoneticPr fontId="1"/>
  </si>
  <si>
    <t>2013年</t>
    <rPh sb="4" eb="5">
      <t>ネン</t>
    </rPh>
    <phoneticPr fontId="1"/>
  </si>
  <si>
    <t>12.20 16:00</t>
    <phoneticPr fontId="1"/>
  </si>
  <si>
    <t>12.21 0:00</t>
    <phoneticPr fontId="1"/>
  </si>
  <si>
    <t>1.29 4:00</t>
    <phoneticPr fontId="1"/>
  </si>
  <si>
    <t>1.29 16:00</t>
    <phoneticPr fontId="1"/>
  </si>
  <si>
    <t>1.31 4:00</t>
    <phoneticPr fontId="1"/>
  </si>
  <si>
    <t>2.5 0:00</t>
    <phoneticPr fontId="1"/>
  </si>
  <si>
    <t>2.5 4:00</t>
    <phoneticPr fontId="1"/>
  </si>
  <si>
    <t>2.8 4:00</t>
    <phoneticPr fontId="1"/>
  </si>
  <si>
    <t>2.15 20:00</t>
    <phoneticPr fontId="1"/>
  </si>
  <si>
    <t>2.19 0:00</t>
    <phoneticPr fontId="1"/>
  </si>
  <si>
    <t>8.22 0:00</t>
    <phoneticPr fontId="1"/>
  </si>
  <si>
    <t>8.28 16:00</t>
    <phoneticPr fontId="1"/>
  </si>
  <si>
    <t>9.7 12:00</t>
    <phoneticPr fontId="1"/>
  </si>
  <si>
    <t>9.25 16:00</t>
    <phoneticPr fontId="1"/>
  </si>
  <si>
    <t>11.22 16:00</t>
    <phoneticPr fontId="1"/>
  </si>
  <si>
    <t>11.29 12:00</t>
    <phoneticPr fontId="1"/>
  </si>
  <si>
    <t>1.29 16:00</t>
    <phoneticPr fontId="1"/>
  </si>
  <si>
    <t>ー</t>
    <phoneticPr fontId="1"/>
  </si>
  <si>
    <t>2.8 4:00</t>
    <phoneticPr fontId="1"/>
  </si>
  <si>
    <t>ー</t>
    <phoneticPr fontId="1"/>
  </si>
  <si>
    <t>GBPJPY　(2005～2012）</t>
    <phoneticPr fontId="1"/>
  </si>
  <si>
    <t>総合計</t>
    <rPh sb="0" eb="1">
      <t>ソウ</t>
    </rPh>
    <rPh sb="1" eb="3">
      <t>ゴウケイ</t>
    </rPh>
    <phoneticPr fontId="1"/>
  </si>
  <si>
    <t>収支</t>
    <rPh sb="0" eb="2">
      <t>シュウシ</t>
    </rPh>
    <phoneticPr fontId="1"/>
  </si>
  <si>
    <t/>
  </si>
  <si>
    <t>買い_陽線</t>
    <rPh sb="0" eb="1">
      <t>カ</t>
    </rPh>
    <rPh sb="3" eb="4">
      <t>ヨウ</t>
    </rPh>
    <rPh sb="4" eb="5">
      <t>セン</t>
    </rPh>
    <phoneticPr fontId="1"/>
  </si>
  <si>
    <t>買い_陰線</t>
    <rPh sb="0" eb="1">
      <t>カ</t>
    </rPh>
    <rPh sb="3" eb="5">
      <t>インセン</t>
    </rPh>
    <phoneticPr fontId="1"/>
  </si>
  <si>
    <t>売り_陰線</t>
    <rPh sb="0" eb="1">
      <t>ウ</t>
    </rPh>
    <rPh sb="3" eb="5">
      <t>インセン</t>
    </rPh>
    <phoneticPr fontId="1"/>
  </si>
  <si>
    <t>売り_陽線</t>
    <rPh sb="0" eb="1">
      <t>ウ</t>
    </rPh>
    <rPh sb="3" eb="4">
      <t>ヨウ</t>
    </rPh>
    <rPh sb="4" eb="5">
      <t>セン</t>
    </rPh>
    <phoneticPr fontId="1"/>
  </si>
  <si>
    <t>①ストップ位置通常</t>
    <rPh sb="5" eb="7">
      <t>イチ</t>
    </rPh>
    <rPh sb="7" eb="9">
      <t>ツウジョウ</t>
    </rPh>
    <phoneticPr fontId="1"/>
  </si>
  <si>
    <t>②20pips利益でストップ建値</t>
    <rPh sb="7" eb="9">
      <t>リエキ</t>
    </rPh>
    <rPh sb="14" eb="16">
      <t>タテネ</t>
    </rPh>
    <phoneticPr fontId="1"/>
  </si>
  <si>
    <t>検証結果：</t>
    <rPh sb="0" eb="2">
      <t>ケンショウ</t>
    </rPh>
    <rPh sb="2" eb="4">
      <t>ケッカ</t>
    </rPh>
    <phoneticPr fontId="1"/>
  </si>
  <si>
    <t>2005～2012間の検証を実施</t>
    <rPh sb="9" eb="10">
      <t>カン</t>
    </rPh>
    <rPh sb="11" eb="13">
      <t>ケンショウ</t>
    </rPh>
    <rPh sb="14" eb="16">
      <t>ジッシ</t>
    </rPh>
    <phoneticPr fontId="1"/>
  </si>
  <si>
    <t>エントリー数：　日足=５５　240足 = 201</t>
    <rPh sb="5" eb="6">
      <t>スウ</t>
    </rPh>
    <rPh sb="8" eb="10">
      <t>ヒアシ</t>
    </rPh>
    <rPh sb="17" eb="18">
      <t>アシ</t>
    </rPh>
    <phoneticPr fontId="1"/>
  </si>
  <si>
    <t>総資産 日足 = 7倍　240足 = 250倍</t>
    <rPh sb="0" eb="3">
      <t>ソウシサン</t>
    </rPh>
    <rPh sb="4" eb="6">
      <t>ヒアシ</t>
    </rPh>
    <rPh sb="10" eb="11">
      <t>バイ</t>
    </rPh>
    <rPh sb="15" eb="16">
      <t>アシ</t>
    </rPh>
    <rPh sb="22" eb="23">
      <t>バイ</t>
    </rPh>
    <phoneticPr fontId="1"/>
  </si>
  <si>
    <t>勝率 → 日足 = 40%  240足 = 38％</t>
    <rPh sb="0" eb="2">
      <t>ショウリツ</t>
    </rPh>
    <rPh sb="5" eb="7">
      <t>ヒアシ</t>
    </rPh>
    <rPh sb="18" eb="19">
      <t>アシ</t>
    </rPh>
    <phoneticPr fontId="1"/>
  </si>
  <si>
    <t>（ロット数100を超えている為、現実的ではない）</t>
    <rPh sb="4" eb="5">
      <t>スウ</t>
    </rPh>
    <rPh sb="9" eb="10">
      <t>コ</t>
    </rPh>
    <rPh sb="14" eb="15">
      <t>タメ</t>
    </rPh>
    <rPh sb="16" eb="19">
      <t>ゲンジツテキ</t>
    </rPh>
    <phoneticPr fontId="1"/>
  </si>
  <si>
    <t>201トレードで78勝120敗3引き分け、勝率38%</t>
    <rPh sb="10" eb="11">
      <t>ショウ</t>
    </rPh>
    <rPh sb="14" eb="15">
      <t>ハイ</t>
    </rPh>
    <rPh sb="16" eb="17">
      <t>ヒ</t>
    </rPh>
    <rPh sb="18" eb="19">
      <t>ワ</t>
    </rPh>
    <rPh sb="21" eb="23">
      <t>ショウリツ</t>
    </rPh>
    <phoneticPr fontId="1"/>
  </si>
  <si>
    <t>また、エントリー後20pipsの利益確定後</t>
    <rPh sb="8" eb="9">
      <t>ゴ</t>
    </rPh>
    <rPh sb="16" eb="18">
      <t>リエキ</t>
    </rPh>
    <rPh sb="18" eb="20">
      <t>カクテイ</t>
    </rPh>
    <rPh sb="20" eb="21">
      <t>ゴ</t>
    </rPh>
    <phoneticPr fontId="1"/>
  </si>
  <si>
    <t>ストップを建値に移動した場合の検証も行った。</t>
    <rPh sb="5" eb="7">
      <t>タテネ</t>
    </rPh>
    <rPh sb="8" eb="10">
      <t>イドウ</t>
    </rPh>
    <rPh sb="12" eb="14">
      <t>バアイ</t>
    </rPh>
    <rPh sb="15" eb="17">
      <t>ケンショウ</t>
    </rPh>
    <rPh sb="18" eb="19">
      <t>オコナ</t>
    </rPh>
    <phoneticPr fontId="1"/>
  </si>
  <si>
    <t>2009～2012間の検証を実施</t>
    <rPh sb="9" eb="10">
      <t>カン</t>
    </rPh>
    <rPh sb="11" eb="13">
      <t>ケンショウ</t>
    </rPh>
    <rPh sb="14" eb="16">
      <t>ジッシ</t>
    </rPh>
    <phoneticPr fontId="1"/>
  </si>
  <si>
    <t>31勝28敗37引き分け、勝率34％</t>
    <rPh sb="2" eb="3">
      <t>ショウ</t>
    </rPh>
    <rPh sb="5" eb="6">
      <t>ハイ</t>
    </rPh>
    <rPh sb="8" eb="9">
      <t>ヒ</t>
    </rPh>
    <rPh sb="10" eb="11">
      <t>ワ</t>
    </rPh>
    <rPh sb="13" eb="15">
      <t>ショウリツ</t>
    </rPh>
    <phoneticPr fontId="1"/>
  </si>
  <si>
    <t>総資産</t>
    <rPh sb="0" eb="3">
      <t>ソウシサン</t>
    </rPh>
    <phoneticPr fontId="1"/>
  </si>
  <si>
    <t>ストップ変更前 ： ストップ変更後　＝　37倍 ： 19.4倍</t>
    <rPh sb="22" eb="23">
      <t>バイ</t>
    </rPh>
    <rPh sb="30" eb="31">
      <t>バイ</t>
    </rPh>
    <phoneticPr fontId="1"/>
  </si>
  <si>
    <t>ストップ変更前</t>
    <rPh sb="4" eb="6">
      <t>ヘンコウ</t>
    </rPh>
    <rPh sb="6" eb="7">
      <t>マエ</t>
    </rPh>
    <phoneticPr fontId="1"/>
  </si>
  <si>
    <t>ストップ変更後</t>
    <rPh sb="4" eb="6">
      <t>ヘンコウ</t>
    </rPh>
    <rPh sb="6" eb="7">
      <t>ゴ</t>
    </rPh>
    <phoneticPr fontId="1"/>
  </si>
  <si>
    <t>42勝56敗0引き分け、勝率43％</t>
    <rPh sb="2" eb="3">
      <t>ショウ</t>
    </rPh>
    <rPh sb="5" eb="6">
      <t>ハイ</t>
    </rPh>
    <rPh sb="7" eb="8">
      <t>ヒ</t>
    </rPh>
    <rPh sb="9" eb="10">
      <t>ワ</t>
    </rPh>
    <rPh sb="12" eb="14">
      <t>ショウリツ</t>
    </rPh>
    <phoneticPr fontId="1"/>
  </si>
  <si>
    <t>感想：</t>
    <rPh sb="0" eb="2">
      <t>カンソウ</t>
    </rPh>
    <phoneticPr fontId="1"/>
  </si>
  <si>
    <t>検証を続けていくにつれて仕掛け１ではトータルでは</t>
    <rPh sb="0" eb="2">
      <t>ケンショウ</t>
    </rPh>
    <rPh sb="3" eb="4">
      <t>ツヅ</t>
    </rPh>
    <rPh sb="12" eb="14">
      <t>シカ</t>
    </rPh>
    <phoneticPr fontId="1"/>
  </si>
  <si>
    <t>プラス収支になる事が確認できた。</t>
    <rPh sb="3" eb="5">
      <t>シュウシ</t>
    </rPh>
    <rPh sb="8" eb="9">
      <t>コト</t>
    </rPh>
    <rPh sb="10" eb="12">
      <t>カクニン</t>
    </rPh>
    <phoneticPr fontId="1"/>
  </si>
  <si>
    <t>ストップ位置を変更する検証では、負け数が半減したが</t>
    <rPh sb="4" eb="6">
      <t>イチ</t>
    </rPh>
    <rPh sb="7" eb="9">
      <t>ヘンコウ</t>
    </rPh>
    <rPh sb="11" eb="13">
      <t>ケンショウ</t>
    </rPh>
    <rPh sb="16" eb="17">
      <t>マ</t>
    </rPh>
    <rPh sb="18" eb="19">
      <t>スウ</t>
    </rPh>
    <rPh sb="20" eb="22">
      <t>ハンゲン</t>
    </rPh>
    <phoneticPr fontId="1"/>
  </si>
  <si>
    <t>大きくプラス収支になる局面で建値ストップをして取り切れない時が</t>
    <rPh sb="0" eb="1">
      <t>オオ</t>
    </rPh>
    <rPh sb="6" eb="8">
      <t>シュウシ</t>
    </rPh>
    <rPh sb="11" eb="13">
      <t>キョクメン</t>
    </rPh>
    <rPh sb="14" eb="16">
      <t>タテネ</t>
    </rPh>
    <rPh sb="23" eb="24">
      <t>ト</t>
    </rPh>
    <rPh sb="25" eb="26">
      <t>キ</t>
    </rPh>
    <rPh sb="29" eb="30">
      <t>トキ</t>
    </rPh>
    <phoneticPr fontId="1"/>
  </si>
  <si>
    <t>よくあり、さらに３年間の資産も半減とあまり好ましくない</t>
    <rPh sb="9" eb="11">
      <t>ネンカン</t>
    </rPh>
    <rPh sb="12" eb="14">
      <t>シサン</t>
    </rPh>
    <rPh sb="15" eb="17">
      <t>ハンゲン</t>
    </rPh>
    <rPh sb="21" eb="22">
      <t>コノ</t>
    </rPh>
    <phoneticPr fontId="1"/>
  </si>
  <si>
    <t>続けていく為のメンタルを保つためには良いかもしれないが・・・</t>
    <rPh sb="0" eb="1">
      <t>ツヅ</t>
    </rPh>
    <rPh sb="5" eb="6">
      <t>タメ</t>
    </rPh>
    <rPh sb="12" eb="13">
      <t>タモ</t>
    </rPh>
    <rPh sb="18" eb="19">
      <t>ヨ</t>
    </rPh>
    <phoneticPr fontId="1"/>
  </si>
  <si>
    <t>　また、陽線・陰線での検証もやってみたが</t>
    <rPh sb="4" eb="5">
      <t>ヨウ</t>
    </rPh>
    <rPh sb="5" eb="6">
      <t>セン</t>
    </rPh>
    <rPh sb="7" eb="9">
      <t>インセン</t>
    </rPh>
    <rPh sb="11" eb="13">
      <t>ケンショウ</t>
    </rPh>
    <phoneticPr fontId="1"/>
  </si>
  <si>
    <t>・・・勝率が悪い方が収支は高くなる？</t>
    <rPh sb="3" eb="5">
      <t>ショウリツ</t>
    </rPh>
    <rPh sb="6" eb="7">
      <t>ワル</t>
    </rPh>
    <rPh sb="8" eb="9">
      <t>ホウ</t>
    </rPh>
    <rPh sb="10" eb="12">
      <t>シュウシ</t>
    </rPh>
    <rPh sb="13" eb="14">
      <t>タカ</t>
    </rPh>
    <phoneticPr fontId="1"/>
  </si>
  <si>
    <t>勝率上げると利益率が低くなるの？</t>
    <rPh sb="0" eb="2">
      <t>ショウリツ</t>
    </rPh>
    <rPh sb="2" eb="3">
      <t>ア</t>
    </rPh>
    <rPh sb="6" eb="8">
      <t>リエキ</t>
    </rPh>
    <rPh sb="8" eb="9">
      <t>リツ</t>
    </rPh>
    <rPh sb="10" eb="11">
      <t>ヒク</t>
    </rPh>
    <phoneticPr fontId="1"/>
  </si>
  <si>
    <t>よくわからなかった。</t>
    <phoneticPr fontId="1"/>
  </si>
  <si>
    <t>今後：</t>
    <rPh sb="0" eb="2">
      <t>コンゴ</t>
    </rPh>
    <phoneticPr fontId="1"/>
  </si>
  <si>
    <t>240足での検証を続ける予定でしたが、</t>
    <rPh sb="3" eb="4">
      <t>アシ</t>
    </rPh>
    <rPh sb="6" eb="8">
      <t>ケンショウ</t>
    </rPh>
    <rPh sb="9" eb="10">
      <t>ツヅ</t>
    </rPh>
    <rPh sb="12" eb="14">
      <t>ヨテイ</t>
    </rPh>
    <phoneticPr fontId="1"/>
  </si>
  <si>
    <t>今月の課題が終わりそうもないので</t>
    <rPh sb="0" eb="2">
      <t>コンゲツ</t>
    </rPh>
    <rPh sb="3" eb="5">
      <t>カダイ</t>
    </rPh>
    <rPh sb="6" eb="7">
      <t>オ</t>
    </rPh>
    <phoneticPr fontId="1"/>
  </si>
  <si>
    <t>まずは、60足での検証を実施する。</t>
    <rPh sb="6" eb="7">
      <t>アシ</t>
    </rPh>
    <rPh sb="9" eb="11">
      <t>ケンショウ</t>
    </rPh>
    <rPh sb="12" eb="14">
      <t>ジッシ</t>
    </rPh>
    <phoneticPr fontId="1"/>
  </si>
  <si>
    <t>ただ、2009年はどちらのストップ位置でもマイナス収支となった</t>
    <rPh sb="7" eb="8">
      <t>ネン</t>
    </rPh>
    <rPh sb="17" eb="19">
      <t>イチ</t>
    </rPh>
    <rPh sb="25" eb="27">
      <t>シュウシ</t>
    </rPh>
    <phoneticPr fontId="1"/>
  </si>
  <si>
    <t>エントリー位置の改善でプラスになる？</t>
    <rPh sb="5" eb="7">
      <t>イチ</t>
    </rPh>
    <rPh sb="8" eb="10">
      <t>カイゼン</t>
    </rPh>
    <phoneticPr fontId="1"/>
  </si>
  <si>
    <t>時間足を短くすればプラスになる？</t>
    <rPh sb="0" eb="2">
      <t>ジカン</t>
    </rPh>
    <rPh sb="2" eb="3">
      <t>アシ</t>
    </rPh>
    <rPh sb="4" eb="5">
      <t>ミジカ</t>
    </rPh>
    <phoneticPr fontId="1"/>
  </si>
  <si>
    <t>2009年で実施しようと思います。</t>
    <rPh sb="4" eb="5">
      <t>ネン</t>
    </rPh>
    <rPh sb="6" eb="8">
      <t>ジッシ</t>
    </rPh>
    <rPh sb="12" eb="13">
      <t>オモ</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</si>
</sst>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quot;¥&quot;\-#,##0"/>
    <numFmt numFmtId="176" formatCode="0.0_ "/>
    <numFmt numFmtId="177" formatCode="0_ "/>
    <numFmt numFmtId="178" formatCode="0.000"/>
    <numFmt numFmtId="179" formatCode="yyyy/m/d;@"/>
    <numFmt numFmtId="180" formatCode="0.0"/>
    <numFmt numFmtId="185" formatCode="&quot;¥&quot;#,##0;[Red]&quot;¥&quot;#,##0"/>
  </numFmts>
  <fonts count="8" x14ac:knownFonts="1">
    <font>
      <sz val="11"/>
      <color indexed="8"/>
      <name val="ＭＳ Ｐゴシック"/>
      <family val="3"/>
      <charset val="128"/>
    </font>
    <font>
      <sz val="6"/>
      <name val="ＭＳ Ｐゴシック"/>
      <family val="3"/>
      <charset val="128"/>
    </font>
    <font>
      <sz val="11"/>
      <name val="ＭＳ Ｐゴシック"/>
      <family val="3"/>
      <charset val="128"/>
    </font>
    <font>
      <sz val="11"/>
      <color rgb="FFFF0000"/>
      <name val="ＭＳ Ｐゴシック"/>
      <family val="3"/>
      <charset val="128"/>
    </font>
    <font>
      <b/>
      <sz val="11"/>
      <color indexed="8"/>
      <name val="ＭＳ Ｐゴシック"/>
      <family val="3"/>
      <charset val="128"/>
    </font>
    <font>
      <sz val="11"/>
      <color rgb="FF7030A0"/>
      <name val="ＭＳ Ｐゴシック"/>
      <family val="3"/>
      <charset val="128"/>
    </font>
    <font>
      <b/>
      <sz val="11"/>
      <color rgb="FF7030A0"/>
      <name val="ＭＳ Ｐゴシック"/>
      <family val="3"/>
      <charset val="128"/>
    </font>
    <font>
      <sz val="11"/>
      <color indexed="8"/>
      <name val="ＭＳ Ｐゴシック"/>
      <family val="3"/>
      <charset val="128"/>
    </font>
  </fonts>
  <fills count="11">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0" tint="-0.249977111117893"/>
        <bgColor indexed="64"/>
      </patternFill>
    </fill>
  </fills>
  <borders count="1">
    <border>
      <left/>
      <right/>
      <top/>
      <bottom/>
      <diagonal/>
    </border>
  </borders>
  <cellStyleXfs count="3">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cellStyleXfs>
  <cellXfs count="81">
    <xf numFmtId="0" fontId="0" fillId="0" borderId="0" xfId="0">
      <alignment vertical="center"/>
    </xf>
    <xf numFmtId="14" fontId="0" fillId="0" borderId="0" xfId="0" applyNumberFormat="1">
      <alignment vertical="center"/>
    </xf>
    <xf numFmtId="0" fontId="4" fillId="0" borderId="0" xfId="0" applyFont="1">
      <alignment vertical="center"/>
    </xf>
    <xf numFmtId="56" fontId="0" fillId="0" borderId="0" xfId="0" applyNumberFormat="1">
      <alignment vertical="center"/>
    </xf>
    <xf numFmtId="0" fontId="0" fillId="3" borderId="0" xfId="0" applyFill="1" applyAlignment="1">
      <alignment horizontal="center" vertical="center"/>
    </xf>
    <xf numFmtId="176" fontId="0" fillId="0" borderId="0" xfId="0" applyNumberFormat="1" applyAlignment="1">
      <alignment horizontal="center" vertical="center"/>
    </xf>
    <xf numFmtId="177" fontId="0" fillId="0" borderId="0" xfId="0" applyNumberFormat="1" applyAlignment="1">
      <alignment horizontal="center" vertical="center"/>
    </xf>
    <xf numFmtId="178" fontId="0" fillId="0" borderId="0" xfId="0" applyNumberFormat="1" applyAlignment="1">
      <alignment horizontal="center" vertical="center"/>
    </xf>
    <xf numFmtId="0" fontId="0" fillId="0" borderId="0" xfId="0" applyAlignment="1">
      <alignment horizontal="left" vertical="center"/>
    </xf>
    <xf numFmtId="0" fontId="0" fillId="0" borderId="0" xfId="0" applyFill="1" applyAlignment="1">
      <alignment horizontal="center" vertical="center"/>
    </xf>
    <xf numFmtId="179" fontId="0" fillId="0" borderId="0" xfId="0" applyNumberFormat="1" applyAlignment="1">
      <alignment horizontal="center" vertical="center"/>
    </xf>
    <xf numFmtId="1" fontId="2" fillId="4" borderId="0" xfId="0" applyNumberFormat="1" applyFont="1" applyFill="1" applyAlignment="1">
      <alignment horizontal="center" vertical="center"/>
    </xf>
    <xf numFmtId="0" fontId="2" fillId="5" borderId="0" xfId="0" applyFont="1" applyFill="1" applyAlignment="1">
      <alignment horizontal="center" vertical="center"/>
    </xf>
    <xf numFmtId="1" fontId="2" fillId="5" borderId="0" xfId="0" applyNumberFormat="1" applyFont="1" applyFill="1" applyAlignment="1">
      <alignment horizontal="center" vertical="center"/>
    </xf>
    <xf numFmtId="14" fontId="0" fillId="0" borderId="0" xfId="0" applyNumberFormat="1" applyAlignment="1">
      <alignment horizontal="center" vertical="center"/>
    </xf>
    <xf numFmtId="178" fontId="0" fillId="0" borderId="0" xfId="0" applyNumberFormat="1">
      <alignment vertical="center"/>
    </xf>
    <xf numFmtId="0" fontId="0" fillId="0" borderId="0" xfId="0" applyFill="1">
      <alignment vertical="center"/>
    </xf>
    <xf numFmtId="0" fontId="0" fillId="0" borderId="0" xfId="0" applyAlignment="1">
      <alignment horizontal="left" vertical="center" wrapText="1"/>
    </xf>
    <xf numFmtId="0" fontId="0" fillId="2" borderId="0" xfId="0" applyFill="1" applyAlignment="1">
      <alignment horizontal="center" vertical="center"/>
    </xf>
    <xf numFmtId="9" fontId="0" fillId="0" borderId="0" xfId="0" applyNumberFormat="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xf>
    <xf numFmtId="0" fontId="0" fillId="0" borderId="0" xfId="0" applyAlignment="1">
      <alignment horizontal="center" vertical="center"/>
    </xf>
    <xf numFmtId="0" fontId="0" fillId="6" borderId="0" xfId="0" applyFill="1" applyAlignment="1">
      <alignment horizontal="center" vertical="center"/>
    </xf>
    <xf numFmtId="14" fontId="0" fillId="0" borderId="0" xfId="0" applyNumberFormat="1" applyFill="1" applyAlignment="1">
      <alignment horizontal="center" vertical="center"/>
    </xf>
    <xf numFmtId="1" fontId="2" fillId="7" borderId="0" xfId="0" applyNumberFormat="1" applyFont="1" applyFill="1" applyAlignment="1">
      <alignment horizontal="center" vertical="center"/>
    </xf>
    <xf numFmtId="1" fontId="0" fillId="7" borderId="0" xfId="0" applyNumberFormat="1" applyFill="1">
      <alignment vertical="center"/>
    </xf>
    <xf numFmtId="0" fontId="2" fillId="8" borderId="0" xfId="0" applyFont="1" applyFill="1" applyAlignment="1">
      <alignment horizontal="center" vertical="center"/>
    </xf>
    <xf numFmtId="1" fontId="2" fillId="8" borderId="0" xfId="0" applyNumberFormat="1" applyFont="1" applyFill="1" applyAlignment="1">
      <alignment horizontal="center" vertical="center"/>
    </xf>
    <xf numFmtId="1" fontId="0" fillId="8" borderId="0" xfId="0" applyNumberFormat="1" applyFill="1">
      <alignment vertical="center"/>
    </xf>
    <xf numFmtId="0" fontId="0" fillId="0" borderId="0" xfId="0" applyAlignment="1">
      <alignment horizontal="center" vertical="center"/>
    </xf>
    <xf numFmtId="178" fontId="0" fillId="2" borderId="0" xfId="0" applyNumberFormat="1" applyFill="1" applyAlignment="1">
      <alignment horizontal="center" vertical="center"/>
    </xf>
    <xf numFmtId="177" fontId="0" fillId="8" borderId="0" xfId="0" applyNumberFormat="1" applyFill="1" applyAlignment="1">
      <alignment horizontal="center" vertical="center"/>
    </xf>
    <xf numFmtId="0" fontId="0" fillId="0" borderId="0" xfId="0" applyAlignment="1">
      <alignment horizontal="center" vertical="center" wrapText="1"/>
    </xf>
    <xf numFmtId="0" fontId="0" fillId="9" borderId="0" xfId="0" applyFill="1">
      <alignment vertical="center"/>
    </xf>
    <xf numFmtId="177" fontId="0" fillId="9" borderId="0" xfId="0" applyNumberFormat="1" applyFill="1">
      <alignment vertical="center"/>
    </xf>
    <xf numFmtId="0" fontId="0" fillId="0" borderId="0" xfId="0" applyAlignment="1">
      <alignment horizontal="center" vertical="center"/>
    </xf>
    <xf numFmtId="0" fontId="0" fillId="0" borderId="0" xfId="0" applyAlignment="1">
      <alignment horizontal="center" vertical="center"/>
    </xf>
    <xf numFmtId="1" fontId="0" fillId="0" borderId="0" xfId="0" applyNumberFormat="1">
      <alignment vertical="center"/>
    </xf>
    <xf numFmtId="0" fontId="0" fillId="0" borderId="0" xfId="0" applyNumberFormat="1" applyAlignment="1">
      <alignment horizontal="center" vertical="center"/>
    </xf>
    <xf numFmtId="178" fontId="0" fillId="0" borderId="0" xfId="0" applyNumberFormat="1" applyAlignment="1">
      <alignment horizontal="left" vertical="center"/>
    </xf>
    <xf numFmtId="0" fontId="4" fillId="0" borderId="0" xfId="0" applyFont="1" applyAlignment="1">
      <alignment vertical="center"/>
    </xf>
    <xf numFmtId="0" fontId="0" fillId="0" borderId="0" xfId="0" applyAlignment="1">
      <alignment horizontal="left" vertical="center" wrapText="1"/>
    </xf>
    <xf numFmtId="0" fontId="0" fillId="2" borderId="0" xfId="0" applyFill="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14" fontId="6" fillId="0" borderId="0" xfId="0" applyNumberFormat="1" applyFont="1" applyAlignment="1">
      <alignment horizontal="left" vertical="center"/>
    </xf>
    <xf numFmtId="22" fontId="0" fillId="0" borderId="0" xfId="0" applyNumberFormat="1" applyAlignment="1">
      <alignment horizontal="center" vertical="center"/>
    </xf>
    <xf numFmtId="0" fontId="6" fillId="0" borderId="0" xfId="0" applyFont="1" applyFill="1" applyAlignment="1">
      <alignment horizontal="left" vertical="center"/>
    </xf>
    <xf numFmtId="0" fontId="0" fillId="0" borderId="0" xfId="0" applyAlignment="1">
      <alignment vertical="center"/>
    </xf>
    <xf numFmtId="0" fontId="0" fillId="0" borderId="0" xfId="0" applyAlignment="1">
      <alignment horizontal="center" vertical="center"/>
    </xf>
    <xf numFmtId="0" fontId="0" fillId="0" borderId="0" xfId="0" applyFill="1" applyBorder="1" applyAlignment="1">
      <alignment horizontal="center" vertical="center"/>
    </xf>
    <xf numFmtId="0" fontId="0" fillId="10" borderId="0" xfId="0" applyFill="1" applyAlignment="1">
      <alignment horizontal="center" vertical="center"/>
    </xf>
    <xf numFmtId="176" fontId="0" fillId="10" borderId="0" xfId="0" applyNumberFormat="1" applyFill="1" applyAlignment="1">
      <alignment horizontal="center" vertical="center"/>
    </xf>
    <xf numFmtId="1" fontId="2" fillId="10" borderId="0" xfId="0" applyNumberFormat="1" applyFont="1" applyFill="1" applyAlignment="1">
      <alignment horizontal="center" vertical="center"/>
    </xf>
    <xf numFmtId="0" fontId="2" fillId="10" borderId="0" xfId="0" applyFont="1" applyFill="1" applyAlignment="1">
      <alignment horizontal="center" vertical="center"/>
    </xf>
    <xf numFmtId="177" fontId="0" fillId="10" borderId="0" xfId="0" applyNumberFormat="1" applyFill="1" applyAlignment="1">
      <alignment horizontal="center" vertical="center"/>
    </xf>
    <xf numFmtId="0" fontId="0" fillId="10" borderId="0" xfId="0" applyFill="1">
      <alignment vertical="center"/>
    </xf>
    <xf numFmtId="0" fontId="0" fillId="0" borderId="0" xfId="0" applyAlignment="1">
      <alignment horizontal="center" vertical="center"/>
    </xf>
    <xf numFmtId="5" fontId="0" fillId="0" borderId="0" xfId="0" applyNumberFormat="1" applyAlignment="1">
      <alignment horizontal="center" vertical="center"/>
    </xf>
    <xf numFmtId="9" fontId="0" fillId="0" borderId="0" xfId="0" applyNumberFormat="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left" vertical="center"/>
    </xf>
    <xf numFmtId="0" fontId="0" fillId="0" borderId="0" xfId="0" applyAlignment="1">
      <alignment horizontal="left" vertical="center" wrapText="1"/>
    </xf>
    <xf numFmtId="0" fontId="0" fillId="2" borderId="0" xfId="0" applyFill="1" applyAlignment="1">
      <alignment horizontal="center" vertical="center"/>
    </xf>
    <xf numFmtId="0" fontId="6" fillId="0" borderId="0" xfId="0" applyFont="1" applyFill="1" applyAlignment="1">
      <alignment horizontal="center" vertical="center"/>
    </xf>
    <xf numFmtId="0" fontId="6" fillId="0" borderId="0" xfId="0" applyFont="1" applyAlignment="1">
      <alignment horizontal="left" vertical="center"/>
    </xf>
    <xf numFmtId="1" fontId="0" fillId="0" borderId="0" xfId="0" applyNumberFormat="1" applyFill="1" applyBorder="1">
      <alignment vertical="center"/>
    </xf>
    <xf numFmtId="0" fontId="0" fillId="0" borderId="0" xfId="0" applyFill="1" applyBorder="1">
      <alignment vertical="center"/>
    </xf>
    <xf numFmtId="0" fontId="0" fillId="0" borderId="0" xfId="0" applyFill="1" applyBorder="1" applyAlignment="1">
      <alignment horizontal="center" vertical="center"/>
    </xf>
    <xf numFmtId="9" fontId="0" fillId="0" borderId="0" xfId="0" applyNumberFormat="1">
      <alignment vertical="center"/>
    </xf>
    <xf numFmtId="180" fontId="0" fillId="0" borderId="0" xfId="0" applyNumberFormat="1">
      <alignment vertical="center"/>
    </xf>
    <xf numFmtId="38" fontId="0" fillId="0" borderId="0" xfId="1" applyFont="1">
      <alignment vertical="center"/>
    </xf>
    <xf numFmtId="1" fontId="0" fillId="0" borderId="0" xfId="0" applyNumberFormat="1" applyFill="1">
      <alignment vertical="center"/>
    </xf>
    <xf numFmtId="1" fontId="0" fillId="0" borderId="0" xfId="0" applyNumberFormat="1" applyAlignment="1">
      <alignment vertical="center"/>
    </xf>
    <xf numFmtId="1" fontId="0" fillId="0" borderId="0" xfId="0" applyNumberFormat="1" applyFill="1" applyBorder="1" applyAlignment="1">
      <alignment horizontal="center" vertical="center"/>
    </xf>
    <xf numFmtId="0" fontId="0" fillId="0" borderId="0" xfId="0" applyNumberFormat="1">
      <alignment vertical="center"/>
    </xf>
    <xf numFmtId="185" fontId="0" fillId="0" borderId="0" xfId="0" applyNumberFormat="1">
      <alignment vertical="center"/>
    </xf>
    <xf numFmtId="185" fontId="0" fillId="0" borderId="0" xfId="0" applyNumberFormat="1" applyAlignment="1">
      <alignment vertical="center"/>
    </xf>
    <xf numFmtId="1" fontId="2" fillId="0" borderId="0" xfId="0" applyNumberFormat="1" applyFont="1">
      <alignment vertical="center"/>
    </xf>
    <xf numFmtId="9" fontId="0" fillId="0" borderId="0" xfId="2" applyFont="1">
      <alignment vertical="center"/>
    </xf>
  </cellXfs>
  <cellStyles count="3">
    <cellStyle name="パーセント" xfId="2" builtinId="5"/>
    <cellStyle name="桁区切り" xfId="1" builtinId="6"/>
    <cellStyle name="標準" xfId="0" builtinId="0"/>
  </cellStyles>
  <dxfs count="6">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4" tint="0.39994506668294322"/>
        </patternFill>
      </fill>
    </dxf>
  </dxfs>
  <tableStyles count="0" defaultTableStyle="TableStyleMedium2" defaultPivotStyle="PivotStyleLight16"/>
  <colors>
    <mruColors>
      <color rgb="FFCC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113018</xdr:colOff>
      <xdr:row>32</xdr:row>
      <xdr:rowOff>108878</xdr:rowOff>
    </xdr:to>
    <xdr:pic>
      <xdr:nvPicPr>
        <xdr:cNvPr id="9" name="図 8"/>
        <xdr:cNvPicPr>
          <a:picLocks noChangeAspect="1"/>
        </xdr:cNvPicPr>
      </xdr:nvPicPr>
      <xdr:blipFill>
        <a:blip xmlns:r="http://schemas.openxmlformats.org/officeDocument/2006/relationships" r:embed="rId1"/>
        <a:stretch>
          <a:fillRect/>
        </a:stretch>
      </xdr:blipFill>
      <xdr:spPr>
        <a:xfrm>
          <a:off x="0" y="166688"/>
          <a:ext cx="10257143" cy="5276190"/>
        </a:xfrm>
        <a:prstGeom prst="rect">
          <a:avLst/>
        </a:prstGeom>
      </xdr:spPr>
    </xdr:pic>
    <xdr:clientData/>
  </xdr:twoCellAnchor>
  <xdr:twoCellAnchor editAs="oneCell">
    <xdr:from>
      <xdr:col>16</xdr:col>
      <xdr:colOff>0</xdr:colOff>
      <xdr:row>1</xdr:row>
      <xdr:rowOff>0</xdr:rowOff>
    </xdr:from>
    <xdr:to>
      <xdr:col>31</xdr:col>
      <xdr:colOff>246369</xdr:colOff>
      <xdr:row>33</xdr:row>
      <xdr:rowOff>8857</xdr:rowOff>
    </xdr:to>
    <xdr:pic>
      <xdr:nvPicPr>
        <xdr:cNvPr id="14" name="図 13"/>
        <xdr:cNvPicPr>
          <a:picLocks noChangeAspect="1"/>
        </xdr:cNvPicPr>
      </xdr:nvPicPr>
      <xdr:blipFill>
        <a:blip xmlns:r="http://schemas.openxmlformats.org/officeDocument/2006/relationships" r:embed="rId2"/>
        <a:stretch>
          <a:fillRect/>
        </a:stretch>
      </xdr:blipFill>
      <xdr:spPr>
        <a:xfrm>
          <a:off x="10810875" y="166688"/>
          <a:ext cx="10247619" cy="5342857"/>
        </a:xfrm>
        <a:prstGeom prst="rect">
          <a:avLst/>
        </a:prstGeom>
      </xdr:spPr>
    </xdr:pic>
    <xdr:clientData/>
  </xdr:twoCellAnchor>
  <xdr:twoCellAnchor editAs="oneCell">
    <xdr:from>
      <xdr:col>32</xdr:col>
      <xdr:colOff>0</xdr:colOff>
      <xdr:row>1</xdr:row>
      <xdr:rowOff>0</xdr:rowOff>
    </xdr:from>
    <xdr:to>
      <xdr:col>47</xdr:col>
      <xdr:colOff>255893</xdr:colOff>
      <xdr:row>33</xdr:row>
      <xdr:rowOff>46952</xdr:rowOff>
    </xdr:to>
    <xdr:pic>
      <xdr:nvPicPr>
        <xdr:cNvPr id="16" name="図 15"/>
        <xdr:cNvPicPr>
          <a:picLocks noChangeAspect="1"/>
        </xdr:cNvPicPr>
      </xdr:nvPicPr>
      <xdr:blipFill>
        <a:blip xmlns:r="http://schemas.openxmlformats.org/officeDocument/2006/relationships" r:embed="rId3"/>
        <a:stretch>
          <a:fillRect/>
        </a:stretch>
      </xdr:blipFill>
      <xdr:spPr>
        <a:xfrm>
          <a:off x="21478875" y="166688"/>
          <a:ext cx="10257143" cy="5380952"/>
        </a:xfrm>
        <a:prstGeom prst="rect">
          <a:avLst/>
        </a:prstGeom>
      </xdr:spPr>
    </xdr:pic>
    <xdr:clientData/>
  </xdr:twoCellAnchor>
  <xdr:twoCellAnchor editAs="oneCell">
    <xdr:from>
      <xdr:col>0</xdr:col>
      <xdr:colOff>0</xdr:colOff>
      <xdr:row>34</xdr:row>
      <xdr:rowOff>0</xdr:rowOff>
    </xdr:from>
    <xdr:to>
      <xdr:col>15</xdr:col>
      <xdr:colOff>103494</xdr:colOff>
      <xdr:row>66</xdr:row>
      <xdr:rowOff>18381</xdr:rowOff>
    </xdr:to>
    <xdr:pic>
      <xdr:nvPicPr>
        <xdr:cNvPr id="18" name="図 17"/>
        <xdr:cNvPicPr>
          <a:picLocks noChangeAspect="1"/>
        </xdr:cNvPicPr>
      </xdr:nvPicPr>
      <xdr:blipFill>
        <a:blip xmlns:r="http://schemas.openxmlformats.org/officeDocument/2006/relationships" r:embed="rId4"/>
        <a:stretch>
          <a:fillRect/>
        </a:stretch>
      </xdr:blipFill>
      <xdr:spPr>
        <a:xfrm>
          <a:off x="0" y="5667375"/>
          <a:ext cx="10247619" cy="5352381"/>
        </a:xfrm>
        <a:prstGeom prst="rect">
          <a:avLst/>
        </a:prstGeom>
      </xdr:spPr>
    </xdr:pic>
    <xdr:clientData/>
  </xdr:twoCellAnchor>
  <xdr:twoCellAnchor editAs="oneCell">
    <xdr:from>
      <xdr:col>16</xdr:col>
      <xdr:colOff>0</xdr:colOff>
      <xdr:row>34</xdr:row>
      <xdr:rowOff>0</xdr:rowOff>
    </xdr:from>
    <xdr:to>
      <xdr:col>31</xdr:col>
      <xdr:colOff>246369</xdr:colOff>
      <xdr:row>66</xdr:row>
      <xdr:rowOff>18381</xdr:rowOff>
    </xdr:to>
    <xdr:pic>
      <xdr:nvPicPr>
        <xdr:cNvPr id="19" name="図 18"/>
        <xdr:cNvPicPr>
          <a:picLocks noChangeAspect="1"/>
        </xdr:cNvPicPr>
      </xdr:nvPicPr>
      <xdr:blipFill>
        <a:blip xmlns:r="http://schemas.openxmlformats.org/officeDocument/2006/relationships" r:embed="rId5"/>
        <a:stretch>
          <a:fillRect/>
        </a:stretch>
      </xdr:blipFill>
      <xdr:spPr>
        <a:xfrm>
          <a:off x="10810875" y="5667375"/>
          <a:ext cx="10247619" cy="5352381"/>
        </a:xfrm>
        <a:prstGeom prst="rect">
          <a:avLst/>
        </a:prstGeom>
      </xdr:spPr>
    </xdr:pic>
    <xdr:clientData/>
  </xdr:twoCellAnchor>
  <xdr:twoCellAnchor editAs="oneCell">
    <xdr:from>
      <xdr:col>32</xdr:col>
      <xdr:colOff>0</xdr:colOff>
      <xdr:row>34</xdr:row>
      <xdr:rowOff>0</xdr:rowOff>
    </xdr:from>
    <xdr:to>
      <xdr:col>47</xdr:col>
      <xdr:colOff>274940</xdr:colOff>
      <xdr:row>66</xdr:row>
      <xdr:rowOff>8857</xdr:rowOff>
    </xdr:to>
    <xdr:pic>
      <xdr:nvPicPr>
        <xdr:cNvPr id="20" name="図 19"/>
        <xdr:cNvPicPr>
          <a:picLocks noChangeAspect="1"/>
        </xdr:cNvPicPr>
      </xdr:nvPicPr>
      <xdr:blipFill>
        <a:blip xmlns:r="http://schemas.openxmlformats.org/officeDocument/2006/relationships" r:embed="rId6"/>
        <a:stretch>
          <a:fillRect/>
        </a:stretch>
      </xdr:blipFill>
      <xdr:spPr>
        <a:xfrm>
          <a:off x="21478875" y="5667375"/>
          <a:ext cx="10276190" cy="5342857"/>
        </a:xfrm>
        <a:prstGeom prst="rect">
          <a:avLst/>
        </a:prstGeom>
      </xdr:spPr>
    </xdr:pic>
    <xdr:clientData/>
  </xdr:twoCellAnchor>
  <xdr:twoCellAnchor editAs="oneCell">
    <xdr:from>
      <xdr:col>0</xdr:col>
      <xdr:colOff>0</xdr:colOff>
      <xdr:row>67</xdr:row>
      <xdr:rowOff>0</xdr:rowOff>
    </xdr:from>
    <xdr:to>
      <xdr:col>15</xdr:col>
      <xdr:colOff>132065</xdr:colOff>
      <xdr:row>98</xdr:row>
      <xdr:rowOff>166021</xdr:rowOff>
    </xdr:to>
    <xdr:pic>
      <xdr:nvPicPr>
        <xdr:cNvPr id="21" name="図 20"/>
        <xdr:cNvPicPr>
          <a:picLocks noChangeAspect="1"/>
        </xdr:cNvPicPr>
      </xdr:nvPicPr>
      <xdr:blipFill>
        <a:blip xmlns:r="http://schemas.openxmlformats.org/officeDocument/2006/relationships" r:embed="rId7"/>
        <a:stretch>
          <a:fillRect/>
        </a:stretch>
      </xdr:blipFill>
      <xdr:spPr>
        <a:xfrm>
          <a:off x="0" y="11168063"/>
          <a:ext cx="10276190" cy="5333333"/>
        </a:xfrm>
        <a:prstGeom prst="rect">
          <a:avLst/>
        </a:prstGeom>
      </xdr:spPr>
    </xdr:pic>
    <xdr:clientData/>
  </xdr:twoCellAnchor>
  <xdr:twoCellAnchor editAs="oneCell">
    <xdr:from>
      <xdr:col>16</xdr:col>
      <xdr:colOff>0</xdr:colOff>
      <xdr:row>67</xdr:row>
      <xdr:rowOff>0</xdr:rowOff>
    </xdr:from>
    <xdr:to>
      <xdr:col>31</xdr:col>
      <xdr:colOff>265417</xdr:colOff>
      <xdr:row>99</xdr:row>
      <xdr:rowOff>18381</xdr:rowOff>
    </xdr:to>
    <xdr:pic>
      <xdr:nvPicPr>
        <xdr:cNvPr id="22" name="図 21"/>
        <xdr:cNvPicPr>
          <a:picLocks noChangeAspect="1"/>
        </xdr:cNvPicPr>
      </xdr:nvPicPr>
      <xdr:blipFill>
        <a:blip xmlns:r="http://schemas.openxmlformats.org/officeDocument/2006/relationships" r:embed="rId8"/>
        <a:stretch>
          <a:fillRect/>
        </a:stretch>
      </xdr:blipFill>
      <xdr:spPr>
        <a:xfrm>
          <a:off x="10810875" y="11168063"/>
          <a:ext cx="10266667" cy="5352381"/>
        </a:xfrm>
        <a:prstGeom prst="rect">
          <a:avLst/>
        </a:prstGeom>
      </xdr:spPr>
    </xdr:pic>
    <xdr:clientData/>
  </xdr:twoCellAnchor>
  <xdr:twoCellAnchor editAs="oneCell">
    <xdr:from>
      <xdr:col>32</xdr:col>
      <xdr:colOff>0</xdr:colOff>
      <xdr:row>67</xdr:row>
      <xdr:rowOff>0</xdr:rowOff>
    </xdr:from>
    <xdr:to>
      <xdr:col>47</xdr:col>
      <xdr:colOff>246369</xdr:colOff>
      <xdr:row>99</xdr:row>
      <xdr:rowOff>18381</xdr:rowOff>
    </xdr:to>
    <xdr:pic>
      <xdr:nvPicPr>
        <xdr:cNvPr id="24" name="図 23"/>
        <xdr:cNvPicPr>
          <a:picLocks noChangeAspect="1"/>
        </xdr:cNvPicPr>
      </xdr:nvPicPr>
      <xdr:blipFill>
        <a:blip xmlns:r="http://schemas.openxmlformats.org/officeDocument/2006/relationships" r:embed="rId9"/>
        <a:stretch>
          <a:fillRect/>
        </a:stretch>
      </xdr:blipFill>
      <xdr:spPr>
        <a:xfrm>
          <a:off x="21478875" y="11168063"/>
          <a:ext cx="10247619" cy="5352381"/>
        </a:xfrm>
        <a:prstGeom prst="rect">
          <a:avLst/>
        </a:prstGeom>
      </xdr:spPr>
    </xdr:pic>
    <xdr:clientData/>
  </xdr:twoCellAnchor>
  <xdr:twoCellAnchor editAs="oneCell">
    <xdr:from>
      <xdr:col>0</xdr:col>
      <xdr:colOff>0</xdr:colOff>
      <xdr:row>100</xdr:row>
      <xdr:rowOff>0</xdr:rowOff>
    </xdr:from>
    <xdr:to>
      <xdr:col>15</xdr:col>
      <xdr:colOff>84446</xdr:colOff>
      <xdr:row>132</xdr:row>
      <xdr:rowOff>18381</xdr:rowOff>
    </xdr:to>
    <xdr:pic>
      <xdr:nvPicPr>
        <xdr:cNvPr id="25" name="図 24"/>
        <xdr:cNvPicPr>
          <a:picLocks noChangeAspect="1"/>
        </xdr:cNvPicPr>
      </xdr:nvPicPr>
      <xdr:blipFill>
        <a:blip xmlns:r="http://schemas.openxmlformats.org/officeDocument/2006/relationships" r:embed="rId10"/>
        <a:stretch>
          <a:fillRect/>
        </a:stretch>
      </xdr:blipFill>
      <xdr:spPr>
        <a:xfrm>
          <a:off x="0" y="16668750"/>
          <a:ext cx="10228571" cy="5352381"/>
        </a:xfrm>
        <a:prstGeom prst="rect">
          <a:avLst/>
        </a:prstGeom>
      </xdr:spPr>
    </xdr:pic>
    <xdr:clientData/>
  </xdr:twoCellAnchor>
  <xdr:twoCellAnchor editAs="oneCell">
    <xdr:from>
      <xdr:col>16</xdr:col>
      <xdr:colOff>0</xdr:colOff>
      <xdr:row>100</xdr:row>
      <xdr:rowOff>0</xdr:rowOff>
    </xdr:from>
    <xdr:to>
      <xdr:col>31</xdr:col>
      <xdr:colOff>265417</xdr:colOff>
      <xdr:row>131</xdr:row>
      <xdr:rowOff>146973</xdr:rowOff>
    </xdr:to>
    <xdr:pic>
      <xdr:nvPicPr>
        <xdr:cNvPr id="26" name="図 25"/>
        <xdr:cNvPicPr>
          <a:picLocks noChangeAspect="1"/>
        </xdr:cNvPicPr>
      </xdr:nvPicPr>
      <xdr:blipFill>
        <a:blip xmlns:r="http://schemas.openxmlformats.org/officeDocument/2006/relationships" r:embed="rId11"/>
        <a:stretch>
          <a:fillRect/>
        </a:stretch>
      </xdr:blipFill>
      <xdr:spPr>
        <a:xfrm>
          <a:off x="10810875" y="16668750"/>
          <a:ext cx="10266667" cy="5314286"/>
        </a:xfrm>
        <a:prstGeom prst="rect">
          <a:avLst/>
        </a:prstGeom>
      </xdr:spPr>
    </xdr:pic>
    <xdr:clientData/>
  </xdr:twoCellAnchor>
  <xdr:twoCellAnchor editAs="oneCell">
    <xdr:from>
      <xdr:col>32</xdr:col>
      <xdr:colOff>0</xdr:colOff>
      <xdr:row>100</xdr:row>
      <xdr:rowOff>0</xdr:rowOff>
    </xdr:from>
    <xdr:to>
      <xdr:col>47</xdr:col>
      <xdr:colOff>265417</xdr:colOff>
      <xdr:row>131</xdr:row>
      <xdr:rowOff>166020</xdr:rowOff>
    </xdr:to>
    <xdr:pic>
      <xdr:nvPicPr>
        <xdr:cNvPr id="27" name="図 26"/>
        <xdr:cNvPicPr>
          <a:picLocks noChangeAspect="1"/>
        </xdr:cNvPicPr>
      </xdr:nvPicPr>
      <xdr:blipFill>
        <a:blip xmlns:r="http://schemas.openxmlformats.org/officeDocument/2006/relationships" r:embed="rId12"/>
        <a:stretch>
          <a:fillRect/>
        </a:stretch>
      </xdr:blipFill>
      <xdr:spPr>
        <a:xfrm>
          <a:off x="21478875" y="16668750"/>
          <a:ext cx="10266667" cy="5333333"/>
        </a:xfrm>
        <a:prstGeom prst="rect">
          <a:avLst/>
        </a:prstGeom>
      </xdr:spPr>
    </xdr:pic>
    <xdr:clientData/>
  </xdr:twoCellAnchor>
  <xdr:twoCellAnchor editAs="oneCell">
    <xdr:from>
      <xdr:col>0</xdr:col>
      <xdr:colOff>0</xdr:colOff>
      <xdr:row>133</xdr:row>
      <xdr:rowOff>0</xdr:rowOff>
    </xdr:from>
    <xdr:to>
      <xdr:col>15</xdr:col>
      <xdr:colOff>103494</xdr:colOff>
      <xdr:row>164</xdr:row>
      <xdr:rowOff>137450</xdr:rowOff>
    </xdr:to>
    <xdr:pic>
      <xdr:nvPicPr>
        <xdr:cNvPr id="28" name="図 27"/>
        <xdr:cNvPicPr>
          <a:picLocks noChangeAspect="1"/>
        </xdr:cNvPicPr>
      </xdr:nvPicPr>
      <xdr:blipFill>
        <a:blip xmlns:r="http://schemas.openxmlformats.org/officeDocument/2006/relationships" r:embed="rId13"/>
        <a:stretch>
          <a:fillRect/>
        </a:stretch>
      </xdr:blipFill>
      <xdr:spPr>
        <a:xfrm>
          <a:off x="0" y="22169438"/>
          <a:ext cx="10247619" cy="5304762"/>
        </a:xfrm>
        <a:prstGeom prst="rect">
          <a:avLst/>
        </a:prstGeom>
      </xdr:spPr>
    </xdr:pic>
    <xdr:clientData/>
  </xdr:twoCellAnchor>
  <xdr:twoCellAnchor editAs="oneCell">
    <xdr:from>
      <xdr:col>16</xdr:col>
      <xdr:colOff>0</xdr:colOff>
      <xdr:row>133</xdr:row>
      <xdr:rowOff>0</xdr:rowOff>
    </xdr:from>
    <xdr:to>
      <xdr:col>31</xdr:col>
      <xdr:colOff>227321</xdr:colOff>
      <xdr:row>165</xdr:row>
      <xdr:rowOff>46952</xdr:rowOff>
    </xdr:to>
    <xdr:pic>
      <xdr:nvPicPr>
        <xdr:cNvPr id="30" name="図 29"/>
        <xdr:cNvPicPr>
          <a:picLocks noChangeAspect="1"/>
        </xdr:cNvPicPr>
      </xdr:nvPicPr>
      <xdr:blipFill>
        <a:blip xmlns:r="http://schemas.openxmlformats.org/officeDocument/2006/relationships" r:embed="rId14"/>
        <a:stretch>
          <a:fillRect/>
        </a:stretch>
      </xdr:blipFill>
      <xdr:spPr>
        <a:xfrm>
          <a:off x="10810875" y="22169438"/>
          <a:ext cx="10228571" cy="5380952"/>
        </a:xfrm>
        <a:prstGeom prst="rect">
          <a:avLst/>
        </a:prstGeom>
      </xdr:spPr>
    </xdr:pic>
    <xdr:clientData/>
  </xdr:twoCellAnchor>
  <xdr:twoCellAnchor editAs="oneCell">
    <xdr:from>
      <xdr:col>32</xdr:col>
      <xdr:colOff>0</xdr:colOff>
      <xdr:row>133</xdr:row>
      <xdr:rowOff>0</xdr:rowOff>
    </xdr:from>
    <xdr:to>
      <xdr:col>47</xdr:col>
      <xdr:colOff>227321</xdr:colOff>
      <xdr:row>165</xdr:row>
      <xdr:rowOff>18381</xdr:rowOff>
    </xdr:to>
    <xdr:pic>
      <xdr:nvPicPr>
        <xdr:cNvPr id="31" name="図 30"/>
        <xdr:cNvPicPr>
          <a:picLocks noChangeAspect="1"/>
        </xdr:cNvPicPr>
      </xdr:nvPicPr>
      <xdr:blipFill>
        <a:blip xmlns:r="http://schemas.openxmlformats.org/officeDocument/2006/relationships" r:embed="rId15"/>
        <a:stretch>
          <a:fillRect/>
        </a:stretch>
      </xdr:blipFill>
      <xdr:spPr>
        <a:xfrm>
          <a:off x="21478875" y="22169438"/>
          <a:ext cx="10228571" cy="5352381"/>
        </a:xfrm>
        <a:prstGeom prst="rect">
          <a:avLst/>
        </a:prstGeom>
      </xdr:spPr>
    </xdr:pic>
    <xdr:clientData/>
  </xdr:twoCellAnchor>
  <xdr:twoCellAnchor editAs="oneCell">
    <xdr:from>
      <xdr:col>0</xdr:col>
      <xdr:colOff>0</xdr:colOff>
      <xdr:row>166</xdr:row>
      <xdr:rowOff>0</xdr:rowOff>
    </xdr:from>
    <xdr:to>
      <xdr:col>15</xdr:col>
      <xdr:colOff>55875</xdr:colOff>
      <xdr:row>197</xdr:row>
      <xdr:rowOff>166020</xdr:rowOff>
    </xdr:to>
    <xdr:pic>
      <xdr:nvPicPr>
        <xdr:cNvPr id="32" name="図 31"/>
        <xdr:cNvPicPr>
          <a:picLocks noChangeAspect="1"/>
        </xdr:cNvPicPr>
      </xdr:nvPicPr>
      <xdr:blipFill>
        <a:blip xmlns:r="http://schemas.openxmlformats.org/officeDocument/2006/relationships" r:embed="rId16"/>
        <a:stretch>
          <a:fillRect/>
        </a:stretch>
      </xdr:blipFill>
      <xdr:spPr>
        <a:xfrm>
          <a:off x="0" y="27670125"/>
          <a:ext cx="10200000" cy="5333333"/>
        </a:xfrm>
        <a:prstGeom prst="rect">
          <a:avLst/>
        </a:prstGeom>
      </xdr:spPr>
    </xdr:pic>
    <xdr:clientData/>
  </xdr:twoCellAnchor>
  <xdr:twoCellAnchor editAs="oneCell">
    <xdr:from>
      <xdr:col>16</xdr:col>
      <xdr:colOff>0</xdr:colOff>
      <xdr:row>166</xdr:row>
      <xdr:rowOff>0</xdr:rowOff>
    </xdr:from>
    <xdr:to>
      <xdr:col>31</xdr:col>
      <xdr:colOff>246369</xdr:colOff>
      <xdr:row>198</xdr:row>
      <xdr:rowOff>8857</xdr:rowOff>
    </xdr:to>
    <xdr:pic>
      <xdr:nvPicPr>
        <xdr:cNvPr id="33" name="図 32"/>
        <xdr:cNvPicPr>
          <a:picLocks noChangeAspect="1"/>
        </xdr:cNvPicPr>
      </xdr:nvPicPr>
      <xdr:blipFill>
        <a:blip xmlns:r="http://schemas.openxmlformats.org/officeDocument/2006/relationships" r:embed="rId17"/>
        <a:stretch>
          <a:fillRect/>
        </a:stretch>
      </xdr:blipFill>
      <xdr:spPr>
        <a:xfrm>
          <a:off x="10810875" y="27670125"/>
          <a:ext cx="10247619" cy="5342857"/>
        </a:xfrm>
        <a:prstGeom prst="rect">
          <a:avLst/>
        </a:prstGeom>
      </xdr:spPr>
    </xdr:pic>
    <xdr:clientData/>
  </xdr:twoCellAnchor>
  <xdr:twoCellAnchor editAs="oneCell">
    <xdr:from>
      <xdr:col>32</xdr:col>
      <xdr:colOff>0</xdr:colOff>
      <xdr:row>166</xdr:row>
      <xdr:rowOff>0</xdr:rowOff>
    </xdr:from>
    <xdr:to>
      <xdr:col>47</xdr:col>
      <xdr:colOff>255893</xdr:colOff>
      <xdr:row>197</xdr:row>
      <xdr:rowOff>166020</xdr:rowOff>
    </xdr:to>
    <xdr:pic>
      <xdr:nvPicPr>
        <xdr:cNvPr id="34" name="図 33"/>
        <xdr:cNvPicPr>
          <a:picLocks noChangeAspect="1"/>
        </xdr:cNvPicPr>
      </xdr:nvPicPr>
      <xdr:blipFill>
        <a:blip xmlns:r="http://schemas.openxmlformats.org/officeDocument/2006/relationships" r:embed="rId18"/>
        <a:stretch>
          <a:fillRect/>
        </a:stretch>
      </xdr:blipFill>
      <xdr:spPr>
        <a:xfrm>
          <a:off x="21478875" y="27670125"/>
          <a:ext cx="10257143" cy="5333333"/>
        </a:xfrm>
        <a:prstGeom prst="rect">
          <a:avLst/>
        </a:prstGeom>
      </xdr:spPr>
    </xdr:pic>
    <xdr:clientData/>
  </xdr:twoCellAnchor>
  <xdr:twoCellAnchor editAs="oneCell">
    <xdr:from>
      <xdr:col>0</xdr:col>
      <xdr:colOff>0</xdr:colOff>
      <xdr:row>199</xdr:row>
      <xdr:rowOff>0</xdr:rowOff>
    </xdr:from>
    <xdr:to>
      <xdr:col>15</xdr:col>
      <xdr:colOff>103494</xdr:colOff>
      <xdr:row>231</xdr:row>
      <xdr:rowOff>37429</xdr:rowOff>
    </xdr:to>
    <xdr:pic>
      <xdr:nvPicPr>
        <xdr:cNvPr id="35" name="図 34"/>
        <xdr:cNvPicPr>
          <a:picLocks noChangeAspect="1"/>
        </xdr:cNvPicPr>
      </xdr:nvPicPr>
      <xdr:blipFill>
        <a:blip xmlns:r="http://schemas.openxmlformats.org/officeDocument/2006/relationships" r:embed="rId19"/>
        <a:stretch>
          <a:fillRect/>
        </a:stretch>
      </xdr:blipFill>
      <xdr:spPr>
        <a:xfrm>
          <a:off x="0" y="33170813"/>
          <a:ext cx="10247619" cy="5371429"/>
        </a:xfrm>
        <a:prstGeom prst="rect">
          <a:avLst/>
        </a:prstGeom>
      </xdr:spPr>
    </xdr:pic>
    <xdr:clientData/>
  </xdr:twoCellAnchor>
  <xdr:twoCellAnchor editAs="oneCell">
    <xdr:from>
      <xdr:col>16</xdr:col>
      <xdr:colOff>0</xdr:colOff>
      <xdr:row>199</xdr:row>
      <xdr:rowOff>0</xdr:rowOff>
    </xdr:from>
    <xdr:to>
      <xdr:col>31</xdr:col>
      <xdr:colOff>227321</xdr:colOff>
      <xdr:row>231</xdr:row>
      <xdr:rowOff>37429</xdr:rowOff>
    </xdr:to>
    <xdr:pic>
      <xdr:nvPicPr>
        <xdr:cNvPr id="36" name="図 35"/>
        <xdr:cNvPicPr>
          <a:picLocks noChangeAspect="1"/>
        </xdr:cNvPicPr>
      </xdr:nvPicPr>
      <xdr:blipFill>
        <a:blip xmlns:r="http://schemas.openxmlformats.org/officeDocument/2006/relationships" r:embed="rId20"/>
        <a:stretch>
          <a:fillRect/>
        </a:stretch>
      </xdr:blipFill>
      <xdr:spPr>
        <a:xfrm>
          <a:off x="10810875" y="33170813"/>
          <a:ext cx="10228571" cy="5371429"/>
        </a:xfrm>
        <a:prstGeom prst="rect">
          <a:avLst/>
        </a:prstGeom>
      </xdr:spPr>
    </xdr:pic>
    <xdr:clientData/>
  </xdr:twoCellAnchor>
  <xdr:twoCellAnchor editAs="oneCell">
    <xdr:from>
      <xdr:col>32</xdr:col>
      <xdr:colOff>0</xdr:colOff>
      <xdr:row>199</xdr:row>
      <xdr:rowOff>0</xdr:rowOff>
    </xdr:from>
    <xdr:to>
      <xdr:col>47</xdr:col>
      <xdr:colOff>227321</xdr:colOff>
      <xdr:row>230</xdr:row>
      <xdr:rowOff>166021</xdr:rowOff>
    </xdr:to>
    <xdr:pic>
      <xdr:nvPicPr>
        <xdr:cNvPr id="37" name="図 36"/>
        <xdr:cNvPicPr>
          <a:picLocks noChangeAspect="1"/>
        </xdr:cNvPicPr>
      </xdr:nvPicPr>
      <xdr:blipFill>
        <a:blip xmlns:r="http://schemas.openxmlformats.org/officeDocument/2006/relationships" r:embed="rId21"/>
        <a:stretch>
          <a:fillRect/>
        </a:stretch>
      </xdr:blipFill>
      <xdr:spPr>
        <a:xfrm>
          <a:off x="21478875" y="33170813"/>
          <a:ext cx="10228571" cy="5333333"/>
        </a:xfrm>
        <a:prstGeom prst="rect">
          <a:avLst/>
        </a:prstGeom>
      </xdr:spPr>
    </xdr:pic>
    <xdr:clientData/>
  </xdr:twoCellAnchor>
  <xdr:twoCellAnchor editAs="oneCell">
    <xdr:from>
      <xdr:col>0</xdr:col>
      <xdr:colOff>0</xdr:colOff>
      <xdr:row>232</xdr:row>
      <xdr:rowOff>0</xdr:rowOff>
    </xdr:from>
    <xdr:to>
      <xdr:col>15</xdr:col>
      <xdr:colOff>84446</xdr:colOff>
      <xdr:row>264</xdr:row>
      <xdr:rowOff>18381</xdr:rowOff>
    </xdr:to>
    <xdr:pic>
      <xdr:nvPicPr>
        <xdr:cNvPr id="38" name="図 37"/>
        <xdr:cNvPicPr>
          <a:picLocks noChangeAspect="1"/>
        </xdr:cNvPicPr>
      </xdr:nvPicPr>
      <xdr:blipFill>
        <a:blip xmlns:r="http://schemas.openxmlformats.org/officeDocument/2006/relationships" r:embed="rId22"/>
        <a:stretch>
          <a:fillRect/>
        </a:stretch>
      </xdr:blipFill>
      <xdr:spPr>
        <a:xfrm>
          <a:off x="0" y="38671500"/>
          <a:ext cx="10228571" cy="5352381"/>
        </a:xfrm>
        <a:prstGeom prst="rect">
          <a:avLst/>
        </a:prstGeom>
      </xdr:spPr>
    </xdr:pic>
    <xdr:clientData/>
  </xdr:twoCellAnchor>
  <xdr:twoCellAnchor editAs="oneCell">
    <xdr:from>
      <xdr:col>16</xdr:col>
      <xdr:colOff>0</xdr:colOff>
      <xdr:row>232</xdr:row>
      <xdr:rowOff>0</xdr:rowOff>
    </xdr:from>
    <xdr:to>
      <xdr:col>31</xdr:col>
      <xdr:colOff>208274</xdr:colOff>
      <xdr:row>264</xdr:row>
      <xdr:rowOff>8857</xdr:rowOff>
    </xdr:to>
    <xdr:pic>
      <xdr:nvPicPr>
        <xdr:cNvPr id="40" name="図 39"/>
        <xdr:cNvPicPr>
          <a:picLocks noChangeAspect="1"/>
        </xdr:cNvPicPr>
      </xdr:nvPicPr>
      <xdr:blipFill>
        <a:blip xmlns:r="http://schemas.openxmlformats.org/officeDocument/2006/relationships" r:embed="rId23"/>
        <a:stretch>
          <a:fillRect/>
        </a:stretch>
      </xdr:blipFill>
      <xdr:spPr>
        <a:xfrm>
          <a:off x="10810875" y="38671500"/>
          <a:ext cx="10209524" cy="5342857"/>
        </a:xfrm>
        <a:prstGeom prst="rect">
          <a:avLst/>
        </a:prstGeom>
      </xdr:spPr>
    </xdr:pic>
    <xdr:clientData/>
  </xdr:twoCellAnchor>
  <xdr:twoCellAnchor editAs="oneCell">
    <xdr:from>
      <xdr:col>32</xdr:col>
      <xdr:colOff>0</xdr:colOff>
      <xdr:row>232</xdr:row>
      <xdr:rowOff>0</xdr:rowOff>
    </xdr:from>
    <xdr:to>
      <xdr:col>47</xdr:col>
      <xdr:colOff>227321</xdr:colOff>
      <xdr:row>264</xdr:row>
      <xdr:rowOff>8857</xdr:rowOff>
    </xdr:to>
    <xdr:pic>
      <xdr:nvPicPr>
        <xdr:cNvPr id="42" name="図 41"/>
        <xdr:cNvPicPr>
          <a:picLocks noChangeAspect="1"/>
        </xdr:cNvPicPr>
      </xdr:nvPicPr>
      <xdr:blipFill>
        <a:blip xmlns:r="http://schemas.openxmlformats.org/officeDocument/2006/relationships" r:embed="rId24"/>
        <a:stretch>
          <a:fillRect/>
        </a:stretch>
      </xdr:blipFill>
      <xdr:spPr>
        <a:xfrm>
          <a:off x="21478875" y="38671500"/>
          <a:ext cx="10228571" cy="5342857"/>
        </a:xfrm>
        <a:prstGeom prst="rect">
          <a:avLst/>
        </a:prstGeom>
      </xdr:spPr>
    </xdr:pic>
    <xdr:clientData/>
  </xdr:twoCellAnchor>
  <xdr:twoCellAnchor editAs="oneCell">
    <xdr:from>
      <xdr:col>0</xdr:col>
      <xdr:colOff>0</xdr:colOff>
      <xdr:row>265</xdr:row>
      <xdr:rowOff>0</xdr:rowOff>
    </xdr:from>
    <xdr:to>
      <xdr:col>15</xdr:col>
      <xdr:colOff>36827</xdr:colOff>
      <xdr:row>297</xdr:row>
      <xdr:rowOff>18381</xdr:rowOff>
    </xdr:to>
    <xdr:pic>
      <xdr:nvPicPr>
        <xdr:cNvPr id="43" name="図 42"/>
        <xdr:cNvPicPr>
          <a:picLocks noChangeAspect="1"/>
        </xdr:cNvPicPr>
      </xdr:nvPicPr>
      <xdr:blipFill>
        <a:blip xmlns:r="http://schemas.openxmlformats.org/officeDocument/2006/relationships" r:embed="rId25"/>
        <a:stretch>
          <a:fillRect/>
        </a:stretch>
      </xdr:blipFill>
      <xdr:spPr>
        <a:xfrm>
          <a:off x="0" y="44172188"/>
          <a:ext cx="10180952" cy="5352381"/>
        </a:xfrm>
        <a:prstGeom prst="rect">
          <a:avLst/>
        </a:prstGeom>
      </xdr:spPr>
    </xdr:pic>
    <xdr:clientData/>
  </xdr:twoCellAnchor>
  <xdr:twoCellAnchor editAs="oneCell">
    <xdr:from>
      <xdr:col>16</xdr:col>
      <xdr:colOff>0</xdr:colOff>
      <xdr:row>265</xdr:row>
      <xdr:rowOff>0</xdr:rowOff>
    </xdr:from>
    <xdr:to>
      <xdr:col>31</xdr:col>
      <xdr:colOff>227321</xdr:colOff>
      <xdr:row>296</xdr:row>
      <xdr:rowOff>166021</xdr:rowOff>
    </xdr:to>
    <xdr:pic>
      <xdr:nvPicPr>
        <xdr:cNvPr id="44" name="図 43"/>
        <xdr:cNvPicPr>
          <a:picLocks noChangeAspect="1"/>
        </xdr:cNvPicPr>
      </xdr:nvPicPr>
      <xdr:blipFill>
        <a:blip xmlns:r="http://schemas.openxmlformats.org/officeDocument/2006/relationships" r:embed="rId26"/>
        <a:stretch>
          <a:fillRect/>
        </a:stretch>
      </xdr:blipFill>
      <xdr:spPr>
        <a:xfrm>
          <a:off x="10810875" y="44172188"/>
          <a:ext cx="10228571" cy="5333333"/>
        </a:xfrm>
        <a:prstGeom prst="rect">
          <a:avLst/>
        </a:prstGeom>
      </xdr:spPr>
    </xdr:pic>
    <xdr:clientData/>
  </xdr:twoCellAnchor>
  <xdr:twoCellAnchor editAs="oneCell">
    <xdr:from>
      <xdr:col>32</xdr:col>
      <xdr:colOff>0</xdr:colOff>
      <xdr:row>265</xdr:row>
      <xdr:rowOff>0</xdr:rowOff>
    </xdr:from>
    <xdr:to>
      <xdr:col>47</xdr:col>
      <xdr:colOff>255893</xdr:colOff>
      <xdr:row>296</xdr:row>
      <xdr:rowOff>166021</xdr:rowOff>
    </xdr:to>
    <xdr:pic>
      <xdr:nvPicPr>
        <xdr:cNvPr id="45" name="図 44"/>
        <xdr:cNvPicPr>
          <a:picLocks noChangeAspect="1"/>
        </xdr:cNvPicPr>
      </xdr:nvPicPr>
      <xdr:blipFill>
        <a:blip xmlns:r="http://schemas.openxmlformats.org/officeDocument/2006/relationships" r:embed="rId27"/>
        <a:stretch>
          <a:fillRect/>
        </a:stretch>
      </xdr:blipFill>
      <xdr:spPr>
        <a:xfrm>
          <a:off x="21478875" y="44172188"/>
          <a:ext cx="10257143" cy="5333333"/>
        </a:xfrm>
        <a:prstGeom prst="rect">
          <a:avLst/>
        </a:prstGeom>
      </xdr:spPr>
    </xdr:pic>
    <xdr:clientData/>
  </xdr:twoCellAnchor>
  <xdr:twoCellAnchor editAs="oneCell">
    <xdr:from>
      <xdr:col>0</xdr:col>
      <xdr:colOff>0</xdr:colOff>
      <xdr:row>298</xdr:row>
      <xdr:rowOff>0</xdr:rowOff>
    </xdr:from>
    <xdr:to>
      <xdr:col>15</xdr:col>
      <xdr:colOff>113018</xdr:colOff>
      <xdr:row>330</xdr:row>
      <xdr:rowOff>18381</xdr:rowOff>
    </xdr:to>
    <xdr:pic>
      <xdr:nvPicPr>
        <xdr:cNvPr id="46" name="図 45"/>
        <xdr:cNvPicPr>
          <a:picLocks noChangeAspect="1"/>
        </xdr:cNvPicPr>
      </xdr:nvPicPr>
      <xdr:blipFill>
        <a:blip xmlns:r="http://schemas.openxmlformats.org/officeDocument/2006/relationships" r:embed="rId28"/>
        <a:stretch>
          <a:fillRect/>
        </a:stretch>
      </xdr:blipFill>
      <xdr:spPr>
        <a:xfrm>
          <a:off x="0" y="49672875"/>
          <a:ext cx="10257143" cy="5352381"/>
        </a:xfrm>
        <a:prstGeom prst="rect">
          <a:avLst/>
        </a:prstGeom>
      </xdr:spPr>
    </xdr:pic>
    <xdr:clientData/>
  </xdr:twoCellAnchor>
  <xdr:twoCellAnchor editAs="oneCell">
    <xdr:from>
      <xdr:col>16</xdr:col>
      <xdr:colOff>0</xdr:colOff>
      <xdr:row>298</xdr:row>
      <xdr:rowOff>0</xdr:rowOff>
    </xdr:from>
    <xdr:to>
      <xdr:col>31</xdr:col>
      <xdr:colOff>217798</xdr:colOff>
      <xdr:row>329</xdr:row>
      <xdr:rowOff>146973</xdr:rowOff>
    </xdr:to>
    <xdr:pic>
      <xdr:nvPicPr>
        <xdr:cNvPr id="48" name="図 47"/>
        <xdr:cNvPicPr>
          <a:picLocks noChangeAspect="1"/>
        </xdr:cNvPicPr>
      </xdr:nvPicPr>
      <xdr:blipFill>
        <a:blip xmlns:r="http://schemas.openxmlformats.org/officeDocument/2006/relationships" r:embed="rId29"/>
        <a:stretch>
          <a:fillRect/>
        </a:stretch>
      </xdr:blipFill>
      <xdr:spPr>
        <a:xfrm>
          <a:off x="10810875" y="49672875"/>
          <a:ext cx="10219048" cy="5314286"/>
        </a:xfrm>
        <a:prstGeom prst="rect">
          <a:avLst/>
        </a:prstGeom>
      </xdr:spPr>
    </xdr:pic>
    <xdr:clientData/>
  </xdr:twoCellAnchor>
  <xdr:twoCellAnchor editAs="oneCell">
    <xdr:from>
      <xdr:col>32</xdr:col>
      <xdr:colOff>0</xdr:colOff>
      <xdr:row>298</xdr:row>
      <xdr:rowOff>0</xdr:rowOff>
    </xdr:from>
    <xdr:to>
      <xdr:col>47</xdr:col>
      <xdr:colOff>246369</xdr:colOff>
      <xdr:row>330</xdr:row>
      <xdr:rowOff>18381</xdr:rowOff>
    </xdr:to>
    <xdr:pic>
      <xdr:nvPicPr>
        <xdr:cNvPr id="2" name="図 1"/>
        <xdr:cNvPicPr>
          <a:picLocks noChangeAspect="1"/>
        </xdr:cNvPicPr>
      </xdr:nvPicPr>
      <xdr:blipFill>
        <a:blip xmlns:r="http://schemas.openxmlformats.org/officeDocument/2006/relationships" r:embed="rId30"/>
        <a:stretch>
          <a:fillRect/>
        </a:stretch>
      </xdr:blipFill>
      <xdr:spPr>
        <a:xfrm>
          <a:off x="21478875" y="49672875"/>
          <a:ext cx="10247619" cy="5352381"/>
        </a:xfrm>
        <a:prstGeom prst="rect">
          <a:avLst/>
        </a:prstGeom>
      </xdr:spPr>
    </xdr:pic>
    <xdr:clientData/>
  </xdr:twoCellAnchor>
  <xdr:twoCellAnchor editAs="oneCell">
    <xdr:from>
      <xdr:col>0</xdr:col>
      <xdr:colOff>0</xdr:colOff>
      <xdr:row>331</xdr:row>
      <xdr:rowOff>0</xdr:rowOff>
    </xdr:from>
    <xdr:to>
      <xdr:col>15</xdr:col>
      <xdr:colOff>103494</xdr:colOff>
      <xdr:row>363</xdr:row>
      <xdr:rowOff>37429</xdr:rowOff>
    </xdr:to>
    <xdr:pic>
      <xdr:nvPicPr>
        <xdr:cNvPr id="3" name="図 2"/>
        <xdr:cNvPicPr>
          <a:picLocks noChangeAspect="1"/>
        </xdr:cNvPicPr>
      </xdr:nvPicPr>
      <xdr:blipFill>
        <a:blip xmlns:r="http://schemas.openxmlformats.org/officeDocument/2006/relationships" r:embed="rId31"/>
        <a:stretch>
          <a:fillRect/>
        </a:stretch>
      </xdr:blipFill>
      <xdr:spPr>
        <a:xfrm>
          <a:off x="0" y="55173563"/>
          <a:ext cx="10247619" cy="5371429"/>
        </a:xfrm>
        <a:prstGeom prst="rect">
          <a:avLst/>
        </a:prstGeom>
      </xdr:spPr>
    </xdr:pic>
    <xdr:clientData/>
  </xdr:twoCellAnchor>
  <xdr:twoCellAnchor editAs="oneCell">
    <xdr:from>
      <xdr:col>16</xdr:col>
      <xdr:colOff>0</xdr:colOff>
      <xdr:row>331</xdr:row>
      <xdr:rowOff>0</xdr:rowOff>
    </xdr:from>
    <xdr:to>
      <xdr:col>31</xdr:col>
      <xdr:colOff>246369</xdr:colOff>
      <xdr:row>363</xdr:row>
      <xdr:rowOff>37429</xdr:rowOff>
    </xdr:to>
    <xdr:pic>
      <xdr:nvPicPr>
        <xdr:cNvPr id="4" name="図 3"/>
        <xdr:cNvPicPr>
          <a:picLocks noChangeAspect="1"/>
        </xdr:cNvPicPr>
      </xdr:nvPicPr>
      <xdr:blipFill>
        <a:blip xmlns:r="http://schemas.openxmlformats.org/officeDocument/2006/relationships" r:embed="rId32"/>
        <a:stretch>
          <a:fillRect/>
        </a:stretch>
      </xdr:blipFill>
      <xdr:spPr>
        <a:xfrm>
          <a:off x="10810875" y="55173563"/>
          <a:ext cx="10247619" cy="5371429"/>
        </a:xfrm>
        <a:prstGeom prst="rect">
          <a:avLst/>
        </a:prstGeom>
      </xdr:spPr>
    </xdr:pic>
    <xdr:clientData/>
  </xdr:twoCellAnchor>
  <xdr:twoCellAnchor editAs="oneCell">
    <xdr:from>
      <xdr:col>32</xdr:col>
      <xdr:colOff>0</xdr:colOff>
      <xdr:row>331</xdr:row>
      <xdr:rowOff>0</xdr:rowOff>
    </xdr:from>
    <xdr:to>
      <xdr:col>47</xdr:col>
      <xdr:colOff>255893</xdr:colOff>
      <xdr:row>363</xdr:row>
      <xdr:rowOff>8857</xdr:rowOff>
    </xdr:to>
    <xdr:pic>
      <xdr:nvPicPr>
        <xdr:cNvPr id="39" name="図 38"/>
        <xdr:cNvPicPr>
          <a:picLocks noChangeAspect="1"/>
        </xdr:cNvPicPr>
      </xdr:nvPicPr>
      <xdr:blipFill>
        <a:blip xmlns:r="http://schemas.openxmlformats.org/officeDocument/2006/relationships" r:embed="rId33"/>
        <a:stretch>
          <a:fillRect/>
        </a:stretch>
      </xdr:blipFill>
      <xdr:spPr>
        <a:xfrm>
          <a:off x="21478875" y="55173563"/>
          <a:ext cx="10257143" cy="5342857"/>
        </a:xfrm>
        <a:prstGeom prst="rect">
          <a:avLst/>
        </a:prstGeom>
      </xdr:spPr>
    </xdr:pic>
    <xdr:clientData/>
  </xdr:twoCellAnchor>
  <xdr:twoCellAnchor editAs="oneCell">
    <xdr:from>
      <xdr:col>0</xdr:col>
      <xdr:colOff>0</xdr:colOff>
      <xdr:row>364</xdr:row>
      <xdr:rowOff>0</xdr:rowOff>
    </xdr:from>
    <xdr:to>
      <xdr:col>15</xdr:col>
      <xdr:colOff>17780</xdr:colOff>
      <xdr:row>396</xdr:row>
      <xdr:rowOff>8857</xdr:rowOff>
    </xdr:to>
    <xdr:pic>
      <xdr:nvPicPr>
        <xdr:cNvPr id="7" name="図 6"/>
        <xdr:cNvPicPr>
          <a:picLocks noChangeAspect="1"/>
        </xdr:cNvPicPr>
      </xdr:nvPicPr>
      <xdr:blipFill>
        <a:blip xmlns:r="http://schemas.openxmlformats.org/officeDocument/2006/relationships" r:embed="rId34"/>
        <a:stretch>
          <a:fillRect/>
        </a:stretch>
      </xdr:blipFill>
      <xdr:spPr>
        <a:xfrm>
          <a:off x="0" y="60674250"/>
          <a:ext cx="10161905" cy="5342857"/>
        </a:xfrm>
        <a:prstGeom prst="rect">
          <a:avLst/>
        </a:prstGeom>
      </xdr:spPr>
    </xdr:pic>
    <xdr:clientData/>
  </xdr:twoCellAnchor>
  <xdr:twoCellAnchor editAs="oneCell">
    <xdr:from>
      <xdr:col>16</xdr:col>
      <xdr:colOff>0</xdr:colOff>
      <xdr:row>364</xdr:row>
      <xdr:rowOff>0</xdr:rowOff>
    </xdr:from>
    <xdr:to>
      <xdr:col>31</xdr:col>
      <xdr:colOff>274940</xdr:colOff>
      <xdr:row>396</xdr:row>
      <xdr:rowOff>18381</xdr:rowOff>
    </xdr:to>
    <xdr:pic>
      <xdr:nvPicPr>
        <xdr:cNvPr id="8" name="図 7"/>
        <xdr:cNvPicPr>
          <a:picLocks noChangeAspect="1"/>
        </xdr:cNvPicPr>
      </xdr:nvPicPr>
      <xdr:blipFill>
        <a:blip xmlns:r="http://schemas.openxmlformats.org/officeDocument/2006/relationships" r:embed="rId35"/>
        <a:stretch>
          <a:fillRect/>
        </a:stretch>
      </xdr:blipFill>
      <xdr:spPr>
        <a:xfrm>
          <a:off x="10810875" y="60674250"/>
          <a:ext cx="10276190" cy="5352381"/>
        </a:xfrm>
        <a:prstGeom prst="rect">
          <a:avLst/>
        </a:prstGeom>
      </xdr:spPr>
    </xdr:pic>
    <xdr:clientData/>
  </xdr:twoCellAnchor>
  <xdr:twoCellAnchor editAs="oneCell">
    <xdr:from>
      <xdr:col>32</xdr:col>
      <xdr:colOff>0</xdr:colOff>
      <xdr:row>364</xdr:row>
      <xdr:rowOff>0</xdr:rowOff>
    </xdr:from>
    <xdr:to>
      <xdr:col>47</xdr:col>
      <xdr:colOff>227321</xdr:colOff>
      <xdr:row>396</xdr:row>
      <xdr:rowOff>8857</xdr:rowOff>
    </xdr:to>
    <xdr:pic>
      <xdr:nvPicPr>
        <xdr:cNvPr id="10" name="図 9"/>
        <xdr:cNvPicPr>
          <a:picLocks noChangeAspect="1"/>
        </xdr:cNvPicPr>
      </xdr:nvPicPr>
      <xdr:blipFill>
        <a:blip xmlns:r="http://schemas.openxmlformats.org/officeDocument/2006/relationships" r:embed="rId36"/>
        <a:stretch>
          <a:fillRect/>
        </a:stretch>
      </xdr:blipFill>
      <xdr:spPr>
        <a:xfrm>
          <a:off x="21478875" y="60674250"/>
          <a:ext cx="10228571" cy="5342857"/>
        </a:xfrm>
        <a:prstGeom prst="rect">
          <a:avLst/>
        </a:prstGeom>
      </xdr:spPr>
    </xdr:pic>
    <xdr:clientData/>
  </xdr:twoCellAnchor>
  <xdr:twoCellAnchor editAs="oneCell">
    <xdr:from>
      <xdr:col>0</xdr:col>
      <xdr:colOff>0</xdr:colOff>
      <xdr:row>397</xdr:row>
      <xdr:rowOff>0</xdr:rowOff>
    </xdr:from>
    <xdr:to>
      <xdr:col>15</xdr:col>
      <xdr:colOff>84446</xdr:colOff>
      <xdr:row>429</xdr:row>
      <xdr:rowOff>18381</xdr:rowOff>
    </xdr:to>
    <xdr:pic>
      <xdr:nvPicPr>
        <xdr:cNvPr id="11" name="図 10"/>
        <xdr:cNvPicPr>
          <a:picLocks noChangeAspect="1"/>
        </xdr:cNvPicPr>
      </xdr:nvPicPr>
      <xdr:blipFill>
        <a:blip xmlns:r="http://schemas.openxmlformats.org/officeDocument/2006/relationships" r:embed="rId37"/>
        <a:stretch>
          <a:fillRect/>
        </a:stretch>
      </xdr:blipFill>
      <xdr:spPr>
        <a:xfrm>
          <a:off x="0" y="66174938"/>
          <a:ext cx="10228571" cy="5352381"/>
        </a:xfrm>
        <a:prstGeom prst="rect">
          <a:avLst/>
        </a:prstGeom>
      </xdr:spPr>
    </xdr:pic>
    <xdr:clientData/>
  </xdr:twoCellAnchor>
  <xdr:twoCellAnchor editAs="oneCell">
    <xdr:from>
      <xdr:col>16</xdr:col>
      <xdr:colOff>0</xdr:colOff>
      <xdr:row>397</xdr:row>
      <xdr:rowOff>0</xdr:rowOff>
    </xdr:from>
    <xdr:to>
      <xdr:col>31</xdr:col>
      <xdr:colOff>227321</xdr:colOff>
      <xdr:row>429</xdr:row>
      <xdr:rowOff>18381</xdr:rowOff>
    </xdr:to>
    <xdr:pic>
      <xdr:nvPicPr>
        <xdr:cNvPr id="12" name="図 11"/>
        <xdr:cNvPicPr>
          <a:picLocks noChangeAspect="1"/>
        </xdr:cNvPicPr>
      </xdr:nvPicPr>
      <xdr:blipFill>
        <a:blip xmlns:r="http://schemas.openxmlformats.org/officeDocument/2006/relationships" r:embed="rId38"/>
        <a:stretch>
          <a:fillRect/>
        </a:stretch>
      </xdr:blipFill>
      <xdr:spPr>
        <a:xfrm>
          <a:off x="10810875" y="66174938"/>
          <a:ext cx="10228571" cy="5352381"/>
        </a:xfrm>
        <a:prstGeom prst="rect">
          <a:avLst/>
        </a:prstGeom>
      </xdr:spPr>
    </xdr:pic>
    <xdr:clientData/>
  </xdr:twoCellAnchor>
  <xdr:twoCellAnchor editAs="oneCell">
    <xdr:from>
      <xdr:col>32</xdr:col>
      <xdr:colOff>0</xdr:colOff>
      <xdr:row>397</xdr:row>
      <xdr:rowOff>0</xdr:rowOff>
    </xdr:from>
    <xdr:to>
      <xdr:col>47</xdr:col>
      <xdr:colOff>227321</xdr:colOff>
      <xdr:row>429</xdr:row>
      <xdr:rowOff>37429</xdr:rowOff>
    </xdr:to>
    <xdr:pic>
      <xdr:nvPicPr>
        <xdr:cNvPr id="13" name="図 12"/>
        <xdr:cNvPicPr>
          <a:picLocks noChangeAspect="1"/>
        </xdr:cNvPicPr>
      </xdr:nvPicPr>
      <xdr:blipFill>
        <a:blip xmlns:r="http://schemas.openxmlformats.org/officeDocument/2006/relationships" r:embed="rId39"/>
        <a:stretch>
          <a:fillRect/>
        </a:stretch>
      </xdr:blipFill>
      <xdr:spPr>
        <a:xfrm>
          <a:off x="21478875" y="66174938"/>
          <a:ext cx="10228571" cy="5371429"/>
        </a:xfrm>
        <a:prstGeom prst="rect">
          <a:avLst/>
        </a:prstGeom>
      </xdr:spPr>
    </xdr:pic>
    <xdr:clientData/>
  </xdr:twoCellAnchor>
  <xdr:twoCellAnchor editAs="oneCell">
    <xdr:from>
      <xdr:col>0</xdr:col>
      <xdr:colOff>0</xdr:colOff>
      <xdr:row>430</xdr:row>
      <xdr:rowOff>0</xdr:rowOff>
    </xdr:from>
    <xdr:to>
      <xdr:col>15</xdr:col>
      <xdr:colOff>113018</xdr:colOff>
      <xdr:row>462</xdr:row>
      <xdr:rowOff>18381</xdr:rowOff>
    </xdr:to>
    <xdr:pic>
      <xdr:nvPicPr>
        <xdr:cNvPr id="15" name="図 14"/>
        <xdr:cNvPicPr>
          <a:picLocks noChangeAspect="1"/>
        </xdr:cNvPicPr>
      </xdr:nvPicPr>
      <xdr:blipFill>
        <a:blip xmlns:r="http://schemas.openxmlformats.org/officeDocument/2006/relationships" r:embed="rId40"/>
        <a:stretch>
          <a:fillRect/>
        </a:stretch>
      </xdr:blipFill>
      <xdr:spPr>
        <a:xfrm>
          <a:off x="0" y="71675625"/>
          <a:ext cx="10257143" cy="5352381"/>
        </a:xfrm>
        <a:prstGeom prst="rect">
          <a:avLst/>
        </a:prstGeom>
      </xdr:spPr>
    </xdr:pic>
    <xdr:clientData/>
  </xdr:twoCellAnchor>
  <xdr:twoCellAnchor editAs="oneCell">
    <xdr:from>
      <xdr:col>16</xdr:col>
      <xdr:colOff>0</xdr:colOff>
      <xdr:row>430</xdr:row>
      <xdr:rowOff>0</xdr:rowOff>
    </xdr:from>
    <xdr:to>
      <xdr:col>31</xdr:col>
      <xdr:colOff>246369</xdr:colOff>
      <xdr:row>462</xdr:row>
      <xdr:rowOff>18381</xdr:rowOff>
    </xdr:to>
    <xdr:pic>
      <xdr:nvPicPr>
        <xdr:cNvPr id="17" name="図 16"/>
        <xdr:cNvPicPr>
          <a:picLocks noChangeAspect="1"/>
        </xdr:cNvPicPr>
      </xdr:nvPicPr>
      <xdr:blipFill>
        <a:blip xmlns:r="http://schemas.openxmlformats.org/officeDocument/2006/relationships" r:embed="rId41"/>
        <a:stretch>
          <a:fillRect/>
        </a:stretch>
      </xdr:blipFill>
      <xdr:spPr>
        <a:xfrm>
          <a:off x="10810875" y="71675625"/>
          <a:ext cx="10247619" cy="5352381"/>
        </a:xfrm>
        <a:prstGeom prst="rect">
          <a:avLst/>
        </a:prstGeom>
      </xdr:spPr>
    </xdr:pic>
    <xdr:clientData/>
  </xdr:twoCellAnchor>
  <xdr:twoCellAnchor editAs="oneCell">
    <xdr:from>
      <xdr:col>32</xdr:col>
      <xdr:colOff>0</xdr:colOff>
      <xdr:row>430</xdr:row>
      <xdr:rowOff>0</xdr:rowOff>
    </xdr:from>
    <xdr:to>
      <xdr:col>47</xdr:col>
      <xdr:colOff>274940</xdr:colOff>
      <xdr:row>462</xdr:row>
      <xdr:rowOff>18381</xdr:rowOff>
    </xdr:to>
    <xdr:pic>
      <xdr:nvPicPr>
        <xdr:cNvPr id="23" name="図 22"/>
        <xdr:cNvPicPr>
          <a:picLocks noChangeAspect="1"/>
        </xdr:cNvPicPr>
      </xdr:nvPicPr>
      <xdr:blipFill>
        <a:blip xmlns:r="http://schemas.openxmlformats.org/officeDocument/2006/relationships" r:embed="rId42"/>
        <a:stretch>
          <a:fillRect/>
        </a:stretch>
      </xdr:blipFill>
      <xdr:spPr>
        <a:xfrm>
          <a:off x="21478875" y="71675625"/>
          <a:ext cx="10276190" cy="5352381"/>
        </a:xfrm>
        <a:prstGeom prst="rect">
          <a:avLst/>
        </a:prstGeom>
      </xdr:spPr>
    </xdr:pic>
    <xdr:clientData/>
  </xdr:twoCellAnchor>
  <xdr:twoCellAnchor editAs="oneCell">
    <xdr:from>
      <xdr:col>0</xdr:col>
      <xdr:colOff>0</xdr:colOff>
      <xdr:row>464</xdr:row>
      <xdr:rowOff>0</xdr:rowOff>
    </xdr:from>
    <xdr:to>
      <xdr:col>15</xdr:col>
      <xdr:colOff>84446</xdr:colOff>
      <xdr:row>495</xdr:row>
      <xdr:rowOff>166020</xdr:rowOff>
    </xdr:to>
    <xdr:pic>
      <xdr:nvPicPr>
        <xdr:cNvPr id="6" name="図 5"/>
        <xdr:cNvPicPr>
          <a:picLocks noChangeAspect="1"/>
        </xdr:cNvPicPr>
      </xdr:nvPicPr>
      <xdr:blipFill>
        <a:blip xmlns:r="http://schemas.openxmlformats.org/officeDocument/2006/relationships" r:embed="rId43"/>
        <a:stretch>
          <a:fillRect/>
        </a:stretch>
      </xdr:blipFill>
      <xdr:spPr>
        <a:xfrm>
          <a:off x="0" y="77343000"/>
          <a:ext cx="10228571" cy="5333333"/>
        </a:xfrm>
        <a:prstGeom prst="rect">
          <a:avLst/>
        </a:prstGeom>
      </xdr:spPr>
    </xdr:pic>
    <xdr:clientData/>
  </xdr:twoCellAnchor>
  <xdr:twoCellAnchor editAs="oneCell">
    <xdr:from>
      <xdr:col>16</xdr:col>
      <xdr:colOff>0</xdr:colOff>
      <xdr:row>464</xdr:row>
      <xdr:rowOff>0</xdr:rowOff>
    </xdr:from>
    <xdr:to>
      <xdr:col>31</xdr:col>
      <xdr:colOff>160655</xdr:colOff>
      <xdr:row>495</xdr:row>
      <xdr:rowOff>127925</xdr:rowOff>
    </xdr:to>
    <xdr:pic>
      <xdr:nvPicPr>
        <xdr:cNvPr id="29" name="図 28"/>
        <xdr:cNvPicPr>
          <a:picLocks noChangeAspect="1"/>
        </xdr:cNvPicPr>
      </xdr:nvPicPr>
      <xdr:blipFill>
        <a:blip xmlns:r="http://schemas.openxmlformats.org/officeDocument/2006/relationships" r:embed="rId44"/>
        <a:stretch>
          <a:fillRect/>
        </a:stretch>
      </xdr:blipFill>
      <xdr:spPr>
        <a:xfrm>
          <a:off x="10810875" y="77343000"/>
          <a:ext cx="10161905" cy="5295238"/>
        </a:xfrm>
        <a:prstGeom prst="rect">
          <a:avLst/>
        </a:prstGeom>
      </xdr:spPr>
    </xdr:pic>
    <xdr:clientData/>
  </xdr:twoCellAnchor>
  <xdr:twoCellAnchor editAs="oneCell">
    <xdr:from>
      <xdr:col>32</xdr:col>
      <xdr:colOff>0</xdr:colOff>
      <xdr:row>464</xdr:row>
      <xdr:rowOff>0</xdr:rowOff>
    </xdr:from>
    <xdr:to>
      <xdr:col>47</xdr:col>
      <xdr:colOff>208274</xdr:colOff>
      <xdr:row>496</xdr:row>
      <xdr:rowOff>46952</xdr:rowOff>
    </xdr:to>
    <xdr:pic>
      <xdr:nvPicPr>
        <xdr:cNvPr id="47" name="図 46"/>
        <xdr:cNvPicPr>
          <a:picLocks noChangeAspect="1"/>
        </xdr:cNvPicPr>
      </xdr:nvPicPr>
      <xdr:blipFill>
        <a:blip xmlns:r="http://schemas.openxmlformats.org/officeDocument/2006/relationships" r:embed="rId45"/>
        <a:stretch>
          <a:fillRect/>
        </a:stretch>
      </xdr:blipFill>
      <xdr:spPr>
        <a:xfrm>
          <a:off x="21478875" y="77343000"/>
          <a:ext cx="10209524" cy="5380952"/>
        </a:xfrm>
        <a:prstGeom prst="rect">
          <a:avLst/>
        </a:prstGeom>
      </xdr:spPr>
    </xdr:pic>
    <xdr:clientData/>
  </xdr:twoCellAnchor>
  <xdr:twoCellAnchor editAs="oneCell">
    <xdr:from>
      <xdr:col>0</xdr:col>
      <xdr:colOff>0</xdr:colOff>
      <xdr:row>497</xdr:row>
      <xdr:rowOff>0</xdr:rowOff>
    </xdr:from>
    <xdr:to>
      <xdr:col>15</xdr:col>
      <xdr:colOff>65399</xdr:colOff>
      <xdr:row>529</xdr:row>
      <xdr:rowOff>37429</xdr:rowOff>
    </xdr:to>
    <xdr:pic>
      <xdr:nvPicPr>
        <xdr:cNvPr id="49" name="図 48"/>
        <xdr:cNvPicPr>
          <a:picLocks noChangeAspect="1"/>
        </xdr:cNvPicPr>
      </xdr:nvPicPr>
      <xdr:blipFill>
        <a:blip xmlns:r="http://schemas.openxmlformats.org/officeDocument/2006/relationships" r:embed="rId46"/>
        <a:stretch>
          <a:fillRect/>
        </a:stretch>
      </xdr:blipFill>
      <xdr:spPr>
        <a:xfrm>
          <a:off x="0" y="82843688"/>
          <a:ext cx="10209524" cy="5371429"/>
        </a:xfrm>
        <a:prstGeom prst="rect">
          <a:avLst/>
        </a:prstGeom>
      </xdr:spPr>
    </xdr:pic>
    <xdr:clientData/>
  </xdr:twoCellAnchor>
  <xdr:twoCellAnchor editAs="oneCell">
    <xdr:from>
      <xdr:col>16</xdr:col>
      <xdr:colOff>0</xdr:colOff>
      <xdr:row>497</xdr:row>
      <xdr:rowOff>0</xdr:rowOff>
    </xdr:from>
    <xdr:to>
      <xdr:col>31</xdr:col>
      <xdr:colOff>246369</xdr:colOff>
      <xdr:row>529</xdr:row>
      <xdr:rowOff>8857</xdr:rowOff>
    </xdr:to>
    <xdr:pic>
      <xdr:nvPicPr>
        <xdr:cNvPr id="50" name="図 49"/>
        <xdr:cNvPicPr>
          <a:picLocks noChangeAspect="1"/>
        </xdr:cNvPicPr>
      </xdr:nvPicPr>
      <xdr:blipFill>
        <a:blip xmlns:r="http://schemas.openxmlformats.org/officeDocument/2006/relationships" r:embed="rId47"/>
        <a:stretch>
          <a:fillRect/>
        </a:stretch>
      </xdr:blipFill>
      <xdr:spPr>
        <a:xfrm>
          <a:off x="10810875" y="82843688"/>
          <a:ext cx="10247619" cy="5342857"/>
        </a:xfrm>
        <a:prstGeom prst="rect">
          <a:avLst/>
        </a:prstGeom>
      </xdr:spPr>
    </xdr:pic>
    <xdr:clientData/>
  </xdr:twoCellAnchor>
  <xdr:twoCellAnchor editAs="oneCell">
    <xdr:from>
      <xdr:col>32</xdr:col>
      <xdr:colOff>0</xdr:colOff>
      <xdr:row>497</xdr:row>
      <xdr:rowOff>0</xdr:rowOff>
    </xdr:from>
    <xdr:to>
      <xdr:col>47</xdr:col>
      <xdr:colOff>208274</xdr:colOff>
      <xdr:row>528</xdr:row>
      <xdr:rowOff>166021</xdr:rowOff>
    </xdr:to>
    <xdr:pic>
      <xdr:nvPicPr>
        <xdr:cNvPr id="51" name="図 50"/>
        <xdr:cNvPicPr>
          <a:picLocks noChangeAspect="1"/>
        </xdr:cNvPicPr>
      </xdr:nvPicPr>
      <xdr:blipFill>
        <a:blip xmlns:r="http://schemas.openxmlformats.org/officeDocument/2006/relationships" r:embed="rId48"/>
        <a:stretch>
          <a:fillRect/>
        </a:stretch>
      </xdr:blipFill>
      <xdr:spPr>
        <a:xfrm>
          <a:off x="21478875" y="82843688"/>
          <a:ext cx="10209524" cy="5333333"/>
        </a:xfrm>
        <a:prstGeom prst="rect">
          <a:avLst/>
        </a:prstGeom>
      </xdr:spPr>
    </xdr:pic>
    <xdr:clientData/>
  </xdr:twoCellAnchor>
  <xdr:twoCellAnchor editAs="oneCell">
    <xdr:from>
      <xdr:col>0</xdr:col>
      <xdr:colOff>0</xdr:colOff>
      <xdr:row>530</xdr:row>
      <xdr:rowOff>0</xdr:rowOff>
    </xdr:from>
    <xdr:to>
      <xdr:col>15</xdr:col>
      <xdr:colOff>65399</xdr:colOff>
      <xdr:row>562</xdr:row>
      <xdr:rowOff>8857</xdr:rowOff>
    </xdr:to>
    <xdr:pic>
      <xdr:nvPicPr>
        <xdr:cNvPr id="52" name="図 51"/>
        <xdr:cNvPicPr>
          <a:picLocks noChangeAspect="1"/>
        </xdr:cNvPicPr>
      </xdr:nvPicPr>
      <xdr:blipFill>
        <a:blip xmlns:r="http://schemas.openxmlformats.org/officeDocument/2006/relationships" r:embed="rId49"/>
        <a:stretch>
          <a:fillRect/>
        </a:stretch>
      </xdr:blipFill>
      <xdr:spPr>
        <a:xfrm>
          <a:off x="0" y="88344375"/>
          <a:ext cx="10209524" cy="5342857"/>
        </a:xfrm>
        <a:prstGeom prst="rect">
          <a:avLst/>
        </a:prstGeom>
      </xdr:spPr>
    </xdr:pic>
    <xdr:clientData/>
  </xdr:twoCellAnchor>
  <xdr:twoCellAnchor editAs="oneCell">
    <xdr:from>
      <xdr:col>16</xdr:col>
      <xdr:colOff>0</xdr:colOff>
      <xdr:row>530</xdr:row>
      <xdr:rowOff>0</xdr:rowOff>
    </xdr:from>
    <xdr:to>
      <xdr:col>31</xdr:col>
      <xdr:colOff>208274</xdr:colOff>
      <xdr:row>562</xdr:row>
      <xdr:rowOff>37429</xdr:rowOff>
    </xdr:to>
    <xdr:pic>
      <xdr:nvPicPr>
        <xdr:cNvPr id="53" name="図 52"/>
        <xdr:cNvPicPr>
          <a:picLocks noChangeAspect="1"/>
        </xdr:cNvPicPr>
      </xdr:nvPicPr>
      <xdr:blipFill>
        <a:blip xmlns:r="http://schemas.openxmlformats.org/officeDocument/2006/relationships" r:embed="rId50"/>
        <a:stretch>
          <a:fillRect/>
        </a:stretch>
      </xdr:blipFill>
      <xdr:spPr>
        <a:xfrm>
          <a:off x="10810875" y="88344375"/>
          <a:ext cx="10209524" cy="5371429"/>
        </a:xfrm>
        <a:prstGeom prst="rect">
          <a:avLst/>
        </a:prstGeom>
      </xdr:spPr>
    </xdr:pic>
    <xdr:clientData/>
  </xdr:twoCellAnchor>
  <xdr:twoCellAnchor editAs="oneCell">
    <xdr:from>
      <xdr:col>32</xdr:col>
      <xdr:colOff>0</xdr:colOff>
      <xdr:row>530</xdr:row>
      <xdr:rowOff>0</xdr:rowOff>
    </xdr:from>
    <xdr:to>
      <xdr:col>47</xdr:col>
      <xdr:colOff>227321</xdr:colOff>
      <xdr:row>562</xdr:row>
      <xdr:rowOff>8857</xdr:rowOff>
    </xdr:to>
    <xdr:pic>
      <xdr:nvPicPr>
        <xdr:cNvPr id="54" name="図 53"/>
        <xdr:cNvPicPr>
          <a:picLocks noChangeAspect="1"/>
        </xdr:cNvPicPr>
      </xdr:nvPicPr>
      <xdr:blipFill>
        <a:blip xmlns:r="http://schemas.openxmlformats.org/officeDocument/2006/relationships" r:embed="rId51"/>
        <a:stretch>
          <a:fillRect/>
        </a:stretch>
      </xdr:blipFill>
      <xdr:spPr>
        <a:xfrm>
          <a:off x="21478875" y="88344375"/>
          <a:ext cx="10228571" cy="5342857"/>
        </a:xfrm>
        <a:prstGeom prst="rect">
          <a:avLst/>
        </a:prstGeom>
      </xdr:spPr>
    </xdr:pic>
    <xdr:clientData/>
  </xdr:twoCellAnchor>
  <xdr:twoCellAnchor editAs="oneCell">
    <xdr:from>
      <xdr:col>0</xdr:col>
      <xdr:colOff>0</xdr:colOff>
      <xdr:row>563</xdr:row>
      <xdr:rowOff>0</xdr:rowOff>
    </xdr:from>
    <xdr:to>
      <xdr:col>15</xdr:col>
      <xdr:colOff>74923</xdr:colOff>
      <xdr:row>595</xdr:row>
      <xdr:rowOff>37429</xdr:rowOff>
    </xdr:to>
    <xdr:pic>
      <xdr:nvPicPr>
        <xdr:cNvPr id="55" name="図 54"/>
        <xdr:cNvPicPr>
          <a:picLocks noChangeAspect="1"/>
        </xdr:cNvPicPr>
      </xdr:nvPicPr>
      <xdr:blipFill>
        <a:blip xmlns:r="http://schemas.openxmlformats.org/officeDocument/2006/relationships" r:embed="rId52"/>
        <a:stretch>
          <a:fillRect/>
        </a:stretch>
      </xdr:blipFill>
      <xdr:spPr>
        <a:xfrm>
          <a:off x="0" y="93845063"/>
          <a:ext cx="10219048" cy="5371429"/>
        </a:xfrm>
        <a:prstGeom prst="rect">
          <a:avLst/>
        </a:prstGeom>
      </xdr:spPr>
    </xdr:pic>
    <xdr:clientData/>
  </xdr:twoCellAnchor>
  <xdr:twoCellAnchor editAs="oneCell">
    <xdr:from>
      <xdr:col>16</xdr:col>
      <xdr:colOff>0</xdr:colOff>
      <xdr:row>563</xdr:row>
      <xdr:rowOff>0</xdr:rowOff>
    </xdr:from>
    <xdr:to>
      <xdr:col>31</xdr:col>
      <xdr:colOff>265417</xdr:colOff>
      <xdr:row>594</xdr:row>
      <xdr:rowOff>166021</xdr:rowOff>
    </xdr:to>
    <xdr:pic>
      <xdr:nvPicPr>
        <xdr:cNvPr id="56" name="図 55"/>
        <xdr:cNvPicPr>
          <a:picLocks noChangeAspect="1"/>
        </xdr:cNvPicPr>
      </xdr:nvPicPr>
      <xdr:blipFill>
        <a:blip xmlns:r="http://schemas.openxmlformats.org/officeDocument/2006/relationships" r:embed="rId53"/>
        <a:stretch>
          <a:fillRect/>
        </a:stretch>
      </xdr:blipFill>
      <xdr:spPr>
        <a:xfrm>
          <a:off x="10810875" y="93845063"/>
          <a:ext cx="10266667" cy="5333333"/>
        </a:xfrm>
        <a:prstGeom prst="rect">
          <a:avLst/>
        </a:prstGeom>
      </xdr:spPr>
    </xdr:pic>
    <xdr:clientData/>
  </xdr:twoCellAnchor>
  <xdr:twoCellAnchor editAs="oneCell">
    <xdr:from>
      <xdr:col>32</xdr:col>
      <xdr:colOff>0</xdr:colOff>
      <xdr:row>563</xdr:row>
      <xdr:rowOff>0</xdr:rowOff>
    </xdr:from>
    <xdr:to>
      <xdr:col>47</xdr:col>
      <xdr:colOff>246369</xdr:colOff>
      <xdr:row>595</xdr:row>
      <xdr:rowOff>18381</xdr:rowOff>
    </xdr:to>
    <xdr:pic>
      <xdr:nvPicPr>
        <xdr:cNvPr id="59" name="図 58"/>
        <xdr:cNvPicPr>
          <a:picLocks noChangeAspect="1"/>
        </xdr:cNvPicPr>
      </xdr:nvPicPr>
      <xdr:blipFill>
        <a:blip xmlns:r="http://schemas.openxmlformats.org/officeDocument/2006/relationships" r:embed="rId54"/>
        <a:stretch>
          <a:fillRect/>
        </a:stretch>
      </xdr:blipFill>
      <xdr:spPr>
        <a:xfrm>
          <a:off x="21478875" y="93845063"/>
          <a:ext cx="10247619" cy="5352381"/>
        </a:xfrm>
        <a:prstGeom prst="rect">
          <a:avLst/>
        </a:prstGeom>
      </xdr:spPr>
    </xdr:pic>
    <xdr:clientData/>
  </xdr:twoCellAnchor>
  <xdr:twoCellAnchor editAs="oneCell">
    <xdr:from>
      <xdr:col>0</xdr:col>
      <xdr:colOff>0</xdr:colOff>
      <xdr:row>596</xdr:row>
      <xdr:rowOff>0</xdr:rowOff>
    </xdr:from>
    <xdr:to>
      <xdr:col>15</xdr:col>
      <xdr:colOff>122542</xdr:colOff>
      <xdr:row>628</xdr:row>
      <xdr:rowOff>46952</xdr:rowOff>
    </xdr:to>
    <xdr:pic>
      <xdr:nvPicPr>
        <xdr:cNvPr id="60" name="図 59"/>
        <xdr:cNvPicPr>
          <a:picLocks noChangeAspect="1"/>
        </xdr:cNvPicPr>
      </xdr:nvPicPr>
      <xdr:blipFill>
        <a:blip xmlns:r="http://schemas.openxmlformats.org/officeDocument/2006/relationships" r:embed="rId55"/>
        <a:stretch>
          <a:fillRect/>
        </a:stretch>
      </xdr:blipFill>
      <xdr:spPr>
        <a:xfrm>
          <a:off x="0" y="99345750"/>
          <a:ext cx="10266667" cy="5380952"/>
        </a:xfrm>
        <a:prstGeom prst="rect">
          <a:avLst/>
        </a:prstGeom>
      </xdr:spPr>
    </xdr:pic>
    <xdr:clientData/>
  </xdr:twoCellAnchor>
  <xdr:twoCellAnchor editAs="oneCell">
    <xdr:from>
      <xdr:col>16</xdr:col>
      <xdr:colOff>0</xdr:colOff>
      <xdr:row>596</xdr:row>
      <xdr:rowOff>0</xdr:rowOff>
    </xdr:from>
    <xdr:to>
      <xdr:col>31</xdr:col>
      <xdr:colOff>217798</xdr:colOff>
      <xdr:row>628</xdr:row>
      <xdr:rowOff>37429</xdr:rowOff>
    </xdr:to>
    <xdr:pic>
      <xdr:nvPicPr>
        <xdr:cNvPr id="61" name="図 60"/>
        <xdr:cNvPicPr>
          <a:picLocks noChangeAspect="1"/>
        </xdr:cNvPicPr>
      </xdr:nvPicPr>
      <xdr:blipFill>
        <a:blip xmlns:r="http://schemas.openxmlformats.org/officeDocument/2006/relationships" r:embed="rId56"/>
        <a:stretch>
          <a:fillRect/>
        </a:stretch>
      </xdr:blipFill>
      <xdr:spPr>
        <a:xfrm>
          <a:off x="10810875" y="99345750"/>
          <a:ext cx="10219048" cy="5371429"/>
        </a:xfrm>
        <a:prstGeom prst="rect">
          <a:avLst/>
        </a:prstGeom>
      </xdr:spPr>
    </xdr:pic>
    <xdr:clientData/>
  </xdr:twoCellAnchor>
  <xdr:twoCellAnchor editAs="oneCell">
    <xdr:from>
      <xdr:col>32</xdr:col>
      <xdr:colOff>0</xdr:colOff>
      <xdr:row>596</xdr:row>
      <xdr:rowOff>0</xdr:rowOff>
    </xdr:from>
    <xdr:to>
      <xdr:col>47</xdr:col>
      <xdr:colOff>227321</xdr:colOff>
      <xdr:row>628</xdr:row>
      <xdr:rowOff>8857</xdr:rowOff>
    </xdr:to>
    <xdr:pic>
      <xdr:nvPicPr>
        <xdr:cNvPr id="62" name="図 61"/>
        <xdr:cNvPicPr>
          <a:picLocks noChangeAspect="1"/>
        </xdr:cNvPicPr>
      </xdr:nvPicPr>
      <xdr:blipFill>
        <a:blip xmlns:r="http://schemas.openxmlformats.org/officeDocument/2006/relationships" r:embed="rId57"/>
        <a:stretch>
          <a:fillRect/>
        </a:stretch>
      </xdr:blipFill>
      <xdr:spPr>
        <a:xfrm>
          <a:off x="21478875" y="99345750"/>
          <a:ext cx="10228571" cy="5342857"/>
        </a:xfrm>
        <a:prstGeom prst="rect">
          <a:avLst/>
        </a:prstGeom>
      </xdr:spPr>
    </xdr:pic>
    <xdr:clientData/>
  </xdr:twoCellAnchor>
  <xdr:twoCellAnchor editAs="oneCell">
    <xdr:from>
      <xdr:col>0</xdr:col>
      <xdr:colOff>0</xdr:colOff>
      <xdr:row>629</xdr:row>
      <xdr:rowOff>0</xdr:rowOff>
    </xdr:from>
    <xdr:to>
      <xdr:col>15</xdr:col>
      <xdr:colOff>132065</xdr:colOff>
      <xdr:row>661</xdr:row>
      <xdr:rowOff>18381</xdr:rowOff>
    </xdr:to>
    <xdr:pic>
      <xdr:nvPicPr>
        <xdr:cNvPr id="63" name="図 62"/>
        <xdr:cNvPicPr>
          <a:picLocks noChangeAspect="1"/>
        </xdr:cNvPicPr>
      </xdr:nvPicPr>
      <xdr:blipFill>
        <a:blip xmlns:r="http://schemas.openxmlformats.org/officeDocument/2006/relationships" r:embed="rId58"/>
        <a:stretch>
          <a:fillRect/>
        </a:stretch>
      </xdr:blipFill>
      <xdr:spPr>
        <a:xfrm>
          <a:off x="0" y="104846438"/>
          <a:ext cx="10276190" cy="5352381"/>
        </a:xfrm>
        <a:prstGeom prst="rect">
          <a:avLst/>
        </a:prstGeom>
      </xdr:spPr>
    </xdr:pic>
    <xdr:clientData/>
  </xdr:twoCellAnchor>
  <xdr:twoCellAnchor editAs="oneCell">
    <xdr:from>
      <xdr:col>16</xdr:col>
      <xdr:colOff>0</xdr:colOff>
      <xdr:row>629</xdr:row>
      <xdr:rowOff>0</xdr:rowOff>
    </xdr:from>
    <xdr:to>
      <xdr:col>31</xdr:col>
      <xdr:colOff>246369</xdr:colOff>
      <xdr:row>661</xdr:row>
      <xdr:rowOff>8857</xdr:rowOff>
    </xdr:to>
    <xdr:pic>
      <xdr:nvPicPr>
        <xdr:cNvPr id="64" name="図 63"/>
        <xdr:cNvPicPr>
          <a:picLocks noChangeAspect="1"/>
        </xdr:cNvPicPr>
      </xdr:nvPicPr>
      <xdr:blipFill>
        <a:blip xmlns:r="http://schemas.openxmlformats.org/officeDocument/2006/relationships" r:embed="rId59"/>
        <a:stretch>
          <a:fillRect/>
        </a:stretch>
      </xdr:blipFill>
      <xdr:spPr>
        <a:xfrm>
          <a:off x="10810875" y="104846438"/>
          <a:ext cx="10247619" cy="5342857"/>
        </a:xfrm>
        <a:prstGeom prst="rect">
          <a:avLst/>
        </a:prstGeom>
      </xdr:spPr>
    </xdr:pic>
    <xdr:clientData/>
  </xdr:twoCellAnchor>
  <xdr:twoCellAnchor editAs="oneCell">
    <xdr:from>
      <xdr:col>32</xdr:col>
      <xdr:colOff>0</xdr:colOff>
      <xdr:row>629</xdr:row>
      <xdr:rowOff>0</xdr:rowOff>
    </xdr:from>
    <xdr:to>
      <xdr:col>47</xdr:col>
      <xdr:colOff>227321</xdr:colOff>
      <xdr:row>661</xdr:row>
      <xdr:rowOff>18381</xdr:rowOff>
    </xdr:to>
    <xdr:pic>
      <xdr:nvPicPr>
        <xdr:cNvPr id="65" name="図 64"/>
        <xdr:cNvPicPr>
          <a:picLocks noChangeAspect="1"/>
        </xdr:cNvPicPr>
      </xdr:nvPicPr>
      <xdr:blipFill>
        <a:blip xmlns:r="http://schemas.openxmlformats.org/officeDocument/2006/relationships" r:embed="rId60"/>
        <a:stretch>
          <a:fillRect/>
        </a:stretch>
      </xdr:blipFill>
      <xdr:spPr>
        <a:xfrm>
          <a:off x="21478875" y="104846438"/>
          <a:ext cx="10228571" cy="5352381"/>
        </a:xfrm>
        <a:prstGeom prst="rect">
          <a:avLst/>
        </a:prstGeom>
      </xdr:spPr>
    </xdr:pic>
    <xdr:clientData/>
  </xdr:twoCellAnchor>
  <xdr:twoCellAnchor editAs="oneCell">
    <xdr:from>
      <xdr:col>0</xdr:col>
      <xdr:colOff>0</xdr:colOff>
      <xdr:row>662</xdr:row>
      <xdr:rowOff>0</xdr:rowOff>
    </xdr:from>
    <xdr:to>
      <xdr:col>15</xdr:col>
      <xdr:colOff>84446</xdr:colOff>
      <xdr:row>694</xdr:row>
      <xdr:rowOff>37429</xdr:rowOff>
    </xdr:to>
    <xdr:pic>
      <xdr:nvPicPr>
        <xdr:cNvPr id="66" name="図 65"/>
        <xdr:cNvPicPr>
          <a:picLocks noChangeAspect="1"/>
        </xdr:cNvPicPr>
      </xdr:nvPicPr>
      <xdr:blipFill>
        <a:blip xmlns:r="http://schemas.openxmlformats.org/officeDocument/2006/relationships" r:embed="rId61"/>
        <a:stretch>
          <a:fillRect/>
        </a:stretch>
      </xdr:blipFill>
      <xdr:spPr>
        <a:xfrm>
          <a:off x="0" y="110347125"/>
          <a:ext cx="10228571" cy="5371429"/>
        </a:xfrm>
        <a:prstGeom prst="rect">
          <a:avLst/>
        </a:prstGeom>
      </xdr:spPr>
    </xdr:pic>
    <xdr:clientData/>
  </xdr:twoCellAnchor>
  <xdr:twoCellAnchor editAs="oneCell">
    <xdr:from>
      <xdr:col>16</xdr:col>
      <xdr:colOff>0</xdr:colOff>
      <xdr:row>662</xdr:row>
      <xdr:rowOff>0</xdr:rowOff>
    </xdr:from>
    <xdr:to>
      <xdr:col>31</xdr:col>
      <xdr:colOff>246369</xdr:colOff>
      <xdr:row>693</xdr:row>
      <xdr:rowOff>146973</xdr:rowOff>
    </xdr:to>
    <xdr:pic>
      <xdr:nvPicPr>
        <xdr:cNvPr id="67" name="図 66"/>
        <xdr:cNvPicPr>
          <a:picLocks noChangeAspect="1"/>
        </xdr:cNvPicPr>
      </xdr:nvPicPr>
      <xdr:blipFill>
        <a:blip xmlns:r="http://schemas.openxmlformats.org/officeDocument/2006/relationships" r:embed="rId62"/>
        <a:stretch>
          <a:fillRect/>
        </a:stretch>
      </xdr:blipFill>
      <xdr:spPr>
        <a:xfrm>
          <a:off x="10810875" y="110347125"/>
          <a:ext cx="10247619" cy="5314286"/>
        </a:xfrm>
        <a:prstGeom prst="rect">
          <a:avLst/>
        </a:prstGeom>
      </xdr:spPr>
    </xdr:pic>
    <xdr:clientData/>
  </xdr:twoCellAnchor>
  <xdr:twoCellAnchor editAs="oneCell">
    <xdr:from>
      <xdr:col>32</xdr:col>
      <xdr:colOff>0</xdr:colOff>
      <xdr:row>662</xdr:row>
      <xdr:rowOff>0</xdr:rowOff>
    </xdr:from>
    <xdr:to>
      <xdr:col>47</xdr:col>
      <xdr:colOff>255893</xdr:colOff>
      <xdr:row>694</xdr:row>
      <xdr:rowOff>46952</xdr:rowOff>
    </xdr:to>
    <xdr:pic>
      <xdr:nvPicPr>
        <xdr:cNvPr id="68" name="図 67"/>
        <xdr:cNvPicPr>
          <a:picLocks noChangeAspect="1"/>
        </xdr:cNvPicPr>
      </xdr:nvPicPr>
      <xdr:blipFill>
        <a:blip xmlns:r="http://schemas.openxmlformats.org/officeDocument/2006/relationships" r:embed="rId63"/>
        <a:stretch>
          <a:fillRect/>
        </a:stretch>
      </xdr:blipFill>
      <xdr:spPr>
        <a:xfrm>
          <a:off x="21478875" y="110347125"/>
          <a:ext cx="10257143" cy="5380952"/>
        </a:xfrm>
        <a:prstGeom prst="rect">
          <a:avLst/>
        </a:prstGeom>
      </xdr:spPr>
    </xdr:pic>
    <xdr:clientData/>
  </xdr:twoCellAnchor>
  <xdr:twoCellAnchor editAs="oneCell">
    <xdr:from>
      <xdr:col>0</xdr:col>
      <xdr:colOff>0</xdr:colOff>
      <xdr:row>695</xdr:row>
      <xdr:rowOff>0</xdr:rowOff>
    </xdr:from>
    <xdr:to>
      <xdr:col>15</xdr:col>
      <xdr:colOff>74923</xdr:colOff>
      <xdr:row>727</xdr:row>
      <xdr:rowOff>18381</xdr:rowOff>
    </xdr:to>
    <xdr:pic>
      <xdr:nvPicPr>
        <xdr:cNvPr id="69" name="図 68"/>
        <xdr:cNvPicPr>
          <a:picLocks noChangeAspect="1"/>
        </xdr:cNvPicPr>
      </xdr:nvPicPr>
      <xdr:blipFill>
        <a:blip xmlns:r="http://schemas.openxmlformats.org/officeDocument/2006/relationships" r:embed="rId64"/>
        <a:stretch>
          <a:fillRect/>
        </a:stretch>
      </xdr:blipFill>
      <xdr:spPr>
        <a:xfrm>
          <a:off x="0" y="115847813"/>
          <a:ext cx="10219048" cy="5352381"/>
        </a:xfrm>
        <a:prstGeom prst="rect">
          <a:avLst/>
        </a:prstGeom>
      </xdr:spPr>
    </xdr:pic>
    <xdr:clientData/>
  </xdr:twoCellAnchor>
  <xdr:twoCellAnchor editAs="oneCell">
    <xdr:from>
      <xdr:col>16</xdr:col>
      <xdr:colOff>0</xdr:colOff>
      <xdr:row>695</xdr:row>
      <xdr:rowOff>0</xdr:rowOff>
    </xdr:from>
    <xdr:to>
      <xdr:col>31</xdr:col>
      <xdr:colOff>255893</xdr:colOff>
      <xdr:row>727</xdr:row>
      <xdr:rowOff>37429</xdr:rowOff>
    </xdr:to>
    <xdr:pic>
      <xdr:nvPicPr>
        <xdr:cNvPr id="70" name="図 69"/>
        <xdr:cNvPicPr>
          <a:picLocks noChangeAspect="1"/>
        </xdr:cNvPicPr>
      </xdr:nvPicPr>
      <xdr:blipFill>
        <a:blip xmlns:r="http://schemas.openxmlformats.org/officeDocument/2006/relationships" r:embed="rId65"/>
        <a:stretch>
          <a:fillRect/>
        </a:stretch>
      </xdr:blipFill>
      <xdr:spPr>
        <a:xfrm>
          <a:off x="10810875" y="115847813"/>
          <a:ext cx="10257143" cy="5371429"/>
        </a:xfrm>
        <a:prstGeom prst="rect">
          <a:avLst/>
        </a:prstGeom>
      </xdr:spPr>
    </xdr:pic>
    <xdr:clientData/>
  </xdr:twoCellAnchor>
  <xdr:twoCellAnchor editAs="oneCell">
    <xdr:from>
      <xdr:col>32</xdr:col>
      <xdr:colOff>0</xdr:colOff>
      <xdr:row>695</xdr:row>
      <xdr:rowOff>0</xdr:rowOff>
    </xdr:from>
    <xdr:to>
      <xdr:col>47</xdr:col>
      <xdr:colOff>227321</xdr:colOff>
      <xdr:row>727</xdr:row>
      <xdr:rowOff>37429</xdr:rowOff>
    </xdr:to>
    <xdr:pic>
      <xdr:nvPicPr>
        <xdr:cNvPr id="71" name="図 70"/>
        <xdr:cNvPicPr>
          <a:picLocks noChangeAspect="1"/>
        </xdr:cNvPicPr>
      </xdr:nvPicPr>
      <xdr:blipFill>
        <a:blip xmlns:r="http://schemas.openxmlformats.org/officeDocument/2006/relationships" r:embed="rId66"/>
        <a:stretch>
          <a:fillRect/>
        </a:stretch>
      </xdr:blipFill>
      <xdr:spPr>
        <a:xfrm>
          <a:off x="21478875" y="115847813"/>
          <a:ext cx="10228571" cy="5371429"/>
        </a:xfrm>
        <a:prstGeom prst="rect">
          <a:avLst/>
        </a:prstGeom>
      </xdr:spPr>
    </xdr:pic>
    <xdr:clientData/>
  </xdr:twoCellAnchor>
  <xdr:twoCellAnchor editAs="oneCell">
    <xdr:from>
      <xdr:col>0</xdr:col>
      <xdr:colOff>0</xdr:colOff>
      <xdr:row>728</xdr:row>
      <xdr:rowOff>0</xdr:rowOff>
    </xdr:from>
    <xdr:to>
      <xdr:col>15</xdr:col>
      <xdr:colOff>122542</xdr:colOff>
      <xdr:row>760</xdr:row>
      <xdr:rowOff>37429</xdr:rowOff>
    </xdr:to>
    <xdr:pic>
      <xdr:nvPicPr>
        <xdr:cNvPr id="72" name="図 71"/>
        <xdr:cNvPicPr>
          <a:picLocks noChangeAspect="1"/>
        </xdr:cNvPicPr>
      </xdr:nvPicPr>
      <xdr:blipFill>
        <a:blip xmlns:r="http://schemas.openxmlformats.org/officeDocument/2006/relationships" r:embed="rId67"/>
        <a:stretch>
          <a:fillRect/>
        </a:stretch>
      </xdr:blipFill>
      <xdr:spPr>
        <a:xfrm>
          <a:off x="0" y="121348500"/>
          <a:ext cx="10266667" cy="5371429"/>
        </a:xfrm>
        <a:prstGeom prst="rect">
          <a:avLst/>
        </a:prstGeom>
      </xdr:spPr>
    </xdr:pic>
    <xdr:clientData/>
  </xdr:twoCellAnchor>
  <xdr:twoCellAnchor editAs="oneCell">
    <xdr:from>
      <xdr:col>16</xdr:col>
      <xdr:colOff>0</xdr:colOff>
      <xdr:row>728</xdr:row>
      <xdr:rowOff>0</xdr:rowOff>
    </xdr:from>
    <xdr:to>
      <xdr:col>31</xdr:col>
      <xdr:colOff>265417</xdr:colOff>
      <xdr:row>759</xdr:row>
      <xdr:rowOff>146973</xdr:rowOff>
    </xdr:to>
    <xdr:pic>
      <xdr:nvPicPr>
        <xdr:cNvPr id="73" name="図 72"/>
        <xdr:cNvPicPr>
          <a:picLocks noChangeAspect="1"/>
        </xdr:cNvPicPr>
      </xdr:nvPicPr>
      <xdr:blipFill>
        <a:blip xmlns:r="http://schemas.openxmlformats.org/officeDocument/2006/relationships" r:embed="rId68"/>
        <a:stretch>
          <a:fillRect/>
        </a:stretch>
      </xdr:blipFill>
      <xdr:spPr>
        <a:xfrm>
          <a:off x="10810875" y="121348500"/>
          <a:ext cx="10266667" cy="5314286"/>
        </a:xfrm>
        <a:prstGeom prst="rect">
          <a:avLst/>
        </a:prstGeom>
      </xdr:spPr>
    </xdr:pic>
    <xdr:clientData/>
  </xdr:twoCellAnchor>
  <xdr:twoCellAnchor editAs="oneCell">
    <xdr:from>
      <xdr:col>32</xdr:col>
      <xdr:colOff>0</xdr:colOff>
      <xdr:row>728</xdr:row>
      <xdr:rowOff>0</xdr:rowOff>
    </xdr:from>
    <xdr:to>
      <xdr:col>47</xdr:col>
      <xdr:colOff>255893</xdr:colOff>
      <xdr:row>759</xdr:row>
      <xdr:rowOff>166020</xdr:rowOff>
    </xdr:to>
    <xdr:pic>
      <xdr:nvPicPr>
        <xdr:cNvPr id="75" name="図 74"/>
        <xdr:cNvPicPr>
          <a:picLocks noChangeAspect="1"/>
        </xdr:cNvPicPr>
      </xdr:nvPicPr>
      <xdr:blipFill>
        <a:blip xmlns:r="http://schemas.openxmlformats.org/officeDocument/2006/relationships" r:embed="rId69"/>
        <a:stretch>
          <a:fillRect/>
        </a:stretch>
      </xdr:blipFill>
      <xdr:spPr>
        <a:xfrm>
          <a:off x="21478875" y="121348500"/>
          <a:ext cx="10257143" cy="5333333"/>
        </a:xfrm>
        <a:prstGeom prst="rect">
          <a:avLst/>
        </a:prstGeom>
      </xdr:spPr>
    </xdr:pic>
    <xdr:clientData/>
  </xdr:twoCellAnchor>
  <xdr:twoCellAnchor editAs="oneCell">
    <xdr:from>
      <xdr:col>0</xdr:col>
      <xdr:colOff>0</xdr:colOff>
      <xdr:row>761</xdr:row>
      <xdr:rowOff>0</xdr:rowOff>
    </xdr:from>
    <xdr:to>
      <xdr:col>15</xdr:col>
      <xdr:colOff>122542</xdr:colOff>
      <xdr:row>793</xdr:row>
      <xdr:rowOff>8857</xdr:rowOff>
    </xdr:to>
    <xdr:pic>
      <xdr:nvPicPr>
        <xdr:cNvPr id="78" name="図 77"/>
        <xdr:cNvPicPr>
          <a:picLocks noChangeAspect="1"/>
        </xdr:cNvPicPr>
      </xdr:nvPicPr>
      <xdr:blipFill>
        <a:blip xmlns:r="http://schemas.openxmlformats.org/officeDocument/2006/relationships" r:embed="rId70"/>
        <a:stretch>
          <a:fillRect/>
        </a:stretch>
      </xdr:blipFill>
      <xdr:spPr>
        <a:xfrm>
          <a:off x="0" y="126849188"/>
          <a:ext cx="10266667" cy="5342857"/>
        </a:xfrm>
        <a:prstGeom prst="rect">
          <a:avLst/>
        </a:prstGeom>
      </xdr:spPr>
    </xdr:pic>
    <xdr:clientData/>
  </xdr:twoCellAnchor>
  <xdr:twoCellAnchor editAs="oneCell">
    <xdr:from>
      <xdr:col>16</xdr:col>
      <xdr:colOff>0</xdr:colOff>
      <xdr:row>761</xdr:row>
      <xdr:rowOff>0</xdr:rowOff>
    </xdr:from>
    <xdr:to>
      <xdr:col>31</xdr:col>
      <xdr:colOff>255893</xdr:colOff>
      <xdr:row>793</xdr:row>
      <xdr:rowOff>37429</xdr:rowOff>
    </xdr:to>
    <xdr:pic>
      <xdr:nvPicPr>
        <xdr:cNvPr id="79" name="図 78"/>
        <xdr:cNvPicPr>
          <a:picLocks noChangeAspect="1"/>
        </xdr:cNvPicPr>
      </xdr:nvPicPr>
      <xdr:blipFill>
        <a:blip xmlns:r="http://schemas.openxmlformats.org/officeDocument/2006/relationships" r:embed="rId71"/>
        <a:stretch>
          <a:fillRect/>
        </a:stretch>
      </xdr:blipFill>
      <xdr:spPr>
        <a:xfrm>
          <a:off x="10810875" y="126849188"/>
          <a:ext cx="10257143" cy="5371429"/>
        </a:xfrm>
        <a:prstGeom prst="rect">
          <a:avLst/>
        </a:prstGeom>
      </xdr:spPr>
    </xdr:pic>
    <xdr:clientData/>
  </xdr:twoCellAnchor>
  <xdr:twoCellAnchor editAs="oneCell">
    <xdr:from>
      <xdr:col>32</xdr:col>
      <xdr:colOff>0</xdr:colOff>
      <xdr:row>761</xdr:row>
      <xdr:rowOff>0</xdr:rowOff>
    </xdr:from>
    <xdr:to>
      <xdr:col>47</xdr:col>
      <xdr:colOff>265417</xdr:colOff>
      <xdr:row>792</xdr:row>
      <xdr:rowOff>166021</xdr:rowOff>
    </xdr:to>
    <xdr:pic>
      <xdr:nvPicPr>
        <xdr:cNvPr id="80" name="図 79"/>
        <xdr:cNvPicPr>
          <a:picLocks noChangeAspect="1"/>
        </xdr:cNvPicPr>
      </xdr:nvPicPr>
      <xdr:blipFill>
        <a:blip xmlns:r="http://schemas.openxmlformats.org/officeDocument/2006/relationships" r:embed="rId72"/>
        <a:stretch>
          <a:fillRect/>
        </a:stretch>
      </xdr:blipFill>
      <xdr:spPr>
        <a:xfrm>
          <a:off x="21478875" y="126849188"/>
          <a:ext cx="10266667" cy="5333333"/>
        </a:xfrm>
        <a:prstGeom prst="rect">
          <a:avLst/>
        </a:prstGeom>
      </xdr:spPr>
    </xdr:pic>
    <xdr:clientData/>
  </xdr:twoCellAnchor>
  <xdr:twoCellAnchor editAs="oneCell">
    <xdr:from>
      <xdr:col>0</xdr:col>
      <xdr:colOff>0</xdr:colOff>
      <xdr:row>794</xdr:row>
      <xdr:rowOff>0</xdr:rowOff>
    </xdr:from>
    <xdr:to>
      <xdr:col>15</xdr:col>
      <xdr:colOff>122542</xdr:colOff>
      <xdr:row>825</xdr:row>
      <xdr:rowOff>146973</xdr:rowOff>
    </xdr:to>
    <xdr:pic>
      <xdr:nvPicPr>
        <xdr:cNvPr id="81" name="図 80"/>
        <xdr:cNvPicPr>
          <a:picLocks noChangeAspect="1"/>
        </xdr:cNvPicPr>
      </xdr:nvPicPr>
      <xdr:blipFill>
        <a:blip xmlns:r="http://schemas.openxmlformats.org/officeDocument/2006/relationships" r:embed="rId73"/>
        <a:stretch>
          <a:fillRect/>
        </a:stretch>
      </xdr:blipFill>
      <xdr:spPr>
        <a:xfrm>
          <a:off x="0" y="132349875"/>
          <a:ext cx="10266667" cy="5314286"/>
        </a:xfrm>
        <a:prstGeom prst="rect">
          <a:avLst/>
        </a:prstGeom>
      </xdr:spPr>
    </xdr:pic>
    <xdr:clientData/>
  </xdr:twoCellAnchor>
  <xdr:twoCellAnchor editAs="oneCell">
    <xdr:from>
      <xdr:col>16</xdr:col>
      <xdr:colOff>0</xdr:colOff>
      <xdr:row>794</xdr:row>
      <xdr:rowOff>0</xdr:rowOff>
    </xdr:from>
    <xdr:to>
      <xdr:col>31</xdr:col>
      <xdr:colOff>274940</xdr:colOff>
      <xdr:row>826</xdr:row>
      <xdr:rowOff>18381</xdr:rowOff>
    </xdr:to>
    <xdr:pic>
      <xdr:nvPicPr>
        <xdr:cNvPr id="82" name="図 81"/>
        <xdr:cNvPicPr>
          <a:picLocks noChangeAspect="1"/>
        </xdr:cNvPicPr>
      </xdr:nvPicPr>
      <xdr:blipFill>
        <a:blip xmlns:r="http://schemas.openxmlformats.org/officeDocument/2006/relationships" r:embed="rId74"/>
        <a:stretch>
          <a:fillRect/>
        </a:stretch>
      </xdr:blipFill>
      <xdr:spPr>
        <a:xfrm>
          <a:off x="10810875" y="132349875"/>
          <a:ext cx="10276190" cy="5352381"/>
        </a:xfrm>
        <a:prstGeom prst="rect">
          <a:avLst/>
        </a:prstGeom>
      </xdr:spPr>
    </xdr:pic>
    <xdr:clientData/>
  </xdr:twoCellAnchor>
  <xdr:twoCellAnchor editAs="oneCell">
    <xdr:from>
      <xdr:col>32</xdr:col>
      <xdr:colOff>0</xdr:colOff>
      <xdr:row>794</xdr:row>
      <xdr:rowOff>0</xdr:rowOff>
    </xdr:from>
    <xdr:to>
      <xdr:col>47</xdr:col>
      <xdr:colOff>293988</xdr:colOff>
      <xdr:row>826</xdr:row>
      <xdr:rowOff>37429</xdr:rowOff>
    </xdr:to>
    <xdr:pic>
      <xdr:nvPicPr>
        <xdr:cNvPr id="83" name="図 82"/>
        <xdr:cNvPicPr>
          <a:picLocks noChangeAspect="1"/>
        </xdr:cNvPicPr>
      </xdr:nvPicPr>
      <xdr:blipFill>
        <a:blip xmlns:r="http://schemas.openxmlformats.org/officeDocument/2006/relationships" r:embed="rId75"/>
        <a:stretch>
          <a:fillRect/>
        </a:stretch>
      </xdr:blipFill>
      <xdr:spPr>
        <a:xfrm>
          <a:off x="21478875" y="132349875"/>
          <a:ext cx="10295238" cy="5371429"/>
        </a:xfrm>
        <a:prstGeom prst="rect">
          <a:avLst/>
        </a:prstGeom>
      </xdr:spPr>
    </xdr:pic>
    <xdr:clientData/>
  </xdr:twoCellAnchor>
  <xdr:twoCellAnchor editAs="oneCell">
    <xdr:from>
      <xdr:col>0</xdr:col>
      <xdr:colOff>0</xdr:colOff>
      <xdr:row>827</xdr:row>
      <xdr:rowOff>0</xdr:rowOff>
    </xdr:from>
    <xdr:to>
      <xdr:col>15</xdr:col>
      <xdr:colOff>103494</xdr:colOff>
      <xdr:row>859</xdr:row>
      <xdr:rowOff>8857</xdr:rowOff>
    </xdr:to>
    <xdr:pic>
      <xdr:nvPicPr>
        <xdr:cNvPr id="84" name="図 83"/>
        <xdr:cNvPicPr>
          <a:picLocks noChangeAspect="1"/>
        </xdr:cNvPicPr>
      </xdr:nvPicPr>
      <xdr:blipFill>
        <a:blip xmlns:r="http://schemas.openxmlformats.org/officeDocument/2006/relationships" r:embed="rId76"/>
        <a:stretch>
          <a:fillRect/>
        </a:stretch>
      </xdr:blipFill>
      <xdr:spPr>
        <a:xfrm>
          <a:off x="0" y="137850563"/>
          <a:ext cx="10247619" cy="5342857"/>
        </a:xfrm>
        <a:prstGeom prst="rect">
          <a:avLst/>
        </a:prstGeom>
      </xdr:spPr>
    </xdr:pic>
    <xdr:clientData/>
  </xdr:twoCellAnchor>
  <xdr:twoCellAnchor editAs="oneCell">
    <xdr:from>
      <xdr:col>16</xdr:col>
      <xdr:colOff>0</xdr:colOff>
      <xdr:row>827</xdr:row>
      <xdr:rowOff>0</xdr:rowOff>
    </xdr:from>
    <xdr:to>
      <xdr:col>31</xdr:col>
      <xdr:colOff>246369</xdr:colOff>
      <xdr:row>858</xdr:row>
      <xdr:rowOff>166021</xdr:rowOff>
    </xdr:to>
    <xdr:pic>
      <xdr:nvPicPr>
        <xdr:cNvPr id="86" name="図 85"/>
        <xdr:cNvPicPr>
          <a:picLocks noChangeAspect="1"/>
        </xdr:cNvPicPr>
      </xdr:nvPicPr>
      <xdr:blipFill>
        <a:blip xmlns:r="http://schemas.openxmlformats.org/officeDocument/2006/relationships" r:embed="rId77"/>
        <a:stretch>
          <a:fillRect/>
        </a:stretch>
      </xdr:blipFill>
      <xdr:spPr>
        <a:xfrm>
          <a:off x="10810875" y="137850563"/>
          <a:ext cx="10247619" cy="5333333"/>
        </a:xfrm>
        <a:prstGeom prst="rect">
          <a:avLst/>
        </a:prstGeom>
      </xdr:spPr>
    </xdr:pic>
    <xdr:clientData/>
  </xdr:twoCellAnchor>
  <xdr:twoCellAnchor editAs="oneCell">
    <xdr:from>
      <xdr:col>32</xdr:col>
      <xdr:colOff>0</xdr:colOff>
      <xdr:row>827</xdr:row>
      <xdr:rowOff>0</xdr:rowOff>
    </xdr:from>
    <xdr:to>
      <xdr:col>47</xdr:col>
      <xdr:colOff>217798</xdr:colOff>
      <xdr:row>858</xdr:row>
      <xdr:rowOff>166021</xdr:rowOff>
    </xdr:to>
    <xdr:pic>
      <xdr:nvPicPr>
        <xdr:cNvPr id="87" name="図 86"/>
        <xdr:cNvPicPr>
          <a:picLocks noChangeAspect="1"/>
        </xdr:cNvPicPr>
      </xdr:nvPicPr>
      <xdr:blipFill>
        <a:blip xmlns:r="http://schemas.openxmlformats.org/officeDocument/2006/relationships" r:embed="rId78"/>
        <a:stretch>
          <a:fillRect/>
        </a:stretch>
      </xdr:blipFill>
      <xdr:spPr>
        <a:xfrm>
          <a:off x="21478875" y="137850563"/>
          <a:ext cx="10219048" cy="5333333"/>
        </a:xfrm>
        <a:prstGeom prst="rect">
          <a:avLst/>
        </a:prstGeom>
      </xdr:spPr>
    </xdr:pic>
    <xdr:clientData/>
  </xdr:twoCellAnchor>
  <xdr:twoCellAnchor editAs="oneCell">
    <xdr:from>
      <xdr:col>0</xdr:col>
      <xdr:colOff>0</xdr:colOff>
      <xdr:row>860</xdr:row>
      <xdr:rowOff>0</xdr:rowOff>
    </xdr:from>
    <xdr:to>
      <xdr:col>15</xdr:col>
      <xdr:colOff>113018</xdr:colOff>
      <xdr:row>892</xdr:row>
      <xdr:rowOff>37429</xdr:rowOff>
    </xdr:to>
    <xdr:pic>
      <xdr:nvPicPr>
        <xdr:cNvPr id="88" name="図 87"/>
        <xdr:cNvPicPr>
          <a:picLocks noChangeAspect="1"/>
        </xdr:cNvPicPr>
      </xdr:nvPicPr>
      <xdr:blipFill>
        <a:blip xmlns:r="http://schemas.openxmlformats.org/officeDocument/2006/relationships" r:embed="rId79"/>
        <a:stretch>
          <a:fillRect/>
        </a:stretch>
      </xdr:blipFill>
      <xdr:spPr>
        <a:xfrm>
          <a:off x="0" y="143351250"/>
          <a:ext cx="10257143" cy="5371429"/>
        </a:xfrm>
        <a:prstGeom prst="rect">
          <a:avLst/>
        </a:prstGeom>
      </xdr:spPr>
    </xdr:pic>
    <xdr:clientData/>
  </xdr:twoCellAnchor>
  <xdr:twoCellAnchor editAs="oneCell">
    <xdr:from>
      <xdr:col>16</xdr:col>
      <xdr:colOff>0</xdr:colOff>
      <xdr:row>860</xdr:row>
      <xdr:rowOff>0</xdr:rowOff>
    </xdr:from>
    <xdr:to>
      <xdr:col>31</xdr:col>
      <xdr:colOff>246369</xdr:colOff>
      <xdr:row>891</xdr:row>
      <xdr:rowOff>166020</xdr:rowOff>
    </xdr:to>
    <xdr:pic>
      <xdr:nvPicPr>
        <xdr:cNvPr id="89" name="図 88"/>
        <xdr:cNvPicPr>
          <a:picLocks noChangeAspect="1"/>
        </xdr:cNvPicPr>
      </xdr:nvPicPr>
      <xdr:blipFill>
        <a:blip xmlns:r="http://schemas.openxmlformats.org/officeDocument/2006/relationships" r:embed="rId80"/>
        <a:stretch>
          <a:fillRect/>
        </a:stretch>
      </xdr:blipFill>
      <xdr:spPr>
        <a:xfrm>
          <a:off x="10810875" y="143351250"/>
          <a:ext cx="10247619" cy="5333333"/>
        </a:xfrm>
        <a:prstGeom prst="rect">
          <a:avLst/>
        </a:prstGeom>
      </xdr:spPr>
    </xdr:pic>
    <xdr:clientData/>
  </xdr:twoCellAnchor>
  <xdr:twoCellAnchor editAs="oneCell">
    <xdr:from>
      <xdr:col>32</xdr:col>
      <xdr:colOff>0</xdr:colOff>
      <xdr:row>860</xdr:row>
      <xdr:rowOff>0</xdr:rowOff>
    </xdr:from>
    <xdr:to>
      <xdr:col>47</xdr:col>
      <xdr:colOff>227321</xdr:colOff>
      <xdr:row>892</xdr:row>
      <xdr:rowOff>18381</xdr:rowOff>
    </xdr:to>
    <xdr:pic>
      <xdr:nvPicPr>
        <xdr:cNvPr id="90" name="図 89"/>
        <xdr:cNvPicPr>
          <a:picLocks noChangeAspect="1"/>
        </xdr:cNvPicPr>
      </xdr:nvPicPr>
      <xdr:blipFill>
        <a:blip xmlns:r="http://schemas.openxmlformats.org/officeDocument/2006/relationships" r:embed="rId81"/>
        <a:stretch>
          <a:fillRect/>
        </a:stretch>
      </xdr:blipFill>
      <xdr:spPr>
        <a:xfrm>
          <a:off x="21478875" y="143351250"/>
          <a:ext cx="10228571" cy="5352381"/>
        </a:xfrm>
        <a:prstGeom prst="rect">
          <a:avLst/>
        </a:prstGeom>
      </xdr:spPr>
    </xdr:pic>
    <xdr:clientData/>
  </xdr:twoCellAnchor>
  <xdr:twoCellAnchor editAs="oneCell">
    <xdr:from>
      <xdr:col>0</xdr:col>
      <xdr:colOff>0</xdr:colOff>
      <xdr:row>893</xdr:row>
      <xdr:rowOff>0</xdr:rowOff>
    </xdr:from>
    <xdr:to>
      <xdr:col>15</xdr:col>
      <xdr:colOff>103494</xdr:colOff>
      <xdr:row>925</xdr:row>
      <xdr:rowOff>37429</xdr:rowOff>
    </xdr:to>
    <xdr:pic>
      <xdr:nvPicPr>
        <xdr:cNvPr id="91" name="図 90"/>
        <xdr:cNvPicPr>
          <a:picLocks noChangeAspect="1"/>
        </xdr:cNvPicPr>
      </xdr:nvPicPr>
      <xdr:blipFill>
        <a:blip xmlns:r="http://schemas.openxmlformats.org/officeDocument/2006/relationships" r:embed="rId82"/>
        <a:stretch>
          <a:fillRect/>
        </a:stretch>
      </xdr:blipFill>
      <xdr:spPr>
        <a:xfrm>
          <a:off x="0" y="148851938"/>
          <a:ext cx="10247619" cy="5371429"/>
        </a:xfrm>
        <a:prstGeom prst="rect">
          <a:avLst/>
        </a:prstGeom>
      </xdr:spPr>
    </xdr:pic>
    <xdr:clientData/>
  </xdr:twoCellAnchor>
  <xdr:twoCellAnchor editAs="oneCell">
    <xdr:from>
      <xdr:col>16</xdr:col>
      <xdr:colOff>0</xdr:colOff>
      <xdr:row>893</xdr:row>
      <xdr:rowOff>0</xdr:rowOff>
    </xdr:from>
    <xdr:to>
      <xdr:col>31</xdr:col>
      <xdr:colOff>246369</xdr:colOff>
      <xdr:row>925</xdr:row>
      <xdr:rowOff>37429</xdr:rowOff>
    </xdr:to>
    <xdr:pic>
      <xdr:nvPicPr>
        <xdr:cNvPr id="92" name="図 91"/>
        <xdr:cNvPicPr>
          <a:picLocks noChangeAspect="1"/>
        </xdr:cNvPicPr>
      </xdr:nvPicPr>
      <xdr:blipFill>
        <a:blip xmlns:r="http://schemas.openxmlformats.org/officeDocument/2006/relationships" r:embed="rId83"/>
        <a:stretch>
          <a:fillRect/>
        </a:stretch>
      </xdr:blipFill>
      <xdr:spPr>
        <a:xfrm>
          <a:off x="10810875" y="148851938"/>
          <a:ext cx="10247619" cy="537142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2"/>
  <sheetViews>
    <sheetView tabSelected="1" zoomScale="85" zoomScaleNormal="85" workbookViewId="0">
      <pane ySplit="12" topLeftCell="A118" activePane="bottomLeft" state="frozen"/>
      <selection pane="bottomLeft" activeCell="P9" sqref="P9"/>
    </sheetView>
  </sheetViews>
  <sheetFormatPr defaultRowHeight="13.5" x14ac:dyDescent="0.15"/>
  <cols>
    <col min="1" max="1" width="5.25" customWidth="1"/>
    <col min="4" max="4" width="15.375" style="30" bestFit="1" customWidth="1"/>
    <col min="5" max="5" width="13.125" bestFit="1" customWidth="1"/>
    <col min="6" max="6" width="10.5" bestFit="1" customWidth="1"/>
    <col min="7" max="7" width="15.875" style="30" bestFit="1" customWidth="1"/>
    <col min="10" max="10" width="8.875" style="38" bestFit="1" customWidth="1"/>
    <col min="11" max="11" width="8.875" customWidth="1"/>
    <col min="12" max="12" width="8.875" bestFit="1" customWidth="1"/>
    <col min="13" max="13" width="11" bestFit="1" customWidth="1"/>
    <col min="14" max="14" width="9.875" customWidth="1"/>
    <col min="15" max="16" width="12.625" bestFit="1" customWidth="1"/>
  </cols>
  <sheetData>
    <row r="1" spans="1:18" x14ac:dyDescent="0.15">
      <c r="A1" t="s">
        <v>0</v>
      </c>
      <c r="C1" s="8"/>
      <c r="F1" s="8"/>
      <c r="J1" s="64" t="s">
        <v>1</v>
      </c>
      <c r="K1" s="64"/>
      <c r="L1" s="64" t="s">
        <v>2</v>
      </c>
      <c r="M1" s="64"/>
      <c r="N1" s="18" t="s">
        <v>22</v>
      </c>
      <c r="O1" s="31" t="s">
        <v>29</v>
      </c>
      <c r="Q1" s="58"/>
      <c r="R1" s="58"/>
    </row>
    <row r="2" spans="1:18" x14ac:dyDescent="0.15">
      <c r="A2" t="s">
        <v>3</v>
      </c>
      <c r="C2" s="8"/>
      <c r="F2" s="8"/>
      <c r="J2" s="59">
        <v>100000</v>
      </c>
      <c r="K2" s="59"/>
      <c r="L2" s="60">
        <v>0.05</v>
      </c>
      <c r="M2" s="60"/>
      <c r="N2" s="19">
        <f>COUNTIF(J14:J220,"&gt;1")/COUNTIF(A14:A220,"&gt;=1")</f>
        <v>0.38383838383838381</v>
      </c>
      <c r="O2" s="15">
        <f>AVERAGE(O14:O220)</f>
        <v>3.3537245364500023</v>
      </c>
      <c r="Q2" s="58"/>
      <c r="R2" s="58"/>
    </row>
    <row r="3" spans="1:18" x14ac:dyDescent="0.15">
      <c r="A3" t="s">
        <v>4</v>
      </c>
      <c r="C3" s="8"/>
      <c r="F3" s="8"/>
      <c r="J3"/>
    </row>
    <row r="4" spans="1:18" x14ac:dyDescent="0.15">
      <c r="A4" t="s">
        <v>5</v>
      </c>
      <c r="C4" s="8"/>
      <c r="F4" s="8"/>
      <c r="J4" s="25" t="s">
        <v>24</v>
      </c>
      <c r="K4" s="25" t="s">
        <v>25</v>
      </c>
      <c r="L4" s="27" t="s">
        <v>26</v>
      </c>
      <c r="M4" s="28" t="s">
        <v>27</v>
      </c>
      <c r="N4" s="32" t="s">
        <v>30</v>
      </c>
      <c r="O4" s="34" t="s">
        <v>31</v>
      </c>
    </row>
    <row r="5" spans="1:18" x14ac:dyDescent="0.15">
      <c r="A5" t="s">
        <v>6</v>
      </c>
      <c r="C5" s="8"/>
      <c r="F5" s="8"/>
      <c r="J5" s="26">
        <f>SUM(J14:J322)</f>
        <v>15946.000000000011</v>
      </c>
      <c r="K5" s="26">
        <f>SUM(K14:K322)</f>
        <v>40072061.2306991</v>
      </c>
      <c r="L5" s="29">
        <f>SUM(L14:L322)</f>
        <v>-6755.9999999999964</v>
      </c>
      <c r="M5" s="29">
        <f>SUM(M14:M322)</f>
        <v>-15575901.263628908</v>
      </c>
      <c r="N5" s="29">
        <v>9</v>
      </c>
      <c r="O5" s="35">
        <f>J2+K5+M5</f>
        <v>24596159.967070192</v>
      </c>
      <c r="P5">
        <f>COUNTIF(J14:J223,"&gt;1")</f>
        <v>78</v>
      </c>
      <c r="Q5">
        <f>COUNTIF(L14:L223,"&lt;0")</f>
        <v>120</v>
      </c>
    </row>
    <row r="6" spans="1:18" x14ac:dyDescent="0.15">
      <c r="A6" s="63" t="s">
        <v>16</v>
      </c>
      <c r="B6" s="63"/>
      <c r="C6" s="63"/>
      <c r="D6" s="63"/>
      <c r="E6" s="63"/>
      <c r="F6" s="63"/>
      <c r="G6" s="63"/>
      <c r="H6" s="63"/>
      <c r="I6" s="63"/>
      <c r="J6" s="63"/>
      <c r="K6" s="63"/>
      <c r="L6" s="63"/>
      <c r="M6" s="63"/>
      <c r="N6" s="63"/>
      <c r="O6" s="71">
        <f>O5/N119</f>
        <v>37.02627095230482</v>
      </c>
    </row>
    <row r="7" spans="1:18" x14ac:dyDescent="0.15">
      <c r="A7" s="63"/>
      <c r="B7" s="63"/>
      <c r="C7" s="63"/>
      <c r="D7" s="63"/>
      <c r="E7" s="63"/>
      <c r="F7" s="63"/>
      <c r="G7" s="63"/>
      <c r="H7" s="63"/>
      <c r="I7" s="63"/>
      <c r="J7" s="63"/>
      <c r="K7" s="63"/>
      <c r="L7" s="63"/>
      <c r="M7" s="63"/>
      <c r="N7" s="63"/>
    </row>
    <row r="8" spans="1:18" x14ac:dyDescent="0.15">
      <c r="A8" s="63"/>
      <c r="B8" s="63"/>
      <c r="C8" s="63"/>
      <c r="D8" s="63"/>
      <c r="E8" s="63"/>
      <c r="F8" s="63"/>
      <c r="G8" s="63"/>
      <c r="H8" s="63"/>
      <c r="I8" s="63"/>
      <c r="J8" s="63"/>
      <c r="K8" s="63"/>
      <c r="L8" s="63"/>
      <c r="M8" s="63"/>
      <c r="N8" s="63"/>
    </row>
    <row r="9" spans="1:18" x14ac:dyDescent="0.15">
      <c r="B9" s="17"/>
      <c r="C9" s="17"/>
      <c r="D9" s="33"/>
      <c r="E9" s="17"/>
      <c r="F9" s="17"/>
      <c r="G9" s="33"/>
      <c r="H9" s="17"/>
      <c r="I9" s="20"/>
      <c r="J9" s="17"/>
      <c r="K9" s="17"/>
      <c r="L9" s="17"/>
      <c r="M9" s="17"/>
      <c r="N9" s="17"/>
      <c r="O9" s="17"/>
    </row>
    <row r="10" spans="1:18" x14ac:dyDescent="0.15">
      <c r="D10"/>
      <c r="G10"/>
      <c r="J10"/>
    </row>
    <row r="11" spans="1:18" x14ac:dyDescent="0.15">
      <c r="C11" t="s">
        <v>17</v>
      </c>
      <c r="D11" s="36"/>
      <c r="G11" s="36"/>
      <c r="I11">
        <f>COUNTIF(I116:I217,"ー")</f>
        <v>0</v>
      </c>
      <c r="J11">
        <f>COUNTIF(J116:J217,"&gt;0")</f>
        <v>43</v>
      </c>
      <c r="L11">
        <f>COUNTIF(L116:L217,"&lt;0")</f>
        <v>56</v>
      </c>
      <c r="N11" s="80">
        <f>J11/(J11+L11)</f>
        <v>0.43434343434343436</v>
      </c>
    </row>
    <row r="12" spans="1:18" x14ac:dyDescent="0.15">
      <c r="A12" s="23" t="s">
        <v>23</v>
      </c>
      <c r="B12" s="4" t="s">
        <v>7</v>
      </c>
      <c r="C12" s="4" t="s">
        <v>8</v>
      </c>
      <c r="D12" s="4" t="s">
        <v>9</v>
      </c>
      <c r="E12" s="4" t="s">
        <v>10</v>
      </c>
      <c r="F12" s="4" t="s">
        <v>11</v>
      </c>
      <c r="G12" s="4" t="s">
        <v>12</v>
      </c>
      <c r="H12" s="4" t="s">
        <v>13</v>
      </c>
      <c r="I12" s="4" t="s">
        <v>28</v>
      </c>
      <c r="J12" s="4" t="s">
        <v>14</v>
      </c>
      <c r="K12" s="4" t="s">
        <v>20</v>
      </c>
      <c r="L12" s="4" t="s">
        <v>15</v>
      </c>
      <c r="M12" s="4" t="s">
        <v>21</v>
      </c>
      <c r="N12" s="4" t="s">
        <v>19</v>
      </c>
      <c r="O12" s="4" t="s">
        <v>18</v>
      </c>
      <c r="P12" s="4" t="s">
        <v>433</v>
      </c>
    </row>
    <row r="13" spans="1:18" x14ac:dyDescent="0.15">
      <c r="A13" s="9"/>
      <c r="B13" s="9"/>
      <c r="C13" s="9"/>
      <c r="D13" s="48" t="s">
        <v>243</v>
      </c>
      <c r="E13" s="9"/>
      <c r="F13" s="9"/>
      <c r="G13" s="9"/>
      <c r="H13" s="9"/>
      <c r="I13" s="9"/>
      <c r="J13" s="9"/>
      <c r="K13" s="9"/>
      <c r="L13" s="9"/>
      <c r="M13" s="9"/>
      <c r="N13" s="9"/>
      <c r="O13" s="9"/>
    </row>
    <row r="14" spans="1:18" x14ac:dyDescent="0.15">
      <c r="A14" s="21">
        <v>1</v>
      </c>
      <c r="B14" s="21" t="s">
        <v>33</v>
      </c>
      <c r="C14" s="5">
        <f>$J$2*$L$2/(E14-F14)/10000</f>
        <v>0.60240963855422847</v>
      </c>
      <c r="D14" s="10" t="s">
        <v>37</v>
      </c>
      <c r="E14" s="21">
        <v>192.42</v>
      </c>
      <c r="F14" s="21">
        <v>191.59</v>
      </c>
      <c r="G14" s="10" t="s">
        <v>38</v>
      </c>
      <c r="H14" s="21">
        <v>195.24</v>
      </c>
      <c r="I14" s="21" t="s">
        <v>39</v>
      </c>
      <c r="J14" s="11">
        <f>ABS(H14-E14)*100</f>
        <v>282.00000000000216</v>
      </c>
      <c r="K14" s="11">
        <f>J14*C14*100</f>
        <v>16987.951807229372</v>
      </c>
      <c r="L14" s="12"/>
      <c r="M14" s="13"/>
      <c r="N14" s="6">
        <f>J2+J14*C14*100</f>
        <v>116987.95180722937</v>
      </c>
      <c r="O14" s="7">
        <f t="shared" ref="O14" si="0">(H14-E14)/(E14-F14)</f>
        <v>3.3975903614458742</v>
      </c>
      <c r="P14" t="s">
        <v>434</v>
      </c>
    </row>
    <row r="15" spans="1:18" x14ac:dyDescent="0.15">
      <c r="A15" s="21">
        <v>2</v>
      </c>
      <c r="B15" s="21" t="s">
        <v>34</v>
      </c>
      <c r="C15" s="5">
        <f>ABS(N14*$L$2/(E15-F15)/10000)</f>
        <v>1.1036599227097088</v>
      </c>
      <c r="D15" s="10" t="s">
        <v>40</v>
      </c>
      <c r="E15" s="21">
        <v>196.71</v>
      </c>
      <c r="F15" s="21">
        <v>197.24</v>
      </c>
      <c r="G15" s="10" t="s">
        <v>41</v>
      </c>
      <c r="H15" s="21">
        <v>197.24</v>
      </c>
      <c r="I15" s="21" t="s">
        <v>42</v>
      </c>
      <c r="J15" s="11" t="str">
        <f>IFERROR(IF(AND(B15="売",I15="勝"),ABS(E15-H15),IF(AND(B15="買",I15="勝"),ABS(E15-H15),""))*100,"")</f>
        <v/>
      </c>
      <c r="K15" s="11" t="str">
        <f>IFERROR(IF(J15&gt;=1,J15*C15*100,""),"")</f>
        <v/>
      </c>
      <c r="L15" s="12">
        <f>IFERROR(IF(AND(B15="売",I15="負"),(E15-H15),IF(AND(B15="買",I15="負"),(H15-E15),""))*100,"")</f>
        <v>-53.000000000000114</v>
      </c>
      <c r="M15" s="13">
        <f>IFERROR(IF(L15&lt;=1,L15*C15*100,""),"")</f>
        <v>-5849.3975903614692</v>
      </c>
      <c r="N15" s="6">
        <f>IF(M15&lt;1,M15+N14,K15+N14)</f>
        <v>111138.55421686791</v>
      </c>
      <c r="O15" s="7"/>
      <c r="P15" t="s">
        <v>434</v>
      </c>
    </row>
    <row r="16" spans="1:18" x14ac:dyDescent="0.15">
      <c r="A16" s="21">
        <v>3</v>
      </c>
      <c r="B16" s="21" t="s">
        <v>34</v>
      </c>
      <c r="C16" s="5">
        <f t="shared" ref="C16:C35" si="1">ABS(N15*$L$2/(E16-F16)/10000)</f>
        <v>1.1576932730923988</v>
      </c>
      <c r="D16" s="10" t="s">
        <v>43</v>
      </c>
      <c r="E16" s="21">
        <v>200.46</v>
      </c>
      <c r="F16" s="21">
        <v>200.94</v>
      </c>
      <c r="G16" s="10" t="s">
        <v>44</v>
      </c>
      <c r="H16" s="21">
        <v>200.94</v>
      </c>
      <c r="I16" s="21" t="s">
        <v>42</v>
      </c>
      <c r="J16" s="11" t="str">
        <f t="shared" ref="J16:J18" si="2">IFERROR(IF(AND(B16="売",I16="勝"),ABS(E16-H16),IF(AND(B16="買",I16="勝"),ABS(E16-H16),""))*100,"")</f>
        <v/>
      </c>
      <c r="K16" s="11" t="str">
        <f t="shared" ref="K16:K18" si="3">IFERROR(IF(J16&gt;=1,J16*C16*100,""),"")</f>
        <v/>
      </c>
      <c r="L16" s="12">
        <f t="shared" ref="L16:L35" si="4">IFERROR(IF(AND(B16="売",I16="負"),(E16-H16),IF(AND(B16="買",I16="負"),(H16-E16),""))*100,"")</f>
        <v>-47.999999999998977</v>
      </c>
      <c r="M16" s="13">
        <f t="shared" ref="M16:M35" si="5">IFERROR(IF(L16&lt;=1,L16*C16*100,""),"")</f>
        <v>-5556.9277108433962</v>
      </c>
      <c r="N16" s="6">
        <f t="shared" ref="N16:N35" si="6">IF(M16&lt;1,M16+N15,K16+N15)</f>
        <v>105581.62650602451</v>
      </c>
      <c r="O16" s="7"/>
      <c r="P16" t="s">
        <v>434</v>
      </c>
    </row>
    <row r="17" spans="1:21" x14ac:dyDescent="0.15">
      <c r="A17" s="21">
        <v>4</v>
      </c>
      <c r="B17" s="21" t="s">
        <v>33</v>
      </c>
      <c r="C17" s="5">
        <f t="shared" si="1"/>
        <v>0.75415447504301381</v>
      </c>
      <c r="D17" s="10" t="s">
        <v>45</v>
      </c>
      <c r="E17" s="21">
        <v>201.52</v>
      </c>
      <c r="F17" s="21">
        <v>200.82</v>
      </c>
      <c r="G17" s="10" t="s">
        <v>46</v>
      </c>
      <c r="H17" s="21">
        <v>200.82</v>
      </c>
      <c r="I17" s="21" t="s">
        <v>42</v>
      </c>
      <c r="J17" s="11" t="str">
        <f t="shared" si="2"/>
        <v/>
      </c>
      <c r="K17" s="11" t="str">
        <f t="shared" si="3"/>
        <v/>
      </c>
      <c r="L17" s="12">
        <f t="shared" si="4"/>
        <v>-70.000000000001705</v>
      </c>
      <c r="M17" s="13">
        <f t="shared" si="5"/>
        <v>-5279.0813253012257</v>
      </c>
      <c r="N17" s="6">
        <f t="shared" si="6"/>
        <v>100302.54518072327</v>
      </c>
      <c r="O17" s="7"/>
      <c r="P17" t="s">
        <v>435</v>
      </c>
    </row>
    <row r="18" spans="1:21" x14ac:dyDescent="0.15">
      <c r="A18" s="21">
        <v>5</v>
      </c>
      <c r="B18" s="21" t="s">
        <v>34</v>
      </c>
      <c r="C18" s="5">
        <f t="shared" si="1"/>
        <v>0.57645140908461356</v>
      </c>
      <c r="D18" s="10" t="s">
        <v>47</v>
      </c>
      <c r="E18" s="21">
        <v>200.29</v>
      </c>
      <c r="F18" s="21">
        <v>201.16</v>
      </c>
      <c r="G18" s="10" t="s">
        <v>48</v>
      </c>
      <c r="H18" s="21">
        <v>200.65</v>
      </c>
      <c r="I18" s="21" t="s">
        <v>42</v>
      </c>
      <c r="J18" s="11" t="str">
        <f t="shared" si="2"/>
        <v/>
      </c>
      <c r="K18" s="11" t="str">
        <f t="shared" si="3"/>
        <v/>
      </c>
      <c r="L18" s="12">
        <f t="shared" si="4"/>
        <v>-36.000000000001364</v>
      </c>
      <c r="M18" s="13">
        <f t="shared" si="5"/>
        <v>-2075.2250727046876</v>
      </c>
      <c r="N18" s="6">
        <f t="shared" si="6"/>
        <v>98227.320108018583</v>
      </c>
      <c r="O18" s="7"/>
      <c r="P18" t="s">
        <v>435</v>
      </c>
    </row>
    <row r="19" spans="1:21" x14ac:dyDescent="0.15">
      <c r="A19" s="21">
        <v>6</v>
      </c>
      <c r="B19" s="21" t="s">
        <v>33</v>
      </c>
      <c r="C19" s="5">
        <f t="shared" si="1"/>
        <v>0.76740093834387757</v>
      </c>
      <c r="D19" s="10" t="s">
        <v>49</v>
      </c>
      <c r="E19" s="21">
        <v>199.15</v>
      </c>
      <c r="F19" s="21">
        <v>198.51</v>
      </c>
      <c r="G19" s="10" t="s">
        <v>50</v>
      </c>
      <c r="H19" s="21">
        <v>202.97</v>
      </c>
      <c r="I19" s="21" t="s">
        <v>39</v>
      </c>
      <c r="J19" s="11">
        <f>IFERROR(IF(AND(B19="売",I19="勝"),ABS(E19-H19),IF(AND(B19="買",I19="勝"),ABS(E19-H19),""))*100,"")</f>
        <v>381.99999999999932</v>
      </c>
      <c r="K19" s="11">
        <f>IFERROR(IF(J19&gt;=1,J19*C19*100,""),"")</f>
        <v>29314.715844736071</v>
      </c>
      <c r="L19" s="12" t="str">
        <f t="shared" si="4"/>
        <v/>
      </c>
      <c r="M19" s="13" t="str">
        <f t="shared" si="5"/>
        <v/>
      </c>
      <c r="N19" s="6">
        <f t="shared" si="6"/>
        <v>127542.03595275465</v>
      </c>
      <c r="O19" s="7">
        <f t="shared" ref="O19:O20" si="7">(H19-E19)/(E19-F19)</f>
        <v>5.9687499999998517</v>
      </c>
      <c r="P19" t="s">
        <v>435</v>
      </c>
    </row>
    <row r="20" spans="1:21" x14ac:dyDescent="0.15">
      <c r="A20" s="21">
        <v>7</v>
      </c>
      <c r="B20" s="21" t="s">
        <v>35</v>
      </c>
      <c r="C20" s="5">
        <f t="shared" si="1"/>
        <v>1.2754203595275466</v>
      </c>
      <c r="D20" s="10" t="s">
        <v>51</v>
      </c>
      <c r="E20" s="21">
        <v>203.79</v>
      </c>
      <c r="F20" s="21">
        <v>203.29</v>
      </c>
      <c r="G20" s="10" t="s">
        <v>52</v>
      </c>
      <c r="H20" s="21">
        <v>204.08</v>
      </c>
      <c r="I20" s="21" t="s">
        <v>39</v>
      </c>
      <c r="J20" s="11">
        <f t="shared" ref="J20" si="8">IFERROR(IF(AND(B20="売",I20="勝"),ABS(E20-H20),IF(AND(B20="買",I20="勝"),ABS(E20-H20),""))*100,"")</f>
        <v>29.000000000002046</v>
      </c>
      <c r="K20" s="11">
        <f t="shared" ref="K20" si="9">IFERROR(IF(J20&gt;=1,J20*C20*100,""),"")</f>
        <v>3698.7190426301459</v>
      </c>
      <c r="L20" s="12" t="str">
        <f t="shared" si="4"/>
        <v/>
      </c>
      <c r="M20" s="13" t="str">
        <f t="shared" si="5"/>
        <v/>
      </c>
      <c r="N20" s="6">
        <f t="shared" si="6"/>
        <v>131240.75499538481</v>
      </c>
      <c r="O20" s="7">
        <f t="shared" si="7"/>
        <v>0.58000000000004093</v>
      </c>
      <c r="P20" t="s">
        <v>435</v>
      </c>
    </row>
    <row r="21" spans="1:21" x14ac:dyDescent="0.15">
      <c r="A21" s="21">
        <v>8</v>
      </c>
      <c r="B21" s="21" t="s">
        <v>35</v>
      </c>
      <c r="C21" s="5">
        <f t="shared" si="1"/>
        <v>2.6248150999076962</v>
      </c>
      <c r="D21" s="10" t="s">
        <v>54</v>
      </c>
      <c r="E21" s="21">
        <v>197.56</v>
      </c>
      <c r="F21" s="21">
        <v>197.31</v>
      </c>
      <c r="G21" s="10" t="s">
        <v>53</v>
      </c>
      <c r="H21" s="21">
        <v>197.31</v>
      </c>
      <c r="I21" s="21" t="s">
        <v>42</v>
      </c>
      <c r="J21" s="11" t="str">
        <f>IFERROR(IF(AND(B21="売",I21="勝"),ABS(E21-H21),IF(AND(B21="買",I21="勝"),ABS(E21-H21),""))*100,"")</f>
        <v/>
      </c>
      <c r="K21" s="11" t="str">
        <f>IFERROR(IF(J21&gt;=1,J21*C21*100,""),"")</f>
        <v/>
      </c>
      <c r="L21" s="12">
        <f t="shared" si="4"/>
        <v>-25</v>
      </c>
      <c r="M21" s="13">
        <f t="shared" si="5"/>
        <v>-6562.0377497692407</v>
      </c>
      <c r="N21" s="6">
        <f t="shared" si="6"/>
        <v>124678.71724561557</v>
      </c>
      <c r="O21" s="7"/>
    </row>
    <row r="22" spans="1:21" x14ac:dyDescent="0.15">
      <c r="A22" s="21">
        <v>9</v>
      </c>
      <c r="B22" s="21" t="s">
        <v>36</v>
      </c>
      <c r="C22" s="5">
        <f t="shared" si="1"/>
        <v>2.2264056651004949</v>
      </c>
      <c r="D22" s="10" t="s">
        <v>55</v>
      </c>
      <c r="E22" s="21">
        <v>196.61</v>
      </c>
      <c r="F22" s="21">
        <v>196.89</v>
      </c>
      <c r="G22" s="10" t="s">
        <v>56</v>
      </c>
      <c r="H22" s="21">
        <v>196.89</v>
      </c>
      <c r="I22" s="21" t="s">
        <v>42</v>
      </c>
      <c r="J22" s="11" t="str">
        <f t="shared" ref="J22:J23" si="10">IFERROR(IF(AND(B22="売",I22="勝"),ABS(E22-H22),IF(AND(B22="買",I22="勝"),ABS(E22-H22),""))*100,"")</f>
        <v/>
      </c>
      <c r="K22" s="11" t="str">
        <f t="shared" ref="K22:K23" si="11">IFERROR(IF(J22&gt;=1,J22*C22*100,""),"")</f>
        <v/>
      </c>
      <c r="L22" s="12">
        <f t="shared" si="4"/>
        <v>-27.999999999997272</v>
      </c>
      <c r="M22" s="13">
        <f t="shared" si="5"/>
        <v>-6233.9358622807777</v>
      </c>
      <c r="N22" s="6">
        <f t="shared" si="6"/>
        <v>118444.78138333479</v>
      </c>
      <c r="O22" s="7"/>
    </row>
    <row r="23" spans="1:21" x14ac:dyDescent="0.15">
      <c r="A23" s="21">
        <v>10</v>
      </c>
      <c r="B23" s="21" t="s">
        <v>35</v>
      </c>
      <c r="C23" s="5">
        <f t="shared" si="1"/>
        <v>0.94003794748679081</v>
      </c>
      <c r="D23" s="10" t="s">
        <v>57</v>
      </c>
      <c r="E23" s="21">
        <v>197.31</v>
      </c>
      <c r="F23" s="21">
        <v>196.68</v>
      </c>
      <c r="G23" s="10" t="s">
        <v>58</v>
      </c>
      <c r="H23" s="21">
        <v>196.68</v>
      </c>
      <c r="I23" s="21" t="s">
        <v>42</v>
      </c>
      <c r="J23" s="11" t="str">
        <f t="shared" si="10"/>
        <v/>
      </c>
      <c r="K23" s="11" t="str">
        <f t="shared" si="11"/>
        <v/>
      </c>
      <c r="L23" s="12">
        <f t="shared" si="4"/>
        <v>-62.999999999999545</v>
      </c>
      <c r="M23" s="13">
        <f t="shared" si="5"/>
        <v>-5922.2390691667397</v>
      </c>
      <c r="N23" s="6">
        <f t="shared" si="6"/>
        <v>112522.54231416805</v>
      </c>
      <c r="O23" s="7"/>
    </row>
    <row r="24" spans="1:21" x14ac:dyDescent="0.15">
      <c r="A24" s="21">
        <v>11</v>
      </c>
      <c r="B24" s="21" t="s">
        <v>34</v>
      </c>
      <c r="C24" s="5">
        <f t="shared" si="1"/>
        <v>0.78140654384839059</v>
      </c>
      <c r="D24" s="10" t="s">
        <v>59</v>
      </c>
      <c r="E24" s="21">
        <v>195.96</v>
      </c>
      <c r="F24" s="21">
        <v>196.68</v>
      </c>
      <c r="G24" s="10" t="s">
        <v>60</v>
      </c>
      <c r="H24" s="21">
        <v>195.54</v>
      </c>
      <c r="I24" s="21" t="s">
        <v>39</v>
      </c>
      <c r="J24" s="11">
        <f>IFERROR(IF(AND(B24="売",I24="勝"),ABS(E24-H24),IF(AND(B24="買",I24="勝"),ABS(E24-H24),""))*100,"")</f>
        <v>42.000000000001592</v>
      </c>
      <c r="K24" s="11">
        <f>IFERROR(IF(J24&gt;=1,J24*C24*100,""),"")</f>
        <v>3281.9074841633651</v>
      </c>
      <c r="L24" s="12" t="str">
        <f t="shared" si="4"/>
        <v/>
      </c>
      <c r="M24" s="13" t="str">
        <f t="shared" si="5"/>
        <v/>
      </c>
      <c r="N24" s="6">
        <f t="shared" si="6"/>
        <v>115804.44979833142</v>
      </c>
      <c r="O24" s="7">
        <f t="shared" ref="O24:O25" si="12">(H24-E24)/(E24-F24)</f>
        <v>0.58333333333335635</v>
      </c>
    </row>
    <row r="25" spans="1:21" x14ac:dyDescent="0.15">
      <c r="A25" s="21">
        <v>12</v>
      </c>
      <c r="B25" s="21" t="s">
        <v>35</v>
      </c>
      <c r="C25" s="5">
        <f t="shared" si="1"/>
        <v>0.73293955568564939</v>
      </c>
      <c r="D25" s="10" t="s">
        <v>61</v>
      </c>
      <c r="E25" s="21">
        <v>196.01</v>
      </c>
      <c r="F25" s="21">
        <v>195.22</v>
      </c>
      <c r="G25" s="10" t="s">
        <v>62</v>
      </c>
      <c r="H25" s="21">
        <v>197.91</v>
      </c>
      <c r="I25" s="21" t="s">
        <v>39</v>
      </c>
      <c r="J25" s="11">
        <f t="shared" ref="J25" si="13">IFERROR(IF(AND(B25="売",I25="勝"),ABS(E25-H25),IF(AND(B25="買",I25="勝"),ABS(E25-H25),""))*100,"")</f>
        <v>190.00000000000057</v>
      </c>
      <c r="K25" s="11">
        <f t="shared" ref="K25" si="14">IFERROR(IF(J25&gt;=1,J25*C25*100,""),"")</f>
        <v>13925.851558027382</v>
      </c>
      <c r="L25" s="12" t="str">
        <f t="shared" si="4"/>
        <v/>
      </c>
      <c r="M25" s="13" t="str">
        <f t="shared" si="5"/>
        <v/>
      </c>
      <c r="N25" s="6">
        <f t="shared" si="6"/>
        <v>129730.3013563588</v>
      </c>
      <c r="O25" s="7">
        <f t="shared" si="12"/>
        <v>2.405063291139272</v>
      </c>
      <c r="P25" t="s">
        <v>435</v>
      </c>
    </row>
    <row r="26" spans="1:21" x14ac:dyDescent="0.15">
      <c r="A26" s="21">
        <v>13</v>
      </c>
      <c r="B26" s="21" t="s">
        <v>34</v>
      </c>
      <c r="C26" s="5">
        <f t="shared" si="1"/>
        <v>1.0633631258717697</v>
      </c>
      <c r="D26" s="10" t="s">
        <v>63</v>
      </c>
      <c r="E26" s="21">
        <v>197.47</v>
      </c>
      <c r="F26" s="21">
        <v>198.08</v>
      </c>
      <c r="G26" s="10" t="s">
        <v>64</v>
      </c>
      <c r="H26" s="21">
        <v>198.08</v>
      </c>
      <c r="I26" s="21" t="s">
        <v>42</v>
      </c>
      <c r="J26" s="11" t="str">
        <f t="shared" ref="J26:J35" si="15">IFERROR(IF(AND(B26="売",I26="勝"),ABS(E26-H26),IF(AND(B26="買",I26="勝"),ABS(E26-H26),""))*100,"")</f>
        <v/>
      </c>
      <c r="K26" s="11" t="str">
        <f t="shared" ref="K26:K35" si="16">IFERROR(IF(J26&gt;=1,J26*C26*100,""),"")</f>
        <v/>
      </c>
      <c r="L26" s="12">
        <f t="shared" si="4"/>
        <v>-61.000000000001364</v>
      </c>
      <c r="M26" s="13">
        <f t="shared" si="5"/>
        <v>-6486.5150678179407</v>
      </c>
      <c r="N26" s="6">
        <f t="shared" si="6"/>
        <v>123243.78628854087</v>
      </c>
      <c r="O26" s="7"/>
      <c r="P26" t="s">
        <v>434</v>
      </c>
    </row>
    <row r="27" spans="1:21" x14ac:dyDescent="0.15">
      <c r="A27" s="21">
        <v>14</v>
      </c>
      <c r="B27" s="21" t="s">
        <v>35</v>
      </c>
      <c r="C27" s="5">
        <f t="shared" si="1"/>
        <v>1.6654565714667477</v>
      </c>
      <c r="D27" s="10" t="s">
        <v>65</v>
      </c>
      <c r="E27" s="21">
        <v>197.28</v>
      </c>
      <c r="F27" s="21">
        <v>196.91</v>
      </c>
      <c r="G27" s="10" t="s">
        <v>66</v>
      </c>
      <c r="H27" s="21">
        <v>196.91</v>
      </c>
      <c r="I27" s="21" t="s">
        <v>42</v>
      </c>
      <c r="J27" s="11" t="str">
        <f t="shared" si="15"/>
        <v/>
      </c>
      <c r="K27" s="11" t="str">
        <f t="shared" si="16"/>
        <v/>
      </c>
      <c r="L27" s="12">
        <f t="shared" si="4"/>
        <v>-37.000000000000455</v>
      </c>
      <c r="M27" s="13">
        <f t="shared" si="5"/>
        <v>-6162.1893144270425</v>
      </c>
      <c r="N27" s="6">
        <f t="shared" si="6"/>
        <v>117081.59697411383</v>
      </c>
      <c r="O27" s="7"/>
      <c r="P27" t="s">
        <v>434</v>
      </c>
    </row>
    <row r="28" spans="1:21" x14ac:dyDescent="0.15">
      <c r="A28" s="21">
        <v>15</v>
      </c>
      <c r="B28" s="21" t="s">
        <v>35</v>
      </c>
      <c r="C28" s="5">
        <f t="shared" si="1"/>
        <v>1.3009066330457422</v>
      </c>
      <c r="D28" s="10" t="s">
        <v>67</v>
      </c>
      <c r="E28" s="21">
        <v>197.35</v>
      </c>
      <c r="F28" s="21">
        <v>196.9</v>
      </c>
      <c r="G28" s="10" t="s">
        <v>68</v>
      </c>
      <c r="H28" s="21">
        <v>196.9</v>
      </c>
      <c r="I28" s="21" t="s">
        <v>42</v>
      </c>
      <c r="J28" s="11" t="str">
        <f t="shared" si="15"/>
        <v/>
      </c>
      <c r="K28" s="11" t="str">
        <f t="shared" si="16"/>
        <v/>
      </c>
      <c r="L28" s="12">
        <f t="shared" si="4"/>
        <v>-44.999999999998863</v>
      </c>
      <c r="M28" s="13">
        <f t="shared" si="5"/>
        <v>-5854.0798487056918</v>
      </c>
      <c r="N28" s="6">
        <f t="shared" si="6"/>
        <v>111227.51712540814</v>
      </c>
      <c r="O28" s="7"/>
      <c r="P28" t="s">
        <v>435</v>
      </c>
    </row>
    <row r="29" spans="1:21" x14ac:dyDescent="0.15">
      <c r="A29" s="21">
        <v>16</v>
      </c>
      <c r="B29" s="21" t="s">
        <v>35</v>
      </c>
      <c r="C29" s="5">
        <f t="shared" si="1"/>
        <v>0.69517198203381569</v>
      </c>
      <c r="D29" s="10" t="s">
        <v>69</v>
      </c>
      <c r="E29" s="21">
        <v>196.29</v>
      </c>
      <c r="F29" s="21">
        <v>195.49</v>
      </c>
      <c r="G29" s="10" t="s">
        <v>70</v>
      </c>
      <c r="H29" s="21">
        <v>197.34</v>
      </c>
      <c r="I29" s="21" t="s">
        <v>39</v>
      </c>
      <c r="J29" s="11">
        <f t="shared" si="15"/>
        <v>105.00000000000114</v>
      </c>
      <c r="K29" s="11">
        <f t="shared" si="16"/>
        <v>7299.3058113551442</v>
      </c>
      <c r="L29" s="12" t="str">
        <f t="shared" si="4"/>
        <v/>
      </c>
      <c r="M29" s="13" t="str">
        <f t="shared" si="5"/>
        <v/>
      </c>
      <c r="N29" s="6">
        <f t="shared" si="6"/>
        <v>118526.82293676327</v>
      </c>
      <c r="O29" s="7">
        <f t="shared" ref="O29" si="17">(H29-E29)/(E29-F29)</f>
        <v>1.3125000000000422</v>
      </c>
      <c r="P29" t="s">
        <v>434</v>
      </c>
    </row>
    <row r="30" spans="1:21" x14ac:dyDescent="0.15">
      <c r="A30" s="21">
        <v>17</v>
      </c>
      <c r="B30" s="21" t="s">
        <v>34</v>
      </c>
      <c r="C30" s="5">
        <f t="shared" si="1"/>
        <v>5.3875828607612988</v>
      </c>
      <c r="D30" s="14" t="s">
        <v>71</v>
      </c>
      <c r="E30" s="21">
        <v>197.32</v>
      </c>
      <c r="F30" s="21">
        <v>197.43</v>
      </c>
      <c r="G30" s="14" t="s">
        <v>72</v>
      </c>
      <c r="H30" s="21">
        <v>197.43</v>
      </c>
      <c r="I30" s="21" t="s">
        <v>42</v>
      </c>
      <c r="J30" s="11" t="str">
        <f t="shared" si="15"/>
        <v/>
      </c>
      <c r="K30" s="11" t="str">
        <f t="shared" si="16"/>
        <v/>
      </c>
      <c r="L30" s="12">
        <f t="shared" si="4"/>
        <v>-11.000000000001364</v>
      </c>
      <c r="M30" s="13">
        <f t="shared" si="5"/>
        <v>-5926.3411468381637</v>
      </c>
      <c r="N30" s="6">
        <f t="shared" si="6"/>
        <v>112600.48178992511</v>
      </c>
      <c r="O30" s="7"/>
      <c r="P30" t="s">
        <v>434</v>
      </c>
      <c r="R30" s="38"/>
      <c r="S30" s="38"/>
      <c r="T30" s="38"/>
      <c r="U30" s="38"/>
    </row>
    <row r="31" spans="1:21" x14ac:dyDescent="0.15">
      <c r="A31" s="21">
        <v>18</v>
      </c>
      <c r="B31" s="21" t="s">
        <v>34</v>
      </c>
      <c r="C31" s="5">
        <f t="shared" si="1"/>
        <v>0.81594552021681765</v>
      </c>
      <c r="D31" s="14" t="s">
        <v>73</v>
      </c>
      <c r="E31" s="21">
        <v>197.42</v>
      </c>
      <c r="F31" s="21">
        <v>198.11</v>
      </c>
      <c r="G31" s="14" t="s">
        <v>76</v>
      </c>
      <c r="H31" s="21">
        <v>198.11</v>
      </c>
      <c r="I31" s="21" t="s">
        <v>42</v>
      </c>
      <c r="J31" s="11" t="str">
        <f t="shared" si="15"/>
        <v/>
      </c>
      <c r="K31" s="11" t="str">
        <f t="shared" si="16"/>
        <v/>
      </c>
      <c r="L31" s="12">
        <f t="shared" si="4"/>
        <v>-69.000000000002615</v>
      </c>
      <c r="M31" s="13">
        <f t="shared" si="5"/>
        <v>-5630.0240894962553</v>
      </c>
      <c r="N31" s="6">
        <f t="shared" si="6"/>
        <v>106970.45770042884</v>
      </c>
      <c r="O31" s="7"/>
      <c r="P31" t="s">
        <v>434</v>
      </c>
    </row>
    <row r="32" spans="1:21" x14ac:dyDescent="0.15">
      <c r="A32" s="21">
        <v>19</v>
      </c>
      <c r="B32" s="21" t="s">
        <v>35</v>
      </c>
      <c r="C32" s="5">
        <f t="shared" si="1"/>
        <v>1.5281493957204368</v>
      </c>
      <c r="D32" s="14" t="s">
        <v>74</v>
      </c>
      <c r="E32" s="21">
        <v>198.73</v>
      </c>
      <c r="F32" s="21">
        <v>198.38</v>
      </c>
      <c r="G32" s="14" t="s">
        <v>75</v>
      </c>
      <c r="H32" s="21">
        <v>201.98</v>
      </c>
      <c r="I32" s="21" t="s">
        <v>39</v>
      </c>
      <c r="J32" s="11">
        <f t="shared" si="15"/>
        <v>325</v>
      </c>
      <c r="K32" s="11">
        <f t="shared" si="16"/>
        <v>49664.855360914196</v>
      </c>
      <c r="L32" s="12" t="str">
        <f t="shared" si="4"/>
        <v/>
      </c>
      <c r="M32" s="13" t="str">
        <f t="shared" si="5"/>
        <v/>
      </c>
      <c r="N32" s="6">
        <f t="shared" si="6"/>
        <v>156635.31306134304</v>
      </c>
      <c r="O32" s="7">
        <f t="shared" ref="O32:O34" si="18">(H32-E32)/(E32-F32)</f>
        <v>9.2857142857144357</v>
      </c>
      <c r="P32" t="s">
        <v>435</v>
      </c>
    </row>
    <row r="33" spans="1:16" x14ac:dyDescent="0.15">
      <c r="A33" s="21">
        <v>20</v>
      </c>
      <c r="B33" s="21" t="s">
        <v>35</v>
      </c>
      <c r="C33" s="5">
        <f t="shared" si="1"/>
        <v>2.3732623191111681</v>
      </c>
      <c r="D33" s="14" t="s">
        <v>77</v>
      </c>
      <c r="E33" s="21">
        <v>201.5</v>
      </c>
      <c r="F33" s="21">
        <v>201.17</v>
      </c>
      <c r="G33" s="14" t="s">
        <v>78</v>
      </c>
      <c r="H33" s="21">
        <v>201.17</v>
      </c>
      <c r="I33" s="21" t="s">
        <v>42</v>
      </c>
      <c r="J33" s="11" t="str">
        <f t="shared" si="15"/>
        <v/>
      </c>
      <c r="K33" s="11" t="str">
        <f t="shared" si="16"/>
        <v/>
      </c>
      <c r="L33" s="12">
        <f t="shared" si="4"/>
        <v>-33.000000000001251</v>
      </c>
      <c r="M33" s="13">
        <f t="shared" si="5"/>
        <v>-7831.7656530671511</v>
      </c>
      <c r="N33" s="6">
        <f t="shared" si="6"/>
        <v>148803.54740827589</v>
      </c>
      <c r="O33" s="7"/>
      <c r="P33" t="s">
        <v>434</v>
      </c>
    </row>
    <row r="34" spans="1:16" x14ac:dyDescent="0.15">
      <c r="A34" s="21">
        <v>21</v>
      </c>
      <c r="B34" s="21" t="s">
        <v>35</v>
      </c>
      <c r="C34" s="5">
        <f t="shared" si="1"/>
        <v>1.4588583079242181</v>
      </c>
      <c r="D34" s="14" t="s">
        <v>79</v>
      </c>
      <c r="E34" s="21">
        <v>201.68</v>
      </c>
      <c r="F34" s="21">
        <v>201.17</v>
      </c>
      <c r="G34" s="14" t="s">
        <v>80</v>
      </c>
      <c r="H34" s="21">
        <v>207.18</v>
      </c>
      <c r="I34" s="21" t="s">
        <v>39</v>
      </c>
      <c r="J34" s="11">
        <f t="shared" si="15"/>
        <v>550</v>
      </c>
      <c r="K34" s="11">
        <f t="shared" si="16"/>
        <v>80237.206935832</v>
      </c>
      <c r="L34" s="12" t="str">
        <f t="shared" si="4"/>
        <v/>
      </c>
      <c r="M34" s="13" t="str">
        <f t="shared" si="5"/>
        <v/>
      </c>
      <c r="N34" s="6">
        <f t="shared" si="6"/>
        <v>229040.75434410787</v>
      </c>
      <c r="O34" s="7">
        <f t="shared" si="18"/>
        <v>10.784313725489788</v>
      </c>
      <c r="P34" t="s">
        <v>435</v>
      </c>
    </row>
    <row r="35" spans="1:16" x14ac:dyDescent="0.15">
      <c r="A35" s="21">
        <v>22</v>
      </c>
      <c r="B35" s="21" t="s">
        <v>34</v>
      </c>
      <c r="C35" s="5">
        <f t="shared" si="1"/>
        <v>2.4895734167837382</v>
      </c>
      <c r="D35" s="14" t="s">
        <v>81</v>
      </c>
      <c r="E35" s="21">
        <v>204.25</v>
      </c>
      <c r="F35" s="21">
        <v>204.71</v>
      </c>
      <c r="G35" s="14" t="s">
        <v>82</v>
      </c>
      <c r="H35" s="21">
        <v>204.71</v>
      </c>
      <c r="I35" s="21" t="s">
        <v>42</v>
      </c>
      <c r="J35" s="11" t="str">
        <f t="shared" si="15"/>
        <v/>
      </c>
      <c r="K35" s="11" t="str">
        <f t="shared" si="16"/>
        <v/>
      </c>
      <c r="L35" s="12">
        <f t="shared" si="4"/>
        <v>-46.000000000000796</v>
      </c>
      <c r="M35" s="13">
        <f t="shared" si="5"/>
        <v>-11452.037717205394</v>
      </c>
      <c r="N35" s="6">
        <f t="shared" si="6"/>
        <v>217588.71662690249</v>
      </c>
      <c r="O35" s="7"/>
      <c r="P35" t="s">
        <v>435</v>
      </c>
    </row>
    <row r="36" spans="1:16" s="8" customFormat="1" x14ac:dyDescent="0.15">
      <c r="A36" s="62" t="s">
        <v>179</v>
      </c>
      <c r="B36" s="62"/>
      <c r="C36" s="62"/>
      <c r="D36" s="62"/>
      <c r="E36" s="62"/>
      <c r="F36" s="62"/>
      <c r="G36" s="62"/>
      <c r="H36" s="62"/>
      <c r="I36" s="62"/>
      <c r="J36" s="11"/>
      <c r="K36" s="11"/>
      <c r="L36" s="12"/>
      <c r="M36" s="13"/>
      <c r="N36" s="41"/>
      <c r="O36" s="40"/>
    </row>
    <row r="37" spans="1:16" x14ac:dyDescent="0.15">
      <c r="A37" s="21">
        <v>23</v>
      </c>
      <c r="B37" s="21" t="s">
        <v>35</v>
      </c>
      <c r="C37" s="5">
        <f>ABS(N35*$L$2/(E37-F37)/10000)</f>
        <v>0.64758546615149293</v>
      </c>
      <c r="D37" s="14" t="s">
        <v>83</v>
      </c>
      <c r="E37" s="21">
        <v>204.6</v>
      </c>
      <c r="F37" s="21">
        <v>202.92</v>
      </c>
      <c r="G37" s="14" t="s">
        <v>84</v>
      </c>
      <c r="H37" s="21">
        <v>202.92</v>
      </c>
      <c r="I37" s="21" t="s">
        <v>42</v>
      </c>
      <c r="J37" s="11"/>
      <c r="K37" s="11"/>
      <c r="L37" s="12">
        <f>(E37-H37)*-100</f>
        <v>-168.00000000000068</v>
      </c>
      <c r="M37" s="13">
        <f t="shared" ref="M37" si="19">L37*C37*100</f>
        <v>-10879.435831345125</v>
      </c>
      <c r="N37" s="6">
        <f>N35+((H37-E37)*C37)*10000</f>
        <v>206709.28079555737</v>
      </c>
      <c r="O37" s="21"/>
      <c r="P37" t="s">
        <v>434</v>
      </c>
    </row>
    <row r="38" spans="1:16" x14ac:dyDescent="0.15">
      <c r="A38" s="21">
        <v>24</v>
      </c>
      <c r="B38" s="21" t="s">
        <v>35</v>
      </c>
      <c r="C38" s="5">
        <f>ABS(N37*$L$2/(E38-F38)/10000)</f>
        <v>0.80745812810764539</v>
      </c>
      <c r="D38" s="14" t="s">
        <v>85</v>
      </c>
      <c r="E38" s="21">
        <v>205.36</v>
      </c>
      <c r="F38" s="21">
        <v>204.08</v>
      </c>
      <c r="G38" s="14" t="s">
        <v>86</v>
      </c>
      <c r="H38" s="21">
        <v>205.59</v>
      </c>
      <c r="I38" s="21" t="s">
        <v>39</v>
      </c>
      <c r="J38" s="11">
        <f t="shared" ref="J38" si="20">IFERROR(IF(AND(B38="売",I38="勝"),ABS(E38-H38),IF(AND(B38="買",I38="勝"),ABS(E38-H38),""))*100,"")</f>
        <v>22.999999999998977</v>
      </c>
      <c r="K38" s="11">
        <f t="shared" ref="K38" si="21">IFERROR(IF(J38&gt;=1,J38*C38*100,""),"")</f>
        <v>1857.1536946475017</v>
      </c>
      <c r="L38" s="12" t="str">
        <f t="shared" ref="L38" si="22">IFERROR(IF(AND(B38="売",I38="負"),(E38-H38),IF(AND(B38="買",I38="負"),(H38-E38),""))*100,"")</f>
        <v/>
      </c>
      <c r="M38" s="13" t="str">
        <f t="shared" ref="M38" si="23">IFERROR(IF(L38&lt;=1,L38*C38*100,""),"")</f>
        <v/>
      </c>
      <c r="N38" s="6">
        <f t="shared" ref="N38:N66" si="24">IF(M38&lt;1,M38+N37,K38+N37)</f>
        <v>208566.43449020488</v>
      </c>
      <c r="O38" s="7">
        <f t="shared" ref="O38" si="25">(H38-E38)/(E38-F38)</f>
        <v>0.17968749999999184</v>
      </c>
      <c r="P38" t="s">
        <v>435</v>
      </c>
    </row>
    <row r="39" spans="1:16" x14ac:dyDescent="0.15">
      <c r="A39" s="21">
        <v>25</v>
      </c>
      <c r="B39" s="21" t="s">
        <v>34</v>
      </c>
      <c r="C39" s="5">
        <f t="shared" ref="C39:C66" si="26">ABS(N38*$L$2/(E39-F39)/10000)</f>
        <v>3.0671534483853353</v>
      </c>
      <c r="D39" s="14" t="s">
        <v>87</v>
      </c>
      <c r="E39" s="21">
        <v>204.43</v>
      </c>
      <c r="F39" s="21">
        <v>204.77</v>
      </c>
      <c r="G39" s="14" t="s">
        <v>88</v>
      </c>
      <c r="H39" s="21">
        <v>204.77</v>
      </c>
      <c r="I39" s="21" t="s">
        <v>42</v>
      </c>
      <c r="J39" s="11" t="str">
        <f t="shared" ref="J39:J66" si="27">IFERROR(IF(AND(B39="売",I39="勝"),ABS(E39-H39),IF(AND(B39="買",I39="勝"),ABS(E39-H39),""))*100,"")</f>
        <v/>
      </c>
      <c r="K39" s="11" t="str">
        <f t="shared" ref="K39:K66" si="28">IFERROR(IF(J39&gt;=1,J39*C39*100,""),"")</f>
        <v/>
      </c>
      <c r="L39" s="12">
        <f t="shared" ref="L39:L66" si="29">IFERROR(IF(AND(B39="売",I39="負"),(E39-H39),IF(AND(B39="買",I39="負"),(H39-E39),""))*100,"")</f>
        <v>-34.000000000000341</v>
      </c>
      <c r="M39" s="13">
        <f t="shared" ref="M39:M66" si="30">IFERROR(IF(L39&lt;=1,L39*C39*100,""),"")</f>
        <v>-10428.321724510244</v>
      </c>
      <c r="N39" s="6">
        <f t="shared" si="24"/>
        <v>198138.11276569462</v>
      </c>
      <c r="O39" s="21"/>
      <c r="P39" t="s">
        <v>435</v>
      </c>
    </row>
    <row r="40" spans="1:16" x14ac:dyDescent="0.15">
      <c r="A40" s="21">
        <v>26</v>
      </c>
      <c r="B40" s="21" t="s">
        <v>34</v>
      </c>
      <c r="C40" s="5">
        <f t="shared" si="26"/>
        <v>1.6240828915220509</v>
      </c>
      <c r="D40" s="14" t="s">
        <v>89</v>
      </c>
      <c r="E40" s="21">
        <v>204.48</v>
      </c>
      <c r="F40" s="21">
        <v>205.09</v>
      </c>
      <c r="G40" s="14" t="s">
        <v>90</v>
      </c>
      <c r="H40" s="21">
        <v>205.09</v>
      </c>
      <c r="I40" s="21" t="s">
        <v>42</v>
      </c>
      <c r="J40" s="11" t="str">
        <f t="shared" si="27"/>
        <v/>
      </c>
      <c r="K40" s="11" t="str">
        <f t="shared" si="28"/>
        <v/>
      </c>
      <c r="L40" s="12">
        <f t="shared" si="29"/>
        <v>-61.000000000001364</v>
      </c>
      <c r="M40" s="13">
        <f t="shared" si="30"/>
        <v>-9906.905638284732</v>
      </c>
      <c r="N40" s="6">
        <f t="shared" si="24"/>
        <v>188231.2071274099</v>
      </c>
      <c r="O40" s="7"/>
      <c r="P40" t="s">
        <v>434</v>
      </c>
    </row>
    <row r="41" spans="1:16" x14ac:dyDescent="0.15">
      <c r="A41" s="21">
        <v>27</v>
      </c>
      <c r="B41" s="21" t="s">
        <v>34</v>
      </c>
      <c r="C41" s="5">
        <f t="shared" si="26"/>
        <v>2.5436649611811837</v>
      </c>
      <c r="D41" s="14" t="s">
        <v>91</v>
      </c>
      <c r="E41" s="21">
        <v>204.9</v>
      </c>
      <c r="F41" s="21">
        <v>205.27</v>
      </c>
      <c r="G41" s="14" t="s">
        <v>92</v>
      </c>
      <c r="H41" s="21">
        <v>205.27</v>
      </c>
      <c r="I41" s="21" t="s">
        <v>42</v>
      </c>
      <c r="J41" s="11" t="str">
        <f t="shared" si="27"/>
        <v/>
      </c>
      <c r="K41" s="11" t="str">
        <f t="shared" si="28"/>
        <v/>
      </c>
      <c r="L41" s="12">
        <f t="shared" si="29"/>
        <v>-37.000000000000455</v>
      </c>
      <c r="M41" s="13">
        <f t="shared" si="30"/>
        <v>-9411.5603563704954</v>
      </c>
      <c r="N41" s="6">
        <f t="shared" si="24"/>
        <v>178819.64677103941</v>
      </c>
      <c r="O41" s="7"/>
      <c r="P41" t="s">
        <v>435</v>
      </c>
    </row>
    <row r="42" spans="1:16" s="16" customFormat="1" x14ac:dyDescent="0.15">
      <c r="A42" s="21">
        <v>28</v>
      </c>
      <c r="B42" s="21" t="s">
        <v>34</v>
      </c>
      <c r="C42" s="5">
        <f t="shared" si="26"/>
        <v>5.2594013756183138</v>
      </c>
      <c r="D42" s="24" t="s">
        <v>93</v>
      </c>
      <c r="E42" s="9">
        <v>203.85</v>
      </c>
      <c r="F42" s="9">
        <v>204.02</v>
      </c>
      <c r="G42" s="24" t="s">
        <v>94</v>
      </c>
      <c r="H42" s="9">
        <v>204.02</v>
      </c>
      <c r="I42" s="9" t="s">
        <v>42</v>
      </c>
      <c r="J42" s="11" t="str">
        <f t="shared" si="27"/>
        <v/>
      </c>
      <c r="K42" s="11" t="str">
        <f t="shared" si="28"/>
        <v/>
      </c>
      <c r="L42" s="12">
        <f t="shared" si="29"/>
        <v>-17.000000000001592</v>
      </c>
      <c r="M42" s="13">
        <f t="shared" si="30"/>
        <v>-8940.9823385519703</v>
      </c>
      <c r="N42" s="6">
        <f t="shared" si="24"/>
        <v>169878.66443248745</v>
      </c>
      <c r="O42" s="7"/>
      <c r="P42" s="16" t="s">
        <v>434</v>
      </c>
    </row>
    <row r="43" spans="1:16" s="16" customFormat="1" x14ac:dyDescent="0.15">
      <c r="A43" s="21">
        <v>29</v>
      </c>
      <c r="B43" s="21" t="s">
        <v>34</v>
      </c>
      <c r="C43" s="5">
        <f t="shared" si="26"/>
        <v>1.8072198343881689</v>
      </c>
      <c r="D43" s="24" t="s">
        <v>95</v>
      </c>
      <c r="E43" s="9">
        <v>206.04</v>
      </c>
      <c r="F43" s="9">
        <v>206.51</v>
      </c>
      <c r="G43" s="24" t="s">
        <v>96</v>
      </c>
      <c r="H43" s="9">
        <v>206.51</v>
      </c>
      <c r="I43" s="9" t="s">
        <v>42</v>
      </c>
      <c r="J43" s="11" t="str">
        <f t="shared" si="27"/>
        <v/>
      </c>
      <c r="K43" s="11" t="str">
        <f t="shared" si="28"/>
        <v/>
      </c>
      <c r="L43" s="12">
        <f t="shared" si="29"/>
        <v>-46.999999999999886</v>
      </c>
      <c r="M43" s="13">
        <f t="shared" si="30"/>
        <v>-8493.9332216243729</v>
      </c>
      <c r="N43" s="6">
        <f t="shared" si="24"/>
        <v>161384.73121086307</v>
      </c>
      <c r="O43" s="9"/>
      <c r="P43" s="16" t="s">
        <v>435</v>
      </c>
    </row>
    <row r="44" spans="1:16" x14ac:dyDescent="0.15">
      <c r="A44" s="21">
        <v>30</v>
      </c>
      <c r="B44" s="21" t="s">
        <v>35</v>
      </c>
      <c r="C44" s="5">
        <f t="shared" si="26"/>
        <v>2.1234833054059594</v>
      </c>
      <c r="D44" s="30" t="s">
        <v>97</v>
      </c>
      <c r="E44" s="9">
        <v>206.58</v>
      </c>
      <c r="F44" s="9">
        <v>206.2</v>
      </c>
      <c r="G44" s="30" t="s">
        <v>98</v>
      </c>
      <c r="H44" s="9">
        <v>206.2</v>
      </c>
      <c r="I44" s="9" t="s">
        <v>42</v>
      </c>
      <c r="J44" s="11" t="str">
        <f t="shared" si="27"/>
        <v/>
      </c>
      <c r="K44" s="11" t="str">
        <f t="shared" si="28"/>
        <v/>
      </c>
      <c r="L44" s="12">
        <f t="shared" si="29"/>
        <v>-38.000000000002387</v>
      </c>
      <c r="M44" s="13">
        <f t="shared" si="30"/>
        <v>-8069.2365605431532</v>
      </c>
      <c r="N44" s="6">
        <f t="shared" si="24"/>
        <v>153315.49465031992</v>
      </c>
      <c r="O44" s="21"/>
      <c r="P44" s="16" t="s">
        <v>435</v>
      </c>
    </row>
    <row r="45" spans="1:16" x14ac:dyDescent="0.15">
      <c r="A45" s="21">
        <v>31</v>
      </c>
      <c r="B45" s="21" t="s">
        <v>35</v>
      </c>
      <c r="C45" s="5">
        <f t="shared" si="26"/>
        <v>3.8328873662582161</v>
      </c>
      <c r="D45" s="30" t="s">
        <v>99</v>
      </c>
      <c r="E45" s="9">
        <v>207.79</v>
      </c>
      <c r="F45" s="9">
        <v>207.59</v>
      </c>
      <c r="G45" s="30" t="s">
        <v>100</v>
      </c>
      <c r="H45" s="9">
        <v>207.59</v>
      </c>
      <c r="I45" s="9" t="s">
        <v>42</v>
      </c>
      <c r="J45" s="11" t="str">
        <f t="shared" si="27"/>
        <v/>
      </c>
      <c r="K45" s="11" t="str">
        <f t="shared" si="28"/>
        <v/>
      </c>
      <c r="L45" s="12">
        <f t="shared" si="29"/>
        <v>-19.999999999998863</v>
      </c>
      <c r="M45" s="13">
        <f t="shared" si="30"/>
        <v>-7665.7747325159962</v>
      </c>
      <c r="N45" s="6">
        <f t="shared" si="24"/>
        <v>145649.71991780392</v>
      </c>
      <c r="O45" s="21"/>
      <c r="P45" s="16" t="s">
        <v>435</v>
      </c>
    </row>
    <row r="46" spans="1:16" x14ac:dyDescent="0.15">
      <c r="A46" s="21">
        <v>32</v>
      </c>
      <c r="B46" s="21" t="s">
        <v>34</v>
      </c>
      <c r="C46" s="5">
        <f t="shared" si="26"/>
        <v>0.94577740206368421</v>
      </c>
      <c r="D46" s="30" t="s">
        <v>101</v>
      </c>
      <c r="E46" s="9">
        <v>208.96</v>
      </c>
      <c r="F46" s="9">
        <v>209.73</v>
      </c>
      <c r="G46" s="30" t="s">
        <v>102</v>
      </c>
      <c r="H46" s="9">
        <v>205.86</v>
      </c>
      <c r="I46" s="9" t="s">
        <v>39</v>
      </c>
      <c r="J46" s="11">
        <f t="shared" si="27"/>
        <v>309.99999999999943</v>
      </c>
      <c r="K46" s="11">
        <f t="shared" si="28"/>
        <v>29319.099463974158</v>
      </c>
      <c r="L46" s="12" t="str">
        <f t="shared" si="29"/>
        <v/>
      </c>
      <c r="M46" s="13" t="str">
        <f t="shared" si="30"/>
        <v/>
      </c>
      <c r="N46" s="6">
        <f t="shared" si="24"/>
        <v>174968.81938177807</v>
      </c>
      <c r="O46" s="7">
        <f t="shared" ref="O46:O47" si="31">(H46-E46)/(E46-F46)</f>
        <v>4.0259740259741141</v>
      </c>
      <c r="P46" s="16" t="s">
        <v>434</v>
      </c>
    </row>
    <row r="47" spans="1:16" x14ac:dyDescent="0.15">
      <c r="A47" s="21">
        <v>33</v>
      </c>
      <c r="B47" s="21" t="s">
        <v>35</v>
      </c>
      <c r="C47" s="5">
        <f t="shared" si="26"/>
        <v>2.9161469896961911</v>
      </c>
      <c r="D47" s="30" t="s">
        <v>103</v>
      </c>
      <c r="E47" s="9">
        <v>206.72</v>
      </c>
      <c r="F47" s="9">
        <v>206.42</v>
      </c>
      <c r="G47" s="30" t="s">
        <v>104</v>
      </c>
      <c r="H47" s="9">
        <v>209.63</v>
      </c>
      <c r="I47" s="9" t="s">
        <v>39</v>
      </c>
      <c r="J47" s="11">
        <f t="shared" si="27"/>
        <v>290.99999999999966</v>
      </c>
      <c r="K47" s="11">
        <f t="shared" si="28"/>
        <v>84859.877400159065</v>
      </c>
      <c r="L47" s="12" t="str">
        <f t="shared" si="29"/>
        <v/>
      </c>
      <c r="M47" s="13" t="str">
        <f t="shared" si="30"/>
        <v/>
      </c>
      <c r="N47" s="6">
        <f t="shared" si="24"/>
        <v>259828.69678193715</v>
      </c>
      <c r="O47" s="21">
        <f t="shared" si="31"/>
        <v>9.6999999999996209</v>
      </c>
      <c r="P47" s="16" t="s">
        <v>434</v>
      </c>
    </row>
    <row r="48" spans="1:16" x14ac:dyDescent="0.15">
      <c r="A48" s="21">
        <v>34</v>
      </c>
      <c r="B48" s="21" t="s">
        <v>35</v>
      </c>
      <c r="C48" s="5">
        <f t="shared" si="26"/>
        <v>3.7118385254563058</v>
      </c>
      <c r="D48" s="30" t="s">
        <v>105</v>
      </c>
      <c r="E48" s="9">
        <v>210.46</v>
      </c>
      <c r="F48" s="9">
        <v>210.11</v>
      </c>
      <c r="G48" s="30" t="s">
        <v>106</v>
      </c>
      <c r="H48" s="9">
        <v>210.11</v>
      </c>
      <c r="I48" s="9" t="s">
        <v>42</v>
      </c>
      <c r="J48" s="11" t="str">
        <f t="shared" si="27"/>
        <v/>
      </c>
      <c r="K48" s="11" t="str">
        <f t="shared" si="28"/>
        <v/>
      </c>
      <c r="L48" s="12">
        <f t="shared" si="29"/>
        <v>-34.999999999999432</v>
      </c>
      <c r="M48" s="13">
        <f t="shared" si="30"/>
        <v>-12991.434839096859</v>
      </c>
      <c r="N48" s="6">
        <f t="shared" si="24"/>
        <v>246837.2619428403</v>
      </c>
      <c r="O48" s="21"/>
      <c r="P48" s="16" t="s">
        <v>434</v>
      </c>
    </row>
    <row r="49" spans="1:16" x14ac:dyDescent="0.15">
      <c r="A49" s="21">
        <v>35</v>
      </c>
      <c r="B49" s="21" t="s">
        <v>34</v>
      </c>
      <c r="C49" s="5">
        <f t="shared" si="26"/>
        <v>2.3286534145550921</v>
      </c>
      <c r="D49" s="30" t="s">
        <v>107</v>
      </c>
      <c r="E49" s="9">
        <v>211.58</v>
      </c>
      <c r="F49" s="9">
        <v>212.11</v>
      </c>
      <c r="G49" s="30" t="s">
        <v>108</v>
      </c>
      <c r="H49" s="9">
        <v>212.11</v>
      </c>
      <c r="I49" s="9" t="s">
        <v>42</v>
      </c>
      <c r="J49" s="11" t="str">
        <f t="shared" si="27"/>
        <v/>
      </c>
      <c r="K49" s="11" t="str">
        <f t="shared" si="28"/>
        <v/>
      </c>
      <c r="L49" s="12">
        <f t="shared" si="29"/>
        <v>-53.000000000000114</v>
      </c>
      <c r="M49" s="13">
        <f t="shared" si="30"/>
        <v>-12341.863097142013</v>
      </c>
      <c r="N49" s="6">
        <f t="shared" si="24"/>
        <v>234495.39884569828</v>
      </c>
      <c r="O49" s="21"/>
      <c r="P49" s="16" t="s">
        <v>435</v>
      </c>
    </row>
    <row r="50" spans="1:16" x14ac:dyDescent="0.15">
      <c r="A50" s="21">
        <v>36</v>
      </c>
      <c r="B50" s="21" t="s">
        <v>34</v>
      </c>
      <c r="C50" s="5">
        <f t="shared" si="26"/>
        <v>1.9872491427601435</v>
      </c>
      <c r="D50" s="30" t="s">
        <v>109</v>
      </c>
      <c r="E50" s="9">
        <v>211.75</v>
      </c>
      <c r="F50" s="9">
        <v>212.34</v>
      </c>
      <c r="G50" s="30" t="s">
        <v>110</v>
      </c>
      <c r="H50" s="21">
        <v>210.83</v>
      </c>
      <c r="I50" s="9" t="s">
        <v>39</v>
      </c>
      <c r="J50" s="11">
        <f t="shared" si="27"/>
        <v>91.999999999998749</v>
      </c>
      <c r="K50" s="11">
        <f t="shared" si="28"/>
        <v>18282.69211339307</v>
      </c>
      <c r="L50" s="12" t="str">
        <f t="shared" si="29"/>
        <v/>
      </c>
      <c r="M50" s="13" t="str">
        <f t="shared" si="30"/>
        <v/>
      </c>
      <c r="N50" s="6">
        <f t="shared" si="24"/>
        <v>252778.09095909135</v>
      </c>
      <c r="O50" s="7">
        <f t="shared" ref="O50" si="32">(H50-E50)/(E50-F50)</f>
        <v>1.559322033898275</v>
      </c>
      <c r="P50" s="16" t="s">
        <v>434</v>
      </c>
    </row>
    <row r="51" spans="1:16" x14ac:dyDescent="0.15">
      <c r="A51" s="21">
        <v>37</v>
      </c>
      <c r="B51" s="21" t="s">
        <v>35</v>
      </c>
      <c r="C51" s="5">
        <f t="shared" si="26"/>
        <v>2.0719515652385039</v>
      </c>
      <c r="D51" s="30" t="s">
        <v>111</v>
      </c>
      <c r="E51" s="9">
        <v>211.38</v>
      </c>
      <c r="F51" s="9">
        <v>210.77</v>
      </c>
      <c r="G51" s="30" t="s">
        <v>112</v>
      </c>
      <c r="H51" s="9">
        <v>210.95</v>
      </c>
      <c r="I51" s="9" t="s">
        <v>42</v>
      </c>
      <c r="J51" s="11" t="str">
        <f t="shared" si="27"/>
        <v/>
      </c>
      <c r="K51" s="11" t="str">
        <f t="shared" si="28"/>
        <v/>
      </c>
      <c r="L51" s="12">
        <f t="shared" si="29"/>
        <v>-43.000000000000682</v>
      </c>
      <c r="M51" s="13">
        <f t="shared" si="30"/>
        <v>-8909.3917305257073</v>
      </c>
      <c r="N51" s="6">
        <f t="shared" si="24"/>
        <v>243868.69922856565</v>
      </c>
      <c r="O51" s="21"/>
      <c r="P51" s="16" t="s">
        <v>435</v>
      </c>
    </row>
    <row r="52" spans="1:16" x14ac:dyDescent="0.15">
      <c r="A52" s="21">
        <v>38</v>
      </c>
      <c r="B52" s="21" t="s">
        <v>34</v>
      </c>
      <c r="C52" s="5">
        <f t="shared" si="26"/>
        <v>2.4386869922856569</v>
      </c>
      <c r="D52" s="30" t="s">
        <v>113</v>
      </c>
      <c r="E52" s="9">
        <v>210.26</v>
      </c>
      <c r="F52" s="9">
        <v>210.76</v>
      </c>
      <c r="G52" s="30" t="s">
        <v>114</v>
      </c>
      <c r="H52" s="9">
        <v>210.76</v>
      </c>
      <c r="I52" s="9" t="s">
        <v>42</v>
      </c>
      <c r="J52" s="11" t="str">
        <f t="shared" si="27"/>
        <v/>
      </c>
      <c r="K52" s="11" t="str">
        <f t="shared" si="28"/>
        <v/>
      </c>
      <c r="L52" s="12">
        <f t="shared" si="29"/>
        <v>-50</v>
      </c>
      <c r="M52" s="13">
        <f t="shared" si="30"/>
        <v>-12193.434961428284</v>
      </c>
      <c r="N52" s="6">
        <f t="shared" si="24"/>
        <v>231675.26426713736</v>
      </c>
      <c r="O52" s="21"/>
      <c r="P52" s="16" t="s">
        <v>435</v>
      </c>
    </row>
    <row r="53" spans="1:16" x14ac:dyDescent="0.15">
      <c r="A53" s="21">
        <v>39</v>
      </c>
      <c r="B53" s="21" t="s">
        <v>35</v>
      </c>
      <c r="C53" s="5">
        <f t="shared" si="26"/>
        <v>1.8386925735487227</v>
      </c>
      <c r="D53" s="30" t="s">
        <v>115</v>
      </c>
      <c r="E53" s="9">
        <v>216.23</v>
      </c>
      <c r="F53" s="9">
        <v>215.6</v>
      </c>
      <c r="G53" s="30" t="s">
        <v>116</v>
      </c>
      <c r="H53" s="9">
        <v>215.6</v>
      </c>
      <c r="I53" s="9" t="s">
        <v>42</v>
      </c>
      <c r="J53" s="11" t="str">
        <f t="shared" si="27"/>
        <v/>
      </c>
      <c r="K53" s="11" t="str">
        <f t="shared" si="28"/>
        <v/>
      </c>
      <c r="L53" s="12">
        <f t="shared" si="29"/>
        <v>-62.999999999999545</v>
      </c>
      <c r="M53" s="13">
        <f t="shared" si="30"/>
        <v>-11583.76321335687</v>
      </c>
      <c r="N53" s="6">
        <f t="shared" si="24"/>
        <v>220091.50105378049</v>
      </c>
      <c r="O53" s="9"/>
      <c r="P53" s="16" t="s">
        <v>435</v>
      </c>
    </row>
    <row r="54" spans="1:16" x14ac:dyDescent="0.15">
      <c r="A54" s="21">
        <v>40</v>
      </c>
      <c r="B54" s="21" t="s">
        <v>34</v>
      </c>
      <c r="C54" s="5">
        <f t="shared" si="26"/>
        <v>1.8973405263256533</v>
      </c>
      <c r="D54" s="30" t="s">
        <v>117</v>
      </c>
      <c r="E54" s="9">
        <v>219.66</v>
      </c>
      <c r="F54" s="9">
        <v>220.24</v>
      </c>
      <c r="G54" s="30" t="s">
        <v>118</v>
      </c>
      <c r="H54" s="9">
        <v>219.05</v>
      </c>
      <c r="I54" s="9" t="s">
        <v>39</v>
      </c>
      <c r="J54" s="11">
        <f t="shared" si="27"/>
        <v>60.999999999998522</v>
      </c>
      <c r="K54" s="11">
        <f t="shared" si="28"/>
        <v>11573.777210586204</v>
      </c>
      <c r="L54" s="12" t="str">
        <f t="shared" si="29"/>
        <v/>
      </c>
      <c r="M54" s="13" t="str">
        <f t="shared" si="30"/>
        <v/>
      </c>
      <c r="N54" s="6">
        <f t="shared" si="24"/>
        <v>231665.2782643667</v>
      </c>
      <c r="O54" s="7">
        <f t="shared" ref="O54:O55" si="33">(H54-E54)/(E54-F54)</f>
        <v>1.0517241379309863</v>
      </c>
      <c r="P54" s="16" t="s">
        <v>434</v>
      </c>
    </row>
    <row r="55" spans="1:16" x14ac:dyDescent="0.15">
      <c r="A55" s="21">
        <v>41</v>
      </c>
      <c r="B55" s="21" t="s">
        <v>35</v>
      </c>
      <c r="C55" s="5">
        <f t="shared" si="26"/>
        <v>1.9632650700369949</v>
      </c>
      <c r="D55" s="30" t="s">
        <v>119</v>
      </c>
      <c r="E55" s="9">
        <v>220.52</v>
      </c>
      <c r="F55" s="9">
        <v>219.93</v>
      </c>
      <c r="G55" s="30" t="s">
        <v>120</v>
      </c>
      <c r="H55" s="9">
        <v>221.49</v>
      </c>
      <c r="I55" s="9" t="s">
        <v>39</v>
      </c>
      <c r="J55" s="11">
        <f t="shared" si="27"/>
        <v>96.999999999999886</v>
      </c>
      <c r="K55" s="11">
        <f t="shared" si="28"/>
        <v>19043.671179358826</v>
      </c>
      <c r="L55" s="12" t="str">
        <f t="shared" si="29"/>
        <v/>
      </c>
      <c r="M55" s="13" t="str">
        <f t="shared" si="30"/>
        <v/>
      </c>
      <c r="N55" s="6">
        <f t="shared" si="24"/>
        <v>250708.94944372552</v>
      </c>
      <c r="O55" s="7">
        <f t="shared" si="33"/>
        <v>1.644067796610158</v>
      </c>
      <c r="P55" s="16" t="s">
        <v>434</v>
      </c>
    </row>
    <row r="56" spans="1:16" x14ac:dyDescent="0.15">
      <c r="A56" s="21">
        <v>42</v>
      </c>
      <c r="B56" s="21" t="s">
        <v>35</v>
      </c>
      <c r="C56" s="5">
        <f t="shared" si="26"/>
        <v>2.3651787683370284</v>
      </c>
      <c r="D56" s="30" t="s">
        <v>121</v>
      </c>
      <c r="E56" s="9">
        <v>223.32</v>
      </c>
      <c r="F56" s="9">
        <v>222.79</v>
      </c>
      <c r="G56" s="30" t="s">
        <v>122</v>
      </c>
      <c r="H56" s="9">
        <v>222.79</v>
      </c>
      <c r="I56" s="9" t="s">
        <v>42</v>
      </c>
      <c r="J56" s="11" t="str">
        <f t="shared" si="27"/>
        <v/>
      </c>
      <c r="K56" s="11" t="str">
        <f t="shared" si="28"/>
        <v/>
      </c>
      <c r="L56" s="12">
        <f t="shared" si="29"/>
        <v>-53.000000000000114</v>
      </c>
      <c r="M56" s="13">
        <f t="shared" si="30"/>
        <v>-12535.447472186277</v>
      </c>
      <c r="N56" s="6">
        <f t="shared" si="24"/>
        <v>238173.50197153926</v>
      </c>
      <c r="O56" s="21"/>
      <c r="P56" s="16" t="s">
        <v>434</v>
      </c>
    </row>
    <row r="57" spans="1:16" x14ac:dyDescent="0.15">
      <c r="A57" s="22">
        <v>43</v>
      </c>
      <c r="B57" s="22" t="s">
        <v>34</v>
      </c>
      <c r="C57" s="5">
        <f t="shared" si="26"/>
        <v>5.6707976659888155</v>
      </c>
      <c r="D57" s="30" t="s">
        <v>123</v>
      </c>
      <c r="E57" s="9">
        <v>221.25</v>
      </c>
      <c r="F57" s="9">
        <v>221.46</v>
      </c>
      <c r="G57" s="30" t="s">
        <v>124</v>
      </c>
      <c r="H57" s="9">
        <v>221.46</v>
      </c>
      <c r="I57" s="9" t="s">
        <v>42</v>
      </c>
      <c r="J57" s="11" t="str">
        <f t="shared" si="27"/>
        <v/>
      </c>
      <c r="K57" s="11" t="str">
        <f t="shared" si="28"/>
        <v/>
      </c>
      <c r="L57" s="12">
        <f t="shared" si="29"/>
        <v>-21.000000000000796</v>
      </c>
      <c r="M57" s="13">
        <f t="shared" si="30"/>
        <v>-11908.675098576965</v>
      </c>
      <c r="N57" s="6">
        <f t="shared" si="24"/>
        <v>226264.82687296229</v>
      </c>
      <c r="P57" s="16" t="s">
        <v>435</v>
      </c>
    </row>
    <row r="58" spans="1:16" x14ac:dyDescent="0.15">
      <c r="A58" s="22">
        <v>44</v>
      </c>
      <c r="B58" s="22" t="s">
        <v>34</v>
      </c>
      <c r="C58" s="5">
        <f t="shared" si="26"/>
        <v>2.7593271569873679</v>
      </c>
      <c r="D58" s="30" t="s">
        <v>125</v>
      </c>
      <c r="E58" s="9">
        <v>221.75</v>
      </c>
      <c r="F58" s="9">
        <v>222.16</v>
      </c>
      <c r="G58" s="30" t="s">
        <v>126</v>
      </c>
      <c r="H58" s="9">
        <v>222.16</v>
      </c>
      <c r="I58" s="9" t="s">
        <v>42</v>
      </c>
      <c r="J58" s="11" t="str">
        <f t="shared" si="27"/>
        <v/>
      </c>
      <c r="K58" s="11" t="str">
        <f t="shared" si="28"/>
        <v/>
      </c>
      <c r="L58" s="12">
        <f t="shared" si="29"/>
        <v>-40.999999999999659</v>
      </c>
      <c r="M58" s="13">
        <f t="shared" si="30"/>
        <v>-11313.241343648115</v>
      </c>
      <c r="N58" s="6">
        <f t="shared" si="24"/>
        <v>214951.58552931418</v>
      </c>
      <c r="O58" s="7"/>
      <c r="P58" s="16" t="s">
        <v>435</v>
      </c>
    </row>
    <row r="59" spans="1:16" x14ac:dyDescent="0.15">
      <c r="A59" s="22">
        <v>45</v>
      </c>
      <c r="B59" s="22" t="s">
        <v>35</v>
      </c>
      <c r="C59" s="5">
        <f t="shared" si="26"/>
        <v>1.791263212744302</v>
      </c>
      <c r="D59" s="30" t="s">
        <v>127</v>
      </c>
      <c r="E59" s="9">
        <v>222.09</v>
      </c>
      <c r="F59" s="9">
        <v>221.49</v>
      </c>
      <c r="G59" s="30" t="s">
        <v>128</v>
      </c>
      <c r="H59" s="9">
        <v>221.58</v>
      </c>
      <c r="I59" s="9" t="s">
        <v>42</v>
      </c>
      <c r="J59" s="11" t="str">
        <f t="shared" si="27"/>
        <v/>
      </c>
      <c r="K59" s="11" t="str">
        <f t="shared" si="28"/>
        <v/>
      </c>
      <c r="L59" s="12">
        <f t="shared" si="29"/>
        <v>-50.999999999999091</v>
      </c>
      <c r="M59" s="13">
        <f t="shared" si="30"/>
        <v>-9135.4423849957766</v>
      </c>
      <c r="N59" s="6">
        <f t="shared" si="24"/>
        <v>205816.1431443184</v>
      </c>
      <c r="O59" s="7"/>
      <c r="P59" s="16" t="s">
        <v>434</v>
      </c>
    </row>
    <row r="60" spans="1:16" x14ac:dyDescent="0.15">
      <c r="A60" s="22">
        <v>46</v>
      </c>
      <c r="B60" s="22" t="s">
        <v>35</v>
      </c>
      <c r="C60" s="5">
        <f t="shared" si="26"/>
        <v>2.4501921802894122</v>
      </c>
      <c r="D60" s="10" t="s">
        <v>129</v>
      </c>
      <c r="E60" s="22">
        <v>223.61</v>
      </c>
      <c r="F60" s="22">
        <v>223.19</v>
      </c>
      <c r="G60" s="10" t="s">
        <v>130</v>
      </c>
      <c r="H60" s="22">
        <v>223.19</v>
      </c>
      <c r="I60" s="22" t="s">
        <v>42</v>
      </c>
      <c r="J60" s="11" t="str">
        <f t="shared" si="27"/>
        <v/>
      </c>
      <c r="K60" s="11" t="str">
        <f t="shared" si="28"/>
        <v/>
      </c>
      <c r="L60" s="12">
        <f t="shared" si="29"/>
        <v>-42.000000000001592</v>
      </c>
      <c r="M60" s="13">
        <f t="shared" si="30"/>
        <v>-10290.807157215922</v>
      </c>
      <c r="N60" s="6">
        <f t="shared" si="24"/>
        <v>195525.33598710247</v>
      </c>
      <c r="P60" s="16" t="s">
        <v>434</v>
      </c>
    </row>
    <row r="61" spans="1:16" x14ac:dyDescent="0.15">
      <c r="A61" s="22">
        <v>47</v>
      </c>
      <c r="B61" s="22" t="s">
        <v>35</v>
      </c>
      <c r="C61" s="5">
        <f t="shared" si="26"/>
        <v>3.7601026151363071</v>
      </c>
      <c r="D61" s="10" t="s">
        <v>131</v>
      </c>
      <c r="E61" s="22">
        <v>223.55</v>
      </c>
      <c r="F61" s="22">
        <v>223.29</v>
      </c>
      <c r="G61" s="10" t="s">
        <v>132</v>
      </c>
      <c r="H61" s="22">
        <v>223.29</v>
      </c>
      <c r="I61" s="22" t="s">
        <v>42</v>
      </c>
      <c r="J61" s="11" t="str">
        <f t="shared" si="27"/>
        <v/>
      </c>
      <c r="K61" s="11" t="str">
        <f t="shared" si="28"/>
        <v/>
      </c>
      <c r="L61" s="12">
        <f t="shared" si="29"/>
        <v>-26.000000000001933</v>
      </c>
      <c r="M61" s="13">
        <f t="shared" si="30"/>
        <v>-9776.266799355124</v>
      </c>
      <c r="N61" s="6">
        <f t="shared" si="24"/>
        <v>185749.06918774734</v>
      </c>
      <c r="O61" s="7"/>
      <c r="P61" s="16" t="s">
        <v>435</v>
      </c>
    </row>
    <row r="62" spans="1:16" x14ac:dyDescent="0.15">
      <c r="A62" s="22">
        <v>48</v>
      </c>
      <c r="B62" s="22" t="s">
        <v>34</v>
      </c>
      <c r="C62" s="5">
        <f t="shared" si="26"/>
        <v>2.3813983229199209</v>
      </c>
      <c r="D62" s="10" t="s">
        <v>133</v>
      </c>
      <c r="E62" s="22">
        <v>224.06</v>
      </c>
      <c r="F62" s="22">
        <v>224.45</v>
      </c>
      <c r="G62" s="10" t="s">
        <v>134</v>
      </c>
      <c r="H62" s="22">
        <v>224.45</v>
      </c>
      <c r="I62" s="22" t="s">
        <v>42</v>
      </c>
      <c r="J62" s="11" t="str">
        <f t="shared" si="27"/>
        <v/>
      </c>
      <c r="K62" s="11" t="str">
        <f t="shared" si="28"/>
        <v/>
      </c>
      <c r="L62" s="12">
        <f t="shared" si="29"/>
        <v>-38.999999999998636</v>
      </c>
      <c r="M62" s="13">
        <f t="shared" si="30"/>
        <v>-9287.4534593873668</v>
      </c>
      <c r="N62" s="6">
        <f t="shared" si="24"/>
        <v>176461.61572835999</v>
      </c>
      <c r="O62" s="7"/>
      <c r="P62" s="16" t="s">
        <v>434</v>
      </c>
    </row>
    <row r="63" spans="1:16" x14ac:dyDescent="0.15">
      <c r="A63" s="22">
        <v>49</v>
      </c>
      <c r="B63" s="22" t="s">
        <v>35</v>
      </c>
      <c r="C63" s="5">
        <f t="shared" si="26"/>
        <v>2.9410269288061675</v>
      </c>
      <c r="D63" s="10" t="s">
        <v>135</v>
      </c>
      <c r="E63" s="22">
        <v>224.54</v>
      </c>
      <c r="F63" s="22">
        <v>224.24</v>
      </c>
      <c r="G63" s="10" t="s">
        <v>136</v>
      </c>
      <c r="H63" s="22">
        <v>224.33</v>
      </c>
      <c r="I63" s="22" t="s">
        <v>42</v>
      </c>
      <c r="J63" s="11" t="str">
        <f t="shared" si="27"/>
        <v/>
      </c>
      <c r="K63" s="11" t="str">
        <f t="shared" si="28"/>
        <v/>
      </c>
      <c r="L63" s="12">
        <f t="shared" si="29"/>
        <v>-20.999999999997954</v>
      </c>
      <c r="M63" s="13">
        <f t="shared" si="30"/>
        <v>-6176.1565504923492</v>
      </c>
      <c r="N63" s="6">
        <f t="shared" si="24"/>
        <v>170285.45917786763</v>
      </c>
      <c r="O63" s="7"/>
      <c r="P63" s="16" t="s">
        <v>435</v>
      </c>
    </row>
    <row r="64" spans="1:16" x14ac:dyDescent="0.15">
      <c r="A64" s="22">
        <v>50</v>
      </c>
      <c r="B64" s="22" t="s">
        <v>34</v>
      </c>
      <c r="C64" s="5">
        <f t="shared" si="26"/>
        <v>2.5800827148163008</v>
      </c>
      <c r="D64" s="10" t="s">
        <v>137</v>
      </c>
      <c r="E64" s="22">
        <v>222.99</v>
      </c>
      <c r="F64" s="22">
        <v>223.32</v>
      </c>
      <c r="G64" s="10" t="s">
        <v>138</v>
      </c>
      <c r="H64" s="22">
        <v>223.32</v>
      </c>
      <c r="I64" s="22" t="s">
        <v>42</v>
      </c>
      <c r="J64" s="11" t="str">
        <f t="shared" si="27"/>
        <v/>
      </c>
      <c r="K64" s="11" t="str">
        <f t="shared" si="28"/>
        <v/>
      </c>
      <c r="L64" s="12">
        <f t="shared" si="29"/>
        <v>-32.999999999998408</v>
      </c>
      <c r="M64" s="13">
        <f t="shared" si="30"/>
        <v>-8514.2729588933817</v>
      </c>
      <c r="N64" s="6">
        <f t="shared" si="24"/>
        <v>161771.18621897424</v>
      </c>
      <c r="P64" s="16" t="s">
        <v>434</v>
      </c>
    </row>
    <row r="65" spans="1:16" x14ac:dyDescent="0.15">
      <c r="A65" s="22">
        <v>51</v>
      </c>
      <c r="B65" s="22" t="s">
        <v>35</v>
      </c>
      <c r="C65" s="5">
        <f t="shared" si="26"/>
        <v>1.7209700661593048</v>
      </c>
      <c r="D65" s="10" t="s">
        <v>139</v>
      </c>
      <c r="E65" s="22">
        <v>226.55</v>
      </c>
      <c r="F65" s="22">
        <v>226.08</v>
      </c>
      <c r="G65" s="10" t="s">
        <v>140</v>
      </c>
      <c r="H65" s="22">
        <v>227</v>
      </c>
      <c r="I65" s="22" t="s">
        <v>39</v>
      </c>
      <c r="J65" s="11">
        <f t="shared" si="27"/>
        <v>44.999999999998863</v>
      </c>
      <c r="K65" s="11">
        <f t="shared" si="28"/>
        <v>7744.3652977166767</v>
      </c>
      <c r="L65" s="12" t="str">
        <f t="shared" si="29"/>
        <v/>
      </c>
      <c r="M65" s="13" t="str">
        <f t="shared" si="30"/>
        <v/>
      </c>
      <c r="N65" s="6">
        <f t="shared" si="24"/>
        <v>169515.5515166909</v>
      </c>
      <c r="O65" s="7">
        <f t="shared" ref="O65:O86" si="34">(H65-E65)/(E65-F65)</f>
        <v>0.95744680851061648</v>
      </c>
      <c r="P65" s="16" t="s">
        <v>435</v>
      </c>
    </row>
    <row r="66" spans="1:16" x14ac:dyDescent="0.15">
      <c r="A66" s="22">
        <v>52</v>
      </c>
      <c r="B66" s="22" t="s">
        <v>34</v>
      </c>
      <c r="C66" s="5">
        <f t="shared" si="26"/>
        <v>2.4928757575985792</v>
      </c>
      <c r="D66" s="10" t="s">
        <v>141</v>
      </c>
      <c r="E66" s="22">
        <v>226.05</v>
      </c>
      <c r="F66" s="22">
        <v>226.39</v>
      </c>
      <c r="G66" s="10" t="s">
        <v>142</v>
      </c>
      <c r="H66" s="22">
        <v>226.39</v>
      </c>
      <c r="I66" s="22" t="s">
        <v>42</v>
      </c>
      <c r="J66" s="11" t="str">
        <f t="shared" si="27"/>
        <v/>
      </c>
      <c r="K66" s="11" t="str">
        <f t="shared" si="28"/>
        <v/>
      </c>
      <c r="L66" s="12">
        <f t="shared" si="29"/>
        <v>-33.999999999997499</v>
      </c>
      <c r="M66" s="13">
        <f t="shared" si="30"/>
        <v>-8475.7775758345451</v>
      </c>
      <c r="N66" s="6">
        <f t="shared" si="24"/>
        <v>161039.77394085636</v>
      </c>
      <c r="O66" s="7"/>
      <c r="P66" s="16" t="s">
        <v>434</v>
      </c>
    </row>
    <row r="67" spans="1:16" x14ac:dyDescent="0.15">
      <c r="A67" s="61" t="s">
        <v>180</v>
      </c>
      <c r="B67" s="61"/>
      <c r="C67" s="61"/>
      <c r="D67" s="61"/>
      <c r="E67" s="61"/>
      <c r="F67" s="61"/>
      <c r="G67" s="61"/>
      <c r="H67" s="61"/>
      <c r="I67" s="61"/>
      <c r="J67" s="11"/>
      <c r="K67" s="11"/>
      <c r="L67" s="12"/>
      <c r="M67" s="13"/>
      <c r="N67" s="6"/>
      <c r="O67" s="7"/>
    </row>
    <row r="68" spans="1:16" x14ac:dyDescent="0.15">
      <c r="A68" s="61"/>
      <c r="B68" s="61"/>
      <c r="C68" s="61"/>
      <c r="D68" s="61"/>
      <c r="E68" s="61"/>
      <c r="F68" s="61"/>
      <c r="G68" s="61"/>
      <c r="H68" s="61"/>
      <c r="I68" s="61"/>
      <c r="J68" s="11"/>
      <c r="K68" s="11"/>
      <c r="L68" s="12"/>
      <c r="M68" s="13"/>
      <c r="N68" s="6"/>
      <c r="O68" s="7"/>
    </row>
    <row r="69" spans="1:16" x14ac:dyDescent="0.15">
      <c r="A69" s="22">
        <v>53</v>
      </c>
      <c r="B69" s="22" t="s">
        <v>35</v>
      </c>
      <c r="C69" s="5">
        <f>ABS(N66*$L$2/(E69-F69)/10000)</f>
        <v>1.3647438469564019</v>
      </c>
      <c r="D69" s="10" t="s">
        <v>143</v>
      </c>
      <c r="E69" s="22">
        <v>238.84</v>
      </c>
      <c r="F69" s="22">
        <v>238.25</v>
      </c>
      <c r="G69" s="10" t="s">
        <v>144</v>
      </c>
      <c r="H69" s="22">
        <v>238.31</v>
      </c>
      <c r="I69" s="22" t="s">
        <v>42</v>
      </c>
      <c r="J69" s="11"/>
      <c r="K69" s="11"/>
      <c r="L69" s="12">
        <f>(H69-E69)*100</f>
        <v>-53.000000000000114</v>
      </c>
      <c r="M69" s="13">
        <f t="shared" ref="M69" si="35">L69*C69*100</f>
        <v>-7233.142388868946</v>
      </c>
      <c r="N69" s="6">
        <f>N66+((H69-E69)*C69)*10000</f>
        <v>153806.63155198743</v>
      </c>
      <c r="O69" s="7"/>
      <c r="P69" t="s">
        <v>435</v>
      </c>
    </row>
    <row r="70" spans="1:16" x14ac:dyDescent="0.15">
      <c r="A70" s="22">
        <v>54</v>
      </c>
      <c r="B70" s="22" t="s">
        <v>35</v>
      </c>
      <c r="C70" s="5">
        <f t="shared" ref="C70:C85" si="36">ABS(N69*$L$2/(E70-F70)/10000)</f>
        <v>1.0831452926196612</v>
      </c>
      <c r="D70" s="10" t="s">
        <v>145</v>
      </c>
      <c r="E70" s="22">
        <v>238.07</v>
      </c>
      <c r="F70" s="22">
        <v>237.36</v>
      </c>
      <c r="G70" s="10" t="s">
        <v>146</v>
      </c>
      <c r="H70" s="22">
        <v>237.36</v>
      </c>
      <c r="I70" s="22" t="s">
        <v>42</v>
      </c>
      <c r="J70" s="11" t="str">
        <f t="shared" ref="J70" si="37">IFERROR(IF(AND(B70="売",I70="勝"),ABS(E70-H70),IF(AND(B70="買",I70="勝"),ABS(E70-H70),""))*100,"")</f>
        <v/>
      </c>
      <c r="K70" s="11" t="str">
        <f t="shared" ref="K70" si="38">IFERROR(IF(J70&gt;=1,J70*C70*100,""),"")</f>
        <v/>
      </c>
      <c r="L70" s="12">
        <f t="shared" ref="L70" si="39">IFERROR(IF(AND(B70="売",I70="負"),(E70-H70),IF(AND(B70="買",I70="負"),(H70-E70),""))*100,"")</f>
        <v>-70.999999999997954</v>
      </c>
      <c r="M70" s="13">
        <f t="shared" ref="M70" si="40">IFERROR(IF(L70&lt;=1,L70*C70*100,""),"")</f>
        <v>-7690.3315775993733</v>
      </c>
      <c r="N70" s="6">
        <f t="shared" ref="N70:N85" si="41">IF(M70&lt;1,M70+N69,K70+N69)</f>
        <v>146116.29997438806</v>
      </c>
      <c r="O70" s="7"/>
      <c r="P70" t="s">
        <v>434</v>
      </c>
    </row>
    <row r="71" spans="1:16" x14ac:dyDescent="0.15">
      <c r="A71" s="22">
        <v>55</v>
      </c>
      <c r="B71" s="36" t="s">
        <v>35</v>
      </c>
      <c r="C71" s="5">
        <f t="shared" si="36"/>
        <v>1.5544287231317917</v>
      </c>
      <c r="D71" s="10" t="s">
        <v>147</v>
      </c>
      <c r="E71" s="22">
        <v>239.04</v>
      </c>
      <c r="F71" s="22">
        <v>238.57</v>
      </c>
      <c r="G71" s="10" t="s">
        <v>148</v>
      </c>
      <c r="H71" s="22">
        <v>239.2</v>
      </c>
      <c r="I71" s="22" t="s">
        <v>39</v>
      </c>
      <c r="J71" s="11">
        <f t="shared" ref="J71:J88" si="42">IFERROR(IF(AND(B71="売",I71="勝"),ABS(E71-H71),IF(AND(B71="買",I71="勝"),ABS(E71-H71),""))*100,"")</f>
        <v>15.999999999999659</v>
      </c>
      <c r="K71" s="11">
        <f t="shared" ref="K71:K88" si="43">IFERROR(IF(J71&gt;=1,J71*C71*100,""),"")</f>
        <v>2487.0859570108137</v>
      </c>
      <c r="L71" s="12" t="str">
        <f t="shared" ref="L71:L88" si="44">IFERROR(IF(AND(B71="売",I71="負"),(E71-H71),IF(AND(B71="買",I71="負"),(H71-E71),""))*100,"")</f>
        <v/>
      </c>
      <c r="M71" s="13" t="str">
        <f t="shared" ref="M71:M88" si="45">IFERROR(IF(L71&lt;=1,L71*C71*100,""),"")</f>
        <v/>
      </c>
      <c r="N71" s="6">
        <f t="shared" si="41"/>
        <v>148603.38593139887</v>
      </c>
      <c r="O71" s="7">
        <f t="shared" si="34"/>
        <v>0.34042553191488717</v>
      </c>
      <c r="P71" t="s">
        <v>434</v>
      </c>
    </row>
    <row r="72" spans="1:16" x14ac:dyDescent="0.15">
      <c r="A72" s="22">
        <v>56</v>
      </c>
      <c r="B72" s="36" t="s">
        <v>35</v>
      </c>
      <c r="C72" s="5">
        <f t="shared" si="36"/>
        <v>2.9720677186279776</v>
      </c>
      <c r="D72" s="10" t="s">
        <v>149</v>
      </c>
      <c r="E72" s="22">
        <v>238.39</v>
      </c>
      <c r="F72" s="22">
        <v>238.14</v>
      </c>
      <c r="G72" s="10" t="s">
        <v>150</v>
      </c>
      <c r="H72" s="22">
        <v>238.14</v>
      </c>
      <c r="I72" s="22" t="s">
        <v>42</v>
      </c>
      <c r="J72" s="11" t="str">
        <f t="shared" si="42"/>
        <v/>
      </c>
      <c r="K72" s="11" t="str">
        <f t="shared" si="43"/>
        <v/>
      </c>
      <c r="L72" s="12">
        <f t="shared" si="44"/>
        <v>-25</v>
      </c>
      <c r="M72" s="13">
        <f t="shared" si="45"/>
        <v>-7430.1692965699449</v>
      </c>
      <c r="N72" s="6">
        <f t="shared" si="41"/>
        <v>141173.21663482892</v>
      </c>
      <c r="O72" s="7"/>
      <c r="P72" t="s">
        <v>434</v>
      </c>
    </row>
    <row r="73" spans="1:16" x14ac:dyDescent="0.15">
      <c r="A73" s="22">
        <v>57</v>
      </c>
      <c r="B73" s="36" t="s">
        <v>35</v>
      </c>
      <c r="C73" s="5">
        <f t="shared" si="36"/>
        <v>6.4169643924930861</v>
      </c>
      <c r="D73" s="10" t="s">
        <v>151</v>
      </c>
      <c r="E73" s="22">
        <v>239.58</v>
      </c>
      <c r="F73" s="22">
        <v>239.69</v>
      </c>
      <c r="G73" s="10" t="s">
        <v>152</v>
      </c>
      <c r="H73" s="22">
        <v>240.53</v>
      </c>
      <c r="I73" s="22" t="s">
        <v>39</v>
      </c>
      <c r="J73" s="11">
        <f t="shared" si="42"/>
        <v>94.999999999998863</v>
      </c>
      <c r="K73" s="11">
        <f t="shared" si="43"/>
        <v>60961.16172868359</v>
      </c>
      <c r="L73" s="12" t="str">
        <f t="shared" si="44"/>
        <v/>
      </c>
      <c r="M73" s="13" t="str">
        <f t="shared" si="45"/>
        <v/>
      </c>
      <c r="N73" s="6">
        <f t="shared" si="41"/>
        <v>202134.37836351251</v>
      </c>
      <c r="O73" s="7">
        <f>ABS((H73-E73)/(E73-F73))</f>
        <v>8.6363636363646936</v>
      </c>
      <c r="P73" t="s">
        <v>435</v>
      </c>
    </row>
    <row r="74" spans="1:16" x14ac:dyDescent="0.15">
      <c r="A74" s="22">
        <v>58</v>
      </c>
      <c r="B74" s="36" t="s">
        <v>35</v>
      </c>
      <c r="C74" s="5">
        <f t="shared" si="36"/>
        <v>2.6596628732041436</v>
      </c>
      <c r="D74" s="10" t="s">
        <v>154</v>
      </c>
      <c r="E74" s="22">
        <v>240.07</v>
      </c>
      <c r="F74" s="22">
        <v>239.69</v>
      </c>
      <c r="G74" s="10" t="s">
        <v>153</v>
      </c>
      <c r="H74" s="22">
        <v>239.76</v>
      </c>
      <c r="I74" s="22" t="s">
        <v>42</v>
      </c>
      <c r="J74" s="11" t="str">
        <f t="shared" si="42"/>
        <v/>
      </c>
      <c r="K74" s="11" t="str">
        <f t="shared" si="43"/>
        <v/>
      </c>
      <c r="L74" s="12">
        <f t="shared" si="44"/>
        <v>-31.000000000000227</v>
      </c>
      <c r="M74" s="13">
        <f t="shared" si="45"/>
        <v>-8244.9549069329059</v>
      </c>
      <c r="N74" s="6">
        <f t="shared" si="41"/>
        <v>193889.42345657962</v>
      </c>
      <c r="O74" s="7"/>
      <c r="P74" t="s">
        <v>435</v>
      </c>
    </row>
    <row r="75" spans="1:16" x14ac:dyDescent="0.15">
      <c r="A75" s="22">
        <v>59</v>
      </c>
      <c r="B75" s="36" t="s">
        <v>35</v>
      </c>
      <c r="C75" s="5">
        <f t="shared" si="36"/>
        <v>1.7007844162858066</v>
      </c>
      <c r="D75" s="10" t="s">
        <v>155</v>
      </c>
      <c r="E75" s="22">
        <v>240.29</v>
      </c>
      <c r="F75" s="22">
        <v>239.72</v>
      </c>
      <c r="G75" s="10" t="s">
        <v>156</v>
      </c>
      <c r="H75" s="22">
        <v>246.35</v>
      </c>
      <c r="I75" s="22" t="s">
        <v>39</v>
      </c>
      <c r="J75" s="11">
        <f t="shared" si="42"/>
        <v>606.00000000000023</v>
      </c>
      <c r="K75" s="11">
        <f t="shared" si="43"/>
        <v>103067.53562691993</v>
      </c>
      <c r="L75" s="12" t="str">
        <f t="shared" si="44"/>
        <v/>
      </c>
      <c r="M75" s="13" t="str">
        <f t="shared" si="45"/>
        <v/>
      </c>
      <c r="N75" s="6">
        <f t="shared" si="41"/>
        <v>296956.95908349956</v>
      </c>
      <c r="O75" s="7">
        <f t="shared" si="34"/>
        <v>10.631578947368553</v>
      </c>
      <c r="P75" t="s">
        <v>434</v>
      </c>
    </row>
    <row r="76" spans="1:16" x14ac:dyDescent="0.15">
      <c r="A76" s="22">
        <v>60</v>
      </c>
      <c r="B76" s="36" t="s">
        <v>35</v>
      </c>
      <c r="C76" s="5">
        <f t="shared" si="36"/>
        <v>2.2842843006422844</v>
      </c>
      <c r="D76" s="10" t="s">
        <v>157</v>
      </c>
      <c r="E76" s="39">
        <v>246.53</v>
      </c>
      <c r="F76" s="22">
        <v>245.88</v>
      </c>
      <c r="G76" s="10" t="s">
        <v>158</v>
      </c>
      <c r="H76" s="22">
        <v>246.87</v>
      </c>
      <c r="I76" s="22" t="s">
        <v>39</v>
      </c>
      <c r="J76" s="11">
        <f t="shared" si="42"/>
        <v>34.000000000000341</v>
      </c>
      <c r="K76" s="11">
        <f t="shared" si="43"/>
        <v>7766.5666221838446</v>
      </c>
      <c r="L76" s="12" t="str">
        <f t="shared" si="44"/>
        <v/>
      </c>
      <c r="M76" s="13" t="str">
        <f t="shared" si="45"/>
        <v/>
      </c>
      <c r="N76" s="6">
        <f t="shared" si="41"/>
        <v>304723.52570568339</v>
      </c>
      <c r="O76" s="7">
        <f t="shared" si="34"/>
        <v>0.52307692307692377</v>
      </c>
      <c r="P76" t="s">
        <v>434</v>
      </c>
    </row>
    <row r="77" spans="1:16" x14ac:dyDescent="0.15">
      <c r="A77" s="22">
        <v>61</v>
      </c>
      <c r="B77" s="36" t="s">
        <v>35</v>
      </c>
      <c r="C77" s="5">
        <f t="shared" si="36"/>
        <v>3.8090440713212592</v>
      </c>
      <c r="D77" s="10" t="s">
        <v>159</v>
      </c>
      <c r="E77" s="22">
        <v>247.42</v>
      </c>
      <c r="F77" s="22">
        <v>247.02</v>
      </c>
      <c r="G77" s="10" t="s">
        <v>160</v>
      </c>
      <c r="H77" s="22">
        <v>247.92</v>
      </c>
      <c r="I77" s="22" t="s">
        <v>39</v>
      </c>
      <c r="J77" s="11">
        <f t="shared" si="42"/>
        <v>50</v>
      </c>
      <c r="K77" s="11">
        <f t="shared" si="43"/>
        <v>19045.220356606296</v>
      </c>
      <c r="L77" s="12" t="str">
        <f t="shared" si="44"/>
        <v/>
      </c>
      <c r="M77" s="13" t="str">
        <f t="shared" si="45"/>
        <v/>
      </c>
      <c r="N77" s="6">
        <f t="shared" si="41"/>
        <v>323768.74606228969</v>
      </c>
      <c r="O77" s="7">
        <f t="shared" si="34"/>
        <v>1.2500000000000711</v>
      </c>
      <c r="P77" t="s">
        <v>435</v>
      </c>
    </row>
    <row r="78" spans="1:16" x14ac:dyDescent="0.15">
      <c r="A78" s="22">
        <v>62</v>
      </c>
      <c r="B78" s="36" t="s">
        <v>35</v>
      </c>
      <c r="C78" s="5">
        <f t="shared" si="36"/>
        <v>0.75295057223788109</v>
      </c>
      <c r="D78" s="14" t="s">
        <v>161</v>
      </c>
      <c r="E78" s="22">
        <v>232.99</v>
      </c>
      <c r="F78" s="22">
        <v>230.84</v>
      </c>
      <c r="G78" s="14" t="s">
        <v>162</v>
      </c>
      <c r="H78" s="22">
        <v>232.42</v>
      </c>
      <c r="I78" s="22" t="s">
        <v>42</v>
      </c>
      <c r="J78" s="11" t="str">
        <f t="shared" si="42"/>
        <v/>
      </c>
      <c r="K78" s="11" t="str">
        <f t="shared" si="43"/>
        <v/>
      </c>
      <c r="L78" s="12">
        <f t="shared" si="44"/>
        <v>-57.00000000000216</v>
      </c>
      <c r="M78" s="13">
        <f t="shared" si="45"/>
        <v>-4291.8182617560842</v>
      </c>
      <c r="N78" s="6">
        <f t="shared" si="41"/>
        <v>319476.92780053359</v>
      </c>
      <c r="O78" s="7"/>
      <c r="P78" t="s">
        <v>435</v>
      </c>
    </row>
    <row r="79" spans="1:16" x14ac:dyDescent="0.15">
      <c r="A79" s="22">
        <v>63</v>
      </c>
      <c r="B79" s="36" t="s">
        <v>35</v>
      </c>
      <c r="C79" s="5">
        <f t="shared" si="36"/>
        <v>0.87288778087576879</v>
      </c>
      <c r="D79" s="14" t="s">
        <v>163</v>
      </c>
      <c r="E79" s="22">
        <v>233.03</v>
      </c>
      <c r="F79" s="22">
        <v>231.2</v>
      </c>
      <c r="G79" s="14" t="s">
        <v>164</v>
      </c>
      <c r="H79" s="22">
        <v>233.33</v>
      </c>
      <c r="I79" s="22" t="s">
        <v>39</v>
      </c>
      <c r="J79" s="11">
        <f t="shared" si="42"/>
        <v>30.000000000001137</v>
      </c>
      <c r="K79" s="11">
        <f t="shared" si="43"/>
        <v>2618.6633426274057</v>
      </c>
      <c r="L79" s="12" t="str">
        <f t="shared" si="44"/>
        <v/>
      </c>
      <c r="M79" s="13" t="str">
        <f t="shared" si="45"/>
        <v/>
      </c>
      <c r="N79" s="6">
        <f t="shared" si="41"/>
        <v>322095.591143161</v>
      </c>
      <c r="O79" s="7">
        <f t="shared" si="34"/>
        <v>0.16393442622951329</v>
      </c>
      <c r="P79" t="s">
        <v>435</v>
      </c>
    </row>
    <row r="80" spans="1:16" x14ac:dyDescent="0.15">
      <c r="A80" s="22">
        <v>64</v>
      </c>
      <c r="B80" s="36" t="s">
        <v>35</v>
      </c>
      <c r="C80" s="5">
        <f t="shared" si="36"/>
        <v>1.5485364958805512</v>
      </c>
      <c r="D80" s="14" t="s">
        <v>165</v>
      </c>
      <c r="E80" s="22">
        <v>232.08</v>
      </c>
      <c r="F80" s="22">
        <v>231.04</v>
      </c>
      <c r="G80" s="14" t="s">
        <v>166</v>
      </c>
      <c r="H80" s="22">
        <v>231.79</v>
      </c>
      <c r="I80" s="22" t="s">
        <v>42</v>
      </c>
      <c r="J80" s="11" t="str">
        <f t="shared" si="42"/>
        <v/>
      </c>
      <c r="K80" s="11" t="str">
        <f t="shared" si="43"/>
        <v/>
      </c>
      <c r="L80" s="12">
        <f t="shared" si="44"/>
        <v>-29.000000000002046</v>
      </c>
      <c r="M80" s="13">
        <f t="shared" si="45"/>
        <v>-4490.7558380539149</v>
      </c>
      <c r="N80" s="6">
        <f t="shared" si="41"/>
        <v>317604.83530510706</v>
      </c>
      <c r="O80" s="7"/>
      <c r="P80" t="s">
        <v>434</v>
      </c>
    </row>
    <row r="81" spans="1:16" x14ac:dyDescent="0.15">
      <c r="A81" s="22">
        <v>65</v>
      </c>
      <c r="B81" s="36" t="s">
        <v>35</v>
      </c>
      <c r="C81" s="5">
        <f t="shared" si="36"/>
        <v>1.4436583422959488</v>
      </c>
      <c r="D81" s="14" t="s">
        <v>167</v>
      </c>
      <c r="E81" s="22">
        <v>232.37</v>
      </c>
      <c r="F81" s="22">
        <v>231.27</v>
      </c>
      <c r="G81" s="14" t="s">
        <v>168</v>
      </c>
      <c r="H81" s="22">
        <v>231.27</v>
      </c>
      <c r="I81" s="22" t="s">
        <v>42</v>
      </c>
      <c r="J81" s="11" t="str">
        <f t="shared" si="42"/>
        <v/>
      </c>
      <c r="K81" s="11" t="str">
        <f t="shared" si="43"/>
        <v/>
      </c>
      <c r="L81" s="12">
        <f t="shared" si="44"/>
        <v>-109.99999999999943</v>
      </c>
      <c r="M81" s="13">
        <f t="shared" si="45"/>
        <v>-15880.241765255354</v>
      </c>
      <c r="N81" s="6">
        <f t="shared" si="41"/>
        <v>301724.59353985172</v>
      </c>
      <c r="O81" s="7"/>
      <c r="P81" t="s">
        <v>434</v>
      </c>
    </row>
    <row r="82" spans="1:16" x14ac:dyDescent="0.15">
      <c r="A82" s="22">
        <v>66</v>
      </c>
      <c r="B82" s="36" t="s">
        <v>35</v>
      </c>
      <c r="C82" s="5">
        <f t="shared" si="36"/>
        <v>1.6578274370321069</v>
      </c>
      <c r="D82" s="14" t="s">
        <v>169</v>
      </c>
      <c r="E82" s="22">
        <v>237.61</v>
      </c>
      <c r="F82" s="22">
        <v>236.7</v>
      </c>
      <c r="G82" s="14" t="s">
        <v>170</v>
      </c>
      <c r="H82" s="22">
        <v>238.62</v>
      </c>
      <c r="I82" s="22" t="s">
        <v>39</v>
      </c>
      <c r="J82" s="11">
        <f t="shared" si="42"/>
        <v>100.99999999999909</v>
      </c>
      <c r="K82" s="11">
        <f t="shared" si="43"/>
        <v>16744.057114024126</v>
      </c>
      <c r="L82" s="12" t="str">
        <f t="shared" si="44"/>
        <v/>
      </c>
      <c r="M82" s="13" t="str">
        <f t="shared" si="45"/>
        <v/>
      </c>
      <c r="N82" s="6">
        <f t="shared" si="41"/>
        <v>318468.65065387584</v>
      </c>
      <c r="O82" s="7">
        <f t="shared" si="34"/>
        <v>1.1098901098900693</v>
      </c>
      <c r="P82" t="s">
        <v>435</v>
      </c>
    </row>
    <row r="83" spans="1:16" x14ac:dyDescent="0.15">
      <c r="A83" s="22">
        <v>67</v>
      </c>
      <c r="B83" s="36" t="s">
        <v>35</v>
      </c>
      <c r="C83" s="5">
        <f t="shared" si="36"/>
        <v>2.0679782509992428</v>
      </c>
      <c r="D83" s="14" t="s">
        <v>171</v>
      </c>
      <c r="E83" s="22">
        <v>234.39</v>
      </c>
      <c r="F83" s="22">
        <v>233.62</v>
      </c>
      <c r="G83" s="14" t="s">
        <v>172</v>
      </c>
      <c r="H83" s="22">
        <v>239.32</v>
      </c>
      <c r="I83" s="22" t="s">
        <v>39</v>
      </c>
      <c r="J83" s="11">
        <f t="shared" si="42"/>
        <v>493.00000000000068</v>
      </c>
      <c r="K83" s="11">
        <f t="shared" si="43"/>
        <v>101951.32777426281</v>
      </c>
      <c r="L83" s="12" t="str">
        <f t="shared" si="44"/>
        <v/>
      </c>
      <c r="M83" s="13" t="str">
        <f t="shared" si="45"/>
        <v/>
      </c>
      <c r="N83" s="6">
        <f t="shared" si="41"/>
        <v>420419.97842813865</v>
      </c>
      <c r="O83" s="7">
        <f t="shared" si="34"/>
        <v>6.4025974025975625</v>
      </c>
      <c r="P83" t="s">
        <v>435</v>
      </c>
    </row>
    <row r="84" spans="1:16" x14ac:dyDescent="0.15">
      <c r="A84" s="22">
        <v>68</v>
      </c>
      <c r="B84" s="22" t="s">
        <v>34</v>
      </c>
      <c r="C84" s="5">
        <f t="shared" si="36"/>
        <v>2.3099998814732983</v>
      </c>
      <c r="D84" s="14" t="s">
        <v>173</v>
      </c>
      <c r="E84" s="22">
        <v>237.15</v>
      </c>
      <c r="F84" s="22">
        <v>238.06</v>
      </c>
      <c r="G84" s="14" t="s">
        <v>174</v>
      </c>
      <c r="H84" s="22">
        <v>229.86</v>
      </c>
      <c r="I84" s="22" t="s">
        <v>39</v>
      </c>
      <c r="J84" s="11">
        <f t="shared" si="42"/>
        <v>728.9999999999992</v>
      </c>
      <c r="K84" s="11">
        <f t="shared" si="43"/>
        <v>168398.99135940324</v>
      </c>
      <c r="L84" s="12" t="str">
        <f t="shared" si="44"/>
        <v/>
      </c>
      <c r="M84" s="13" t="str">
        <f t="shared" si="45"/>
        <v/>
      </c>
      <c r="N84" s="6">
        <f t="shared" si="41"/>
        <v>588818.96978754189</v>
      </c>
      <c r="O84" s="7">
        <f t="shared" si="34"/>
        <v>8.0109890109890323</v>
      </c>
      <c r="P84" t="s">
        <v>435</v>
      </c>
    </row>
    <row r="85" spans="1:16" x14ac:dyDescent="0.15">
      <c r="A85" s="22">
        <v>69</v>
      </c>
      <c r="B85" s="22" t="s">
        <v>35</v>
      </c>
      <c r="C85" s="5">
        <f t="shared" si="36"/>
        <v>2.1334020644476226</v>
      </c>
      <c r="D85" s="14" t="s">
        <v>175</v>
      </c>
      <c r="E85" s="22">
        <v>224.38</v>
      </c>
      <c r="F85" s="22">
        <v>223</v>
      </c>
      <c r="G85" s="14" t="s">
        <v>176</v>
      </c>
      <c r="H85" s="22">
        <v>223</v>
      </c>
      <c r="I85" s="22" t="s">
        <v>42</v>
      </c>
      <c r="J85" s="11" t="str">
        <f t="shared" si="42"/>
        <v/>
      </c>
      <c r="K85" s="11" t="str">
        <f t="shared" si="43"/>
        <v/>
      </c>
      <c r="L85" s="12">
        <f t="shared" si="44"/>
        <v>-137.99999999999955</v>
      </c>
      <c r="M85" s="13">
        <f t="shared" si="45"/>
        <v>-29440.948489377093</v>
      </c>
      <c r="N85" s="6">
        <f t="shared" si="41"/>
        <v>559378.02129816485</v>
      </c>
      <c r="O85" s="7"/>
      <c r="P85" t="s">
        <v>434</v>
      </c>
    </row>
    <row r="86" spans="1:16" x14ac:dyDescent="0.15">
      <c r="A86" s="22">
        <v>70</v>
      </c>
      <c r="B86" s="22" t="s">
        <v>34</v>
      </c>
      <c r="C86" s="5">
        <f>ABS(N85*$L$2/(E86-F86)/10000)</f>
        <v>7.5591624499751084</v>
      </c>
      <c r="D86" s="14" t="s">
        <v>177</v>
      </c>
      <c r="E86" s="22">
        <v>228.03</v>
      </c>
      <c r="F86" s="22">
        <v>228.4</v>
      </c>
      <c r="G86" s="14" t="s">
        <v>178</v>
      </c>
      <c r="H86" s="22">
        <v>225.32</v>
      </c>
      <c r="I86" s="22" t="s">
        <v>39</v>
      </c>
      <c r="J86" s="11">
        <f t="shared" si="42"/>
        <v>271.0000000000008</v>
      </c>
      <c r="K86" s="11">
        <f t="shared" si="43"/>
        <v>204853.30239432605</v>
      </c>
      <c r="L86" s="12" t="str">
        <f t="shared" si="44"/>
        <v/>
      </c>
      <c r="M86" s="13" t="str">
        <f t="shared" si="45"/>
        <v/>
      </c>
      <c r="N86" s="6">
        <f>IF(M86&lt;1,M86+N85,K86+N85)</f>
        <v>764231.32369249093</v>
      </c>
      <c r="O86" s="7">
        <f t="shared" si="34"/>
        <v>7.3243243243242562</v>
      </c>
      <c r="P86" t="s">
        <v>434</v>
      </c>
    </row>
    <row r="87" spans="1:16" x14ac:dyDescent="0.15">
      <c r="A87" s="37"/>
      <c r="B87" s="37"/>
      <c r="C87" s="5"/>
      <c r="D87" s="46" t="s">
        <v>181</v>
      </c>
      <c r="E87" s="37"/>
      <c r="F87" s="37"/>
      <c r="G87" s="14"/>
      <c r="H87" s="37"/>
      <c r="I87" s="37"/>
      <c r="J87" s="11"/>
      <c r="K87" s="11"/>
      <c r="L87" s="12"/>
      <c r="M87" s="13"/>
      <c r="N87" s="6"/>
      <c r="O87" s="7"/>
    </row>
    <row r="88" spans="1:16" x14ac:dyDescent="0.15">
      <c r="A88" s="37">
        <v>71</v>
      </c>
      <c r="B88" s="36" t="s">
        <v>34</v>
      </c>
      <c r="C88" s="5">
        <f>IFERROR(ABS(N86*$L$2/(E88-F88)/10000),"")</f>
        <v>3.0815779181148604</v>
      </c>
      <c r="D88" s="14" t="s">
        <v>182</v>
      </c>
      <c r="E88" s="36">
        <v>214.07</v>
      </c>
      <c r="F88" s="36">
        <v>215.31</v>
      </c>
      <c r="G88" s="14" t="s">
        <v>183</v>
      </c>
      <c r="H88" s="36">
        <v>215.31</v>
      </c>
      <c r="I88" s="36" t="s">
        <v>42</v>
      </c>
      <c r="J88" s="11" t="str">
        <f t="shared" si="42"/>
        <v/>
      </c>
      <c r="K88" s="11" t="str">
        <f t="shared" si="43"/>
        <v/>
      </c>
      <c r="L88" s="12">
        <f t="shared" si="44"/>
        <v>-124.00000000000091</v>
      </c>
      <c r="M88" s="13">
        <f t="shared" si="45"/>
        <v>-38211.566184624549</v>
      </c>
      <c r="N88" s="6">
        <f>IF(M88&lt;1,M88+N86,K88+N86)</f>
        <v>726019.75750786636</v>
      </c>
      <c r="P88" t="s">
        <v>434</v>
      </c>
    </row>
    <row r="89" spans="1:16" x14ac:dyDescent="0.15">
      <c r="A89" s="37">
        <v>72</v>
      </c>
      <c r="B89" s="36" t="s">
        <v>34</v>
      </c>
      <c r="C89" s="5">
        <f t="shared" ref="C89:C153" si="46">IFERROR(ABS(N88*$L$2/(E89-F89)/10000),"")</f>
        <v>3.6300987875393322</v>
      </c>
      <c r="D89" s="14" t="s">
        <v>184</v>
      </c>
      <c r="E89" s="36">
        <v>213.09</v>
      </c>
      <c r="F89" s="36">
        <v>214.09</v>
      </c>
      <c r="G89" s="14" t="s">
        <v>185</v>
      </c>
      <c r="H89" s="36">
        <v>209.81</v>
      </c>
      <c r="I89" s="36" t="s">
        <v>39</v>
      </c>
      <c r="J89" s="11">
        <f t="shared" ref="J89:J122" si="47">IFERROR(IF(AND(B89="売",I89="勝"),ABS(E89-H89),IF(AND(B89="買",I89="勝"),ABS(E89-H89),""))*100,"")</f>
        <v>328.00000000000011</v>
      </c>
      <c r="K89" s="11">
        <f t="shared" ref="K89:K122" si="48">IFERROR(IF(J89&gt;=1,J89*C89*100,""),"")</f>
        <v>119067.24023129014</v>
      </c>
      <c r="L89" s="12" t="str">
        <f t="shared" ref="L89:L122" si="49">IFERROR(IF(AND(B89="売",I89="負"),(E89-H89),IF(AND(B89="買",I89="負"),(H89-E89),""))*100,"")</f>
        <v/>
      </c>
      <c r="M89" s="13" t="str">
        <f t="shared" ref="M89:M122" si="50">IFERROR(IF(L89&lt;=1,L89*C89*100,""),"")</f>
        <v/>
      </c>
      <c r="N89" s="6">
        <f>IF(M89&lt;1,M89+N88,K89+N88)</f>
        <v>845086.99773915648</v>
      </c>
      <c r="O89" s="7">
        <f t="shared" ref="O89" si="51">(H89-E89)/(E89-F89)</f>
        <v>3.2800000000000011</v>
      </c>
      <c r="P89" t="s">
        <v>435</v>
      </c>
    </row>
    <row r="90" spans="1:16" x14ac:dyDescent="0.15">
      <c r="A90" s="37">
        <v>73</v>
      </c>
      <c r="B90" s="37" t="s">
        <v>35</v>
      </c>
      <c r="C90" s="5">
        <f t="shared" si="46"/>
        <v>1.7038044309257063</v>
      </c>
      <c r="D90" s="30" t="s">
        <v>186</v>
      </c>
      <c r="E90" s="37">
        <v>211.9</v>
      </c>
      <c r="F90" s="37">
        <v>209.42</v>
      </c>
      <c r="G90" s="30" t="s">
        <v>187</v>
      </c>
      <c r="H90" s="37">
        <v>209.42</v>
      </c>
      <c r="I90" s="37" t="s">
        <v>42</v>
      </c>
      <c r="J90" s="11" t="str">
        <f t="shared" si="47"/>
        <v/>
      </c>
      <c r="K90" s="11" t="str">
        <f t="shared" si="48"/>
        <v/>
      </c>
      <c r="L90" s="12">
        <f t="shared" si="49"/>
        <v>-248.00000000000182</v>
      </c>
      <c r="M90" s="13">
        <f>IFERROR(IF(L90&lt;=1,L90*C90*100,""),"")</f>
        <v>-42254.349886957825</v>
      </c>
      <c r="N90" s="6">
        <f t="shared" ref="N90:N136" si="52">IF(M90&lt;1,M90+N89,K90+N89)</f>
        <v>802832.64785219869</v>
      </c>
      <c r="P90" t="s">
        <v>434</v>
      </c>
    </row>
    <row r="91" spans="1:16" x14ac:dyDescent="0.15">
      <c r="A91" s="37">
        <v>74</v>
      </c>
      <c r="B91" s="22" t="s">
        <v>35</v>
      </c>
      <c r="C91" s="5">
        <f t="shared" si="46"/>
        <v>3.8597723454432926</v>
      </c>
      <c r="D91" s="30" t="s">
        <v>188</v>
      </c>
      <c r="E91" s="37">
        <v>208.47</v>
      </c>
      <c r="F91" s="37">
        <v>207.43</v>
      </c>
      <c r="G91" s="30" t="s">
        <v>189</v>
      </c>
      <c r="H91" s="37">
        <v>207.43</v>
      </c>
      <c r="I91" s="37" t="s">
        <v>42</v>
      </c>
      <c r="J91" s="11" t="str">
        <f t="shared" si="47"/>
        <v/>
      </c>
      <c r="K91" s="11" t="str">
        <f t="shared" si="48"/>
        <v/>
      </c>
      <c r="L91" s="12">
        <f t="shared" si="49"/>
        <v>-103.9999999999992</v>
      </c>
      <c r="M91" s="13">
        <f t="shared" si="50"/>
        <v>-40141.632392609936</v>
      </c>
      <c r="N91" s="6">
        <f t="shared" si="52"/>
        <v>762691.01545958873</v>
      </c>
      <c r="P91" t="s">
        <v>435</v>
      </c>
    </row>
    <row r="92" spans="1:16" x14ac:dyDescent="0.15">
      <c r="A92" s="37">
        <v>75</v>
      </c>
      <c r="B92" s="37" t="s">
        <v>35</v>
      </c>
      <c r="C92" s="5">
        <f t="shared" si="46"/>
        <v>3.6667837281711284</v>
      </c>
      <c r="D92" s="30" t="s">
        <v>190</v>
      </c>
      <c r="E92" s="37">
        <v>211.92</v>
      </c>
      <c r="F92" s="37">
        <v>210.88</v>
      </c>
      <c r="G92" s="30" t="s">
        <v>191</v>
      </c>
      <c r="H92" s="37">
        <v>211.85</v>
      </c>
      <c r="I92" s="37" t="s">
        <v>42</v>
      </c>
      <c r="J92" s="11" t="str">
        <f t="shared" si="47"/>
        <v/>
      </c>
      <c r="K92" s="11" t="str">
        <f t="shared" si="48"/>
        <v/>
      </c>
      <c r="L92" s="12">
        <f t="shared" si="49"/>
        <v>-6.9999999999993179</v>
      </c>
      <c r="M92" s="13">
        <f t="shared" si="50"/>
        <v>-2566.7486097195397</v>
      </c>
      <c r="N92" s="6">
        <f t="shared" si="52"/>
        <v>760124.26684986916</v>
      </c>
      <c r="P92" t="s">
        <v>434</v>
      </c>
    </row>
    <row r="93" spans="1:16" x14ac:dyDescent="0.15">
      <c r="A93" s="37">
        <v>76</v>
      </c>
      <c r="B93" s="37" t="s">
        <v>35</v>
      </c>
      <c r="C93" s="5">
        <f t="shared" si="46"/>
        <v>6.4417310749988541</v>
      </c>
      <c r="D93" s="30" t="s">
        <v>192</v>
      </c>
      <c r="E93" s="37">
        <v>208.76</v>
      </c>
      <c r="F93" s="37">
        <v>208.17</v>
      </c>
      <c r="G93" s="30" t="s">
        <v>193</v>
      </c>
      <c r="H93" s="37">
        <v>208.17</v>
      </c>
      <c r="I93" s="37" t="s">
        <v>42</v>
      </c>
      <c r="J93" s="11" t="str">
        <f t="shared" si="47"/>
        <v/>
      </c>
      <c r="K93" s="11" t="str">
        <f t="shared" si="48"/>
        <v/>
      </c>
      <c r="L93" s="12">
        <f t="shared" si="49"/>
        <v>-59.000000000000341</v>
      </c>
      <c r="M93" s="13">
        <f t="shared" si="50"/>
        <v>-38006.213342493458</v>
      </c>
      <c r="N93" s="6">
        <f t="shared" si="52"/>
        <v>722118.05350737576</v>
      </c>
      <c r="P93" t="s">
        <v>434</v>
      </c>
    </row>
    <row r="94" spans="1:16" x14ac:dyDescent="0.15">
      <c r="A94" s="37">
        <v>77</v>
      </c>
      <c r="B94" s="37" t="s">
        <v>35</v>
      </c>
      <c r="C94" s="5">
        <f t="shared" si="46"/>
        <v>4.0568429972325104</v>
      </c>
      <c r="D94" s="30" t="s">
        <v>194</v>
      </c>
      <c r="E94" s="37">
        <v>210.25</v>
      </c>
      <c r="F94" s="37">
        <v>209.36</v>
      </c>
      <c r="G94" s="30" t="s">
        <v>195</v>
      </c>
      <c r="H94" s="37">
        <v>212.73</v>
      </c>
      <c r="I94" s="37" t="s">
        <v>39</v>
      </c>
      <c r="J94" s="11">
        <f t="shared" si="47"/>
        <v>247.99999999999898</v>
      </c>
      <c r="K94" s="11">
        <f t="shared" si="48"/>
        <v>100609.70633136584</v>
      </c>
      <c r="L94" s="12" t="str">
        <f t="shared" si="49"/>
        <v/>
      </c>
      <c r="M94" s="13" t="str">
        <f t="shared" si="50"/>
        <v/>
      </c>
      <c r="N94" s="6">
        <f t="shared" si="52"/>
        <v>822727.75983874162</v>
      </c>
      <c r="O94" s="7">
        <f t="shared" ref="O94" si="53">(H94-E94)/(E94-F94)</f>
        <v>2.7865168539326155</v>
      </c>
      <c r="P94" t="s">
        <v>435</v>
      </c>
    </row>
    <row r="95" spans="1:16" x14ac:dyDescent="0.15">
      <c r="A95" s="37">
        <v>78</v>
      </c>
      <c r="B95" s="37" t="s">
        <v>34</v>
      </c>
      <c r="C95" s="5">
        <f t="shared" si="46"/>
        <v>2.5083163409717941</v>
      </c>
      <c r="D95" s="30" t="s">
        <v>196</v>
      </c>
      <c r="E95" s="37">
        <v>210.25</v>
      </c>
      <c r="F95" s="37">
        <v>211.89</v>
      </c>
      <c r="G95" s="30" t="s">
        <v>197</v>
      </c>
      <c r="H95" s="37">
        <v>211.06</v>
      </c>
      <c r="I95" s="37" t="s">
        <v>42</v>
      </c>
      <c r="J95" s="11" t="str">
        <f t="shared" si="47"/>
        <v/>
      </c>
      <c r="K95" s="11" t="str">
        <f t="shared" si="48"/>
        <v/>
      </c>
      <c r="L95" s="12">
        <f t="shared" si="49"/>
        <v>-81.000000000000227</v>
      </c>
      <c r="M95" s="13">
        <f t="shared" si="50"/>
        <v>-20317.36236187159</v>
      </c>
      <c r="N95" s="6">
        <f t="shared" si="52"/>
        <v>802410.39747686998</v>
      </c>
      <c r="P95" t="s">
        <v>434</v>
      </c>
    </row>
    <row r="96" spans="1:16" x14ac:dyDescent="0.15">
      <c r="A96" s="37">
        <v>79</v>
      </c>
      <c r="B96" s="37" t="s">
        <v>34</v>
      </c>
      <c r="C96" s="5">
        <f t="shared" si="46"/>
        <v>3.7148629512818605</v>
      </c>
      <c r="D96" s="30" t="s">
        <v>198</v>
      </c>
      <c r="E96" s="37">
        <v>204.34</v>
      </c>
      <c r="F96" s="37">
        <v>205.42</v>
      </c>
      <c r="G96" s="30" t="s">
        <v>199</v>
      </c>
      <c r="H96" s="37">
        <v>199.83</v>
      </c>
      <c r="I96" s="37" t="s">
        <v>39</v>
      </c>
      <c r="J96" s="11">
        <f t="shared" si="47"/>
        <v>450.99999999999909</v>
      </c>
      <c r="K96" s="11">
        <f t="shared" si="48"/>
        <v>167540.31910281157</v>
      </c>
      <c r="L96" s="12" t="str">
        <f t="shared" si="49"/>
        <v/>
      </c>
      <c r="M96" s="13" t="str">
        <f t="shared" si="50"/>
        <v/>
      </c>
      <c r="N96" s="6">
        <f t="shared" si="52"/>
        <v>969950.7165796815</v>
      </c>
      <c r="O96" s="7">
        <f t="shared" ref="O96" si="54">(H96-E96)/(E96-F96)</f>
        <v>4.1759259259259789</v>
      </c>
      <c r="P96" t="s">
        <v>435</v>
      </c>
    </row>
    <row r="97" spans="1:16" x14ac:dyDescent="0.15">
      <c r="A97" s="37">
        <v>80</v>
      </c>
      <c r="B97" s="37" t="s">
        <v>34</v>
      </c>
      <c r="C97" s="5">
        <f t="shared" si="46"/>
        <v>4.0754231789062327</v>
      </c>
      <c r="D97" s="30" t="s">
        <v>200</v>
      </c>
      <c r="E97" s="37">
        <v>199.25</v>
      </c>
      <c r="F97" s="37">
        <v>200.44</v>
      </c>
      <c r="G97" s="30" t="s">
        <v>201</v>
      </c>
      <c r="H97" s="37">
        <v>199.25</v>
      </c>
      <c r="I97" s="37" t="s">
        <v>202</v>
      </c>
      <c r="J97" s="11" t="str">
        <f t="shared" si="47"/>
        <v/>
      </c>
      <c r="K97" s="11" t="str">
        <f t="shared" si="48"/>
        <v/>
      </c>
      <c r="L97" s="12" t="str">
        <f t="shared" si="49"/>
        <v/>
      </c>
      <c r="M97" s="13" t="str">
        <f t="shared" si="50"/>
        <v/>
      </c>
      <c r="N97" s="6">
        <f>N96</f>
        <v>969950.7165796815</v>
      </c>
      <c r="P97" t="s">
        <v>434</v>
      </c>
    </row>
    <row r="98" spans="1:16" x14ac:dyDescent="0.15">
      <c r="A98" s="37">
        <v>81</v>
      </c>
      <c r="B98" s="37" t="s">
        <v>35</v>
      </c>
      <c r="C98" s="5">
        <f t="shared" si="46"/>
        <v>8.3616441084453506</v>
      </c>
      <c r="D98" s="30" t="s">
        <v>203</v>
      </c>
      <c r="E98" s="37">
        <v>205.75</v>
      </c>
      <c r="F98" s="37">
        <v>205.17</v>
      </c>
      <c r="G98" s="30" t="s">
        <v>204</v>
      </c>
      <c r="H98" s="37">
        <v>205.17</v>
      </c>
      <c r="I98" s="37" t="s">
        <v>42</v>
      </c>
      <c r="J98" s="11" t="str">
        <f t="shared" si="47"/>
        <v/>
      </c>
      <c r="K98" s="11" t="str">
        <f t="shared" si="48"/>
        <v/>
      </c>
      <c r="L98" s="12">
        <f t="shared" si="49"/>
        <v>-58.000000000001251</v>
      </c>
      <c r="M98" s="13">
        <f t="shared" si="50"/>
        <v>-48497.535828984081</v>
      </c>
      <c r="N98" s="6">
        <f t="shared" si="52"/>
        <v>921453.18075069739</v>
      </c>
      <c r="P98" t="s">
        <v>435</v>
      </c>
    </row>
    <row r="99" spans="1:16" x14ac:dyDescent="0.15">
      <c r="A99" s="37">
        <v>82</v>
      </c>
      <c r="B99" s="37" t="s">
        <v>35</v>
      </c>
      <c r="C99" s="5">
        <f t="shared" si="46"/>
        <v>3.5994264873074093</v>
      </c>
      <c r="D99" s="30" t="s">
        <v>204</v>
      </c>
      <c r="E99" s="37">
        <v>205.93</v>
      </c>
      <c r="F99" s="37">
        <v>204.65</v>
      </c>
      <c r="G99" s="30" t="s">
        <v>205</v>
      </c>
      <c r="H99" s="37">
        <v>204.65</v>
      </c>
      <c r="I99" s="37" t="s">
        <v>42</v>
      </c>
      <c r="J99" s="11" t="str">
        <f t="shared" si="47"/>
        <v/>
      </c>
      <c r="K99" s="11" t="str">
        <f t="shared" si="48"/>
        <v/>
      </c>
      <c r="L99" s="12">
        <f t="shared" si="49"/>
        <v>-128.00000000000011</v>
      </c>
      <c r="M99" s="13">
        <f t="shared" si="50"/>
        <v>-46072.659037534882</v>
      </c>
      <c r="N99" s="6">
        <f t="shared" si="52"/>
        <v>875380.52171316254</v>
      </c>
      <c r="P99" t="s">
        <v>435</v>
      </c>
    </row>
    <row r="100" spans="1:16" x14ac:dyDescent="0.15">
      <c r="A100" s="37">
        <v>83</v>
      </c>
      <c r="B100" s="37" t="s">
        <v>35</v>
      </c>
      <c r="C100" s="5">
        <f t="shared" si="46"/>
        <v>6.532690460546112</v>
      </c>
      <c r="D100" s="30" t="s">
        <v>206</v>
      </c>
      <c r="E100" s="37">
        <v>203.07</v>
      </c>
      <c r="F100" s="37">
        <v>202.4</v>
      </c>
      <c r="G100" s="30" t="s">
        <v>207</v>
      </c>
      <c r="H100" s="37">
        <v>203.07</v>
      </c>
      <c r="I100" s="37" t="s">
        <v>208</v>
      </c>
      <c r="J100" s="11" t="str">
        <f t="shared" si="47"/>
        <v/>
      </c>
      <c r="K100" s="11" t="str">
        <f t="shared" si="48"/>
        <v/>
      </c>
      <c r="L100" s="12" t="str">
        <f t="shared" si="49"/>
        <v/>
      </c>
      <c r="M100" s="13" t="str">
        <f t="shared" si="50"/>
        <v/>
      </c>
      <c r="N100" s="6">
        <f>N99</f>
        <v>875380.52171316254</v>
      </c>
      <c r="O100" s="7"/>
      <c r="P100" t="s">
        <v>434</v>
      </c>
    </row>
    <row r="101" spans="1:16" x14ac:dyDescent="0.15">
      <c r="A101" s="37">
        <v>84</v>
      </c>
      <c r="B101" s="37" t="s">
        <v>35</v>
      </c>
      <c r="C101" s="5">
        <f t="shared" si="46"/>
        <v>5.6842891020336577</v>
      </c>
      <c r="D101" s="30" t="s">
        <v>209</v>
      </c>
      <c r="E101" s="37">
        <v>207.51</v>
      </c>
      <c r="F101" s="37">
        <v>206.74</v>
      </c>
      <c r="G101" s="30" t="s">
        <v>210</v>
      </c>
      <c r="H101" s="37">
        <v>207.51</v>
      </c>
      <c r="I101" s="37" t="s">
        <v>208</v>
      </c>
      <c r="J101" s="11" t="str">
        <f t="shared" si="47"/>
        <v/>
      </c>
      <c r="K101" s="11" t="str">
        <f t="shared" si="48"/>
        <v/>
      </c>
      <c r="L101" s="12" t="str">
        <f t="shared" si="49"/>
        <v/>
      </c>
      <c r="M101" s="13" t="str">
        <f t="shared" si="50"/>
        <v/>
      </c>
      <c r="N101" s="6">
        <f t="shared" ref="N101" si="55">IF(I101="ー",N100+0,IF(M101&lt;1,M101+N100,K101+N100))</f>
        <v>875380.52171316254</v>
      </c>
      <c r="P101" t="s">
        <v>435</v>
      </c>
    </row>
    <row r="102" spans="1:16" x14ac:dyDescent="0.15">
      <c r="A102" s="37">
        <v>85</v>
      </c>
      <c r="B102" s="37" t="s">
        <v>35</v>
      </c>
      <c r="C102" s="5">
        <f t="shared" si="46"/>
        <v>5.9147332548185938</v>
      </c>
      <c r="D102" s="30" t="s">
        <v>211</v>
      </c>
      <c r="E102" s="37">
        <v>210.11</v>
      </c>
      <c r="F102" s="37">
        <v>209.37</v>
      </c>
      <c r="G102" s="30" t="s">
        <v>212</v>
      </c>
      <c r="H102" s="37">
        <v>211.01</v>
      </c>
      <c r="I102" s="37" t="s">
        <v>39</v>
      </c>
      <c r="J102" s="11">
        <f t="shared" si="47"/>
        <v>89.999999999997726</v>
      </c>
      <c r="K102" s="11">
        <f t="shared" si="48"/>
        <v>53232.599293366002</v>
      </c>
      <c r="L102" s="12" t="str">
        <f t="shared" si="49"/>
        <v/>
      </c>
      <c r="M102" s="13" t="str">
        <f t="shared" si="50"/>
        <v/>
      </c>
      <c r="N102" s="6">
        <f t="shared" si="52"/>
        <v>928613.1210065285</v>
      </c>
      <c r="O102" s="7">
        <f t="shared" ref="O102" si="56">(H102-E102)/(E102-F102)</f>
        <v>1.2162162162161705</v>
      </c>
      <c r="P102" t="s">
        <v>435</v>
      </c>
    </row>
    <row r="103" spans="1:16" x14ac:dyDescent="0.15">
      <c r="A103" s="37">
        <v>86</v>
      </c>
      <c r="B103" s="37" t="s">
        <v>35</v>
      </c>
      <c r="C103" s="5">
        <f t="shared" si="46"/>
        <v>10.09362088050557</v>
      </c>
      <c r="D103" s="30" t="s">
        <v>213</v>
      </c>
      <c r="E103" s="37">
        <v>212.6</v>
      </c>
      <c r="F103" s="37">
        <v>212.14</v>
      </c>
      <c r="G103" s="30" t="s">
        <v>214</v>
      </c>
      <c r="H103" s="37">
        <v>212.58</v>
      </c>
      <c r="I103" s="37" t="s">
        <v>42</v>
      </c>
      <c r="J103" s="11" t="str">
        <f t="shared" si="47"/>
        <v/>
      </c>
      <c r="K103" s="11" t="str">
        <f t="shared" si="48"/>
        <v/>
      </c>
      <c r="L103" s="12">
        <f t="shared" si="49"/>
        <v>-1.999999999998181</v>
      </c>
      <c r="M103" s="13">
        <f t="shared" si="50"/>
        <v>-2018.7241760992781</v>
      </c>
      <c r="N103" s="6">
        <f t="shared" si="52"/>
        <v>926594.39683042921</v>
      </c>
      <c r="P103" t="s">
        <v>434</v>
      </c>
    </row>
    <row r="104" spans="1:16" x14ac:dyDescent="0.15">
      <c r="A104" s="37">
        <v>87</v>
      </c>
      <c r="B104" s="37" t="s">
        <v>35</v>
      </c>
      <c r="C104" s="5">
        <f t="shared" si="46"/>
        <v>12.521545903114719</v>
      </c>
      <c r="D104" s="30" t="s">
        <v>215</v>
      </c>
      <c r="E104" s="37">
        <v>211.64</v>
      </c>
      <c r="F104" s="37">
        <v>211.27</v>
      </c>
      <c r="G104" s="30" t="s">
        <v>216</v>
      </c>
      <c r="H104" s="37">
        <v>211.27</v>
      </c>
      <c r="I104" s="37" t="s">
        <v>42</v>
      </c>
      <c r="J104" s="11" t="str">
        <f t="shared" si="47"/>
        <v/>
      </c>
      <c r="K104" s="11" t="str">
        <f t="shared" si="48"/>
        <v/>
      </c>
      <c r="L104" s="12">
        <f t="shared" si="49"/>
        <v>-36.999999999997613</v>
      </c>
      <c r="M104" s="13">
        <f t="shared" si="50"/>
        <v>-46329.719841521473</v>
      </c>
      <c r="N104" s="6">
        <f t="shared" si="52"/>
        <v>880264.67698890774</v>
      </c>
      <c r="P104" t="s">
        <v>435</v>
      </c>
    </row>
    <row r="105" spans="1:16" x14ac:dyDescent="0.15">
      <c r="A105" s="37">
        <v>88</v>
      </c>
      <c r="B105" s="37" t="s">
        <v>35</v>
      </c>
      <c r="C105" s="5">
        <f t="shared" si="46"/>
        <v>11.285444576781263</v>
      </c>
      <c r="D105" s="30" t="s">
        <v>217</v>
      </c>
      <c r="E105" s="37">
        <v>213.79</v>
      </c>
      <c r="F105" s="37">
        <v>213.4</v>
      </c>
      <c r="G105" s="30" t="s">
        <v>218</v>
      </c>
      <c r="H105" s="37">
        <v>213.54</v>
      </c>
      <c r="I105" s="37" t="s">
        <v>42</v>
      </c>
      <c r="J105" s="11" t="str">
        <f t="shared" si="47"/>
        <v/>
      </c>
      <c r="K105" s="11" t="str">
        <f t="shared" si="48"/>
        <v/>
      </c>
      <c r="L105" s="12">
        <f t="shared" si="49"/>
        <v>-25</v>
      </c>
      <c r="M105" s="13">
        <f t="shared" si="50"/>
        <v>-28213.611441953155</v>
      </c>
      <c r="N105" s="6">
        <f t="shared" si="52"/>
        <v>852051.06554695463</v>
      </c>
      <c r="P105" t="s">
        <v>435</v>
      </c>
    </row>
    <row r="106" spans="1:16" x14ac:dyDescent="0.15">
      <c r="A106" s="37">
        <v>89</v>
      </c>
      <c r="B106" s="37" t="s">
        <v>35</v>
      </c>
      <c r="C106" s="5">
        <f t="shared" si="46"/>
        <v>4.9537852648079603</v>
      </c>
      <c r="D106" s="47" t="s">
        <v>220</v>
      </c>
      <c r="E106" s="37">
        <v>206.1</v>
      </c>
      <c r="F106" s="37">
        <v>205.24</v>
      </c>
      <c r="G106" s="30" t="s">
        <v>219</v>
      </c>
      <c r="H106" s="37">
        <v>205.24</v>
      </c>
      <c r="I106" s="37" t="s">
        <v>42</v>
      </c>
      <c r="J106" s="11" t="str">
        <f t="shared" si="47"/>
        <v/>
      </c>
      <c r="K106" s="11" t="str">
        <f t="shared" si="48"/>
        <v/>
      </c>
      <c r="L106" s="12">
        <f t="shared" si="49"/>
        <v>-85.999999999998522</v>
      </c>
      <c r="M106" s="13">
        <f t="shared" si="50"/>
        <v>-42602.553277347724</v>
      </c>
      <c r="N106" s="6">
        <f t="shared" si="52"/>
        <v>809448.51226960693</v>
      </c>
      <c r="P106" t="s">
        <v>434</v>
      </c>
    </row>
    <row r="107" spans="1:16" x14ac:dyDescent="0.15">
      <c r="A107" s="37">
        <v>90</v>
      </c>
      <c r="B107" s="37" t="s">
        <v>34</v>
      </c>
      <c r="C107" s="5">
        <f t="shared" si="46"/>
        <v>3.818153359762289</v>
      </c>
      <c r="D107" s="30" t="s">
        <v>221</v>
      </c>
      <c r="E107" s="37">
        <v>193.77</v>
      </c>
      <c r="F107" s="37">
        <v>194.83</v>
      </c>
      <c r="H107" s="37">
        <v>193.39</v>
      </c>
      <c r="I107" s="37" t="s">
        <v>39</v>
      </c>
      <c r="J107" s="11">
        <f t="shared" si="47"/>
        <v>38.000000000002387</v>
      </c>
      <c r="K107" s="11">
        <f t="shared" si="48"/>
        <v>14508.982767097608</v>
      </c>
      <c r="L107" s="12" t="str">
        <f t="shared" si="49"/>
        <v/>
      </c>
      <c r="M107" s="13" t="str">
        <f t="shared" si="50"/>
        <v/>
      </c>
      <c r="N107" s="6">
        <f t="shared" si="52"/>
        <v>823957.49503670458</v>
      </c>
      <c r="O107" s="7">
        <f t="shared" ref="O107" si="57">(H107-E107)/(E107-F107)</f>
        <v>0.35849056603775759</v>
      </c>
      <c r="P107" t="s">
        <v>435</v>
      </c>
    </row>
    <row r="108" spans="1:16" x14ac:dyDescent="0.15">
      <c r="A108" s="37">
        <v>91</v>
      </c>
      <c r="B108" s="37" t="s">
        <v>35</v>
      </c>
      <c r="C108" s="5">
        <f t="shared" si="46"/>
        <v>4.1614014900843284</v>
      </c>
      <c r="D108" s="30" t="s">
        <v>222</v>
      </c>
      <c r="E108" s="37">
        <v>196.56</v>
      </c>
      <c r="F108" s="37">
        <v>195.57</v>
      </c>
      <c r="G108" s="30" t="s">
        <v>223</v>
      </c>
      <c r="H108" s="37">
        <v>196.16</v>
      </c>
      <c r="I108" s="37" t="s">
        <v>42</v>
      </c>
      <c r="J108" s="11" t="str">
        <f t="shared" si="47"/>
        <v/>
      </c>
      <c r="K108" s="11" t="str">
        <f t="shared" si="48"/>
        <v/>
      </c>
      <c r="L108" s="12">
        <f t="shared" si="49"/>
        <v>-40.000000000000568</v>
      </c>
      <c r="M108" s="13">
        <f t="shared" si="50"/>
        <v>-16645.605960337551</v>
      </c>
      <c r="N108" s="6">
        <f t="shared" si="52"/>
        <v>807311.88907636702</v>
      </c>
      <c r="P108" t="s">
        <v>434</v>
      </c>
    </row>
    <row r="109" spans="1:16" x14ac:dyDescent="0.15">
      <c r="A109" s="37">
        <v>92</v>
      </c>
      <c r="B109" s="37" t="s">
        <v>34</v>
      </c>
      <c r="C109" s="5">
        <f t="shared" si="46"/>
        <v>1.2653791364833349</v>
      </c>
      <c r="D109" s="30" t="s">
        <v>224</v>
      </c>
      <c r="E109" s="37">
        <v>178.06</v>
      </c>
      <c r="F109" s="37">
        <v>181.25</v>
      </c>
      <c r="G109" s="30" t="s">
        <v>225</v>
      </c>
      <c r="H109" s="37">
        <v>171.92</v>
      </c>
      <c r="I109" s="37" t="s">
        <v>39</v>
      </c>
      <c r="J109" s="11">
        <f t="shared" si="47"/>
        <v>614.00000000000148</v>
      </c>
      <c r="K109" s="11">
        <f t="shared" si="48"/>
        <v>77694.278980076939</v>
      </c>
      <c r="L109" s="12" t="str">
        <f t="shared" si="49"/>
        <v/>
      </c>
      <c r="M109" s="13" t="str">
        <f t="shared" si="50"/>
        <v/>
      </c>
      <c r="N109" s="6">
        <f t="shared" si="52"/>
        <v>885006.16805644392</v>
      </c>
      <c r="O109" s="7">
        <f t="shared" ref="O109" si="58">(H109-E109)/(E109-F109)</f>
        <v>1.9247648902821377</v>
      </c>
      <c r="P109" t="s">
        <v>435</v>
      </c>
    </row>
    <row r="110" spans="1:16" x14ac:dyDescent="0.15">
      <c r="A110" s="37">
        <v>93</v>
      </c>
      <c r="B110" s="37" t="s">
        <v>34</v>
      </c>
      <c r="C110" s="5">
        <f t="shared" si="46"/>
        <v>1.7218018833783004</v>
      </c>
      <c r="D110" s="30" t="s">
        <v>226</v>
      </c>
      <c r="E110" s="37">
        <v>157.91</v>
      </c>
      <c r="F110" s="37">
        <v>160.47999999999999</v>
      </c>
      <c r="G110" s="30" t="s">
        <v>227</v>
      </c>
      <c r="H110" s="37">
        <v>160.47999999999999</v>
      </c>
      <c r="I110" s="37" t="s">
        <v>42</v>
      </c>
      <c r="J110" s="11" t="str">
        <f t="shared" si="47"/>
        <v/>
      </c>
      <c r="K110" s="11" t="str">
        <f t="shared" si="48"/>
        <v/>
      </c>
      <c r="L110" s="12">
        <f t="shared" si="49"/>
        <v>-256.99999999999932</v>
      </c>
      <c r="M110" s="13">
        <f t="shared" si="50"/>
        <v>-44250.3084028222</v>
      </c>
      <c r="N110" s="6">
        <f t="shared" si="52"/>
        <v>840755.85965362168</v>
      </c>
      <c r="P110" t="s">
        <v>435</v>
      </c>
    </row>
    <row r="111" spans="1:16" x14ac:dyDescent="0.15">
      <c r="A111" s="37">
        <v>94</v>
      </c>
      <c r="B111" s="37" t="s">
        <v>35</v>
      </c>
      <c r="C111" s="5">
        <f t="shared" si="46"/>
        <v>2.1557842555221196</v>
      </c>
      <c r="D111" s="30" t="s">
        <v>228</v>
      </c>
      <c r="E111" s="37">
        <v>145.47</v>
      </c>
      <c r="F111" s="37">
        <v>143.52000000000001</v>
      </c>
      <c r="G111" s="30" t="s">
        <v>229</v>
      </c>
      <c r="H111" s="37">
        <v>144.24</v>
      </c>
      <c r="I111" s="37" t="s">
        <v>42</v>
      </c>
      <c r="J111" s="11" t="str">
        <f t="shared" si="47"/>
        <v/>
      </c>
      <c r="K111" s="11" t="str">
        <f t="shared" si="48"/>
        <v/>
      </c>
      <c r="L111" s="12">
        <f t="shared" si="49"/>
        <v>-122.99999999999898</v>
      </c>
      <c r="M111" s="13">
        <f t="shared" si="50"/>
        <v>-26516.146342921849</v>
      </c>
      <c r="N111" s="6">
        <f t="shared" si="52"/>
        <v>814239.71331069979</v>
      </c>
      <c r="P111" t="s">
        <v>434</v>
      </c>
    </row>
    <row r="112" spans="1:16" x14ac:dyDescent="0.15">
      <c r="A112" s="37">
        <v>95</v>
      </c>
      <c r="B112" s="37" t="s">
        <v>35</v>
      </c>
      <c r="C112" s="5">
        <f t="shared" si="46"/>
        <v>5.8159979522193801</v>
      </c>
      <c r="D112" s="30" t="s">
        <v>230</v>
      </c>
      <c r="E112" s="37">
        <v>146.91</v>
      </c>
      <c r="F112" s="37">
        <v>146.21</v>
      </c>
      <c r="G112" s="30" t="s">
        <v>231</v>
      </c>
      <c r="H112" s="37">
        <v>146.21</v>
      </c>
      <c r="I112" s="37" t="s">
        <v>42</v>
      </c>
      <c r="J112" s="11" t="str">
        <f t="shared" si="47"/>
        <v/>
      </c>
      <c r="K112" s="11" t="str">
        <f t="shared" si="48"/>
        <v/>
      </c>
      <c r="L112" s="12">
        <f t="shared" si="49"/>
        <v>-69.999999999998863</v>
      </c>
      <c r="M112" s="13">
        <f t="shared" si="50"/>
        <v>-40711.985665535001</v>
      </c>
      <c r="N112" s="6">
        <f t="shared" si="52"/>
        <v>773527.72764516482</v>
      </c>
      <c r="P112" t="s">
        <v>435</v>
      </c>
    </row>
    <row r="113" spans="1:16" x14ac:dyDescent="0.15">
      <c r="A113" s="37">
        <v>96</v>
      </c>
      <c r="B113" s="37" t="s">
        <v>35</v>
      </c>
      <c r="C113" s="5">
        <f t="shared" si="46"/>
        <v>3.9465700390059841</v>
      </c>
      <c r="D113" s="30" t="s">
        <v>232</v>
      </c>
      <c r="E113" s="37">
        <v>136.97</v>
      </c>
      <c r="F113" s="37">
        <v>135.99</v>
      </c>
      <c r="G113" s="30" t="s">
        <v>233</v>
      </c>
      <c r="H113" s="37">
        <v>136.41</v>
      </c>
      <c r="I113" s="37" t="s">
        <v>42</v>
      </c>
      <c r="J113" s="11" t="str">
        <f t="shared" si="47"/>
        <v/>
      </c>
      <c r="K113" s="11" t="str">
        <f t="shared" si="48"/>
        <v/>
      </c>
      <c r="L113" s="12">
        <f t="shared" si="49"/>
        <v>-56.000000000000227</v>
      </c>
      <c r="M113" s="13">
        <f t="shared" si="50"/>
        <v>-22100.792218433598</v>
      </c>
      <c r="N113" s="6">
        <f t="shared" si="52"/>
        <v>751426.93542673124</v>
      </c>
      <c r="P113" t="s">
        <v>434</v>
      </c>
    </row>
    <row r="114" spans="1:16" x14ac:dyDescent="0.15">
      <c r="A114" s="37">
        <v>97</v>
      </c>
      <c r="B114" s="37" t="s">
        <v>35</v>
      </c>
      <c r="C114" s="5">
        <f t="shared" si="46"/>
        <v>1.1454678893700168</v>
      </c>
      <c r="D114" s="30" t="s">
        <v>234</v>
      </c>
      <c r="E114" s="37">
        <v>133.21</v>
      </c>
      <c r="F114" s="37">
        <v>129.93</v>
      </c>
      <c r="G114" s="30" t="s">
        <v>235</v>
      </c>
      <c r="H114" s="37">
        <v>138.81</v>
      </c>
      <c r="I114" s="37" t="s">
        <v>39</v>
      </c>
      <c r="J114" s="11">
        <f t="shared" si="47"/>
        <v>559.99999999999943</v>
      </c>
      <c r="K114" s="11">
        <f t="shared" si="48"/>
        <v>64146.201804720877</v>
      </c>
      <c r="L114" s="12" t="str">
        <f t="shared" si="49"/>
        <v/>
      </c>
      <c r="M114" s="13" t="str">
        <f t="shared" si="50"/>
        <v/>
      </c>
      <c r="N114" s="6">
        <f t="shared" si="52"/>
        <v>815573.13723145216</v>
      </c>
      <c r="O114" s="7">
        <f t="shared" ref="O114" si="59">(H114-E114)/(E114-F114)</f>
        <v>1.7073170731707294</v>
      </c>
      <c r="P114" t="s">
        <v>435</v>
      </c>
    </row>
    <row r="115" spans="1:16" x14ac:dyDescent="0.15">
      <c r="A115" s="37"/>
      <c r="B115" s="37"/>
      <c r="C115" s="5"/>
      <c r="D115" s="48" t="s">
        <v>236</v>
      </c>
      <c r="E115" s="37"/>
      <c r="F115" s="37"/>
      <c r="G115" s="37"/>
      <c r="H115" s="37"/>
      <c r="I115" s="37"/>
      <c r="J115" s="11"/>
      <c r="K115" s="11"/>
      <c r="L115" s="12"/>
      <c r="M115" s="13"/>
      <c r="N115" s="6"/>
    </row>
    <row r="116" spans="1:16" x14ac:dyDescent="0.15">
      <c r="A116" s="37">
        <v>98</v>
      </c>
      <c r="B116" s="37" t="s">
        <v>34</v>
      </c>
      <c r="C116" s="5">
        <f>IFERROR(ABS(N114*$L$2/(E116-F116)/10000),"")</f>
        <v>2.6479647312709624</v>
      </c>
      <c r="D116" s="30" t="s">
        <v>237</v>
      </c>
      <c r="E116" s="37">
        <v>126.68</v>
      </c>
      <c r="F116" s="37">
        <v>128.22</v>
      </c>
      <c r="G116" s="30" t="s">
        <v>238</v>
      </c>
      <c r="H116" s="37">
        <v>128.22</v>
      </c>
      <c r="I116" s="37" t="s">
        <v>42</v>
      </c>
      <c r="J116" s="11" t="str">
        <f t="shared" si="47"/>
        <v/>
      </c>
      <c r="K116" s="11" t="str">
        <f t="shared" si="48"/>
        <v/>
      </c>
      <c r="L116" s="12">
        <f t="shared" si="49"/>
        <v>-153.9999999999992</v>
      </c>
      <c r="M116" s="13">
        <f t="shared" si="50"/>
        <v>-40778.656861572606</v>
      </c>
      <c r="N116" s="6">
        <f>IF(M116&lt;1,M116+N114,K116+N114)</f>
        <v>774794.48036987951</v>
      </c>
      <c r="P116" t="s">
        <v>434</v>
      </c>
    </row>
    <row r="117" spans="1:16" x14ac:dyDescent="0.15">
      <c r="A117" s="37">
        <v>99</v>
      </c>
      <c r="B117" s="37" t="s">
        <v>35</v>
      </c>
      <c r="C117" s="5">
        <f t="shared" si="46"/>
        <v>7.0435861851805779</v>
      </c>
      <c r="D117" s="30" t="s">
        <v>239</v>
      </c>
      <c r="E117" s="37">
        <v>131.62</v>
      </c>
      <c r="F117" s="37">
        <v>131.07</v>
      </c>
      <c r="G117" s="30" t="s">
        <v>240</v>
      </c>
      <c r="H117" s="37">
        <v>131.07</v>
      </c>
      <c r="I117" s="37" t="s">
        <v>42</v>
      </c>
      <c r="J117" s="11" t="str">
        <f t="shared" si="47"/>
        <v/>
      </c>
      <c r="K117" s="11" t="str">
        <f t="shared" si="48"/>
        <v/>
      </c>
      <c r="L117" s="12">
        <f t="shared" si="49"/>
        <v>-55.000000000001137</v>
      </c>
      <c r="M117" s="13">
        <f t="shared" si="50"/>
        <v>-38739.72401849398</v>
      </c>
      <c r="N117" s="6">
        <f t="shared" si="52"/>
        <v>736054.7563513855</v>
      </c>
      <c r="P117" t="s">
        <v>435</v>
      </c>
    </row>
    <row r="118" spans="1:16" x14ac:dyDescent="0.15">
      <c r="A118" s="37">
        <v>100</v>
      </c>
      <c r="B118" s="37" t="s">
        <v>34</v>
      </c>
      <c r="C118" s="5">
        <f t="shared" si="46"/>
        <v>2.5917420998287932</v>
      </c>
      <c r="D118" s="30" t="s">
        <v>241</v>
      </c>
      <c r="E118" s="37">
        <v>137.16999999999999</v>
      </c>
      <c r="F118" s="37">
        <v>138.59</v>
      </c>
      <c r="G118" s="30" t="s">
        <v>242</v>
      </c>
      <c r="H118" s="37">
        <v>138.59</v>
      </c>
      <c r="I118" s="37" t="s">
        <v>42</v>
      </c>
      <c r="J118" s="11" t="str">
        <f t="shared" si="47"/>
        <v/>
      </c>
      <c r="K118" s="11" t="str">
        <f t="shared" si="48"/>
        <v/>
      </c>
      <c r="L118" s="12">
        <f t="shared" si="49"/>
        <v>-142.00000000000159</v>
      </c>
      <c r="M118" s="13">
        <f t="shared" si="50"/>
        <v>-36802.737817569279</v>
      </c>
      <c r="N118" s="6">
        <f t="shared" si="52"/>
        <v>699252.01853381621</v>
      </c>
      <c r="P118" t="s">
        <v>434</v>
      </c>
    </row>
    <row r="119" spans="1:16" x14ac:dyDescent="0.15">
      <c r="A119" s="44">
        <v>101</v>
      </c>
      <c r="B119" s="44" t="s">
        <v>35</v>
      </c>
      <c r="C119" s="5">
        <f t="shared" si="46"/>
        <v>3.6802737817569717</v>
      </c>
      <c r="D119" s="30" t="s">
        <v>273</v>
      </c>
      <c r="E119" s="44">
        <v>143.53</v>
      </c>
      <c r="F119" s="44">
        <v>142.58000000000001</v>
      </c>
      <c r="G119" s="30" t="s">
        <v>274</v>
      </c>
      <c r="H119" s="44">
        <v>142.58000000000001</v>
      </c>
      <c r="I119" s="44" t="s">
        <v>42</v>
      </c>
      <c r="J119" s="11" t="str">
        <f t="shared" si="47"/>
        <v/>
      </c>
      <c r="K119" s="11" t="str">
        <f t="shared" si="48"/>
        <v/>
      </c>
      <c r="L119" s="12">
        <f t="shared" si="49"/>
        <v>-94.999999999998863</v>
      </c>
      <c r="M119" s="13">
        <f t="shared" si="50"/>
        <v>-34962.600926690808</v>
      </c>
      <c r="N119" s="6">
        <f t="shared" si="52"/>
        <v>664289.41760712536</v>
      </c>
      <c r="P119" t="s">
        <v>434</v>
      </c>
    </row>
    <row r="120" spans="1:16" x14ac:dyDescent="0.15">
      <c r="A120" s="44">
        <v>102</v>
      </c>
      <c r="B120" s="44" t="s">
        <v>35</v>
      </c>
      <c r="C120" s="5">
        <f t="shared" si="46"/>
        <v>3.0754139704033228</v>
      </c>
      <c r="D120" s="30" t="s">
        <v>275</v>
      </c>
      <c r="E120" s="44">
        <v>148.86000000000001</v>
      </c>
      <c r="F120" s="44">
        <v>147.78</v>
      </c>
      <c r="G120" s="30" t="s">
        <v>276</v>
      </c>
      <c r="H120" s="44">
        <v>147.78</v>
      </c>
      <c r="I120" s="44" t="s">
        <v>42</v>
      </c>
      <c r="J120" s="11" t="str">
        <f t="shared" si="47"/>
        <v/>
      </c>
      <c r="K120" s="11" t="str">
        <f t="shared" si="48"/>
        <v/>
      </c>
      <c r="L120" s="12">
        <f t="shared" si="49"/>
        <v>-108.00000000000125</v>
      </c>
      <c r="M120" s="13">
        <f t="shared" si="50"/>
        <v>-33214.470880356268</v>
      </c>
      <c r="N120" s="6">
        <f t="shared" si="52"/>
        <v>631074.94672676909</v>
      </c>
      <c r="P120" t="s">
        <v>434</v>
      </c>
    </row>
    <row r="121" spans="1:16" x14ac:dyDescent="0.15">
      <c r="A121" s="44">
        <v>103</v>
      </c>
      <c r="B121" s="44" t="s">
        <v>35</v>
      </c>
      <c r="C121" s="5">
        <f t="shared" si="46"/>
        <v>3.848017967846185</v>
      </c>
      <c r="D121" s="30" t="s">
        <v>277</v>
      </c>
      <c r="E121" s="44">
        <v>143.41</v>
      </c>
      <c r="F121" s="44">
        <v>142.59</v>
      </c>
      <c r="G121" s="30" t="s">
        <v>278</v>
      </c>
      <c r="H121" s="44">
        <v>142.59</v>
      </c>
      <c r="I121" s="44" t="s">
        <v>42</v>
      </c>
      <c r="J121" s="11" t="str">
        <f t="shared" si="47"/>
        <v/>
      </c>
      <c r="K121" s="11" t="str">
        <f t="shared" si="48"/>
        <v/>
      </c>
      <c r="L121" s="12">
        <f t="shared" si="49"/>
        <v>-81.999999999999318</v>
      </c>
      <c r="M121" s="13">
        <f t="shared" si="50"/>
        <v>-31553.747336338456</v>
      </c>
      <c r="N121" s="6">
        <f t="shared" si="52"/>
        <v>599521.19939043059</v>
      </c>
      <c r="P121" t="s">
        <v>435</v>
      </c>
    </row>
    <row r="122" spans="1:16" x14ac:dyDescent="0.15">
      <c r="A122" s="44">
        <v>104</v>
      </c>
      <c r="B122" s="44" t="s">
        <v>34</v>
      </c>
      <c r="C122" s="5">
        <f t="shared" si="46"/>
        <v>2.0254094574001176</v>
      </c>
      <c r="D122" s="30" t="s">
        <v>279</v>
      </c>
      <c r="E122" s="44">
        <v>142.30000000000001</v>
      </c>
      <c r="F122" s="44">
        <v>143.78</v>
      </c>
      <c r="G122" s="30" t="s">
        <v>280</v>
      </c>
      <c r="H122" s="44">
        <v>141.99</v>
      </c>
      <c r="I122" s="44" t="s">
        <v>39</v>
      </c>
      <c r="J122" s="11">
        <f t="shared" si="47"/>
        <v>31.000000000000227</v>
      </c>
      <c r="K122" s="11">
        <f t="shared" si="48"/>
        <v>6278.7693179404105</v>
      </c>
      <c r="L122" s="12" t="str">
        <f t="shared" si="49"/>
        <v/>
      </c>
      <c r="M122" s="13" t="str">
        <f t="shared" si="50"/>
        <v/>
      </c>
      <c r="N122" s="6">
        <f t="shared" si="52"/>
        <v>605799.96870837105</v>
      </c>
      <c r="O122" s="7">
        <f t="shared" ref="O122" si="60">(H122-E122)/(E122-F122)</f>
        <v>0.20945945945946245</v>
      </c>
      <c r="P122" t="s">
        <v>435</v>
      </c>
    </row>
    <row r="123" spans="1:16" x14ac:dyDescent="0.15">
      <c r="A123" s="44">
        <v>105</v>
      </c>
      <c r="B123" s="44" t="s">
        <v>35</v>
      </c>
      <c r="C123" s="5">
        <f t="shared" si="46"/>
        <v>3.3655553817131514</v>
      </c>
      <c r="D123" s="30" t="s">
        <v>281</v>
      </c>
      <c r="E123" s="44">
        <v>154.76</v>
      </c>
      <c r="F123" s="44">
        <v>155.66</v>
      </c>
      <c r="G123" s="30" t="s">
        <v>282</v>
      </c>
      <c r="H123" s="44">
        <v>156.84</v>
      </c>
      <c r="I123" s="44" t="s">
        <v>39</v>
      </c>
      <c r="J123" s="11">
        <f t="shared" ref="J123:J188" si="61">IFERROR(IF(AND(B123="売",I123="勝"),ABS(E123-H123),IF(AND(B123="買",I123="勝"),ABS(E123-H123),""))*100,"")</f>
        <v>208.00000000000125</v>
      </c>
      <c r="K123" s="11">
        <f t="shared" ref="K123:K188" si="62">IFERROR(IF(J123&gt;=1,J123*C123*100,""),"")</f>
        <v>70003.551939633981</v>
      </c>
      <c r="L123" s="12" t="str">
        <f t="shared" ref="L123:L188" si="63">IFERROR(IF(AND(B123="売",I123="負"),(E123-H123),IF(AND(B123="買",I123="負"),(H123-E123),""))*100,"")</f>
        <v/>
      </c>
      <c r="M123" s="13" t="str">
        <f t="shared" ref="M123:M188" si="64">IFERROR(IF(L123&lt;=1,L123*C123*100,""),"")</f>
        <v/>
      </c>
      <c r="N123" s="6">
        <f t="shared" si="52"/>
        <v>675803.52064800507</v>
      </c>
      <c r="O123" s="7">
        <f>ABS(H123-E123)/ABS(E123-F123)</f>
        <v>2.3111111111111104</v>
      </c>
      <c r="P123" t="s">
        <v>434</v>
      </c>
    </row>
    <row r="124" spans="1:16" x14ac:dyDescent="0.15">
      <c r="A124" s="44">
        <v>106</v>
      </c>
      <c r="B124" s="44" t="s">
        <v>35</v>
      </c>
      <c r="C124" s="5">
        <f t="shared" si="46"/>
        <v>1.7973497889574646</v>
      </c>
      <c r="D124" s="30" t="s">
        <v>283</v>
      </c>
      <c r="E124" s="44">
        <v>157.47999999999999</v>
      </c>
      <c r="F124" s="44">
        <v>155.6</v>
      </c>
      <c r="G124" s="30" t="s">
        <v>284</v>
      </c>
      <c r="H124" s="44">
        <v>155.6</v>
      </c>
      <c r="I124" s="44" t="s">
        <v>42</v>
      </c>
      <c r="J124" s="11" t="str">
        <f t="shared" si="61"/>
        <v/>
      </c>
      <c r="K124" s="11" t="str">
        <f t="shared" si="62"/>
        <v/>
      </c>
      <c r="L124" s="12">
        <f t="shared" si="63"/>
        <v>-187.99999999999955</v>
      </c>
      <c r="M124" s="13">
        <f t="shared" si="64"/>
        <v>-33790.176032400253</v>
      </c>
      <c r="N124" s="6">
        <f t="shared" si="52"/>
        <v>642013.34461560484</v>
      </c>
      <c r="P124" t="s">
        <v>435</v>
      </c>
    </row>
    <row r="125" spans="1:16" x14ac:dyDescent="0.15">
      <c r="A125" s="44">
        <v>107</v>
      </c>
      <c r="B125" s="44" t="s">
        <v>35</v>
      </c>
      <c r="C125" s="5">
        <f t="shared" si="46"/>
        <v>4.1689178221791972</v>
      </c>
      <c r="D125" s="30" t="s">
        <v>285</v>
      </c>
      <c r="E125" s="44">
        <v>158.11000000000001</v>
      </c>
      <c r="F125" s="44">
        <v>157.34</v>
      </c>
      <c r="G125" s="30" t="s">
        <v>286</v>
      </c>
      <c r="H125" s="44">
        <v>157.34</v>
      </c>
      <c r="I125" s="44" t="s">
        <v>42</v>
      </c>
      <c r="J125" s="11" t="str">
        <f t="shared" si="61"/>
        <v/>
      </c>
      <c r="K125" s="11" t="str">
        <f t="shared" si="62"/>
        <v/>
      </c>
      <c r="L125" s="12">
        <f t="shared" si="63"/>
        <v>-77.000000000001023</v>
      </c>
      <c r="M125" s="13">
        <f t="shared" si="64"/>
        <v>-32100.667230780244</v>
      </c>
      <c r="N125" s="6">
        <f t="shared" si="52"/>
        <v>609912.67738482461</v>
      </c>
      <c r="P125" t="s">
        <v>435</v>
      </c>
    </row>
    <row r="126" spans="1:16" x14ac:dyDescent="0.15">
      <c r="A126" s="44">
        <v>108</v>
      </c>
      <c r="B126" s="44" t="s">
        <v>34</v>
      </c>
      <c r="C126" s="5">
        <f t="shared" si="46"/>
        <v>1.9423970617351187</v>
      </c>
      <c r="D126" s="30" t="s">
        <v>287</v>
      </c>
      <c r="E126" s="44">
        <v>157.41</v>
      </c>
      <c r="F126" s="44">
        <v>158.97999999999999</v>
      </c>
      <c r="G126" s="30" t="s">
        <v>288</v>
      </c>
      <c r="H126" s="44">
        <v>150.65</v>
      </c>
      <c r="I126" s="44" t="s">
        <v>39</v>
      </c>
      <c r="J126" s="11">
        <f t="shared" si="61"/>
        <v>675.99999999999909</v>
      </c>
      <c r="K126" s="11">
        <f t="shared" si="62"/>
        <v>131306.04137329385</v>
      </c>
      <c r="L126" s="12" t="str">
        <f t="shared" si="63"/>
        <v/>
      </c>
      <c r="M126" s="13" t="str">
        <f t="shared" si="64"/>
        <v/>
      </c>
      <c r="N126" s="6">
        <f t="shared" si="52"/>
        <v>741218.71875811846</v>
      </c>
      <c r="O126" s="7">
        <f t="shared" ref="O126:O127" si="65">(H126-E126)/(E126-F126)</f>
        <v>4.3057324840764464</v>
      </c>
      <c r="P126" t="s">
        <v>434</v>
      </c>
    </row>
    <row r="127" spans="1:16" x14ac:dyDescent="0.15">
      <c r="A127" s="44">
        <v>109</v>
      </c>
      <c r="B127" s="44" t="s">
        <v>35</v>
      </c>
      <c r="C127" s="5">
        <f t="shared" si="46"/>
        <v>15.442056640793549</v>
      </c>
      <c r="D127" s="30" t="s">
        <v>289</v>
      </c>
      <c r="E127" s="44">
        <v>153.87</v>
      </c>
      <c r="F127" s="44">
        <v>153.63</v>
      </c>
      <c r="G127" s="30" t="s">
        <v>290</v>
      </c>
      <c r="H127" s="44">
        <v>154.55000000000001</v>
      </c>
      <c r="I127" s="44" t="s">
        <v>39</v>
      </c>
      <c r="J127" s="11">
        <f t="shared" si="61"/>
        <v>68.000000000000682</v>
      </c>
      <c r="K127" s="11">
        <f t="shared" si="62"/>
        <v>105005.98515739718</v>
      </c>
      <c r="L127" s="12" t="str">
        <f t="shared" si="63"/>
        <v/>
      </c>
      <c r="M127" s="13" t="str">
        <f t="shared" si="64"/>
        <v/>
      </c>
      <c r="N127" s="6">
        <f t="shared" si="52"/>
        <v>846224.70391551568</v>
      </c>
      <c r="O127" s="7">
        <f t="shared" si="65"/>
        <v>2.8333333333332544</v>
      </c>
      <c r="P127" t="s">
        <v>436</v>
      </c>
    </row>
    <row r="128" spans="1:16" x14ac:dyDescent="0.15">
      <c r="A128" s="44">
        <v>110</v>
      </c>
      <c r="B128" s="50" t="s">
        <v>35</v>
      </c>
      <c r="C128" s="5">
        <f t="shared" si="46"/>
        <v>9.6161898172218194</v>
      </c>
      <c r="D128" s="30" t="s">
        <v>298</v>
      </c>
      <c r="E128" s="50">
        <v>161.44999999999999</v>
      </c>
      <c r="F128" s="50">
        <v>161.01</v>
      </c>
      <c r="G128" s="30" t="s">
        <v>299</v>
      </c>
      <c r="H128" s="50">
        <v>161.01</v>
      </c>
      <c r="I128" s="50" t="s">
        <v>42</v>
      </c>
      <c r="J128" s="11" t="str">
        <f t="shared" si="61"/>
        <v/>
      </c>
      <c r="K128" s="11" t="str">
        <f t="shared" si="62"/>
        <v/>
      </c>
      <c r="L128" s="12">
        <f t="shared" si="63"/>
        <v>-43.999999999999773</v>
      </c>
      <c r="M128" s="13">
        <f t="shared" si="64"/>
        <v>-42311.235195775786</v>
      </c>
      <c r="N128" s="6">
        <f t="shared" si="52"/>
        <v>803913.46871973993</v>
      </c>
      <c r="P128" t="s">
        <v>435</v>
      </c>
    </row>
    <row r="129" spans="1:16" x14ac:dyDescent="0.15">
      <c r="A129" s="44">
        <v>111</v>
      </c>
      <c r="B129" s="50" t="s">
        <v>34</v>
      </c>
      <c r="C129" s="5">
        <f t="shared" si="46"/>
        <v>3.97976964712735</v>
      </c>
      <c r="D129" s="30" t="s">
        <v>300</v>
      </c>
      <c r="E129" s="50">
        <v>149.51</v>
      </c>
      <c r="F129" s="50">
        <v>150.52000000000001</v>
      </c>
      <c r="G129" s="30" t="s">
        <v>301</v>
      </c>
      <c r="H129" s="50">
        <v>150.52000000000001</v>
      </c>
      <c r="I129" s="50" t="s">
        <v>42</v>
      </c>
      <c r="J129" s="11" t="str">
        <f t="shared" si="61"/>
        <v/>
      </c>
      <c r="K129" s="11" t="str">
        <f t="shared" si="62"/>
        <v/>
      </c>
      <c r="L129" s="12">
        <f t="shared" si="63"/>
        <v>-101.00000000000193</v>
      </c>
      <c r="M129" s="13">
        <f t="shared" si="64"/>
        <v>-40195.673435987002</v>
      </c>
      <c r="N129" s="6">
        <f t="shared" si="52"/>
        <v>763717.79528375296</v>
      </c>
      <c r="P129" t="s">
        <v>435</v>
      </c>
    </row>
    <row r="130" spans="1:16" x14ac:dyDescent="0.15">
      <c r="A130" s="44">
        <v>112</v>
      </c>
      <c r="B130" s="50" t="s">
        <v>35</v>
      </c>
      <c r="C130" s="5">
        <f t="shared" si="46"/>
        <v>10.04891835899687</v>
      </c>
      <c r="D130" s="30" t="s">
        <v>302</v>
      </c>
      <c r="E130" s="50">
        <v>152.31</v>
      </c>
      <c r="F130" s="50">
        <v>151.93</v>
      </c>
      <c r="G130" s="30" t="s">
        <v>303</v>
      </c>
      <c r="H130" s="50">
        <v>152.12</v>
      </c>
      <c r="I130" s="50" t="s">
        <v>42</v>
      </c>
      <c r="J130" s="11" t="str">
        <f t="shared" si="61"/>
        <v/>
      </c>
      <c r="K130" s="11" t="str">
        <f t="shared" si="62"/>
        <v/>
      </c>
      <c r="L130" s="12">
        <f t="shared" si="63"/>
        <v>-18.999999999999773</v>
      </c>
      <c r="M130" s="13">
        <f t="shared" si="64"/>
        <v>-19092.944882093823</v>
      </c>
      <c r="N130" s="6">
        <f t="shared" si="52"/>
        <v>744624.85040165915</v>
      </c>
      <c r="P130" t="s">
        <v>435</v>
      </c>
    </row>
    <row r="131" spans="1:16" x14ac:dyDescent="0.15">
      <c r="A131" s="44">
        <v>113</v>
      </c>
      <c r="B131" s="50" t="s">
        <v>34</v>
      </c>
      <c r="C131" s="5">
        <f t="shared" si="46"/>
        <v>8.0937483739314384</v>
      </c>
      <c r="D131" s="30" t="s">
        <v>304</v>
      </c>
      <c r="E131" s="50">
        <v>149.86000000000001</v>
      </c>
      <c r="F131" s="50">
        <v>150.32</v>
      </c>
      <c r="G131" s="30" t="s">
        <v>305</v>
      </c>
      <c r="H131" s="50">
        <v>150.32</v>
      </c>
      <c r="I131" s="50" t="s">
        <v>42</v>
      </c>
      <c r="J131" s="11" t="str">
        <f t="shared" si="61"/>
        <v/>
      </c>
      <c r="K131" s="11" t="str">
        <f t="shared" si="62"/>
        <v/>
      </c>
      <c r="L131" s="12">
        <f t="shared" si="63"/>
        <v>-45.999999999997954</v>
      </c>
      <c r="M131" s="13">
        <f t="shared" si="64"/>
        <v>-37231.24252008296</v>
      </c>
      <c r="N131" s="6">
        <f t="shared" si="52"/>
        <v>707393.60788157617</v>
      </c>
      <c r="P131" t="s">
        <v>435</v>
      </c>
    </row>
    <row r="132" spans="1:16" x14ac:dyDescent="0.15">
      <c r="A132" s="44">
        <v>114</v>
      </c>
      <c r="B132" s="50" t="s">
        <v>34</v>
      </c>
      <c r="C132" s="5">
        <f t="shared" si="46"/>
        <v>39.299644882308293</v>
      </c>
      <c r="D132" s="30" t="s">
        <v>306</v>
      </c>
      <c r="E132" s="50">
        <v>148.94</v>
      </c>
      <c r="F132" s="50">
        <v>149.03</v>
      </c>
      <c r="G132" s="30" t="s">
        <v>307</v>
      </c>
      <c r="H132" s="50">
        <v>149.03</v>
      </c>
      <c r="I132" s="50" t="s">
        <v>42</v>
      </c>
      <c r="J132" s="11" t="str">
        <f t="shared" si="61"/>
        <v/>
      </c>
      <c r="K132" s="11" t="str">
        <f t="shared" si="62"/>
        <v/>
      </c>
      <c r="L132" s="12">
        <f t="shared" si="63"/>
        <v>-9.0000000000003411</v>
      </c>
      <c r="M132" s="13">
        <f t="shared" si="64"/>
        <v>-35369.680394078801</v>
      </c>
      <c r="N132" s="6">
        <f t="shared" si="52"/>
        <v>672023.92748749733</v>
      </c>
      <c r="P132" t="s">
        <v>434</v>
      </c>
    </row>
    <row r="133" spans="1:16" x14ac:dyDescent="0.15">
      <c r="A133" s="44">
        <v>115</v>
      </c>
      <c r="B133" s="50" t="s">
        <v>35</v>
      </c>
      <c r="C133" s="5">
        <f t="shared" si="46"/>
        <v>4.4801595165833161</v>
      </c>
      <c r="D133" s="30" t="s">
        <v>308</v>
      </c>
      <c r="E133" s="50">
        <v>142.37</v>
      </c>
      <c r="F133" s="50">
        <v>141.62</v>
      </c>
      <c r="G133" s="30" t="s">
        <v>309</v>
      </c>
      <c r="H133" s="50">
        <v>141.68</v>
      </c>
      <c r="I133" s="50" t="s">
        <v>42</v>
      </c>
      <c r="J133" s="11" t="str">
        <f t="shared" si="61"/>
        <v/>
      </c>
      <c r="K133" s="11" t="str">
        <f t="shared" si="62"/>
        <v/>
      </c>
      <c r="L133" s="12">
        <f t="shared" si="63"/>
        <v>-68.999999999999773</v>
      </c>
      <c r="M133" s="13">
        <f t="shared" si="64"/>
        <v>-30913.100664424779</v>
      </c>
      <c r="N133" s="6">
        <f t="shared" si="52"/>
        <v>641110.82682307251</v>
      </c>
      <c r="P133" t="s">
        <v>434</v>
      </c>
    </row>
    <row r="134" spans="1:16" x14ac:dyDescent="0.15">
      <c r="A134" s="44">
        <v>116</v>
      </c>
      <c r="B134" s="50" t="s">
        <v>35</v>
      </c>
      <c r="C134" s="5">
        <f t="shared" si="46"/>
        <v>5.9362113594729813</v>
      </c>
      <c r="D134" s="30" t="s">
        <v>310</v>
      </c>
      <c r="E134" s="50">
        <v>148.78</v>
      </c>
      <c r="F134" s="50">
        <v>148.24</v>
      </c>
      <c r="G134" s="30" t="s">
        <v>311</v>
      </c>
      <c r="H134" s="50">
        <v>148.24</v>
      </c>
      <c r="I134" s="50" t="s">
        <v>42</v>
      </c>
      <c r="J134" s="11" t="str">
        <f t="shared" si="61"/>
        <v/>
      </c>
      <c r="K134" s="11" t="str">
        <f t="shared" si="62"/>
        <v/>
      </c>
      <c r="L134" s="12">
        <f t="shared" si="63"/>
        <v>-53.999999999999204</v>
      </c>
      <c r="M134" s="13">
        <f t="shared" si="64"/>
        <v>-32055.541341153628</v>
      </c>
      <c r="N134" s="6">
        <f t="shared" si="52"/>
        <v>609055.28548191884</v>
      </c>
      <c r="P134" t="s">
        <v>434</v>
      </c>
    </row>
    <row r="135" spans="1:16" x14ac:dyDescent="0.15">
      <c r="A135" s="44">
        <v>117</v>
      </c>
      <c r="B135" s="50" t="s">
        <v>35</v>
      </c>
      <c r="C135" s="5">
        <f t="shared" si="46"/>
        <v>5.1614854701857231</v>
      </c>
      <c r="D135" s="30" t="s">
        <v>312</v>
      </c>
      <c r="E135" s="50">
        <v>149.54</v>
      </c>
      <c r="F135" s="50">
        <v>148.94999999999999</v>
      </c>
      <c r="G135" s="30" t="s">
        <v>313</v>
      </c>
      <c r="H135" s="50">
        <v>150.09</v>
      </c>
      <c r="I135" s="50" t="s">
        <v>39</v>
      </c>
      <c r="J135" s="11">
        <f t="shared" si="61"/>
        <v>55.000000000001137</v>
      </c>
      <c r="K135" s="11">
        <f t="shared" si="62"/>
        <v>28388.170086022063</v>
      </c>
      <c r="L135" s="12" t="str">
        <f t="shared" si="63"/>
        <v/>
      </c>
      <c r="M135" s="13" t="str">
        <f t="shared" si="64"/>
        <v/>
      </c>
      <c r="N135" s="6">
        <f t="shared" si="52"/>
        <v>637443.45556794095</v>
      </c>
      <c r="O135" s="7">
        <f t="shared" ref="O135" si="66">(H135-E135)/(E135-F135)</f>
        <v>0.93220338983052231</v>
      </c>
      <c r="P135" t="s">
        <v>434</v>
      </c>
    </row>
    <row r="136" spans="1:16" x14ac:dyDescent="0.15">
      <c r="A136" s="44">
        <v>118</v>
      </c>
      <c r="B136" s="50" t="s">
        <v>35</v>
      </c>
      <c r="C136" s="5">
        <f t="shared" si="46"/>
        <v>3.1247228214114444</v>
      </c>
      <c r="D136" s="30" t="s">
        <v>314</v>
      </c>
      <c r="E136" s="50">
        <v>150.19</v>
      </c>
      <c r="F136" s="50">
        <v>149.16999999999999</v>
      </c>
      <c r="G136" s="30" t="s">
        <v>315</v>
      </c>
      <c r="H136" s="50">
        <v>149.94</v>
      </c>
      <c r="I136" s="50" t="s">
        <v>42</v>
      </c>
      <c r="J136" s="11" t="str">
        <f t="shared" si="61"/>
        <v/>
      </c>
      <c r="K136" s="11" t="str">
        <f t="shared" si="62"/>
        <v/>
      </c>
      <c r="L136" s="12">
        <f t="shared" si="63"/>
        <v>-25</v>
      </c>
      <c r="M136" s="13">
        <f t="shared" si="64"/>
        <v>-7811.8070535286106</v>
      </c>
      <c r="N136" s="6">
        <f t="shared" si="52"/>
        <v>629631.64851441234</v>
      </c>
      <c r="P136" t="s">
        <v>435</v>
      </c>
    </row>
    <row r="137" spans="1:16" x14ac:dyDescent="0.15">
      <c r="A137" s="44">
        <v>119</v>
      </c>
      <c r="B137" s="50" t="s">
        <v>35</v>
      </c>
      <c r="C137" s="5">
        <f t="shared" si="46"/>
        <v>4.7699367311698149</v>
      </c>
      <c r="D137" s="30" t="s">
        <v>316</v>
      </c>
      <c r="E137" s="50">
        <v>150</v>
      </c>
      <c r="F137" s="50">
        <v>149.34</v>
      </c>
      <c r="G137" s="30" t="s">
        <v>317</v>
      </c>
      <c r="H137" s="50">
        <v>149.34</v>
      </c>
      <c r="I137" s="50" t="s">
        <v>42</v>
      </c>
      <c r="J137" s="11" t="str">
        <f t="shared" si="61"/>
        <v/>
      </c>
      <c r="K137" s="11" t="str">
        <f t="shared" si="62"/>
        <v/>
      </c>
      <c r="L137" s="12">
        <f t="shared" si="63"/>
        <v>-65.999999999999659</v>
      </c>
      <c r="M137" s="13">
        <f t="shared" si="64"/>
        <v>-31481.582425720615</v>
      </c>
      <c r="N137" s="6">
        <f t="shared" ref="N137:N203" si="67">IF(I137="ー",N136+0,IF(M137&lt;1,M137+N136,K137+N136))</f>
        <v>598150.0660886917</v>
      </c>
      <c r="P137" t="s">
        <v>434</v>
      </c>
    </row>
    <row r="138" spans="1:16" x14ac:dyDescent="0.15">
      <c r="A138" s="44">
        <v>120</v>
      </c>
      <c r="B138" s="50" t="s">
        <v>35</v>
      </c>
      <c r="C138" s="5">
        <f t="shared" si="46"/>
        <v>1.7802085300258612</v>
      </c>
      <c r="D138" s="30" t="s">
        <v>324</v>
      </c>
      <c r="E138" s="50">
        <v>143.75</v>
      </c>
      <c r="F138" s="50">
        <v>142.07</v>
      </c>
      <c r="G138" s="30" t="s">
        <v>325</v>
      </c>
      <c r="H138" s="50">
        <v>147.91</v>
      </c>
      <c r="I138" s="50" t="s">
        <v>39</v>
      </c>
      <c r="J138" s="11">
        <f t="shared" si="61"/>
        <v>415.99999999999966</v>
      </c>
      <c r="K138" s="11">
        <f t="shared" si="62"/>
        <v>74056.67484907576</v>
      </c>
      <c r="L138" s="12" t="str">
        <f t="shared" si="63"/>
        <v/>
      </c>
      <c r="M138" s="13" t="str">
        <f t="shared" si="64"/>
        <v/>
      </c>
      <c r="N138" s="6">
        <f t="shared" si="67"/>
        <v>672206.74093776743</v>
      </c>
      <c r="O138" s="7">
        <f t="shared" ref="O138" si="68">(H138-E138)/(E138-F138)</f>
        <v>2.4761904761904643</v>
      </c>
      <c r="P138" t="s">
        <v>435</v>
      </c>
    </row>
    <row r="139" spans="1:16" x14ac:dyDescent="0.15">
      <c r="A139" s="50"/>
      <c r="B139" s="50"/>
      <c r="C139" s="5"/>
      <c r="D139" s="65" t="s">
        <v>327</v>
      </c>
      <c r="E139" s="50"/>
      <c r="F139" s="50"/>
      <c r="G139" s="50"/>
      <c r="H139" s="50"/>
      <c r="I139" s="50"/>
      <c r="J139" s="11"/>
      <c r="K139" s="11"/>
      <c r="L139" s="12"/>
      <c r="M139" s="13"/>
      <c r="N139" s="6"/>
    </row>
    <row r="140" spans="1:16" x14ac:dyDescent="0.15">
      <c r="A140" s="44">
        <v>121</v>
      </c>
      <c r="B140" s="50" t="s">
        <v>35</v>
      </c>
      <c r="C140" s="5">
        <f>IFERROR(ABS(N138*$L$2/(E140-F140)/10000),"")</f>
        <v>6.4635263551710667</v>
      </c>
      <c r="D140" s="30" t="s">
        <v>328</v>
      </c>
      <c r="E140" s="50">
        <v>149.63999999999999</v>
      </c>
      <c r="F140" s="50">
        <v>149.12</v>
      </c>
      <c r="G140" s="30" t="s">
        <v>329</v>
      </c>
      <c r="H140" s="50">
        <v>149.12</v>
      </c>
      <c r="I140" s="50" t="s">
        <v>42</v>
      </c>
      <c r="J140" s="11" t="str">
        <f t="shared" si="61"/>
        <v/>
      </c>
      <c r="K140" s="11" t="str">
        <f t="shared" si="62"/>
        <v/>
      </c>
      <c r="L140" s="12">
        <f t="shared" si="63"/>
        <v>-51.999999999998181</v>
      </c>
      <c r="M140" s="13">
        <f t="shared" si="64"/>
        <v>-33610.337046888373</v>
      </c>
      <c r="N140" s="6">
        <f>IF(I140="ー",N138+0,IF(M140&lt;1,M140+N138,K140+N138))</f>
        <v>638596.40389087901</v>
      </c>
      <c r="P140" t="s">
        <v>434</v>
      </c>
    </row>
    <row r="141" spans="1:16" x14ac:dyDescent="0.15">
      <c r="A141" s="44">
        <v>122</v>
      </c>
      <c r="B141" s="50" t="s">
        <v>35</v>
      </c>
      <c r="C141" s="5">
        <f t="shared" si="46"/>
        <v>2.1574202834151053</v>
      </c>
      <c r="D141" s="30" t="s">
        <v>330</v>
      </c>
      <c r="E141" s="50">
        <v>141.21</v>
      </c>
      <c r="F141" s="50">
        <v>139.72999999999999</v>
      </c>
      <c r="G141" s="30" t="s">
        <v>331</v>
      </c>
      <c r="H141" s="50">
        <v>142.04</v>
      </c>
      <c r="I141" s="50" t="s">
        <v>39</v>
      </c>
      <c r="J141" s="11">
        <f t="shared" si="61"/>
        <v>82.999999999998408</v>
      </c>
      <c r="K141" s="11">
        <f t="shared" si="62"/>
        <v>17906.588352345032</v>
      </c>
      <c r="L141" s="12" t="str">
        <f t="shared" si="63"/>
        <v/>
      </c>
      <c r="M141" s="13" t="str">
        <f t="shared" si="64"/>
        <v/>
      </c>
      <c r="N141" s="6">
        <f t="shared" si="67"/>
        <v>656502.99224322406</v>
      </c>
      <c r="O141" s="7">
        <f t="shared" ref="O141:O142" si="69">(H141-E141)/(E141-F141)</f>
        <v>0.5608108108107932</v>
      </c>
      <c r="P141" t="s">
        <v>435</v>
      </c>
    </row>
    <row r="142" spans="1:16" x14ac:dyDescent="0.15">
      <c r="A142" s="44">
        <v>123</v>
      </c>
      <c r="B142" s="50" t="s">
        <v>34</v>
      </c>
      <c r="C142" s="5">
        <f t="shared" si="46"/>
        <v>5.2103412082793588</v>
      </c>
      <c r="D142" s="30" t="s">
        <v>332</v>
      </c>
      <c r="E142" s="50">
        <v>140.97999999999999</v>
      </c>
      <c r="F142" s="50">
        <v>141.61000000000001</v>
      </c>
      <c r="G142" s="30" t="s">
        <v>333</v>
      </c>
      <c r="H142" s="50">
        <v>134.79</v>
      </c>
      <c r="I142" s="50" t="s">
        <v>39</v>
      </c>
      <c r="J142" s="11">
        <f t="shared" si="61"/>
        <v>618.99999999999977</v>
      </c>
      <c r="K142" s="11">
        <f t="shared" si="62"/>
        <v>322520.12079249223</v>
      </c>
      <c r="L142" s="12" t="str">
        <f t="shared" si="63"/>
        <v/>
      </c>
      <c r="M142" s="13" t="str">
        <f t="shared" si="64"/>
        <v/>
      </c>
      <c r="N142" s="6">
        <f t="shared" si="67"/>
        <v>979023.11303571635</v>
      </c>
      <c r="O142" s="7">
        <f t="shared" si="69"/>
        <v>9.8253968253964494</v>
      </c>
      <c r="P142" t="s">
        <v>435</v>
      </c>
    </row>
    <row r="143" spans="1:16" x14ac:dyDescent="0.15">
      <c r="A143" s="44">
        <v>124</v>
      </c>
      <c r="B143" s="50" t="s">
        <v>35</v>
      </c>
      <c r="C143" s="5">
        <f t="shared" si="46"/>
        <v>4.2199272113608588</v>
      </c>
      <c r="D143" s="30" t="s">
        <v>334</v>
      </c>
      <c r="E143" s="50">
        <v>138.72999999999999</v>
      </c>
      <c r="F143" s="50">
        <v>137.57</v>
      </c>
      <c r="G143" s="30" t="s">
        <v>335</v>
      </c>
      <c r="H143" s="50">
        <v>137.57</v>
      </c>
      <c r="I143" s="50" t="s">
        <v>42</v>
      </c>
      <c r="J143" s="11" t="str">
        <f t="shared" si="61"/>
        <v/>
      </c>
      <c r="K143" s="11" t="str">
        <f t="shared" si="62"/>
        <v/>
      </c>
      <c r="L143" s="12">
        <f t="shared" si="63"/>
        <v>-115.99999999999966</v>
      </c>
      <c r="M143" s="13">
        <f t="shared" si="64"/>
        <v>-48951.155651785819</v>
      </c>
      <c r="N143" s="6">
        <f t="shared" si="67"/>
        <v>930071.95738393057</v>
      </c>
      <c r="P143" t="s">
        <v>434</v>
      </c>
    </row>
    <row r="144" spans="1:16" x14ac:dyDescent="0.15">
      <c r="A144" s="44">
        <v>125</v>
      </c>
      <c r="B144" s="50" t="s">
        <v>34</v>
      </c>
      <c r="C144" s="5">
        <f t="shared" si="46"/>
        <v>2.7355057570115786</v>
      </c>
      <c r="D144" s="30" t="s">
        <v>336</v>
      </c>
      <c r="E144" s="50">
        <v>137.78</v>
      </c>
      <c r="F144" s="50">
        <v>139.47999999999999</v>
      </c>
      <c r="G144" s="30" t="s">
        <v>337</v>
      </c>
      <c r="H144" s="50">
        <v>134.05000000000001</v>
      </c>
      <c r="I144" s="50" t="s">
        <v>39</v>
      </c>
      <c r="J144" s="11">
        <f t="shared" si="61"/>
        <v>372.99999999999898</v>
      </c>
      <c r="K144" s="11">
        <f t="shared" si="62"/>
        <v>102034.3647365316</v>
      </c>
      <c r="L144" s="12" t="str">
        <f t="shared" si="63"/>
        <v/>
      </c>
      <c r="M144" s="13" t="str">
        <f t="shared" si="64"/>
        <v/>
      </c>
      <c r="N144" s="6">
        <f t="shared" si="67"/>
        <v>1032106.3221204622</v>
      </c>
      <c r="O144" s="7">
        <f t="shared" ref="O144" si="70">(H144-E144)/(E144-F144)</f>
        <v>2.1941176470588322</v>
      </c>
      <c r="P144" t="s">
        <v>434</v>
      </c>
    </row>
    <row r="145" spans="1:16" x14ac:dyDescent="0.15">
      <c r="A145" s="44">
        <v>126</v>
      </c>
      <c r="B145" s="50" t="s">
        <v>35</v>
      </c>
      <c r="C145" s="5">
        <f t="shared" si="46"/>
        <v>4.8684260477380192</v>
      </c>
      <c r="D145" s="30" t="s">
        <v>338</v>
      </c>
      <c r="E145" s="50">
        <v>130.07</v>
      </c>
      <c r="F145" s="50">
        <v>129.01</v>
      </c>
      <c r="G145" s="30" t="s">
        <v>339</v>
      </c>
      <c r="H145" s="50">
        <v>129.01</v>
      </c>
      <c r="I145" s="50" t="s">
        <v>42</v>
      </c>
      <c r="J145" s="11" t="str">
        <f t="shared" si="61"/>
        <v/>
      </c>
      <c r="K145" s="11" t="str">
        <f t="shared" si="62"/>
        <v/>
      </c>
      <c r="L145" s="12">
        <f t="shared" si="63"/>
        <v>-106.00000000000023</v>
      </c>
      <c r="M145" s="13">
        <f t="shared" si="64"/>
        <v>-51605.316106023107</v>
      </c>
      <c r="N145" s="6">
        <f t="shared" si="67"/>
        <v>980501.00601443904</v>
      </c>
      <c r="P145" t="s">
        <v>435</v>
      </c>
    </row>
    <row r="146" spans="1:16" x14ac:dyDescent="0.15">
      <c r="A146" s="44">
        <v>127</v>
      </c>
      <c r="B146" s="50" t="s">
        <v>35</v>
      </c>
      <c r="C146" s="5">
        <f t="shared" si="46"/>
        <v>5.0025561531349458</v>
      </c>
      <c r="D146" s="30" t="s">
        <v>346</v>
      </c>
      <c r="E146" s="50">
        <v>133.29</v>
      </c>
      <c r="F146" s="50">
        <v>132.31</v>
      </c>
      <c r="G146" s="30" t="s">
        <v>347</v>
      </c>
      <c r="H146" s="50">
        <v>134.33000000000001</v>
      </c>
      <c r="I146" s="50" t="s">
        <v>39</v>
      </c>
      <c r="J146" s="11">
        <f t="shared" si="61"/>
        <v>104.00000000000205</v>
      </c>
      <c r="K146" s="11">
        <f t="shared" si="62"/>
        <v>52026.583992604457</v>
      </c>
      <c r="L146" s="12" t="str">
        <f t="shared" si="63"/>
        <v/>
      </c>
      <c r="M146" s="13" t="str">
        <f t="shared" si="64"/>
        <v/>
      </c>
      <c r="N146" s="6">
        <f t="shared" si="67"/>
        <v>1032527.5900070434</v>
      </c>
      <c r="O146" s="7">
        <f t="shared" ref="O146:O147" si="71">(H146-E146)/(E146-F146)</f>
        <v>1.0612244897959504</v>
      </c>
      <c r="P146" t="s">
        <v>435</v>
      </c>
    </row>
    <row r="147" spans="1:16" x14ac:dyDescent="0.15">
      <c r="A147" s="44">
        <v>128</v>
      </c>
      <c r="B147" s="50" t="s">
        <v>35</v>
      </c>
      <c r="C147" s="5">
        <f t="shared" si="46"/>
        <v>8.604396583392111</v>
      </c>
      <c r="D147" s="30" t="s">
        <v>348</v>
      </c>
      <c r="E147" s="50">
        <v>133.94</v>
      </c>
      <c r="F147" s="50">
        <v>133.34</v>
      </c>
      <c r="G147" s="30" t="s">
        <v>349</v>
      </c>
      <c r="H147" s="50">
        <v>134.43</v>
      </c>
      <c r="I147" s="50" t="s">
        <v>39</v>
      </c>
      <c r="J147" s="11">
        <f t="shared" si="61"/>
        <v>49.000000000000909</v>
      </c>
      <c r="K147" s="11">
        <f t="shared" si="62"/>
        <v>42161.543258622129</v>
      </c>
      <c r="L147" s="12" t="str">
        <f t="shared" si="63"/>
        <v/>
      </c>
      <c r="M147" s="13" t="str">
        <f t="shared" si="64"/>
        <v/>
      </c>
      <c r="N147" s="6">
        <f t="shared" si="67"/>
        <v>1074689.1332656655</v>
      </c>
      <c r="O147" s="7">
        <f t="shared" si="71"/>
        <v>0.81666666666668952</v>
      </c>
      <c r="P147" t="s">
        <v>434</v>
      </c>
    </row>
    <row r="148" spans="1:16" x14ac:dyDescent="0.15">
      <c r="A148" s="44">
        <v>129</v>
      </c>
      <c r="B148" s="50" t="s">
        <v>34</v>
      </c>
      <c r="C148" s="5">
        <f t="shared" si="46"/>
        <v>14.140646490337874</v>
      </c>
      <c r="D148" s="30" t="s">
        <v>350</v>
      </c>
      <c r="E148" s="50">
        <v>134.49</v>
      </c>
      <c r="F148" s="50">
        <v>134.87</v>
      </c>
      <c r="G148" s="30" t="s">
        <v>351</v>
      </c>
      <c r="H148" s="50">
        <v>134.87</v>
      </c>
      <c r="I148" s="50" t="s">
        <v>42</v>
      </c>
      <c r="J148" s="11" t="str">
        <f t="shared" si="61"/>
        <v/>
      </c>
      <c r="K148" s="11" t="str">
        <f t="shared" si="62"/>
        <v/>
      </c>
      <c r="L148" s="12">
        <f t="shared" si="63"/>
        <v>-37.999999999999545</v>
      </c>
      <c r="M148" s="13">
        <f t="shared" si="64"/>
        <v>-53734.456663283279</v>
      </c>
      <c r="N148" s="6">
        <f t="shared" si="67"/>
        <v>1020954.6766023822</v>
      </c>
      <c r="P148" t="s">
        <v>434</v>
      </c>
    </row>
    <row r="149" spans="1:16" x14ac:dyDescent="0.15">
      <c r="A149" s="44">
        <v>130</v>
      </c>
      <c r="B149" s="50" t="s">
        <v>34</v>
      </c>
      <c r="C149" s="5">
        <f t="shared" si="46"/>
        <v>7.0899630319609992</v>
      </c>
      <c r="D149" s="30" t="s">
        <v>352</v>
      </c>
      <c r="E149" s="50">
        <v>134.02000000000001</v>
      </c>
      <c r="F149" s="50">
        <v>134.74</v>
      </c>
      <c r="G149" s="30" t="s">
        <v>353</v>
      </c>
      <c r="H149" s="50">
        <v>134.74</v>
      </c>
      <c r="I149" s="50" t="s">
        <v>42</v>
      </c>
      <c r="J149" s="11" t="str">
        <f t="shared" si="61"/>
        <v/>
      </c>
      <c r="K149" s="11" t="str">
        <f t="shared" si="62"/>
        <v/>
      </c>
      <c r="L149" s="12">
        <f t="shared" si="63"/>
        <v>-71.999999999999886</v>
      </c>
      <c r="M149" s="13">
        <f t="shared" si="64"/>
        <v>-51047.733830119112</v>
      </c>
      <c r="N149" s="6">
        <f t="shared" si="67"/>
        <v>969906.94277226308</v>
      </c>
      <c r="P149" t="s">
        <v>435</v>
      </c>
    </row>
    <row r="150" spans="1:16" x14ac:dyDescent="0.15">
      <c r="A150" s="44">
        <v>131</v>
      </c>
      <c r="B150" s="50" t="s">
        <v>35</v>
      </c>
      <c r="C150" s="5">
        <f t="shared" si="46"/>
        <v>7.2381115132256717</v>
      </c>
      <c r="D150" s="30" t="s">
        <v>354</v>
      </c>
      <c r="E150" s="50">
        <v>134.99</v>
      </c>
      <c r="F150" s="50">
        <v>134.32</v>
      </c>
      <c r="G150" s="30" t="s">
        <v>355</v>
      </c>
      <c r="H150" s="50">
        <v>134.32</v>
      </c>
      <c r="I150" s="50" t="s">
        <v>42</v>
      </c>
      <c r="J150" s="11" t="str">
        <f t="shared" si="61"/>
        <v/>
      </c>
      <c r="K150" s="11" t="str">
        <f t="shared" si="62"/>
        <v/>
      </c>
      <c r="L150" s="12">
        <f t="shared" si="63"/>
        <v>-67.000000000001592</v>
      </c>
      <c r="M150" s="13">
        <f t="shared" si="64"/>
        <v>-48495.34713861315</v>
      </c>
      <c r="N150" s="6">
        <f t="shared" si="67"/>
        <v>921411.59563364997</v>
      </c>
      <c r="P150" t="s">
        <v>435</v>
      </c>
    </row>
    <row r="151" spans="1:16" x14ac:dyDescent="0.15">
      <c r="A151" s="44">
        <v>132</v>
      </c>
      <c r="B151" s="50" t="s">
        <v>34</v>
      </c>
      <c r="C151" s="5">
        <f t="shared" si="46"/>
        <v>5.9064845873951839</v>
      </c>
      <c r="D151" s="30" t="s">
        <v>356</v>
      </c>
      <c r="E151" s="50">
        <v>134.01</v>
      </c>
      <c r="F151" s="50">
        <v>134.79</v>
      </c>
      <c r="G151" s="30" t="s">
        <v>357</v>
      </c>
      <c r="H151" s="50">
        <v>132.84</v>
      </c>
      <c r="I151" s="50" t="s">
        <v>39</v>
      </c>
      <c r="J151" s="11">
        <f t="shared" si="61"/>
        <v>116.99999999999875</v>
      </c>
      <c r="K151" s="11">
        <f t="shared" si="62"/>
        <v>69105.869672522909</v>
      </c>
      <c r="L151" s="12" t="str">
        <f t="shared" si="63"/>
        <v/>
      </c>
      <c r="M151" s="13" t="str">
        <f t="shared" si="64"/>
        <v/>
      </c>
      <c r="N151" s="6">
        <f t="shared" si="67"/>
        <v>990517.46530617285</v>
      </c>
      <c r="O151" s="7">
        <f t="shared" ref="O151:O152" si="72">(H151-E151)/(E151-F151)</f>
        <v>1.4999999999999818</v>
      </c>
      <c r="P151" t="s">
        <v>435</v>
      </c>
    </row>
    <row r="152" spans="1:16" x14ac:dyDescent="0.15">
      <c r="A152" s="44">
        <v>133</v>
      </c>
      <c r="B152" s="50" t="s">
        <v>35</v>
      </c>
      <c r="C152" s="5">
        <f t="shared" si="46"/>
        <v>8.6887496956682888</v>
      </c>
      <c r="D152" s="30" t="s">
        <v>358</v>
      </c>
      <c r="E152" s="50">
        <v>132.94999999999999</v>
      </c>
      <c r="F152" s="50">
        <v>132.38</v>
      </c>
      <c r="G152" s="30" t="s">
        <v>359</v>
      </c>
      <c r="H152" s="50">
        <v>136.4</v>
      </c>
      <c r="I152" s="50" t="s">
        <v>39</v>
      </c>
      <c r="J152" s="11">
        <f t="shared" si="61"/>
        <v>345.00000000000171</v>
      </c>
      <c r="K152" s="11">
        <f t="shared" si="62"/>
        <v>299761.86450055742</v>
      </c>
      <c r="L152" s="12" t="str">
        <f t="shared" si="63"/>
        <v/>
      </c>
      <c r="M152" s="13" t="str">
        <f t="shared" si="64"/>
        <v/>
      </c>
      <c r="N152" s="6">
        <f t="shared" si="67"/>
        <v>1290279.3298067302</v>
      </c>
      <c r="O152" s="7">
        <f t="shared" si="72"/>
        <v>6.0526315789474712</v>
      </c>
      <c r="P152" t="s">
        <v>434</v>
      </c>
    </row>
    <row r="153" spans="1:16" x14ac:dyDescent="0.15">
      <c r="A153" s="44">
        <v>134</v>
      </c>
      <c r="B153" s="50" t="s">
        <v>34</v>
      </c>
      <c r="C153" s="5">
        <f t="shared" si="46"/>
        <v>4.9247302664378934</v>
      </c>
      <c r="D153" s="30" t="s">
        <v>360</v>
      </c>
      <c r="E153" s="50">
        <v>133.32</v>
      </c>
      <c r="F153" s="50">
        <v>134.63</v>
      </c>
      <c r="G153" s="30" t="s">
        <v>361</v>
      </c>
      <c r="H153" s="50">
        <v>134.63</v>
      </c>
      <c r="I153" s="50" t="s">
        <v>42</v>
      </c>
      <c r="J153" s="11" t="str">
        <f t="shared" si="61"/>
        <v/>
      </c>
      <c r="K153" s="11" t="str">
        <f t="shared" si="62"/>
        <v/>
      </c>
      <c r="L153" s="12">
        <f t="shared" si="63"/>
        <v>-131.00000000000023</v>
      </c>
      <c r="M153" s="13">
        <f t="shared" si="64"/>
        <v>-64513.966490336519</v>
      </c>
      <c r="N153" s="6">
        <f t="shared" si="67"/>
        <v>1225765.3633163937</v>
      </c>
      <c r="P153" t="s">
        <v>434</v>
      </c>
    </row>
    <row r="154" spans="1:16" x14ac:dyDescent="0.15">
      <c r="A154" s="44">
        <v>135</v>
      </c>
      <c r="B154" s="50" t="s">
        <v>34</v>
      </c>
      <c r="C154" s="5">
        <f t="shared" ref="C154:C220" si="73">IFERROR(ABS(N153*$L$2/(E154-F154)/10000),"")</f>
        <v>6.1907341581637256</v>
      </c>
      <c r="D154" s="30" t="s">
        <v>362</v>
      </c>
      <c r="E154" s="50">
        <v>133.36000000000001</v>
      </c>
      <c r="F154" s="50">
        <v>134.35</v>
      </c>
      <c r="G154" s="30" t="s">
        <v>363</v>
      </c>
      <c r="H154" s="50">
        <v>132.88999999999999</v>
      </c>
      <c r="I154" s="50" t="s">
        <v>39</v>
      </c>
      <c r="J154" s="11">
        <f t="shared" si="61"/>
        <v>47.000000000002728</v>
      </c>
      <c r="K154" s="11">
        <f t="shared" si="62"/>
        <v>29096.450543371204</v>
      </c>
      <c r="L154" s="12" t="str">
        <f t="shared" si="63"/>
        <v/>
      </c>
      <c r="M154" s="13" t="str">
        <f t="shared" si="64"/>
        <v/>
      </c>
      <c r="N154" s="6">
        <f t="shared" si="67"/>
        <v>1254861.813859765</v>
      </c>
      <c r="O154" s="7">
        <f t="shared" ref="O154:O219" si="74">(H154-E154)/(E154-F154)</f>
        <v>0.47474747474751156</v>
      </c>
      <c r="P154" t="s">
        <v>434</v>
      </c>
    </row>
    <row r="155" spans="1:16" x14ac:dyDescent="0.15">
      <c r="A155" s="44">
        <v>136</v>
      </c>
      <c r="B155" s="50" t="s">
        <v>34</v>
      </c>
      <c r="C155" s="5">
        <f t="shared" si="73"/>
        <v>10.817774257411534</v>
      </c>
      <c r="D155" s="30" t="s">
        <v>364</v>
      </c>
      <c r="E155" s="50">
        <v>132.72</v>
      </c>
      <c r="F155" s="50">
        <v>133.30000000000001</v>
      </c>
      <c r="G155" s="30" t="s">
        <v>365</v>
      </c>
      <c r="H155" s="50">
        <v>130.4</v>
      </c>
      <c r="I155" s="50" t="s">
        <v>39</v>
      </c>
      <c r="J155" s="11">
        <f t="shared" si="61"/>
        <v>231.99999999999932</v>
      </c>
      <c r="K155" s="11">
        <f t="shared" si="62"/>
        <v>250972.36277194685</v>
      </c>
      <c r="L155" s="12" t="str">
        <f t="shared" si="63"/>
        <v/>
      </c>
      <c r="M155" s="13" t="str">
        <f t="shared" si="64"/>
        <v/>
      </c>
      <c r="N155" s="6">
        <f t="shared" si="67"/>
        <v>1505834.1766317119</v>
      </c>
      <c r="O155" s="7">
        <f t="shared" si="74"/>
        <v>3.9999999999999019</v>
      </c>
      <c r="P155" t="s">
        <v>434</v>
      </c>
    </row>
    <row r="156" spans="1:16" x14ac:dyDescent="0.15">
      <c r="A156" s="44">
        <v>137</v>
      </c>
      <c r="B156" s="50" t="s">
        <v>35</v>
      </c>
      <c r="C156" s="5">
        <f t="shared" si="73"/>
        <v>25.962658217788849</v>
      </c>
      <c r="D156" s="30" t="s">
        <v>376</v>
      </c>
      <c r="E156" s="50">
        <v>129.72999999999999</v>
      </c>
      <c r="F156" s="50">
        <v>129.44</v>
      </c>
      <c r="G156" s="30" t="s">
        <v>377</v>
      </c>
      <c r="H156" s="50">
        <v>129.44</v>
      </c>
      <c r="I156" s="50" t="s">
        <v>42</v>
      </c>
      <c r="J156" s="11" t="str">
        <f t="shared" si="61"/>
        <v/>
      </c>
      <c r="K156" s="11" t="str">
        <f t="shared" si="62"/>
        <v/>
      </c>
      <c r="L156" s="12">
        <f t="shared" si="63"/>
        <v>-28.999999999999204</v>
      </c>
      <c r="M156" s="13">
        <f t="shared" si="64"/>
        <v>-75291.708831585594</v>
      </c>
      <c r="N156" s="6">
        <f t="shared" si="67"/>
        <v>1430542.4678001264</v>
      </c>
      <c r="O156" s="7"/>
      <c r="P156" t="s">
        <v>434</v>
      </c>
    </row>
    <row r="157" spans="1:16" x14ac:dyDescent="0.15">
      <c r="A157" s="44">
        <v>138</v>
      </c>
      <c r="B157" s="50" t="s">
        <v>34</v>
      </c>
      <c r="C157" s="5">
        <f t="shared" si="73"/>
        <v>9.7982360808225391</v>
      </c>
      <c r="D157" s="30" t="s">
        <v>378</v>
      </c>
      <c r="E157">
        <v>131.13</v>
      </c>
      <c r="F157" s="50">
        <v>131.86000000000001</v>
      </c>
      <c r="G157" s="30" t="s">
        <v>379</v>
      </c>
      <c r="H157" s="50">
        <v>130.6</v>
      </c>
      <c r="I157" s="50" t="s">
        <v>39</v>
      </c>
      <c r="J157" s="11">
        <f t="shared" si="61"/>
        <v>53.000000000000114</v>
      </c>
      <c r="K157" s="11">
        <f t="shared" si="62"/>
        <v>51930.651228359566</v>
      </c>
      <c r="L157" s="12" t="str">
        <f t="shared" si="63"/>
        <v/>
      </c>
      <c r="M157" s="13" t="str">
        <f t="shared" si="64"/>
        <v/>
      </c>
      <c r="N157" s="6">
        <f t="shared" si="67"/>
        <v>1482473.1190284861</v>
      </c>
      <c r="O157" s="7">
        <f t="shared" si="74"/>
        <v>0.72602739726025745</v>
      </c>
      <c r="P157" t="s">
        <v>435</v>
      </c>
    </row>
    <row r="158" spans="1:16" x14ac:dyDescent="0.15">
      <c r="A158" s="44">
        <v>139</v>
      </c>
      <c r="B158" s="50" t="s">
        <v>34</v>
      </c>
      <c r="C158" s="5">
        <f t="shared" si="73"/>
        <v>15.770990627962657</v>
      </c>
      <c r="D158" s="30" t="s">
        <v>380</v>
      </c>
      <c r="E158" s="50">
        <v>126.92</v>
      </c>
      <c r="F158" s="50">
        <v>127.39</v>
      </c>
      <c r="G158" s="30" t="s">
        <v>382</v>
      </c>
      <c r="H158" s="50">
        <v>127.39</v>
      </c>
      <c r="I158" s="50" t="s">
        <v>42</v>
      </c>
      <c r="J158" s="11" t="str">
        <f t="shared" si="61"/>
        <v/>
      </c>
      <c r="K158" s="11" t="str">
        <f t="shared" si="62"/>
        <v/>
      </c>
      <c r="L158" s="12">
        <f t="shared" si="63"/>
        <v>-46.999999999999886</v>
      </c>
      <c r="M158" s="13">
        <f t="shared" si="64"/>
        <v>-74123.655951424313</v>
      </c>
      <c r="N158" s="6">
        <f t="shared" si="67"/>
        <v>1408349.4630770618</v>
      </c>
      <c r="O158" s="7"/>
      <c r="P158" t="s">
        <v>435</v>
      </c>
    </row>
    <row r="159" spans="1:16" x14ac:dyDescent="0.15">
      <c r="A159" s="44">
        <v>140</v>
      </c>
      <c r="B159" s="50" t="s">
        <v>35</v>
      </c>
      <c r="C159" s="5">
        <f t="shared" si="73"/>
        <v>19.560409209402895</v>
      </c>
      <c r="D159" s="30" t="s">
        <v>381</v>
      </c>
      <c r="E159" s="50">
        <v>129.5</v>
      </c>
      <c r="F159" s="50">
        <v>129.13999999999999</v>
      </c>
      <c r="G159" s="30" t="s">
        <v>314</v>
      </c>
      <c r="H159" s="50">
        <v>130.78</v>
      </c>
      <c r="I159" s="50" t="s">
        <v>39</v>
      </c>
      <c r="J159" s="11">
        <f t="shared" si="61"/>
        <v>128.00000000000011</v>
      </c>
      <c r="K159" s="11">
        <f t="shared" si="62"/>
        <v>250373.23788035728</v>
      </c>
      <c r="L159" s="12" t="str">
        <f t="shared" si="63"/>
        <v/>
      </c>
      <c r="M159" s="13" t="str">
        <f t="shared" si="64"/>
        <v/>
      </c>
      <c r="N159" s="6">
        <f t="shared" si="67"/>
        <v>1658722.7009574191</v>
      </c>
      <c r="O159" s="7">
        <f t="shared" si="74"/>
        <v>3.5555555555554239</v>
      </c>
      <c r="P159" t="s">
        <v>434</v>
      </c>
    </row>
    <row r="160" spans="1:16" x14ac:dyDescent="0.15">
      <c r="A160" s="44">
        <v>141</v>
      </c>
      <c r="B160" s="50" t="s">
        <v>34</v>
      </c>
      <c r="C160" s="5">
        <f t="shared" si="73"/>
        <v>14.550199131205606</v>
      </c>
      <c r="D160" s="30" t="s">
        <v>383</v>
      </c>
      <c r="E160" s="50">
        <v>131</v>
      </c>
      <c r="F160" s="50">
        <v>131.57</v>
      </c>
      <c r="G160" s="30" t="s">
        <v>384</v>
      </c>
      <c r="H160" s="50">
        <v>131.25</v>
      </c>
      <c r="I160" s="50" t="s">
        <v>39</v>
      </c>
      <c r="J160" s="11">
        <f t="shared" si="61"/>
        <v>25</v>
      </c>
      <c r="K160" s="11">
        <f t="shared" si="62"/>
        <v>36375.497828014013</v>
      </c>
      <c r="L160" s="12" t="str">
        <f t="shared" si="63"/>
        <v/>
      </c>
      <c r="M160" s="13" t="str">
        <f t="shared" si="64"/>
        <v/>
      </c>
      <c r="N160" s="6">
        <f t="shared" si="67"/>
        <v>1695098.1987854331</v>
      </c>
      <c r="O160" s="7"/>
      <c r="P160" t="s">
        <v>435</v>
      </c>
    </row>
    <row r="161" spans="1:16" x14ac:dyDescent="0.15">
      <c r="A161" s="44">
        <v>142</v>
      </c>
      <c r="B161" s="50" t="s">
        <v>35</v>
      </c>
      <c r="C161" s="5">
        <f t="shared" si="73"/>
        <v>15.991492441371976</v>
      </c>
      <c r="D161" s="30" t="s">
        <v>385</v>
      </c>
      <c r="E161" s="50">
        <v>130.74</v>
      </c>
      <c r="F161" s="50">
        <v>130.21</v>
      </c>
      <c r="G161" s="30" t="s">
        <v>388</v>
      </c>
      <c r="H161" s="50">
        <v>132.37</v>
      </c>
      <c r="I161" s="50" t="s">
        <v>39</v>
      </c>
      <c r="J161" s="11">
        <f t="shared" si="61"/>
        <v>162.99999999999955</v>
      </c>
      <c r="K161" s="11">
        <f t="shared" si="62"/>
        <v>260661.32679436251</v>
      </c>
      <c r="L161" s="12" t="str">
        <f t="shared" si="63"/>
        <v/>
      </c>
      <c r="M161" s="13" t="str">
        <f t="shared" si="64"/>
        <v/>
      </c>
      <c r="N161" s="6">
        <f t="shared" si="67"/>
        <v>1955759.5255797957</v>
      </c>
      <c r="O161" s="7">
        <f t="shared" si="74"/>
        <v>3.0754716981131924</v>
      </c>
      <c r="P161" t="s">
        <v>435</v>
      </c>
    </row>
    <row r="162" spans="1:16" x14ac:dyDescent="0.15">
      <c r="A162" s="44">
        <v>143</v>
      </c>
      <c r="B162" s="50" t="s">
        <v>35</v>
      </c>
      <c r="C162" s="5">
        <f>IFERROR(ABS(N161*$L$2/(E162-F162)/10000),"")</f>
        <v>29.632720084541237</v>
      </c>
      <c r="D162" s="30" t="s">
        <v>389</v>
      </c>
      <c r="E162" s="50">
        <v>132.58000000000001</v>
      </c>
      <c r="F162" s="50">
        <v>132.25</v>
      </c>
      <c r="G162" s="30" t="s">
        <v>390</v>
      </c>
      <c r="H162" s="50">
        <v>132.25</v>
      </c>
      <c r="I162" s="50" t="s">
        <v>42</v>
      </c>
      <c r="J162" s="11" t="str">
        <f t="shared" si="61"/>
        <v/>
      </c>
      <c r="K162" s="11" t="str">
        <f t="shared" si="62"/>
        <v/>
      </c>
      <c r="L162" s="12">
        <f t="shared" si="63"/>
        <v>-33.000000000001251</v>
      </c>
      <c r="M162" s="13">
        <f t="shared" si="64"/>
        <v>-97787.976278989794</v>
      </c>
      <c r="N162" s="6">
        <f>IF(I162="ー",N161+0,IF(M162&lt;1,M162+N161,K162+N161))</f>
        <v>1857971.5493008059</v>
      </c>
      <c r="O162" s="7"/>
      <c r="P162" t="s">
        <v>435</v>
      </c>
    </row>
    <row r="163" spans="1:16" x14ac:dyDescent="0.15">
      <c r="A163" s="50"/>
      <c r="B163" s="50"/>
      <c r="C163" s="5"/>
      <c r="D163" s="66" t="s">
        <v>386</v>
      </c>
      <c r="E163" s="50"/>
      <c r="F163" s="50"/>
      <c r="G163" s="50"/>
      <c r="H163" s="50"/>
      <c r="I163" s="50"/>
      <c r="J163" s="11"/>
      <c r="K163" s="11"/>
      <c r="L163" s="12"/>
      <c r="M163" s="13"/>
      <c r="N163" s="6"/>
    </row>
    <row r="164" spans="1:16" x14ac:dyDescent="0.15">
      <c r="A164" s="44">
        <v>144</v>
      </c>
      <c r="B164" s="50" t="s">
        <v>35</v>
      </c>
      <c r="C164" s="5">
        <f>IFERROR(ABS(N162*$L$2/(E164-F164)/10000),"")</f>
        <v>11.059354460123801</v>
      </c>
      <c r="D164" s="30" t="s">
        <v>387</v>
      </c>
      <c r="E164" s="50">
        <v>126.58</v>
      </c>
      <c r="F164" s="50">
        <v>125.74</v>
      </c>
      <c r="G164" s="30" t="s">
        <v>391</v>
      </c>
      <c r="H164" s="50">
        <v>128.44999999999999</v>
      </c>
      <c r="I164" s="50" t="s">
        <v>39</v>
      </c>
      <c r="J164" s="11">
        <f t="shared" si="61"/>
        <v>186.99999999999903</v>
      </c>
      <c r="K164" s="11">
        <f t="shared" si="62"/>
        <v>206809.92840431401</v>
      </c>
      <c r="L164" s="12" t="str">
        <f t="shared" si="63"/>
        <v/>
      </c>
      <c r="M164" s="13" t="str">
        <f t="shared" si="64"/>
        <v/>
      </c>
      <c r="N164" s="6">
        <f>IF(I164="ー",N162+0,IF(M164&lt;1,M164+N162,K164+N162))</f>
        <v>2064781.4777051199</v>
      </c>
      <c r="O164" s="7">
        <f t="shared" si="74"/>
        <v>2.2261904761904558</v>
      </c>
      <c r="P164" t="s">
        <v>434</v>
      </c>
    </row>
    <row r="165" spans="1:16" x14ac:dyDescent="0.15">
      <c r="A165" s="44">
        <v>145</v>
      </c>
      <c r="B165" s="50" t="s">
        <v>35</v>
      </c>
      <c r="C165" s="5">
        <f t="shared" si="73"/>
        <v>43.016280785521701</v>
      </c>
      <c r="D165" s="30" t="s">
        <v>392</v>
      </c>
      <c r="E165" s="50">
        <v>132.18</v>
      </c>
      <c r="F165" s="50">
        <v>131.94</v>
      </c>
      <c r="G165" s="30" t="s">
        <v>393</v>
      </c>
      <c r="H165" s="50">
        <v>131.94</v>
      </c>
      <c r="I165" s="50" t="s">
        <v>42</v>
      </c>
      <c r="J165" s="11" t="str">
        <f t="shared" si="61"/>
        <v/>
      </c>
      <c r="K165" s="11" t="str">
        <f t="shared" si="62"/>
        <v/>
      </c>
      <c r="L165" s="12">
        <f t="shared" si="63"/>
        <v>-24.000000000000909</v>
      </c>
      <c r="M165" s="13">
        <f t="shared" si="64"/>
        <v>-103239.07388525599</v>
      </c>
      <c r="N165" s="6">
        <f t="shared" si="67"/>
        <v>1961542.4038198639</v>
      </c>
      <c r="O165" s="7"/>
      <c r="P165" t="s">
        <v>434</v>
      </c>
    </row>
    <row r="166" spans="1:16" x14ac:dyDescent="0.15">
      <c r="A166" s="44">
        <v>146</v>
      </c>
      <c r="B166" s="50" t="s">
        <v>34</v>
      </c>
      <c r="C166" s="5">
        <f t="shared" si="73"/>
        <v>23.351695283570503</v>
      </c>
      <c r="D166" s="30" t="s">
        <v>400</v>
      </c>
      <c r="E166" s="50">
        <v>133.65</v>
      </c>
      <c r="F166" s="50">
        <v>134.07</v>
      </c>
      <c r="G166" s="30" t="s">
        <v>401</v>
      </c>
      <c r="H166" s="50">
        <v>133.41999999999999</v>
      </c>
      <c r="I166" s="50" t="s">
        <v>39</v>
      </c>
      <c r="J166" s="11">
        <f t="shared" si="61"/>
        <v>23.000000000001819</v>
      </c>
      <c r="K166" s="11">
        <f t="shared" si="62"/>
        <v>53708.899152216407</v>
      </c>
      <c r="L166" s="12" t="str">
        <f t="shared" si="63"/>
        <v/>
      </c>
      <c r="M166" s="13" t="str">
        <f t="shared" si="64"/>
        <v/>
      </c>
      <c r="N166" s="6">
        <f t="shared" si="67"/>
        <v>2015251.3029720804</v>
      </c>
      <c r="O166" s="7">
        <f t="shared" si="74"/>
        <v>0.54761904761910718</v>
      </c>
      <c r="P166" t="s">
        <v>435</v>
      </c>
    </row>
    <row r="167" spans="1:16" x14ac:dyDescent="0.15">
      <c r="A167" s="44">
        <v>147</v>
      </c>
      <c r="B167" s="50" t="s">
        <v>35</v>
      </c>
      <c r="C167" s="5">
        <f t="shared" si="73"/>
        <v>17.993315205107791</v>
      </c>
      <c r="D167" s="30" t="s">
        <v>402</v>
      </c>
      <c r="E167" s="50">
        <v>134.19999999999999</v>
      </c>
      <c r="F167" s="50">
        <v>133.63999999999999</v>
      </c>
      <c r="G167" s="30" t="s">
        <v>403</v>
      </c>
      <c r="H167" s="50">
        <v>133.63999999999999</v>
      </c>
      <c r="I167" s="50" t="s">
        <v>42</v>
      </c>
      <c r="J167" s="11" t="str">
        <f t="shared" si="61"/>
        <v/>
      </c>
      <c r="K167" s="11" t="str">
        <f t="shared" si="62"/>
        <v/>
      </c>
      <c r="L167" s="12">
        <f t="shared" si="63"/>
        <v>-56.000000000000227</v>
      </c>
      <c r="M167" s="13">
        <f t="shared" si="64"/>
        <v>-100762.56514860404</v>
      </c>
      <c r="N167" s="6">
        <f t="shared" si="67"/>
        <v>1914488.7378234763</v>
      </c>
      <c r="O167" s="7"/>
      <c r="P167" t="s">
        <v>435</v>
      </c>
    </row>
    <row r="168" spans="1:16" x14ac:dyDescent="0.15">
      <c r="A168" s="44">
        <v>148</v>
      </c>
      <c r="B168" s="50" t="s">
        <v>34</v>
      </c>
      <c r="C168" s="5">
        <f t="shared" si="73"/>
        <v>14.956943264245565</v>
      </c>
      <c r="D168" s="30" t="s">
        <v>404</v>
      </c>
      <c r="E168" s="50">
        <v>131.57</v>
      </c>
      <c r="F168" s="50">
        <v>132.21</v>
      </c>
      <c r="G168" s="30" t="s">
        <v>405</v>
      </c>
      <c r="H168" s="50">
        <v>129.91999999999999</v>
      </c>
      <c r="I168" s="50" t="s">
        <v>39</v>
      </c>
      <c r="J168" s="11">
        <f t="shared" si="61"/>
        <v>165.00000000000057</v>
      </c>
      <c r="K168" s="11">
        <f t="shared" si="62"/>
        <v>246789.56386005267</v>
      </c>
      <c r="L168" s="12" t="str">
        <f t="shared" si="63"/>
        <v/>
      </c>
      <c r="M168" s="13" t="str">
        <f t="shared" si="64"/>
        <v/>
      </c>
      <c r="N168" s="6">
        <f t="shared" si="67"/>
        <v>2161278.3016835288</v>
      </c>
      <c r="O168" s="7">
        <f t="shared" si="74"/>
        <v>2.5781249999999494</v>
      </c>
      <c r="P168" t="s">
        <v>435</v>
      </c>
    </row>
    <row r="169" spans="1:16" x14ac:dyDescent="0.15">
      <c r="A169" s="44">
        <v>149</v>
      </c>
      <c r="B169" s="50" t="s">
        <v>35</v>
      </c>
      <c r="C169" s="5">
        <f t="shared" si="73"/>
        <v>4.6379362697071196</v>
      </c>
      <c r="D169" s="30" t="s">
        <v>406</v>
      </c>
      <c r="E169" s="50">
        <v>134.33000000000001</v>
      </c>
      <c r="F169" s="50">
        <v>132</v>
      </c>
      <c r="G169" s="30" t="s">
        <v>407</v>
      </c>
      <c r="H169" s="50">
        <v>138.28</v>
      </c>
      <c r="I169" s="50" t="s">
        <v>39</v>
      </c>
      <c r="J169" s="11">
        <f t="shared" si="61"/>
        <v>394.99999999999886</v>
      </c>
      <c r="K169" s="11">
        <f t="shared" si="62"/>
        <v>183198.48265343069</v>
      </c>
      <c r="L169" s="12" t="str">
        <f t="shared" si="63"/>
        <v/>
      </c>
      <c r="M169" s="13" t="str">
        <f t="shared" si="64"/>
        <v/>
      </c>
      <c r="N169" s="6">
        <f t="shared" si="67"/>
        <v>2344476.7843369595</v>
      </c>
      <c r="O169" s="7">
        <f t="shared" si="74"/>
        <v>1.6952789699570676</v>
      </c>
      <c r="P169" t="s">
        <v>435</v>
      </c>
    </row>
    <row r="170" spans="1:16" x14ac:dyDescent="0.15">
      <c r="A170" s="44">
        <v>150</v>
      </c>
      <c r="B170" s="50" t="s">
        <v>34</v>
      </c>
      <c r="C170" s="5">
        <f t="shared" si="73"/>
        <v>17.238799884831131</v>
      </c>
      <c r="D170" s="30" t="s">
        <v>409</v>
      </c>
      <c r="E170" s="50">
        <v>138.86000000000001</v>
      </c>
      <c r="F170" s="50">
        <v>139.54</v>
      </c>
      <c r="G170" s="30" t="s">
        <v>410</v>
      </c>
      <c r="H170" s="50">
        <v>136.75</v>
      </c>
      <c r="I170" s="50" t="s">
        <v>39</v>
      </c>
      <c r="J170" s="11">
        <f t="shared" si="61"/>
        <v>211.00000000000136</v>
      </c>
      <c r="K170" s="11">
        <f t="shared" si="62"/>
        <v>363738.67756993923</v>
      </c>
      <c r="L170" s="12" t="str">
        <f t="shared" si="63"/>
        <v/>
      </c>
      <c r="M170" s="13" t="str">
        <f t="shared" si="64"/>
        <v/>
      </c>
      <c r="N170" s="6">
        <f t="shared" si="67"/>
        <v>2708215.4619068988</v>
      </c>
      <c r="O170" s="7">
        <f t="shared" si="74"/>
        <v>3.1029411764707069</v>
      </c>
      <c r="P170" t="s">
        <v>435</v>
      </c>
    </row>
    <row r="171" spans="1:16" x14ac:dyDescent="0.15">
      <c r="A171" s="44">
        <v>151</v>
      </c>
      <c r="B171" s="50" t="s">
        <v>34</v>
      </c>
      <c r="C171" s="5">
        <f t="shared" si="73"/>
        <v>22.19848739268004</v>
      </c>
      <c r="D171" s="30" t="s">
        <v>411</v>
      </c>
      <c r="E171" s="50">
        <v>135.83000000000001</v>
      </c>
      <c r="F171" s="50">
        <v>136.44</v>
      </c>
      <c r="G171" s="30" t="s">
        <v>412</v>
      </c>
      <c r="H171" s="50">
        <v>134.80000000000001</v>
      </c>
      <c r="I171" s="50" t="s">
        <v>39</v>
      </c>
      <c r="J171" s="11">
        <f t="shared" si="61"/>
        <v>103.00000000000011</v>
      </c>
      <c r="K171" s="11">
        <f t="shared" si="62"/>
        <v>228644.42014460464</v>
      </c>
      <c r="L171" s="12" t="str">
        <f t="shared" si="63"/>
        <v/>
      </c>
      <c r="M171" s="13" t="str">
        <f t="shared" si="64"/>
        <v/>
      </c>
      <c r="N171" s="6">
        <f t="shared" si="67"/>
        <v>2936859.8820515033</v>
      </c>
      <c r="O171" s="7">
        <f t="shared" si="74"/>
        <v>1.6885245901639772</v>
      </c>
      <c r="P171" t="s">
        <v>434</v>
      </c>
    </row>
    <row r="172" spans="1:16" x14ac:dyDescent="0.15">
      <c r="A172" s="44">
        <v>152</v>
      </c>
      <c r="B172" s="50" t="s">
        <v>35</v>
      </c>
      <c r="C172" s="5">
        <f t="shared" si="73"/>
        <v>20.394860292024362</v>
      </c>
      <c r="D172" s="30" t="s">
        <v>413</v>
      </c>
      <c r="E172" s="50">
        <v>132.53</v>
      </c>
      <c r="F172" s="50">
        <v>131.81</v>
      </c>
      <c r="G172" s="30" t="s">
        <v>414</v>
      </c>
      <c r="H172" s="50">
        <v>131.81</v>
      </c>
      <c r="I172" s="50" t="s">
        <v>42</v>
      </c>
      <c r="J172" s="11" t="str">
        <f t="shared" si="61"/>
        <v/>
      </c>
      <c r="K172" s="11" t="str">
        <f t="shared" si="62"/>
        <v/>
      </c>
      <c r="L172" s="12">
        <f t="shared" si="63"/>
        <v>-71.999999999999886</v>
      </c>
      <c r="M172" s="13">
        <f t="shared" si="64"/>
        <v>-146842.99410257518</v>
      </c>
      <c r="N172" s="6">
        <f t="shared" si="67"/>
        <v>2790016.8879489279</v>
      </c>
      <c r="O172" s="7"/>
      <c r="P172" t="s">
        <v>435</v>
      </c>
    </row>
    <row r="173" spans="1:16" x14ac:dyDescent="0.15">
      <c r="A173" s="44">
        <v>153</v>
      </c>
      <c r="B173" s="50" t="s">
        <v>35</v>
      </c>
      <c r="C173" s="5">
        <f t="shared" si="73"/>
        <v>29.68103072286101</v>
      </c>
      <c r="D173" s="30" t="s">
        <v>415</v>
      </c>
      <c r="E173" s="50">
        <v>132.77000000000001</v>
      </c>
      <c r="F173" s="50">
        <v>132.30000000000001</v>
      </c>
      <c r="G173" s="30" t="s">
        <v>416</v>
      </c>
      <c r="H173" s="50">
        <v>132.30000000000001</v>
      </c>
      <c r="I173" s="50" t="s">
        <v>42</v>
      </c>
      <c r="J173" s="11" t="str">
        <f t="shared" si="61"/>
        <v/>
      </c>
      <c r="K173" s="11" t="str">
        <f t="shared" si="62"/>
        <v/>
      </c>
      <c r="L173" s="12">
        <f t="shared" si="63"/>
        <v>-46.999999999999886</v>
      </c>
      <c r="M173" s="13">
        <f t="shared" si="64"/>
        <v>-139500.84439744643</v>
      </c>
      <c r="N173" s="6">
        <f t="shared" si="67"/>
        <v>2650516.0435514813</v>
      </c>
      <c r="O173" s="7"/>
      <c r="P173" t="s">
        <v>435</v>
      </c>
    </row>
    <row r="174" spans="1:16" x14ac:dyDescent="0.15">
      <c r="A174" s="44">
        <v>154</v>
      </c>
      <c r="B174" s="50" t="s">
        <v>35</v>
      </c>
      <c r="C174" s="5">
        <f t="shared" si="73"/>
        <v>20.707156590246392</v>
      </c>
      <c r="D174" s="30" t="s">
        <v>417</v>
      </c>
      <c r="E174" s="50">
        <v>132.72999999999999</v>
      </c>
      <c r="F174" s="50">
        <v>132.09</v>
      </c>
      <c r="G174" s="30" t="s">
        <v>418</v>
      </c>
      <c r="H174" s="50">
        <v>133.25</v>
      </c>
      <c r="I174" s="50" t="s">
        <v>39</v>
      </c>
      <c r="J174" s="11">
        <f t="shared" si="61"/>
        <v>52.000000000001023</v>
      </c>
      <c r="K174" s="11">
        <f t="shared" si="62"/>
        <v>107677.21426928336</v>
      </c>
      <c r="L174" s="12" t="str">
        <f t="shared" si="63"/>
        <v/>
      </c>
      <c r="M174" s="13" t="str">
        <f t="shared" si="64"/>
        <v/>
      </c>
      <c r="N174" s="6">
        <f t="shared" si="67"/>
        <v>2758193.2578207646</v>
      </c>
      <c r="O174" s="7">
        <f t="shared" si="74"/>
        <v>0.81250000000003331</v>
      </c>
      <c r="P174" t="s">
        <v>435</v>
      </c>
    </row>
    <row r="175" spans="1:16" x14ac:dyDescent="0.15">
      <c r="A175" s="44">
        <v>155</v>
      </c>
      <c r="B175" s="50" t="s">
        <v>35</v>
      </c>
      <c r="C175" s="5">
        <f t="shared" si="73"/>
        <v>53.042178035016555</v>
      </c>
      <c r="D175" s="30" t="s">
        <v>419</v>
      </c>
      <c r="E175" s="50">
        <v>133.35</v>
      </c>
      <c r="F175" s="50">
        <v>133.09</v>
      </c>
      <c r="G175" s="30" t="s">
        <v>420</v>
      </c>
      <c r="H175" s="50">
        <v>133.09</v>
      </c>
      <c r="I175" s="50" t="s">
        <v>42</v>
      </c>
      <c r="J175" s="11" t="str">
        <f t="shared" si="61"/>
        <v/>
      </c>
      <c r="K175" s="11" t="str">
        <f t="shared" si="62"/>
        <v/>
      </c>
      <c r="L175" s="12">
        <f t="shared" si="63"/>
        <v>-25.999999999999091</v>
      </c>
      <c r="M175" s="13">
        <f t="shared" si="64"/>
        <v>-137909.66289103823</v>
      </c>
      <c r="N175" s="6">
        <f t="shared" si="67"/>
        <v>2620283.5949297263</v>
      </c>
      <c r="O175" s="7"/>
      <c r="P175" t="s">
        <v>435</v>
      </c>
    </row>
    <row r="176" spans="1:16" x14ac:dyDescent="0.15">
      <c r="A176" s="44">
        <v>156</v>
      </c>
      <c r="B176" s="50" t="s">
        <v>35</v>
      </c>
      <c r="C176" s="5">
        <f t="shared" si="73"/>
        <v>48.523770276474572</v>
      </c>
      <c r="D176" s="30" t="s">
        <v>424</v>
      </c>
      <c r="E176" s="50">
        <v>133.33000000000001</v>
      </c>
      <c r="F176" s="50">
        <v>133.06</v>
      </c>
      <c r="G176" s="30" t="s">
        <v>421</v>
      </c>
      <c r="H176" s="50">
        <v>133.06</v>
      </c>
      <c r="I176" s="50" t="s">
        <v>42</v>
      </c>
      <c r="J176" s="11" t="str">
        <f t="shared" si="61"/>
        <v/>
      </c>
      <c r="K176" s="11" t="str">
        <f t="shared" si="62"/>
        <v/>
      </c>
      <c r="L176" s="12">
        <f t="shared" si="63"/>
        <v>-27.000000000001023</v>
      </c>
      <c r="M176" s="13">
        <f t="shared" si="64"/>
        <v>-131014.17974648632</v>
      </c>
      <c r="N176" s="6">
        <f t="shared" si="67"/>
        <v>2489269.4151832401</v>
      </c>
      <c r="O176" s="7"/>
      <c r="P176" t="s">
        <v>434</v>
      </c>
    </row>
    <row r="177" spans="1:16" x14ac:dyDescent="0.15">
      <c r="A177" s="44">
        <v>157</v>
      </c>
      <c r="B177" s="50" t="s">
        <v>35</v>
      </c>
      <c r="C177" s="5">
        <f t="shared" si="73"/>
        <v>31.913710451068297</v>
      </c>
      <c r="D177" s="30" t="s">
        <v>422</v>
      </c>
      <c r="E177" s="50">
        <v>134.16999999999999</v>
      </c>
      <c r="F177" s="50">
        <v>133.78</v>
      </c>
      <c r="G177" s="30" t="s">
        <v>423</v>
      </c>
      <c r="H177" s="50">
        <v>133.78</v>
      </c>
      <c r="I177" s="50" t="s">
        <v>42</v>
      </c>
      <c r="J177" s="11" t="str">
        <f t="shared" si="61"/>
        <v/>
      </c>
      <c r="K177" s="11" t="str">
        <f t="shared" si="62"/>
        <v/>
      </c>
      <c r="L177" s="12">
        <f t="shared" si="63"/>
        <v>-38.999999999998636</v>
      </c>
      <c r="M177" s="13">
        <f t="shared" si="64"/>
        <v>-124463.47075916201</v>
      </c>
      <c r="N177" s="6">
        <f t="shared" si="67"/>
        <v>2364805.9444240779</v>
      </c>
      <c r="O177" s="7"/>
      <c r="P177" t="s">
        <v>434</v>
      </c>
    </row>
    <row r="178" spans="1:16" x14ac:dyDescent="0.15">
      <c r="A178" s="44">
        <v>158</v>
      </c>
      <c r="B178" s="50" t="s">
        <v>35</v>
      </c>
      <c r="C178" s="5">
        <f t="shared" si="73"/>
        <v>31.956837086811476</v>
      </c>
      <c r="D178" s="30" t="s">
        <v>437</v>
      </c>
      <c r="E178" s="50">
        <v>131.99</v>
      </c>
      <c r="F178" s="50">
        <v>131.62</v>
      </c>
      <c r="G178" s="30" t="s">
        <v>438</v>
      </c>
      <c r="H178" s="50">
        <v>131.62</v>
      </c>
      <c r="I178" s="50" t="s">
        <v>42</v>
      </c>
      <c r="J178" s="11" t="str">
        <f t="shared" si="61"/>
        <v/>
      </c>
      <c r="K178" s="11" t="str">
        <f t="shared" si="62"/>
        <v/>
      </c>
      <c r="L178" s="12">
        <f t="shared" si="63"/>
        <v>-37.000000000000455</v>
      </c>
      <c r="M178" s="13">
        <f t="shared" si="64"/>
        <v>-118240.29722120392</v>
      </c>
      <c r="N178" s="6">
        <f t="shared" si="67"/>
        <v>2246565.6472028741</v>
      </c>
      <c r="O178" s="7"/>
      <c r="P178" t="s">
        <v>434</v>
      </c>
    </row>
    <row r="179" spans="1:16" x14ac:dyDescent="0.15">
      <c r="A179" s="44">
        <v>159</v>
      </c>
      <c r="B179" s="50" t="s">
        <v>34</v>
      </c>
      <c r="C179" s="5">
        <f t="shared" si="73"/>
        <v>35.102588237545653</v>
      </c>
      <c r="D179" s="30" t="s">
        <v>439</v>
      </c>
      <c r="E179" s="50">
        <v>130.59</v>
      </c>
      <c r="F179" s="50">
        <v>130.91</v>
      </c>
      <c r="G179" s="30" t="s">
        <v>440</v>
      </c>
      <c r="H179" s="50">
        <v>130.91</v>
      </c>
      <c r="I179" s="50" t="s">
        <v>42</v>
      </c>
      <c r="J179" s="11" t="str">
        <f t="shared" si="61"/>
        <v/>
      </c>
      <c r="K179" s="11" t="str">
        <f t="shared" si="62"/>
        <v/>
      </c>
      <c r="L179" s="12">
        <f t="shared" si="63"/>
        <v>-31.999999999999318</v>
      </c>
      <c r="M179" s="13">
        <f t="shared" si="64"/>
        <v>-112328.2823601437</v>
      </c>
      <c r="N179" s="6">
        <f t="shared" si="67"/>
        <v>2134237.3648427306</v>
      </c>
      <c r="O179" s="7"/>
      <c r="P179" t="s">
        <v>435</v>
      </c>
    </row>
    <row r="180" spans="1:16" x14ac:dyDescent="0.15">
      <c r="A180" s="44">
        <v>160</v>
      </c>
      <c r="B180" s="50" t="s">
        <v>35</v>
      </c>
      <c r="C180" s="5">
        <f t="shared" si="73"/>
        <v>36.797195945565335</v>
      </c>
      <c r="D180" s="30" t="s">
        <v>441</v>
      </c>
      <c r="E180" s="50">
        <v>131.78</v>
      </c>
      <c r="F180" s="50">
        <v>131.49</v>
      </c>
      <c r="G180" s="30" t="s">
        <v>367</v>
      </c>
      <c r="H180" s="50">
        <v>131.49</v>
      </c>
      <c r="I180" s="50" t="s">
        <v>42</v>
      </c>
      <c r="J180" s="11" t="str">
        <f t="shared" si="61"/>
        <v/>
      </c>
      <c r="K180" s="11" t="str">
        <f t="shared" si="62"/>
        <v/>
      </c>
      <c r="L180" s="12">
        <f t="shared" si="63"/>
        <v>-28.999999999999204</v>
      </c>
      <c r="M180" s="13">
        <f t="shared" si="64"/>
        <v>-106711.86824213655</v>
      </c>
      <c r="N180" s="6">
        <f t="shared" si="67"/>
        <v>2027525.4966005939</v>
      </c>
      <c r="O180" s="7"/>
      <c r="P180" t="s">
        <v>435</v>
      </c>
    </row>
    <row r="181" spans="1:16" x14ac:dyDescent="0.15">
      <c r="A181" s="44">
        <v>161</v>
      </c>
      <c r="B181" s="50" t="s">
        <v>34</v>
      </c>
      <c r="C181" s="5">
        <f t="shared" si="73"/>
        <v>13.516836644003959</v>
      </c>
      <c r="D181" s="30" t="s">
        <v>442</v>
      </c>
      <c r="E181" s="50">
        <v>126.14</v>
      </c>
      <c r="F181" s="50">
        <v>126.89</v>
      </c>
      <c r="G181" s="30" t="s">
        <v>443</v>
      </c>
      <c r="H181" s="50">
        <v>126.35</v>
      </c>
      <c r="I181" s="50" t="s">
        <v>42</v>
      </c>
      <c r="J181" s="11" t="str">
        <f t="shared" si="61"/>
        <v/>
      </c>
      <c r="K181" s="11" t="str">
        <f t="shared" si="62"/>
        <v/>
      </c>
      <c r="L181" s="12">
        <f t="shared" si="63"/>
        <v>-20.999999999999375</v>
      </c>
      <c r="M181" s="13">
        <f t="shared" si="64"/>
        <v>-28385.35695240747</v>
      </c>
      <c r="N181" s="6">
        <f t="shared" si="67"/>
        <v>1999140.1396481865</v>
      </c>
      <c r="O181" s="7"/>
      <c r="P181" t="s">
        <v>435</v>
      </c>
    </row>
    <row r="182" spans="1:16" x14ac:dyDescent="0.15">
      <c r="A182" s="44">
        <v>162</v>
      </c>
      <c r="B182" s="50" t="s">
        <v>34</v>
      </c>
      <c r="C182" s="5">
        <f t="shared" si="73"/>
        <v>13.327600930987913</v>
      </c>
      <c r="D182" s="30" t="s">
        <v>444</v>
      </c>
      <c r="E182" s="50">
        <v>125.45</v>
      </c>
      <c r="F182" s="50">
        <v>126.2</v>
      </c>
      <c r="G182" s="30" t="s">
        <v>445</v>
      </c>
      <c r="H182" s="50">
        <v>124.72</v>
      </c>
      <c r="I182" s="50" t="s">
        <v>39</v>
      </c>
      <c r="J182" s="11">
        <f t="shared" si="61"/>
        <v>73.000000000000398</v>
      </c>
      <c r="K182" s="11">
        <f t="shared" si="62"/>
        <v>97291.486796212295</v>
      </c>
      <c r="L182" s="12" t="str">
        <f t="shared" si="63"/>
        <v/>
      </c>
      <c r="M182" s="13" t="str">
        <f t="shared" si="64"/>
        <v/>
      </c>
      <c r="N182" s="6">
        <f t="shared" si="67"/>
        <v>2096431.6264443989</v>
      </c>
      <c r="O182" s="7">
        <f t="shared" si="74"/>
        <v>0.9733333333333386</v>
      </c>
      <c r="P182" t="s">
        <v>435</v>
      </c>
    </row>
    <row r="183" spans="1:16" x14ac:dyDescent="0.15">
      <c r="A183" s="44">
        <v>163</v>
      </c>
      <c r="B183" s="50" t="s">
        <v>35</v>
      </c>
      <c r="C183" s="5">
        <f t="shared" si="73"/>
        <v>21.392159453513877</v>
      </c>
      <c r="D183" s="30" t="s">
        <v>446</v>
      </c>
      <c r="E183" s="50">
        <v>125.76</v>
      </c>
      <c r="F183" s="50">
        <v>125.27</v>
      </c>
      <c r="G183" s="30" t="s">
        <v>447</v>
      </c>
      <c r="H183" s="50">
        <v>125.85</v>
      </c>
      <c r="I183" s="50" t="s">
        <v>39</v>
      </c>
      <c r="J183" s="11">
        <f t="shared" si="61"/>
        <v>8.99999999999892</v>
      </c>
      <c r="K183" s="11">
        <f t="shared" si="62"/>
        <v>19252.943508160177</v>
      </c>
      <c r="L183" s="12" t="str">
        <f t="shared" si="63"/>
        <v/>
      </c>
      <c r="M183" s="13" t="str">
        <f t="shared" si="64"/>
        <v/>
      </c>
      <c r="N183" s="6">
        <f t="shared" si="67"/>
        <v>2115684.5699525592</v>
      </c>
      <c r="O183" s="7">
        <f t="shared" si="74"/>
        <v>0.18367346938772966</v>
      </c>
      <c r="P183" t="s">
        <v>434</v>
      </c>
    </row>
    <row r="184" spans="1:16" x14ac:dyDescent="0.15">
      <c r="A184" s="44">
        <v>164</v>
      </c>
      <c r="B184" s="50" t="s">
        <v>34</v>
      </c>
      <c r="C184" s="5">
        <f t="shared" si="73"/>
        <v>17.061972338327358</v>
      </c>
      <c r="D184" s="30" t="s">
        <v>448</v>
      </c>
      <c r="E184" s="50">
        <v>124.68</v>
      </c>
      <c r="F184" s="50">
        <v>125.3</v>
      </c>
      <c r="G184" s="30" t="s">
        <v>449</v>
      </c>
      <c r="H184" s="50">
        <v>124.21</v>
      </c>
      <c r="I184" s="50" t="s">
        <v>39</v>
      </c>
      <c r="J184" s="11">
        <f t="shared" si="61"/>
        <v>47.000000000001307</v>
      </c>
      <c r="K184" s="11">
        <f t="shared" si="62"/>
        <v>80191.26999014082</v>
      </c>
      <c r="L184" s="12" t="str">
        <f t="shared" si="63"/>
        <v/>
      </c>
      <c r="M184" s="13" t="str">
        <f t="shared" si="64"/>
        <v/>
      </c>
      <c r="N184" s="6">
        <f t="shared" si="67"/>
        <v>2195875.8399427002</v>
      </c>
      <c r="O184" s="7">
        <f t="shared" si="74"/>
        <v>0.75806451612906511</v>
      </c>
      <c r="P184" t="s">
        <v>434</v>
      </c>
    </row>
    <row r="185" spans="1:16" x14ac:dyDescent="0.15">
      <c r="A185" s="44">
        <v>165</v>
      </c>
      <c r="B185" s="50" t="s">
        <v>34</v>
      </c>
      <c r="C185" s="5">
        <f t="shared" si="73"/>
        <v>14.836998918531576</v>
      </c>
      <c r="D185" s="30" t="s">
        <v>450</v>
      </c>
      <c r="E185" s="50">
        <v>119.77</v>
      </c>
      <c r="F185" s="50">
        <v>120.51</v>
      </c>
      <c r="G185" s="30" t="s">
        <v>451</v>
      </c>
      <c r="H185" s="50">
        <v>118.19</v>
      </c>
      <c r="I185" s="50" t="s">
        <v>39</v>
      </c>
      <c r="J185" s="11">
        <f t="shared" si="61"/>
        <v>157.99999999999983</v>
      </c>
      <c r="K185" s="11">
        <f t="shared" si="62"/>
        <v>234424.58291279862</v>
      </c>
      <c r="L185" s="12" t="str">
        <f t="shared" si="63"/>
        <v/>
      </c>
      <c r="M185" s="13" t="str">
        <f t="shared" si="64"/>
        <v/>
      </c>
      <c r="N185" s="6">
        <f t="shared" si="67"/>
        <v>2430300.4228554987</v>
      </c>
      <c r="O185" s="7">
        <f t="shared" si="74"/>
        <v>2.1351351351351067</v>
      </c>
      <c r="P185" t="s">
        <v>435</v>
      </c>
    </row>
    <row r="186" spans="1:16" x14ac:dyDescent="0.15">
      <c r="A186" s="44">
        <v>166</v>
      </c>
      <c r="B186" s="50" t="s">
        <v>35</v>
      </c>
      <c r="C186" s="5">
        <f t="shared" si="73"/>
        <v>48.606008457109979</v>
      </c>
      <c r="D186" s="30" t="s">
        <v>457</v>
      </c>
      <c r="E186" s="50">
        <v>121.72</v>
      </c>
      <c r="F186" s="50">
        <v>121.47</v>
      </c>
      <c r="G186" s="30" t="s">
        <v>458</v>
      </c>
      <c r="H186" s="50">
        <v>121.47</v>
      </c>
      <c r="I186" s="50" t="s">
        <v>42</v>
      </c>
      <c r="J186" s="11" t="str">
        <f t="shared" si="61"/>
        <v/>
      </c>
      <c r="K186" s="11" t="str">
        <f t="shared" si="62"/>
        <v/>
      </c>
      <c r="L186" s="12">
        <f t="shared" si="63"/>
        <v>-25</v>
      </c>
      <c r="M186" s="13">
        <f t="shared" si="64"/>
        <v>-121515.02114277496</v>
      </c>
      <c r="N186" s="6">
        <f t="shared" si="67"/>
        <v>2308785.401712724</v>
      </c>
      <c r="O186" s="7"/>
      <c r="P186" t="s">
        <v>435</v>
      </c>
    </row>
    <row r="187" spans="1:16" x14ac:dyDescent="0.15">
      <c r="A187" s="44">
        <v>167</v>
      </c>
      <c r="B187" s="50" t="s">
        <v>34</v>
      </c>
      <c r="C187" s="5">
        <f t="shared" si="73"/>
        <v>38.479756695212437</v>
      </c>
      <c r="D187" s="30" t="s">
        <v>459</v>
      </c>
      <c r="E187" s="50">
        <v>124.98</v>
      </c>
      <c r="F187" s="50">
        <v>125.28</v>
      </c>
      <c r="G187" s="30" t="s">
        <v>518</v>
      </c>
      <c r="H187" s="50">
        <v>123.62</v>
      </c>
      <c r="I187" s="50" t="s">
        <v>39</v>
      </c>
      <c r="J187" s="11">
        <f t="shared" si="61"/>
        <v>135.99999999999994</v>
      </c>
      <c r="K187" s="11">
        <f t="shared" si="62"/>
        <v>523324.69105488888</v>
      </c>
      <c r="L187" s="12" t="str">
        <f t="shared" si="63"/>
        <v/>
      </c>
      <c r="M187" s="13" t="str">
        <f t="shared" si="64"/>
        <v/>
      </c>
      <c r="N187" s="6">
        <f t="shared" si="67"/>
        <v>2832110.092767613</v>
      </c>
      <c r="O187" s="7">
        <f t="shared" si="74"/>
        <v>4.5333333333333741</v>
      </c>
      <c r="P187" t="s">
        <v>434</v>
      </c>
    </row>
    <row r="188" spans="1:16" x14ac:dyDescent="0.15">
      <c r="A188" s="44">
        <v>168</v>
      </c>
      <c r="B188" s="50" t="s">
        <v>34</v>
      </c>
      <c r="C188" s="5">
        <f t="shared" si="73"/>
        <v>18.880733951784087</v>
      </c>
      <c r="D188" s="30" t="s">
        <v>460</v>
      </c>
      <c r="E188" s="50">
        <v>122.36</v>
      </c>
      <c r="F188" s="50">
        <v>123.11</v>
      </c>
      <c r="G188" s="30" t="s">
        <v>461</v>
      </c>
      <c r="H188" s="50">
        <v>120.51</v>
      </c>
      <c r="I188" s="50" t="s">
        <v>39</v>
      </c>
      <c r="J188" s="11">
        <f t="shared" si="61"/>
        <v>184.99999999999943</v>
      </c>
      <c r="K188" s="11">
        <f t="shared" si="62"/>
        <v>349293.57810800453</v>
      </c>
      <c r="L188" s="12" t="str">
        <f t="shared" si="63"/>
        <v/>
      </c>
      <c r="M188" s="13" t="str">
        <f t="shared" si="64"/>
        <v/>
      </c>
      <c r="N188" s="6">
        <f t="shared" si="67"/>
        <v>3181403.6708756173</v>
      </c>
      <c r="O188" s="7">
        <f t="shared" si="74"/>
        <v>2.4666666666666592</v>
      </c>
      <c r="P188" t="s">
        <v>435</v>
      </c>
    </row>
    <row r="189" spans="1:16" x14ac:dyDescent="0.15">
      <c r="A189" s="44">
        <v>169</v>
      </c>
      <c r="B189" s="50" t="s">
        <v>34</v>
      </c>
      <c r="C189" s="5">
        <f t="shared" si="73"/>
        <v>44.186162095494758</v>
      </c>
      <c r="D189" s="30" t="s">
        <v>462</v>
      </c>
      <c r="E189" s="50">
        <v>120</v>
      </c>
      <c r="F189" s="50">
        <v>120.36</v>
      </c>
      <c r="G189" s="30" t="s">
        <v>463</v>
      </c>
      <c r="H189" s="50">
        <v>120.14</v>
      </c>
      <c r="I189" s="50" t="s">
        <v>42</v>
      </c>
      <c r="J189" s="11" t="str">
        <f t="shared" ref="J189:J208" si="75">IFERROR(IF(AND(B189="売",I189="勝"),ABS(E189-H189),IF(AND(B189="買",I189="勝"),ABS(E189-H189),""))*100,"")</f>
        <v/>
      </c>
      <c r="K189" s="11" t="str">
        <f t="shared" ref="K189:K208" si="76">IFERROR(IF(J189&gt;=1,J189*C189*100,""),"")</f>
        <v/>
      </c>
      <c r="L189" s="12">
        <f t="shared" ref="L189:L208" si="77">IFERROR(IF(AND(B189="売",I189="負"),(E189-H189),IF(AND(B189="買",I189="負"),(H189-E189),""))*100,"")</f>
        <v>-14.000000000000057</v>
      </c>
      <c r="M189" s="13">
        <f t="shared" ref="M189:M208" si="78">IFERROR(IF(L189&lt;=1,L189*C189*100,""),"")</f>
        <v>-61860.626933692911</v>
      </c>
      <c r="N189" s="6">
        <f t="shared" si="67"/>
        <v>3119543.0439419243</v>
      </c>
      <c r="O189" s="7"/>
      <c r="P189" t="s">
        <v>434</v>
      </c>
    </row>
    <row r="190" spans="1:16" x14ac:dyDescent="0.15">
      <c r="A190" s="44">
        <v>170</v>
      </c>
      <c r="B190" s="50" t="s">
        <v>35</v>
      </c>
      <c r="C190" s="5">
        <f t="shared" si="73"/>
        <v>28.88465781427675</v>
      </c>
      <c r="D190" s="30" t="s">
        <v>464</v>
      </c>
      <c r="E190" s="50">
        <v>121.29</v>
      </c>
      <c r="F190" s="50">
        <v>120.75</v>
      </c>
      <c r="G190" s="30" t="s">
        <v>465</v>
      </c>
      <c r="H190" s="50">
        <v>121.9</v>
      </c>
      <c r="I190" s="50" t="s">
        <v>39</v>
      </c>
      <c r="J190" s="11">
        <f t="shared" si="75"/>
        <v>60.999999999999943</v>
      </c>
      <c r="K190" s="11">
        <f t="shared" si="76"/>
        <v>176196.41266708801</v>
      </c>
      <c r="L190" s="12" t="str">
        <f t="shared" si="77"/>
        <v/>
      </c>
      <c r="M190" s="13" t="str">
        <f t="shared" si="78"/>
        <v/>
      </c>
      <c r="N190" s="6">
        <f t="shared" si="67"/>
        <v>3295739.4566090126</v>
      </c>
      <c r="O190" s="7">
        <f t="shared" si="74"/>
        <v>1.1296296296296156</v>
      </c>
      <c r="P190" t="s">
        <v>434</v>
      </c>
    </row>
    <row r="191" spans="1:16" x14ac:dyDescent="0.15">
      <c r="A191" s="44">
        <v>171</v>
      </c>
      <c r="B191" s="50" t="s">
        <v>34</v>
      </c>
      <c r="C191" s="5">
        <f t="shared" si="73"/>
        <v>61.032212159427054</v>
      </c>
      <c r="D191" s="30" t="s">
        <v>466</v>
      </c>
      <c r="E191" s="50">
        <v>121.68</v>
      </c>
      <c r="F191" s="50">
        <v>121.95</v>
      </c>
      <c r="G191" s="30" t="s">
        <v>467</v>
      </c>
      <c r="H191" s="50">
        <v>119.77</v>
      </c>
      <c r="I191" s="50" t="s">
        <v>39</v>
      </c>
      <c r="J191" s="11">
        <f t="shared" si="75"/>
        <v>191.00000000000108</v>
      </c>
      <c r="K191" s="11">
        <f t="shared" si="76"/>
        <v>1165715.2522450634</v>
      </c>
      <c r="L191" s="12" t="str">
        <f t="shared" si="77"/>
        <v/>
      </c>
      <c r="M191" s="13" t="str">
        <f t="shared" si="78"/>
        <v/>
      </c>
      <c r="N191" s="6">
        <f t="shared" si="67"/>
        <v>4461454.7088540755</v>
      </c>
      <c r="O191" s="7">
        <f t="shared" si="74"/>
        <v>7.0740740740742183</v>
      </c>
      <c r="P191" t="s">
        <v>434</v>
      </c>
    </row>
    <row r="192" spans="1:16" x14ac:dyDescent="0.15">
      <c r="A192" s="50"/>
      <c r="B192" s="50"/>
      <c r="C192" s="5"/>
      <c r="D192" s="66" t="s">
        <v>468</v>
      </c>
      <c r="E192" s="50"/>
      <c r="F192" s="50"/>
      <c r="G192" s="50"/>
      <c r="H192" s="50"/>
      <c r="I192" s="50"/>
      <c r="J192" s="11"/>
      <c r="K192" s="11"/>
      <c r="L192" s="12"/>
      <c r="M192" s="13"/>
      <c r="N192" s="6"/>
      <c r="O192" s="7"/>
    </row>
    <row r="193" spans="1:16" x14ac:dyDescent="0.15">
      <c r="A193" s="44">
        <v>172</v>
      </c>
      <c r="B193" s="50" t="s">
        <v>34</v>
      </c>
      <c r="C193" s="5">
        <f>IFERROR(ABS(N191*$L$2/(E193-F193)/10000),"")</f>
        <v>71.958946917000688</v>
      </c>
      <c r="D193" s="30" t="s">
        <v>469</v>
      </c>
      <c r="E193" s="50">
        <v>119.41</v>
      </c>
      <c r="F193" s="50">
        <v>119.72</v>
      </c>
      <c r="G193" s="30" t="s">
        <v>470</v>
      </c>
      <c r="H193" s="50">
        <v>118.85</v>
      </c>
      <c r="I193" s="50" t="s">
        <v>39</v>
      </c>
      <c r="J193" s="11">
        <f t="shared" si="75"/>
        <v>56.000000000000227</v>
      </c>
      <c r="K193" s="11">
        <f t="shared" si="76"/>
        <v>402970.1027352055</v>
      </c>
      <c r="L193" s="12" t="str">
        <f t="shared" si="77"/>
        <v/>
      </c>
      <c r="M193" s="13" t="str">
        <f t="shared" si="78"/>
        <v/>
      </c>
      <c r="N193" s="6">
        <f>IF(I193="ー",N191+0,IF(M193&lt;1,M193+N191,K193+N191))</f>
        <v>4864424.8115892811</v>
      </c>
      <c r="O193" s="7">
        <f t="shared" si="74"/>
        <v>1.80645161290322</v>
      </c>
      <c r="P193" t="s">
        <v>434</v>
      </c>
    </row>
    <row r="194" spans="1:16" x14ac:dyDescent="0.15">
      <c r="A194" s="44">
        <v>173</v>
      </c>
      <c r="B194" s="50" t="s">
        <v>35</v>
      </c>
      <c r="C194" s="5">
        <f t="shared" si="73"/>
        <v>81.073746859822123</v>
      </c>
      <c r="D194" s="30" t="s">
        <v>471</v>
      </c>
      <c r="E194" s="50">
        <v>117.91</v>
      </c>
      <c r="F194" s="50">
        <v>117.61</v>
      </c>
      <c r="G194" s="30" t="s">
        <v>472</v>
      </c>
      <c r="H194" s="50">
        <v>117.61</v>
      </c>
      <c r="I194" s="50" t="s">
        <v>42</v>
      </c>
      <c r="J194" s="11" t="str">
        <f t="shared" si="75"/>
        <v/>
      </c>
      <c r="K194" s="11" t="str">
        <f t="shared" si="76"/>
        <v/>
      </c>
      <c r="L194" s="12">
        <f t="shared" si="77"/>
        <v>-29.999999999999716</v>
      </c>
      <c r="M194" s="13">
        <f t="shared" si="78"/>
        <v>-243221.24057946407</v>
      </c>
      <c r="N194" s="6">
        <f t="shared" si="67"/>
        <v>4621203.5710098166</v>
      </c>
      <c r="O194" s="7"/>
      <c r="P194" t="s">
        <v>435</v>
      </c>
    </row>
    <row r="195" spans="1:16" x14ac:dyDescent="0.15">
      <c r="A195" s="44">
        <v>174</v>
      </c>
      <c r="B195" s="50" t="s">
        <v>35</v>
      </c>
      <c r="C195" s="5">
        <f t="shared" si="73"/>
        <v>67.958876044264173</v>
      </c>
      <c r="D195" s="30" t="s">
        <v>473</v>
      </c>
      <c r="E195" s="50">
        <v>119.82</v>
      </c>
      <c r="F195" s="50">
        <v>119.48</v>
      </c>
      <c r="G195" s="30" t="s">
        <v>474</v>
      </c>
      <c r="H195" s="50">
        <v>121.59</v>
      </c>
      <c r="I195" s="50" t="s">
        <v>39</v>
      </c>
      <c r="J195" s="11">
        <f t="shared" si="75"/>
        <v>177.00000000000102</v>
      </c>
      <c r="K195" s="11">
        <f t="shared" si="76"/>
        <v>1202872.1059834829</v>
      </c>
      <c r="L195" s="12" t="str">
        <f t="shared" si="77"/>
        <v/>
      </c>
      <c r="M195" s="13" t="str">
        <f t="shared" si="78"/>
        <v/>
      </c>
      <c r="N195" s="6">
        <f t="shared" si="67"/>
        <v>5824075.6769932993</v>
      </c>
      <c r="O195" s="7">
        <f t="shared" si="74"/>
        <v>5.205882352941372</v>
      </c>
      <c r="P195" t="s">
        <v>435</v>
      </c>
    </row>
    <row r="196" spans="1:16" x14ac:dyDescent="0.15">
      <c r="A196" s="44">
        <v>175</v>
      </c>
      <c r="B196" s="50" t="s">
        <v>35</v>
      </c>
      <c r="C196" s="5">
        <f t="shared" si="73"/>
        <v>58.240756769932993</v>
      </c>
      <c r="D196" s="30" t="s">
        <v>475</v>
      </c>
      <c r="E196" s="50">
        <v>123.1</v>
      </c>
      <c r="F196" s="50">
        <v>122.6</v>
      </c>
      <c r="G196" s="30" t="s">
        <v>476</v>
      </c>
      <c r="H196" s="50">
        <v>127.48</v>
      </c>
      <c r="I196" s="50" t="s">
        <v>39</v>
      </c>
      <c r="J196" s="11">
        <f t="shared" si="75"/>
        <v>438.00000000000097</v>
      </c>
      <c r="K196" s="11">
        <f t="shared" si="76"/>
        <v>2550945.146523071</v>
      </c>
      <c r="L196" s="12" t="str">
        <f t="shared" si="77"/>
        <v/>
      </c>
      <c r="M196" s="13" t="str">
        <f t="shared" si="78"/>
        <v/>
      </c>
      <c r="N196" s="6">
        <f t="shared" si="67"/>
        <v>8375020.8235163707</v>
      </c>
      <c r="O196" s="7">
        <f t="shared" si="74"/>
        <v>8.7600000000000193</v>
      </c>
      <c r="P196" t="s">
        <v>436</v>
      </c>
    </row>
    <row r="197" spans="1:16" x14ac:dyDescent="0.15">
      <c r="A197" s="44">
        <v>176</v>
      </c>
      <c r="B197" s="50" t="s">
        <v>35</v>
      </c>
      <c r="C197" s="5">
        <f t="shared" si="73"/>
        <v>139.58368039193422</v>
      </c>
      <c r="D197" s="30" t="s">
        <v>477</v>
      </c>
      <c r="E197" s="50">
        <v>132.80000000000001</v>
      </c>
      <c r="F197" s="50">
        <v>132.5</v>
      </c>
      <c r="G197" s="30" t="s">
        <v>478</v>
      </c>
      <c r="H197" s="50">
        <v>132.5</v>
      </c>
      <c r="I197" s="50" t="s">
        <v>42</v>
      </c>
      <c r="J197" s="11" t="str">
        <f t="shared" si="75"/>
        <v/>
      </c>
      <c r="K197" s="11" t="str">
        <f t="shared" si="76"/>
        <v/>
      </c>
      <c r="L197" s="12">
        <f t="shared" si="77"/>
        <v>-30.000000000001137</v>
      </c>
      <c r="M197" s="13">
        <f t="shared" si="78"/>
        <v>-418751.04117581848</v>
      </c>
      <c r="N197" s="6">
        <f t="shared" si="67"/>
        <v>7956269.7823405527</v>
      </c>
      <c r="O197" s="7"/>
      <c r="P197" t="s">
        <v>434</v>
      </c>
    </row>
    <row r="198" spans="1:16" x14ac:dyDescent="0.15">
      <c r="A198" s="44">
        <v>177</v>
      </c>
      <c r="B198" s="50" t="s">
        <v>34</v>
      </c>
      <c r="C198" s="5">
        <f t="shared" si="73"/>
        <v>102.00345874795194</v>
      </c>
      <c r="D198" s="30" t="s">
        <v>479</v>
      </c>
      <c r="E198" s="50">
        <v>131.44999999999999</v>
      </c>
      <c r="F198" s="50">
        <v>131.84</v>
      </c>
      <c r="G198" s="30" t="s">
        <v>480</v>
      </c>
      <c r="H198" s="50">
        <v>131.71</v>
      </c>
      <c r="I198" s="50" t="s">
        <v>42</v>
      </c>
      <c r="J198" s="11" t="str">
        <f t="shared" si="75"/>
        <v/>
      </c>
      <c r="K198" s="11" t="str">
        <f t="shared" si="76"/>
        <v/>
      </c>
      <c r="L198" s="12">
        <f t="shared" si="77"/>
        <v>-26.000000000001933</v>
      </c>
      <c r="M198" s="13">
        <f t="shared" si="78"/>
        <v>-265208.99274469475</v>
      </c>
      <c r="N198" s="6">
        <f t="shared" si="67"/>
        <v>7691060.7895958582</v>
      </c>
      <c r="O198" s="7"/>
      <c r="P198" t="s">
        <v>434</v>
      </c>
    </row>
    <row r="199" spans="1:16" x14ac:dyDescent="0.15">
      <c r="A199" s="44">
        <v>178</v>
      </c>
      <c r="B199" s="50" t="s">
        <v>34</v>
      </c>
      <c r="C199" s="5">
        <f t="shared" si="73"/>
        <v>87.398418063589759</v>
      </c>
      <c r="D199" s="30" t="s">
        <v>481</v>
      </c>
      <c r="E199" s="50">
        <v>131.15</v>
      </c>
      <c r="F199" s="50">
        <v>131.59</v>
      </c>
      <c r="G199" s="30" t="s">
        <v>482</v>
      </c>
      <c r="H199" s="50">
        <v>129.24</v>
      </c>
      <c r="I199" s="50" t="s">
        <v>39</v>
      </c>
      <c r="J199" s="11">
        <f t="shared" si="75"/>
        <v>190.99999999999966</v>
      </c>
      <c r="K199" s="11">
        <f t="shared" si="76"/>
        <v>1669309.7850145616</v>
      </c>
      <c r="L199" s="12" t="str">
        <f t="shared" si="77"/>
        <v/>
      </c>
      <c r="M199" s="13" t="str">
        <f t="shared" si="78"/>
        <v/>
      </c>
      <c r="N199" s="6">
        <f t="shared" si="67"/>
        <v>9360370.5746104196</v>
      </c>
      <c r="O199" s="7">
        <f t="shared" si="74"/>
        <v>4.3409090909091059</v>
      </c>
      <c r="P199" t="s">
        <v>435</v>
      </c>
    </row>
    <row r="200" spans="1:16" x14ac:dyDescent="0.15">
      <c r="A200" s="44">
        <v>179</v>
      </c>
      <c r="B200" s="50" t="s">
        <v>34</v>
      </c>
      <c r="C200" s="5">
        <f t="shared" si="73"/>
        <v>120.00475095654802</v>
      </c>
      <c r="D200" s="30" t="s">
        <v>483</v>
      </c>
      <c r="E200" s="50">
        <v>128.4</v>
      </c>
      <c r="F200" s="50">
        <v>128.79</v>
      </c>
      <c r="G200" s="30" t="s">
        <v>486</v>
      </c>
      <c r="H200" s="50">
        <v>128.79</v>
      </c>
      <c r="I200" s="50" t="s">
        <v>42</v>
      </c>
      <c r="J200" s="11" t="str">
        <f t="shared" si="75"/>
        <v/>
      </c>
      <c r="K200" s="11" t="str">
        <f t="shared" si="76"/>
        <v/>
      </c>
      <c r="L200" s="12">
        <f t="shared" si="77"/>
        <v>-38.999999999998636</v>
      </c>
      <c r="M200" s="13">
        <f t="shared" si="78"/>
        <v>-468018.52873052092</v>
      </c>
      <c r="N200" s="6">
        <f t="shared" si="67"/>
        <v>8892352.0458798986</v>
      </c>
      <c r="O200" s="7"/>
      <c r="P200" t="s">
        <v>434</v>
      </c>
    </row>
    <row r="201" spans="1:16" x14ac:dyDescent="0.15">
      <c r="A201" s="44">
        <v>180</v>
      </c>
      <c r="B201" s="50" t="s">
        <v>34</v>
      </c>
      <c r="C201" s="5">
        <f t="shared" si="73"/>
        <v>108.44331763268259</v>
      </c>
      <c r="D201" s="30" t="s">
        <v>485</v>
      </c>
      <c r="E201" s="50">
        <v>128.34</v>
      </c>
      <c r="F201" s="50">
        <v>128.75</v>
      </c>
      <c r="G201" s="50" t="s">
        <v>484</v>
      </c>
      <c r="H201" s="50">
        <v>120.34</v>
      </c>
      <c r="I201" s="50" t="s">
        <v>39</v>
      </c>
      <c r="J201" s="11">
        <f t="shared" si="75"/>
        <v>800</v>
      </c>
      <c r="K201" s="11">
        <f t="shared" si="76"/>
        <v>8675465.4106146079</v>
      </c>
      <c r="L201" s="12" t="str">
        <f t="shared" si="77"/>
        <v/>
      </c>
      <c r="M201" s="13" t="str">
        <f t="shared" si="78"/>
        <v/>
      </c>
      <c r="N201" s="6">
        <f t="shared" si="67"/>
        <v>17567817.456494506</v>
      </c>
      <c r="O201" s="7">
        <f t="shared" si="74"/>
        <v>19.512195121951383</v>
      </c>
      <c r="P201" t="s">
        <v>434</v>
      </c>
    </row>
    <row r="202" spans="1:16" x14ac:dyDescent="0.15">
      <c r="A202" s="44">
        <v>181</v>
      </c>
      <c r="B202" s="50" t="s">
        <v>35</v>
      </c>
      <c r="C202" s="5">
        <f t="shared" si="73"/>
        <v>381.90907514117828</v>
      </c>
      <c r="D202" s="30" t="s">
        <v>487</v>
      </c>
      <c r="E202" s="50">
        <v>124.08</v>
      </c>
      <c r="F202" s="50">
        <v>123.85</v>
      </c>
      <c r="G202" s="30" t="s">
        <v>488</v>
      </c>
      <c r="H202" s="50">
        <v>123.85</v>
      </c>
      <c r="I202" s="50" t="s">
        <v>42</v>
      </c>
      <c r="J202" s="11" t="str">
        <f t="shared" si="75"/>
        <v/>
      </c>
      <c r="K202" s="11" t="str">
        <f t="shared" si="76"/>
        <v/>
      </c>
      <c r="L202" s="12">
        <f t="shared" si="77"/>
        <v>-23.000000000000398</v>
      </c>
      <c r="M202" s="13">
        <f t="shared" si="78"/>
        <v>-878390.87282472523</v>
      </c>
      <c r="N202" s="6">
        <f t="shared" si="67"/>
        <v>16689426.583669782</v>
      </c>
      <c r="O202" s="7"/>
      <c r="P202" t="s">
        <v>435</v>
      </c>
    </row>
    <row r="203" spans="1:16" x14ac:dyDescent="0.15">
      <c r="A203" s="44">
        <v>182</v>
      </c>
      <c r="B203" s="50" t="s">
        <v>35</v>
      </c>
      <c r="C203" s="5">
        <f t="shared" si="73"/>
        <v>104.30891614793651</v>
      </c>
      <c r="D203" s="30" t="s">
        <v>489</v>
      </c>
      <c r="E203" s="50">
        <v>124.28</v>
      </c>
      <c r="F203" s="50">
        <v>123.48</v>
      </c>
      <c r="G203" s="30" t="s">
        <v>519</v>
      </c>
      <c r="H203" s="50">
        <v>124.76</v>
      </c>
      <c r="I203" s="50" t="s">
        <v>39</v>
      </c>
      <c r="J203" s="11">
        <f t="shared" si="75"/>
        <v>48.000000000000398</v>
      </c>
      <c r="K203" s="11">
        <f t="shared" si="76"/>
        <v>500682.79751009942</v>
      </c>
      <c r="L203" s="12" t="str">
        <f t="shared" si="77"/>
        <v/>
      </c>
      <c r="M203" s="13" t="str">
        <f t="shared" si="78"/>
        <v/>
      </c>
      <c r="N203" s="6">
        <f t="shared" si="67"/>
        <v>17190109.38117988</v>
      </c>
      <c r="O203" s="7">
        <f t="shared" si="74"/>
        <v>0.60000000000000708</v>
      </c>
      <c r="P203" t="s">
        <v>435</v>
      </c>
    </row>
    <row r="204" spans="1:16" x14ac:dyDescent="0.15">
      <c r="A204" s="44">
        <v>183</v>
      </c>
      <c r="B204" s="50" t="s">
        <v>34</v>
      </c>
      <c r="C204" s="5">
        <f t="shared" si="73"/>
        <v>128.28439836701372</v>
      </c>
      <c r="D204" s="30" t="s">
        <v>490</v>
      </c>
      <c r="E204" s="50">
        <v>123.76</v>
      </c>
      <c r="F204" s="50">
        <v>124.43</v>
      </c>
      <c r="G204" s="30" t="s">
        <v>491</v>
      </c>
      <c r="H204" s="50">
        <v>124.43</v>
      </c>
      <c r="I204" s="50" t="s">
        <v>42</v>
      </c>
      <c r="J204" s="11" t="str">
        <f t="shared" si="75"/>
        <v/>
      </c>
      <c r="K204" s="11" t="str">
        <f t="shared" si="76"/>
        <v/>
      </c>
      <c r="L204" s="12">
        <f t="shared" si="77"/>
        <v>-67.000000000000171</v>
      </c>
      <c r="M204" s="13">
        <f t="shared" si="78"/>
        <v>-859505.46905899409</v>
      </c>
      <c r="N204" s="6">
        <f t="shared" ref="N204:N208" si="79">IF(I204="ー",N203+0,IF(M204&lt;1,M204+N203,K204+N203))</f>
        <v>16330603.912120886</v>
      </c>
      <c r="O204" s="7"/>
      <c r="P204" t="s">
        <v>434</v>
      </c>
    </row>
    <row r="205" spans="1:16" x14ac:dyDescent="0.15">
      <c r="A205" s="44">
        <v>184</v>
      </c>
      <c r="B205" s="50" t="s">
        <v>35</v>
      </c>
      <c r="C205" s="5">
        <f t="shared" si="73"/>
        <v>125.62003009323649</v>
      </c>
      <c r="D205" s="30" t="s">
        <v>492</v>
      </c>
      <c r="E205" s="50">
        <v>123.61</v>
      </c>
      <c r="F205" s="50">
        <v>122.96</v>
      </c>
      <c r="G205" s="30" t="s">
        <v>493</v>
      </c>
      <c r="H205" s="50">
        <v>122.96</v>
      </c>
      <c r="I205" s="50" t="s">
        <v>42</v>
      </c>
      <c r="J205" s="11" t="str">
        <f t="shared" si="75"/>
        <v/>
      </c>
      <c r="K205" s="11" t="str">
        <f t="shared" si="76"/>
        <v/>
      </c>
      <c r="L205" s="12">
        <f t="shared" si="77"/>
        <v>-65.000000000000568</v>
      </c>
      <c r="M205" s="13">
        <f t="shared" si="78"/>
        <v>-816530.19560604438</v>
      </c>
      <c r="N205" s="6">
        <f t="shared" si="79"/>
        <v>15514073.716514843</v>
      </c>
      <c r="O205" s="7"/>
      <c r="P205" t="s">
        <v>434</v>
      </c>
    </row>
    <row r="206" spans="1:16" x14ac:dyDescent="0.15">
      <c r="A206" s="44">
        <v>185</v>
      </c>
      <c r="B206" s="50" t="s">
        <v>34</v>
      </c>
      <c r="C206" s="5">
        <f t="shared" si="73"/>
        <v>209.64964481776559</v>
      </c>
      <c r="D206" s="30" t="s">
        <v>494</v>
      </c>
      <c r="E206" s="50">
        <v>121.02</v>
      </c>
      <c r="F206" s="50">
        <v>121.39</v>
      </c>
      <c r="G206" s="30" t="s">
        <v>495</v>
      </c>
      <c r="H206" s="50">
        <v>121.18</v>
      </c>
      <c r="I206" s="50" t="s">
        <v>42</v>
      </c>
      <c r="J206" s="11" t="str">
        <f t="shared" si="75"/>
        <v/>
      </c>
      <c r="K206" s="11" t="str">
        <f t="shared" si="76"/>
        <v/>
      </c>
      <c r="L206" s="12">
        <f t="shared" si="77"/>
        <v>-16.00000000000108</v>
      </c>
      <c r="M206" s="13">
        <f t="shared" si="78"/>
        <v>-335439.43170844758</v>
      </c>
      <c r="N206" s="6">
        <f t="shared" si="79"/>
        <v>15178634.284806395</v>
      </c>
      <c r="O206" s="7"/>
      <c r="P206" t="s">
        <v>435</v>
      </c>
    </row>
    <row r="207" spans="1:16" x14ac:dyDescent="0.15">
      <c r="A207" s="44">
        <v>186</v>
      </c>
      <c r="B207" s="50" t="s">
        <v>34</v>
      </c>
      <c r="C207" s="5">
        <f t="shared" si="73"/>
        <v>65.425147779338104</v>
      </c>
      <c r="D207" s="30" t="s">
        <v>496</v>
      </c>
      <c r="E207" s="50">
        <v>121.42</v>
      </c>
      <c r="F207" s="50">
        <v>122.58</v>
      </c>
      <c r="G207" s="30" t="s">
        <v>497</v>
      </c>
      <c r="H207" s="50">
        <v>121.7</v>
      </c>
      <c r="I207" s="50" t="s">
        <v>42</v>
      </c>
      <c r="J207" s="11" t="str">
        <f t="shared" si="75"/>
        <v/>
      </c>
      <c r="K207" s="11" t="str">
        <f t="shared" si="76"/>
        <v/>
      </c>
      <c r="L207" s="12">
        <f t="shared" si="77"/>
        <v>-28.000000000000114</v>
      </c>
      <c r="M207" s="13">
        <f t="shared" si="78"/>
        <v>-183190.41378214743</v>
      </c>
      <c r="N207" s="6">
        <f t="shared" si="79"/>
        <v>14995443.871024247</v>
      </c>
      <c r="O207" s="7"/>
      <c r="P207" t="s">
        <v>434</v>
      </c>
    </row>
    <row r="208" spans="1:16" x14ac:dyDescent="0.15">
      <c r="A208" s="44">
        <v>187</v>
      </c>
      <c r="B208" s="50" t="s">
        <v>34</v>
      </c>
      <c r="C208" s="5">
        <f t="shared" si="73"/>
        <v>357.03437788154037</v>
      </c>
      <c r="D208" s="30" t="s">
        <v>522</v>
      </c>
      <c r="E208" s="50">
        <v>122.53</v>
      </c>
      <c r="F208" s="50">
        <v>122.74</v>
      </c>
      <c r="G208" s="30" t="s">
        <v>523</v>
      </c>
      <c r="H208" s="50">
        <v>122.74</v>
      </c>
      <c r="I208" s="50" t="s">
        <v>42</v>
      </c>
      <c r="J208" s="11" t="str">
        <f t="shared" si="75"/>
        <v/>
      </c>
      <c r="K208" s="11" t="str">
        <f t="shared" si="76"/>
        <v/>
      </c>
      <c r="L208" s="12">
        <f t="shared" si="77"/>
        <v>-20.999999999999375</v>
      </c>
      <c r="M208" s="13">
        <f t="shared" si="78"/>
        <v>-749772.19355121243</v>
      </c>
      <c r="N208" s="6">
        <f t="shared" si="79"/>
        <v>14245671.677473035</v>
      </c>
      <c r="O208" s="7"/>
      <c r="P208" t="s">
        <v>435</v>
      </c>
    </row>
    <row r="209" spans="1:16" x14ac:dyDescent="0.15">
      <c r="A209" s="44">
        <v>188</v>
      </c>
      <c r="B209" s="50" t="s">
        <v>35</v>
      </c>
      <c r="C209" s="5">
        <f t="shared" si="73"/>
        <v>203.50959539247526</v>
      </c>
      <c r="D209" s="30" t="s">
        <v>524</v>
      </c>
      <c r="E209" s="50">
        <v>124.85</v>
      </c>
      <c r="F209" s="50">
        <v>124.5</v>
      </c>
      <c r="G209" s="30" t="s">
        <v>525</v>
      </c>
      <c r="H209" s="50">
        <v>124.5</v>
      </c>
      <c r="I209" s="50" t="s">
        <v>42</v>
      </c>
      <c r="J209" s="11" t="str">
        <f t="shared" ref="J209:J273" si="80">IFERROR(IF(AND(B209="売",I209="勝"),ABS(E209-H209),IF(AND(B209="買",I209="勝"),ABS(E209-H209),""))*100,"")</f>
        <v/>
      </c>
      <c r="K209" s="11" t="str">
        <f t="shared" ref="K209:K273" si="81">IFERROR(IF(J209&gt;=1,J209*C209*100,""),"")</f>
        <v/>
      </c>
      <c r="L209" s="12">
        <f t="shared" ref="L209:L273" si="82">IFERROR(IF(AND(B209="売",I209="負"),(E209-H209),IF(AND(B209="買",I209="負"),(H209-E209),""))*100,"")</f>
        <v>-34.999999999999432</v>
      </c>
      <c r="M209" s="13">
        <f t="shared" ref="M209:M273" si="83">IFERROR(IF(L209&lt;=1,L209*C209*100,""),"")</f>
        <v>-712283.58387365192</v>
      </c>
      <c r="N209" s="6">
        <f t="shared" ref="N209:N273" si="84">IF(I209="ー",N208+0,IF(M209&lt;1,M209+N208,K209+N208))</f>
        <v>13533388.093599383</v>
      </c>
      <c r="O209" s="7"/>
      <c r="P209" t="s">
        <v>435</v>
      </c>
    </row>
    <row r="210" spans="1:16" x14ac:dyDescent="0.15">
      <c r="A210" s="44">
        <v>189</v>
      </c>
      <c r="B210" s="50" t="s">
        <v>34</v>
      </c>
      <c r="C210" s="5">
        <f t="shared" si="73"/>
        <v>1353.3388093600154</v>
      </c>
      <c r="D210" s="30" t="s">
        <v>526</v>
      </c>
      <c r="E210" s="50">
        <v>124.26</v>
      </c>
      <c r="F210" s="50">
        <v>124.31</v>
      </c>
      <c r="G210" s="30" t="s">
        <v>527</v>
      </c>
      <c r="H210" s="50">
        <v>124.31</v>
      </c>
      <c r="I210" s="50" t="s">
        <v>42</v>
      </c>
      <c r="J210" s="11" t="str">
        <f t="shared" si="80"/>
        <v/>
      </c>
      <c r="K210" s="11" t="str">
        <f t="shared" si="81"/>
        <v/>
      </c>
      <c r="L210" s="12">
        <f t="shared" si="82"/>
        <v>-4.9999999999997158</v>
      </c>
      <c r="M210" s="13">
        <f t="shared" si="83"/>
        <v>-676669.40467996919</v>
      </c>
      <c r="N210" s="6">
        <f t="shared" si="84"/>
        <v>12856718.688919414</v>
      </c>
      <c r="O210" s="7"/>
      <c r="P210" t="s">
        <v>435</v>
      </c>
    </row>
    <row r="211" spans="1:16" x14ac:dyDescent="0.15">
      <c r="A211" s="44">
        <v>190</v>
      </c>
      <c r="B211" s="50" t="s">
        <v>35</v>
      </c>
      <c r="C211" s="5">
        <f t="shared" si="73"/>
        <v>338.33470233998861</v>
      </c>
      <c r="D211" s="30" t="s">
        <v>528</v>
      </c>
      <c r="E211" s="50">
        <v>124.53</v>
      </c>
      <c r="F211" s="50">
        <v>124.34</v>
      </c>
      <c r="G211" s="30" t="s">
        <v>529</v>
      </c>
      <c r="H211" s="50">
        <v>124.34</v>
      </c>
      <c r="I211" s="50" t="s">
        <v>42</v>
      </c>
      <c r="J211" s="11" t="str">
        <f t="shared" si="80"/>
        <v/>
      </c>
      <c r="K211" s="11" t="str">
        <f t="shared" si="81"/>
        <v/>
      </c>
      <c r="L211" s="12">
        <f t="shared" si="82"/>
        <v>-18.999999999999773</v>
      </c>
      <c r="M211" s="13">
        <f t="shared" si="83"/>
        <v>-642835.93444597069</v>
      </c>
      <c r="N211" s="6">
        <f t="shared" si="84"/>
        <v>12213882.754473444</v>
      </c>
      <c r="O211" s="7"/>
      <c r="P211" t="s">
        <v>434</v>
      </c>
    </row>
    <row r="212" spans="1:16" x14ac:dyDescent="0.15">
      <c r="A212" s="44">
        <v>191</v>
      </c>
      <c r="B212" s="50" t="s">
        <v>35</v>
      </c>
      <c r="C212" s="5">
        <f t="shared" si="73"/>
        <v>244.27765508946888</v>
      </c>
      <c r="D212" s="30" t="s">
        <v>530</v>
      </c>
      <c r="E212" s="50">
        <v>124.74</v>
      </c>
      <c r="F212" s="50">
        <v>124.49</v>
      </c>
      <c r="G212" s="30" t="s">
        <v>531</v>
      </c>
      <c r="H212" s="50">
        <v>125.58</v>
      </c>
      <c r="I212" s="50" t="s">
        <v>39</v>
      </c>
      <c r="J212" s="11">
        <f t="shared" si="80"/>
        <v>84.000000000000341</v>
      </c>
      <c r="K212" s="11">
        <f t="shared" si="81"/>
        <v>2051932.3027515467</v>
      </c>
      <c r="L212" s="12" t="str">
        <f t="shared" si="82"/>
        <v/>
      </c>
      <c r="M212" s="13" t="str">
        <f t="shared" si="83"/>
        <v/>
      </c>
      <c r="N212" s="6">
        <f t="shared" si="84"/>
        <v>14265815.057224991</v>
      </c>
      <c r="O212" s="7">
        <f t="shared" si="74"/>
        <v>3.3600000000000136</v>
      </c>
      <c r="P212" t="s">
        <v>434</v>
      </c>
    </row>
    <row r="213" spans="1:16" x14ac:dyDescent="0.15">
      <c r="A213" s="44">
        <v>192</v>
      </c>
      <c r="B213" s="50" t="s">
        <v>34</v>
      </c>
      <c r="C213" s="5">
        <f t="shared" si="73"/>
        <v>137.17129862716445</v>
      </c>
      <c r="D213" s="30" t="s">
        <v>534</v>
      </c>
      <c r="E213" s="50">
        <v>126.03</v>
      </c>
      <c r="F213" s="50">
        <v>126.55</v>
      </c>
      <c r="G213" s="30" t="s">
        <v>535</v>
      </c>
      <c r="H213" s="50">
        <v>126.55</v>
      </c>
      <c r="I213" s="50" t="s">
        <v>42</v>
      </c>
      <c r="J213" s="11" t="str">
        <f t="shared" si="80"/>
        <v/>
      </c>
      <c r="K213" s="11" t="str">
        <f t="shared" si="81"/>
        <v/>
      </c>
      <c r="L213" s="12">
        <f t="shared" si="82"/>
        <v>-51.999999999999602</v>
      </c>
      <c r="M213" s="13">
        <f t="shared" si="83"/>
        <v>-713290.75286124961</v>
      </c>
      <c r="N213" s="6">
        <f t="shared" si="84"/>
        <v>13552524.304363741</v>
      </c>
      <c r="O213" s="7"/>
      <c r="P213" t="s">
        <v>434</v>
      </c>
    </row>
    <row r="214" spans="1:16" x14ac:dyDescent="0.15">
      <c r="A214" s="44">
        <v>193</v>
      </c>
      <c r="B214" s="50" t="s">
        <v>35</v>
      </c>
      <c r="C214" s="5">
        <f t="shared" si="73"/>
        <v>173.75031159440036</v>
      </c>
      <c r="D214" s="50" t="s">
        <v>532</v>
      </c>
      <c r="E214" s="50">
        <v>129.4</v>
      </c>
      <c r="F214" s="50">
        <v>129.01</v>
      </c>
      <c r="G214" s="50" t="s">
        <v>533</v>
      </c>
      <c r="H214" s="50">
        <v>131.08000000000001</v>
      </c>
      <c r="I214" s="50" t="s">
        <v>39</v>
      </c>
      <c r="J214" s="11">
        <f t="shared" si="80"/>
        <v>168.00000000000068</v>
      </c>
      <c r="K214" s="11">
        <f t="shared" si="81"/>
        <v>2919005.2347859377</v>
      </c>
      <c r="L214" s="12" t="str">
        <f t="shared" si="82"/>
        <v/>
      </c>
      <c r="M214" s="13" t="str">
        <f t="shared" si="83"/>
        <v/>
      </c>
      <c r="N214" s="6">
        <f t="shared" si="84"/>
        <v>16471529.539149679</v>
      </c>
      <c r="O214" s="7">
        <f t="shared" si="74"/>
        <v>4.3076923076921618</v>
      </c>
      <c r="P214" t="s">
        <v>434</v>
      </c>
    </row>
    <row r="215" spans="1:16" x14ac:dyDescent="0.15">
      <c r="A215" s="44">
        <v>194</v>
      </c>
      <c r="B215" s="50" t="s">
        <v>35</v>
      </c>
      <c r="C215" s="5">
        <f t="shared" si="73"/>
        <v>316.76018344519724</v>
      </c>
      <c r="D215" s="30" t="s">
        <v>464</v>
      </c>
      <c r="E215" s="50">
        <v>131.66</v>
      </c>
      <c r="F215" s="50">
        <v>131.4</v>
      </c>
      <c r="G215" s="30" t="s">
        <v>536</v>
      </c>
      <c r="H215" s="50">
        <v>131.4</v>
      </c>
      <c r="I215" s="50" t="s">
        <v>42</v>
      </c>
      <c r="J215" s="11" t="str">
        <f t="shared" si="80"/>
        <v/>
      </c>
      <c r="K215" s="11" t="str">
        <f t="shared" si="81"/>
        <v/>
      </c>
      <c r="L215" s="12">
        <f t="shared" si="82"/>
        <v>-25.999999999999091</v>
      </c>
      <c r="M215" s="13">
        <f t="shared" si="83"/>
        <v>-823576.47695748403</v>
      </c>
      <c r="N215" s="6">
        <f t="shared" si="84"/>
        <v>15647953.062192196</v>
      </c>
      <c r="O215" s="7"/>
      <c r="P215" t="s">
        <v>434</v>
      </c>
    </row>
    <row r="216" spans="1:16" x14ac:dyDescent="0.15">
      <c r="A216" s="44">
        <v>195</v>
      </c>
      <c r="B216" s="50" t="s">
        <v>35</v>
      </c>
      <c r="C216" s="5">
        <f t="shared" si="73"/>
        <v>150.46108713646868</v>
      </c>
      <c r="D216" s="30" t="s">
        <v>537</v>
      </c>
      <c r="E216" s="50">
        <v>131.76</v>
      </c>
      <c r="F216" s="50">
        <v>131.24</v>
      </c>
      <c r="G216" s="30" t="s">
        <v>538</v>
      </c>
      <c r="H216" s="50">
        <v>131.79</v>
      </c>
      <c r="I216" s="50" t="s">
        <v>39</v>
      </c>
      <c r="J216" s="11">
        <f t="shared" si="80"/>
        <v>3.0000000000001137</v>
      </c>
      <c r="K216" s="11">
        <f t="shared" si="81"/>
        <v>45138.326140942314</v>
      </c>
      <c r="L216" s="12" t="str">
        <f t="shared" si="82"/>
        <v/>
      </c>
      <c r="M216" s="13" t="str">
        <f t="shared" si="83"/>
        <v/>
      </c>
      <c r="N216" s="6">
        <f t="shared" si="84"/>
        <v>15693091.388333138</v>
      </c>
      <c r="O216" s="7">
        <f t="shared" si="74"/>
        <v>5.7692307692311894E-2</v>
      </c>
      <c r="P216" t="s">
        <v>435</v>
      </c>
    </row>
    <row r="217" spans="1:16" x14ac:dyDescent="0.15">
      <c r="A217" s="44">
        <v>196</v>
      </c>
      <c r="B217" s="50" t="s">
        <v>35</v>
      </c>
      <c r="C217" s="5">
        <f t="shared" si="73"/>
        <v>253.11437723117783</v>
      </c>
      <c r="D217" s="30" t="s">
        <v>542</v>
      </c>
      <c r="E217" s="50">
        <v>137.30000000000001</v>
      </c>
      <c r="F217" s="50">
        <v>136.99</v>
      </c>
      <c r="G217" s="30" t="s">
        <v>543</v>
      </c>
      <c r="H217" s="50">
        <v>136.99</v>
      </c>
      <c r="I217" s="50" t="s">
        <v>42</v>
      </c>
      <c r="J217" s="11" t="str">
        <f t="shared" si="80"/>
        <v/>
      </c>
      <c r="K217" s="11" t="str">
        <f t="shared" si="81"/>
        <v/>
      </c>
      <c r="L217" s="12">
        <f t="shared" si="82"/>
        <v>-31.000000000000227</v>
      </c>
      <c r="M217" s="13">
        <f t="shared" si="83"/>
        <v>-784654.56941665697</v>
      </c>
      <c r="N217" s="6">
        <f t="shared" si="84"/>
        <v>14908436.818916481</v>
      </c>
      <c r="O217" s="7"/>
      <c r="P217" t="s">
        <v>434</v>
      </c>
    </row>
    <row r="218" spans="1:16" x14ac:dyDescent="0.15">
      <c r="A218" s="50"/>
      <c r="B218" s="50"/>
      <c r="C218" s="5"/>
      <c r="D218" s="66" t="s">
        <v>541</v>
      </c>
      <c r="E218" s="50"/>
      <c r="F218" s="50"/>
      <c r="G218" s="50"/>
      <c r="H218" s="50"/>
      <c r="I218" s="50"/>
      <c r="J218" s="11"/>
      <c r="K218" s="11"/>
      <c r="L218" s="12"/>
      <c r="M218" s="13"/>
      <c r="N218" s="6"/>
      <c r="O218" s="7"/>
    </row>
    <row r="219" spans="1:16" x14ac:dyDescent="0.15">
      <c r="A219" s="44">
        <v>197</v>
      </c>
      <c r="B219" s="50" t="s">
        <v>35</v>
      </c>
      <c r="C219" s="5">
        <f>IFERROR(ABS(N217*$L$2/(E219-F219)/10000),"")</f>
        <v>225.88540634723032</v>
      </c>
      <c r="D219" s="50" t="s">
        <v>539</v>
      </c>
      <c r="E219" s="50">
        <v>139.19999999999999</v>
      </c>
      <c r="F219" s="50">
        <v>138.87</v>
      </c>
      <c r="G219" s="50" t="s">
        <v>540</v>
      </c>
      <c r="H219" s="50">
        <v>142.99</v>
      </c>
      <c r="I219" s="50" t="s">
        <v>39</v>
      </c>
      <c r="J219" s="11">
        <f t="shared" si="80"/>
        <v>379.00000000000205</v>
      </c>
      <c r="K219" s="11">
        <f t="shared" si="81"/>
        <v>8561056.9005600754</v>
      </c>
      <c r="L219" s="12" t="str">
        <f t="shared" si="82"/>
        <v/>
      </c>
      <c r="M219" s="13" t="str">
        <f t="shared" si="83"/>
        <v/>
      </c>
      <c r="N219" s="6">
        <f>IF(I219="ー",N217+0,IF(M219&lt;1,M219+N217,K219+N217))</f>
        <v>23469493.719476558</v>
      </c>
      <c r="O219" s="7">
        <f t="shared" si="74"/>
        <v>11.484848484849101</v>
      </c>
      <c r="P219" t="s">
        <v>434</v>
      </c>
    </row>
    <row r="220" spans="1:16" x14ac:dyDescent="0.15">
      <c r="A220" s="44">
        <v>198</v>
      </c>
      <c r="B220" s="50" t="s">
        <v>34</v>
      </c>
      <c r="C220" s="5">
        <f t="shared" si="73"/>
        <v>202.32322171963105</v>
      </c>
      <c r="D220" s="30" t="s">
        <v>544</v>
      </c>
      <c r="E220" s="50">
        <v>142.27000000000001</v>
      </c>
      <c r="F220" s="50">
        <v>142.85</v>
      </c>
      <c r="G220" s="30" t="s">
        <v>545</v>
      </c>
      <c r="H220" s="50">
        <v>142.85</v>
      </c>
      <c r="I220" s="50" t="s">
        <v>42</v>
      </c>
      <c r="J220" s="11" t="str">
        <f t="shared" si="80"/>
        <v/>
      </c>
      <c r="K220" s="11" t="str">
        <f t="shared" si="81"/>
        <v/>
      </c>
      <c r="L220" s="12">
        <f t="shared" si="82"/>
        <v>-57.999999999998408</v>
      </c>
      <c r="M220" s="13">
        <f t="shared" si="83"/>
        <v>-1173474.685973828</v>
      </c>
      <c r="N220" s="6">
        <f t="shared" si="84"/>
        <v>22296019.033502731</v>
      </c>
      <c r="O220" s="7"/>
      <c r="P220" t="s">
        <v>435</v>
      </c>
    </row>
    <row r="221" spans="1:16" x14ac:dyDescent="0.15">
      <c r="A221" s="44">
        <v>199</v>
      </c>
      <c r="B221" s="50" t="s">
        <v>35</v>
      </c>
      <c r="C221" s="5">
        <f t="shared" ref="C221:C284" si="85">IFERROR(ABS(N220*$L$2/(E221-F221)/10000),"")</f>
        <v>202.69108212274793</v>
      </c>
      <c r="D221" s="30" t="s">
        <v>546</v>
      </c>
      <c r="E221" s="50">
        <v>143.97</v>
      </c>
      <c r="F221" s="50">
        <v>143.41999999999999</v>
      </c>
      <c r="G221" s="30" t="s">
        <v>547</v>
      </c>
      <c r="H221" s="50">
        <v>144.88</v>
      </c>
      <c r="I221" s="50" t="s">
        <v>39</v>
      </c>
      <c r="J221" s="11">
        <f t="shared" si="80"/>
        <v>90.999999999999659</v>
      </c>
      <c r="K221" s="11">
        <f t="shared" si="81"/>
        <v>1844488.847316999</v>
      </c>
      <c r="L221" s="12" t="str">
        <f t="shared" si="82"/>
        <v/>
      </c>
      <c r="M221" s="13" t="str">
        <f t="shared" si="83"/>
        <v/>
      </c>
      <c r="N221" s="6">
        <f t="shared" si="84"/>
        <v>24140507.88081973</v>
      </c>
      <c r="O221" s="7">
        <f t="shared" ref="O220:O283" si="86">(H221-E221)/(E221-F221)</f>
        <v>1.6545454545454141</v>
      </c>
      <c r="P221" t="s">
        <v>435</v>
      </c>
    </row>
    <row r="222" spans="1:16" x14ac:dyDescent="0.15">
      <c r="A222" s="44">
        <v>200</v>
      </c>
      <c r="B222" s="50" t="s">
        <v>35</v>
      </c>
      <c r="C222" s="5">
        <f t="shared" si="85"/>
        <v>120.70253940409867</v>
      </c>
      <c r="D222" s="30" t="s">
        <v>548</v>
      </c>
      <c r="E222" s="50">
        <v>145.83000000000001</v>
      </c>
      <c r="F222" s="50">
        <v>144.83000000000001</v>
      </c>
      <c r="G222" s="30" t="s">
        <v>549</v>
      </c>
      <c r="H222" s="50">
        <v>147.28</v>
      </c>
      <c r="I222" s="50" t="s">
        <v>39</v>
      </c>
      <c r="J222" s="11">
        <f t="shared" si="80"/>
        <v>144.99999999999886</v>
      </c>
      <c r="K222" s="11">
        <f t="shared" si="81"/>
        <v>1750186.8213594172</v>
      </c>
      <c r="L222" s="12" t="str">
        <f t="shared" si="82"/>
        <v/>
      </c>
      <c r="M222" s="13" t="str">
        <f t="shared" si="83"/>
        <v/>
      </c>
      <c r="N222" s="6">
        <f t="shared" si="84"/>
        <v>25890694.702179149</v>
      </c>
      <c r="O222" s="7">
        <f t="shared" si="86"/>
        <v>1.4499999999999886</v>
      </c>
      <c r="P222" t="s">
        <v>435</v>
      </c>
    </row>
    <row r="223" spans="1:16" x14ac:dyDescent="0.15">
      <c r="A223" s="50">
        <v>201</v>
      </c>
      <c r="B223" s="50" t="s">
        <v>35</v>
      </c>
      <c r="C223" s="5">
        <f t="shared" si="85"/>
        <v>323.63368377725777</v>
      </c>
      <c r="D223" s="30" t="s">
        <v>550</v>
      </c>
      <c r="E223" s="50">
        <v>145.22999999999999</v>
      </c>
      <c r="F223" s="50">
        <v>144.83000000000001</v>
      </c>
      <c r="G223" s="30" t="s">
        <v>551</v>
      </c>
      <c r="H223" s="50">
        <v>144.83000000000001</v>
      </c>
      <c r="I223" s="50" t="s">
        <v>42</v>
      </c>
      <c r="J223" s="11" t="str">
        <f t="shared" si="80"/>
        <v/>
      </c>
      <c r="K223" s="11" t="str">
        <f t="shared" si="81"/>
        <v/>
      </c>
      <c r="L223" s="12">
        <f t="shared" si="82"/>
        <v>-39.999999999997726</v>
      </c>
      <c r="M223" s="13">
        <f t="shared" si="83"/>
        <v>-1294534.7351089574</v>
      </c>
      <c r="N223" s="6">
        <f t="shared" si="84"/>
        <v>24596159.967070192</v>
      </c>
      <c r="O223" s="7"/>
      <c r="P223" t="s">
        <v>434</v>
      </c>
    </row>
    <row r="224" spans="1:16" x14ac:dyDescent="0.15">
      <c r="A224" s="50">
        <v>202</v>
      </c>
      <c r="C224" s="5" t="str">
        <f t="shared" si="85"/>
        <v/>
      </c>
      <c r="J224" s="11" t="str">
        <f t="shared" si="80"/>
        <v/>
      </c>
      <c r="K224" s="11" t="str">
        <f t="shared" si="81"/>
        <v/>
      </c>
      <c r="L224" s="12" t="str">
        <f t="shared" si="82"/>
        <v/>
      </c>
      <c r="M224" s="13" t="str">
        <f t="shared" si="83"/>
        <v/>
      </c>
      <c r="N224" s="6" t="e">
        <f t="shared" si="84"/>
        <v>#VALUE!</v>
      </c>
      <c r="O224" s="7" t="e">
        <f t="shared" si="86"/>
        <v>#DIV/0!</v>
      </c>
    </row>
    <row r="225" spans="1:15" x14ac:dyDescent="0.15">
      <c r="A225" s="50">
        <v>203</v>
      </c>
      <c r="C225" s="5" t="str">
        <f t="shared" si="85"/>
        <v/>
      </c>
      <c r="J225" s="11" t="str">
        <f t="shared" si="80"/>
        <v/>
      </c>
      <c r="K225" s="11" t="str">
        <f t="shared" si="81"/>
        <v/>
      </c>
      <c r="L225" s="12" t="str">
        <f t="shared" si="82"/>
        <v/>
      </c>
      <c r="M225" s="13" t="str">
        <f t="shared" si="83"/>
        <v/>
      </c>
      <c r="N225" s="6" t="e">
        <f t="shared" si="84"/>
        <v>#VALUE!</v>
      </c>
      <c r="O225" s="7" t="e">
        <f t="shared" si="86"/>
        <v>#DIV/0!</v>
      </c>
    </row>
    <row r="226" spans="1:15" x14ac:dyDescent="0.15">
      <c r="A226" s="50">
        <v>204</v>
      </c>
      <c r="C226" s="5" t="str">
        <f t="shared" si="85"/>
        <v/>
      </c>
      <c r="J226" s="11" t="str">
        <f t="shared" si="80"/>
        <v/>
      </c>
      <c r="K226" s="11" t="str">
        <f t="shared" si="81"/>
        <v/>
      </c>
      <c r="L226" s="12" t="str">
        <f t="shared" si="82"/>
        <v/>
      </c>
      <c r="M226" s="13" t="str">
        <f t="shared" si="83"/>
        <v/>
      </c>
      <c r="N226" s="6" t="e">
        <f t="shared" si="84"/>
        <v>#VALUE!</v>
      </c>
      <c r="O226" s="7" t="e">
        <f t="shared" si="86"/>
        <v>#DIV/0!</v>
      </c>
    </row>
    <row r="227" spans="1:15" x14ac:dyDescent="0.15">
      <c r="A227" s="50">
        <v>205</v>
      </c>
      <c r="C227" s="5" t="str">
        <f t="shared" si="85"/>
        <v/>
      </c>
      <c r="J227" s="11" t="str">
        <f t="shared" si="80"/>
        <v/>
      </c>
      <c r="K227" s="11" t="str">
        <f t="shared" si="81"/>
        <v/>
      </c>
      <c r="L227" s="12" t="str">
        <f t="shared" si="82"/>
        <v/>
      </c>
      <c r="M227" s="13" t="str">
        <f t="shared" si="83"/>
        <v/>
      </c>
      <c r="N227" s="6" t="e">
        <f t="shared" si="84"/>
        <v>#VALUE!</v>
      </c>
      <c r="O227" s="7" t="e">
        <f t="shared" si="86"/>
        <v>#DIV/0!</v>
      </c>
    </row>
    <row r="228" spans="1:15" x14ac:dyDescent="0.15">
      <c r="A228" s="50">
        <v>206</v>
      </c>
      <c r="C228" s="5" t="str">
        <f t="shared" si="85"/>
        <v/>
      </c>
      <c r="J228" s="11" t="str">
        <f t="shared" si="80"/>
        <v/>
      </c>
      <c r="K228" s="11" t="str">
        <f t="shared" si="81"/>
        <v/>
      </c>
      <c r="L228" s="12" t="str">
        <f t="shared" si="82"/>
        <v/>
      </c>
      <c r="M228" s="13" t="str">
        <f t="shared" si="83"/>
        <v/>
      </c>
      <c r="N228" s="6" t="e">
        <f t="shared" si="84"/>
        <v>#VALUE!</v>
      </c>
      <c r="O228" s="7" t="e">
        <f t="shared" si="86"/>
        <v>#DIV/0!</v>
      </c>
    </row>
    <row r="229" spans="1:15" x14ac:dyDescent="0.15">
      <c r="A229" s="50">
        <v>207</v>
      </c>
      <c r="C229" s="5" t="str">
        <f t="shared" si="85"/>
        <v/>
      </c>
      <c r="J229" s="11" t="str">
        <f t="shared" si="80"/>
        <v/>
      </c>
      <c r="K229" s="11" t="str">
        <f t="shared" si="81"/>
        <v/>
      </c>
      <c r="L229" s="12" t="str">
        <f t="shared" si="82"/>
        <v/>
      </c>
      <c r="M229" s="13" t="str">
        <f t="shared" si="83"/>
        <v/>
      </c>
      <c r="N229" s="6" t="e">
        <f t="shared" si="84"/>
        <v>#VALUE!</v>
      </c>
      <c r="O229" s="7" t="e">
        <f t="shared" si="86"/>
        <v>#DIV/0!</v>
      </c>
    </row>
    <row r="230" spans="1:15" x14ac:dyDescent="0.15">
      <c r="A230" s="50">
        <v>208</v>
      </c>
      <c r="C230" s="5" t="str">
        <f t="shared" si="85"/>
        <v/>
      </c>
      <c r="J230" s="11" t="str">
        <f t="shared" si="80"/>
        <v/>
      </c>
      <c r="K230" s="11" t="str">
        <f t="shared" si="81"/>
        <v/>
      </c>
      <c r="L230" s="12" t="str">
        <f t="shared" si="82"/>
        <v/>
      </c>
      <c r="M230" s="13" t="str">
        <f t="shared" si="83"/>
        <v/>
      </c>
      <c r="N230" s="6" t="e">
        <f t="shared" si="84"/>
        <v>#VALUE!</v>
      </c>
      <c r="O230" s="7" t="e">
        <f t="shared" si="86"/>
        <v>#DIV/0!</v>
      </c>
    </row>
    <row r="231" spans="1:15" x14ac:dyDescent="0.15">
      <c r="A231" s="50">
        <v>209</v>
      </c>
      <c r="C231" s="5" t="str">
        <f t="shared" si="85"/>
        <v/>
      </c>
      <c r="J231" s="11" t="str">
        <f t="shared" si="80"/>
        <v/>
      </c>
      <c r="K231" s="11" t="str">
        <f t="shared" si="81"/>
        <v/>
      </c>
      <c r="L231" s="12" t="str">
        <f t="shared" si="82"/>
        <v/>
      </c>
      <c r="M231" s="13" t="str">
        <f t="shared" si="83"/>
        <v/>
      </c>
      <c r="N231" s="6" t="e">
        <f t="shared" si="84"/>
        <v>#VALUE!</v>
      </c>
      <c r="O231" s="7" t="e">
        <f t="shared" si="86"/>
        <v>#DIV/0!</v>
      </c>
    </row>
    <row r="232" spans="1:15" x14ac:dyDescent="0.15">
      <c r="A232" s="50">
        <v>210</v>
      </c>
      <c r="C232" s="5" t="str">
        <f t="shared" si="85"/>
        <v/>
      </c>
      <c r="J232" s="11" t="str">
        <f t="shared" si="80"/>
        <v/>
      </c>
      <c r="K232" s="11" t="str">
        <f t="shared" si="81"/>
        <v/>
      </c>
      <c r="L232" s="12" t="str">
        <f t="shared" si="82"/>
        <v/>
      </c>
      <c r="M232" s="13" t="str">
        <f t="shared" si="83"/>
        <v/>
      </c>
      <c r="N232" s="6" t="e">
        <f t="shared" si="84"/>
        <v>#VALUE!</v>
      </c>
      <c r="O232" s="7" t="e">
        <f t="shared" si="86"/>
        <v>#DIV/0!</v>
      </c>
    </row>
    <row r="233" spans="1:15" x14ac:dyDescent="0.15">
      <c r="A233" s="50">
        <v>211</v>
      </c>
      <c r="C233" s="5" t="str">
        <f t="shared" si="85"/>
        <v/>
      </c>
      <c r="J233" s="11" t="str">
        <f t="shared" si="80"/>
        <v/>
      </c>
      <c r="K233" s="11" t="str">
        <f t="shared" si="81"/>
        <v/>
      </c>
      <c r="L233" s="12" t="str">
        <f t="shared" si="82"/>
        <v/>
      </c>
      <c r="M233" s="13" t="str">
        <f t="shared" si="83"/>
        <v/>
      </c>
      <c r="N233" s="6" t="e">
        <f t="shared" si="84"/>
        <v>#VALUE!</v>
      </c>
      <c r="O233" s="7" t="e">
        <f t="shared" si="86"/>
        <v>#DIV/0!</v>
      </c>
    </row>
    <row r="234" spans="1:15" x14ac:dyDescent="0.15">
      <c r="A234" s="50">
        <v>212</v>
      </c>
      <c r="C234" s="5" t="str">
        <f t="shared" si="85"/>
        <v/>
      </c>
      <c r="J234" s="11" t="str">
        <f t="shared" si="80"/>
        <v/>
      </c>
      <c r="K234" s="11" t="str">
        <f t="shared" si="81"/>
        <v/>
      </c>
      <c r="L234" s="12" t="str">
        <f t="shared" si="82"/>
        <v/>
      </c>
      <c r="M234" s="13" t="str">
        <f t="shared" si="83"/>
        <v/>
      </c>
      <c r="N234" s="6" t="e">
        <f t="shared" si="84"/>
        <v>#VALUE!</v>
      </c>
      <c r="O234" s="7" t="e">
        <f t="shared" si="86"/>
        <v>#DIV/0!</v>
      </c>
    </row>
    <row r="235" spans="1:15" x14ac:dyDescent="0.15">
      <c r="A235" s="50">
        <v>213</v>
      </c>
      <c r="C235" s="5" t="str">
        <f t="shared" si="85"/>
        <v/>
      </c>
      <c r="J235" s="11" t="str">
        <f t="shared" si="80"/>
        <v/>
      </c>
      <c r="K235" s="11" t="str">
        <f t="shared" si="81"/>
        <v/>
      </c>
      <c r="L235" s="12" t="str">
        <f t="shared" si="82"/>
        <v/>
      </c>
      <c r="M235" s="13" t="str">
        <f t="shared" si="83"/>
        <v/>
      </c>
      <c r="N235" s="6" t="e">
        <f t="shared" si="84"/>
        <v>#VALUE!</v>
      </c>
      <c r="O235" s="7" t="e">
        <f t="shared" si="86"/>
        <v>#DIV/0!</v>
      </c>
    </row>
    <row r="236" spans="1:15" x14ac:dyDescent="0.15">
      <c r="A236" s="50">
        <v>214</v>
      </c>
      <c r="C236" s="5" t="str">
        <f t="shared" si="85"/>
        <v/>
      </c>
      <c r="J236" s="11" t="str">
        <f t="shared" si="80"/>
        <v/>
      </c>
      <c r="K236" s="11" t="str">
        <f t="shared" si="81"/>
        <v/>
      </c>
      <c r="L236" s="12" t="str">
        <f t="shared" si="82"/>
        <v/>
      </c>
      <c r="M236" s="13" t="str">
        <f t="shared" si="83"/>
        <v/>
      </c>
      <c r="N236" s="6" t="e">
        <f t="shared" si="84"/>
        <v>#VALUE!</v>
      </c>
      <c r="O236" s="7" t="e">
        <f t="shared" si="86"/>
        <v>#DIV/0!</v>
      </c>
    </row>
    <row r="237" spans="1:15" x14ac:dyDescent="0.15">
      <c r="A237" s="50">
        <v>215</v>
      </c>
      <c r="C237" s="5" t="str">
        <f t="shared" si="85"/>
        <v/>
      </c>
      <c r="J237" s="11" t="str">
        <f t="shared" si="80"/>
        <v/>
      </c>
      <c r="K237" s="11" t="str">
        <f t="shared" si="81"/>
        <v/>
      </c>
      <c r="L237" s="12" t="str">
        <f t="shared" si="82"/>
        <v/>
      </c>
      <c r="M237" s="13" t="str">
        <f t="shared" si="83"/>
        <v/>
      </c>
      <c r="N237" s="6" t="e">
        <f t="shared" si="84"/>
        <v>#VALUE!</v>
      </c>
      <c r="O237" s="7" t="e">
        <f t="shared" si="86"/>
        <v>#DIV/0!</v>
      </c>
    </row>
    <row r="238" spans="1:15" x14ac:dyDescent="0.15">
      <c r="A238" s="50">
        <v>216</v>
      </c>
      <c r="C238" s="5" t="str">
        <f t="shared" si="85"/>
        <v/>
      </c>
      <c r="J238" s="11" t="str">
        <f t="shared" si="80"/>
        <v/>
      </c>
      <c r="K238" s="11" t="str">
        <f t="shared" si="81"/>
        <v/>
      </c>
      <c r="L238" s="12" t="str">
        <f t="shared" si="82"/>
        <v/>
      </c>
      <c r="M238" s="13" t="str">
        <f t="shared" si="83"/>
        <v/>
      </c>
      <c r="N238" s="6" t="e">
        <f t="shared" si="84"/>
        <v>#VALUE!</v>
      </c>
      <c r="O238" s="7" t="e">
        <f t="shared" si="86"/>
        <v>#DIV/0!</v>
      </c>
    </row>
    <row r="239" spans="1:15" x14ac:dyDescent="0.15">
      <c r="A239" s="50">
        <v>217</v>
      </c>
      <c r="C239" s="5" t="str">
        <f t="shared" si="85"/>
        <v/>
      </c>
      <c r="J239" s="11" t="str">
        <f t="shared" si="80"/>
        <v/>
      </c>
      <c r="K239" s="11" t="str">
        <f t="shared" si="81"/>
        <v/>
      </c>
      <c r="L239" s="12" t="str">
        <f t="shared" si="82"/>
        <v/>
      </c>
      <c r="M239" s="13" t="str">
        <f t="shared" si="83"/>
        <v/>
      </c>
      <c r="N239" s="6" t="e">
        <f t="shared" si="84"/>
        <v>#VALUE!</v>
      </c>
      <c r="O239" s="7" t="e">
        <f t="shared" si="86"/>
        <v>#DIV/0!</v>
      </c>
    </row>
    <row r="240" spans="1:15" x14ac:dyDescent="0.15">
      <c r="A240" s="50">
        <v>218</v>
      </c>
      <c r="C240" s="5" t="str">
        <f t="shared" si="85"/>
        <v/>
      </c>
      <c r="J240" s="11" t="str">
        <f t="shared" si="80"/>
        <v/>
      </c>
      <c r="K240" s="11" t="str">
        <f t="shared" si="81"/>
        <v/>
      </c>
      <c r="L240" s="12" t="str">
        <f t="shared" si="82"/>
        <v/>
      </c>
      <c r="M240" s="13" t="str">
        <f t="shared" si="83"/>
        <v/>
      </c>
      <c r="N240" s="6" t="e">
        <f t="shared" si="84"/>
        <v>#VALUE!</v>
      </c>
      <c r="O240" s="7" t="e">
        <f t="shared" si="86"/>
        <v>#DIV/0!</v>
      </c>
    </row>
    <row r="241" spans="1:15" x14ac:dyDescent="0.15">
      <c r="A241" s="50">
        <v>219</v>
      </c>
      <c r="C241" s="5" t="str">
        <f t="shared" si="85"/>
        <v/>
      </c>
      <c r="J241" s="11" t="str">
        <f t="shared" si="80"/>
        <v/>
      </c>
      <c r="K241" s="11" t="str">
        <f t="shared" si="81"/>
        <v/>
      </c>
      <c r="L241" s="12" t="str">
        <f t="shared" si="82"/>
        <v/>
      </c>
      <c r="M241" s="13" t="str">
        <f t="shared" si="83"/>
        <v/>
      </c>
      <c r="N241" s="6" t="e">
        <f t="shared" si="84"/>
        <v>#VALUE!</v>
      </c>
      <c r="O241" s="7" t="e">
        <f t="shared" si="86"/>
        <v>#DIV/0!</v>
      </c>
    </row>
    <row r="242" spans="1:15" x14ac:dyDescent="0.15">
      <c r="A242" s="50">
        <v>220</v>
      </c>
      <c r="C242" s="5" t="str">
        <f t="shared" si="85"/>
        <v/>
      </c>
      <c r="J242" s="11" t="str">
        <f t="shared" si="80"/>
        <v/>
      </c>
      <c r="K242" s="11" t="str">
        <f t="shared" si="81"/>
        <v/>
      </c>
      <c r="L242" s="12" t="str">
        <f t="shared" si="82"/>
        <v/>
      </c>
      <c r="M242" s="13" t="str">
        <f t="shared" si="83"/>
        <v/>
      </c>
      <c r="N242" s="6" t="e">
        <f t="shared" si="84"/>
        <v>#VALUE!</v>
      </c>
      <c r="O242" s="7" t="e">
        <f t="shared" si="86"/>
        <v>#DIV/0!</v>
      </c>
    </row>
    <row r="243" spans="1:15" x14ac:dyDescent="0.15">
      <c r="A243" s="50">
        <v>221</v>
      </c>
      <c r="C243" s="5" t="str">
        <f t="shared" si="85"/>
        <v/>
      </c>
      <c r="J243" s="11" t="str">
        <f t="shared" si="80"/>
        <v/>
      </c>
      <c r="K243" s="11" t="str">
        <f t="shared" si="81"/>
        <v/>
      </c>
      <c r="L243" s="12" t="str">
        <f t="shared" si="82"/>
        <v/>
      </c>
      <c r="M243" s="13" t="str">
        <f t="shared" si="83"/>
        <v/>
      </c>
      <c r="N243" s="6" t="e">
        <f t="shared" si="84"/>
        <v>#VALUE!</v>
      </c>
      <c r="O243" s="7" t="e">
        <f t="shared" si="86"/>
        <v>#DIV/0!</v>
      </c>
    </row>
    <row r="244" spans="1:15" x14ac:dyDescent="0.15">
      <c r="A244" s="50">
        <v>222</v>
      </c>
      <c r="C244" s="5" t="str">
        <f t="shared" si="85"/>
        <v/>
      </c>
      <c r="J244" s="11" t="str">
        <f t="shared" si="80"/>
        <v/>
      </c>
      <c r="K244" s="11" t="str">
        <f t="shared" si="81"/>
        <v/>
      </c>
      <c r="L244" s="12" t="str">
        <f t="shared" si="82"/>
        <v/>
      </c>
      <c r="M244" s="13" t="str">
        <f t="shared" si="83"/>
        <v/>
      </c>
      <c r="N244" s="6" t="e">
        <f t="shared" si="84"/>
        <v>#VALUE!</v>
      </c>
      <c r="O244" s="7" t="e">
        <f t="shared" si="86"/>
        <v>#DIV/0!</v>
      </c>
    </row>
    <row r="245" spans="1:15" x14ac:dyDescent="0.15">
      <c r="A245" s="50">
        <v>223</v>
      </c>
      <c r="C245" s="5" t="str">
        <f t="shared" si="85"/>
        <v/>
      </c>
      <c r="J245" s="11" t="str">
        <f t="shared" si="80"/>
        <v/>
      </c>
      <c r="K245" s="11" t="str">
        <f t="shared" si="81"/>
        <v/>
      </c>
      <c r="L245" s="12" t="str">
        <f t="shared" si="82"/>
        <v/>
      </c>
      <c r="M245" s="13" t="str">
        <f t="shared" si="83"/>
        <v/>
      </c>
      <c r="N245" s="6" t="e">
        <f t="shared" si="84"/>
        <v>#VALUE!</v>
      </c>
      <c r="O245" s="7" t="e">
        <f t="shared" si="86"/>
        <v>#DIV/0!</v>
      </c>
    </row>
    <row r="246" spans="1:15" x14ac:dyDescent="0.15">
      <c r="A246" s="50">
        <v>224</v>
      </c>
      <c r="C246" s="5" t="str">
        <f t="shared" si="85"/>
        <v/>
      </c>
      <c r="J246" s="11" t="str">
        <f t="shared" si="80"/>
        <v/>
      </c>
      <c r="K246" s="11" t="str">
        <f t="shared" si="81"/>
        <v/>
      </c>
      <c r="L246" s="12" t="str">
        <f t="shared" si="82"/>
        <v/>
      </c>
      <c r="M246" s="13" t="str">
        <f t="shared" si="83"/>
        <v/>
      </c>
      <c r="N246" s="6" t="e">
        <f t="shared" si="84"/>
        <v>#VALUE!</v>
      </c>
      <c r="O246" s="7" t="e">
        <f t="shared" si="86"/>
        <v>#DIV/0!</v>
      </c>
    </row>
    <row r="247" spans="1:15" x14ac:dyDescent="0.15">
      <c r="A247" s="50">
        <v>225</v>
      </c>
      <c r="C247" s="5" t="str">
        <f t="shared" si="85"/>
        <v/>
      </c>
      <c r="J247" s="11" t="str">
        <f t="shared" si="80"/>
        <v/>
      </c>
      <c r="K247" s="11" t="str">
        <f t="shared" si="81"/>
        <v/>
      </c>
      <c r="L247" s="12" t="str">
        <f t="shared" si="82"/>
        <v/>
      </c>
      <c r="M247" s="13" t="str">
        <f t="shared" si="83"/>
        <v/>
      </c>
      <c r="N247" s="6" t="e">
        <f t="shared" si="84"/>
        <v>#VALUE!</v>
      </c>
      <c r="O247" s="7" t="e">
        <f t="shared" si="86"/>
        <v>#DIV/0!</v>
      </c>
    </row>
    <row r="248" spans="1:15" x14ac:dyDescent="0.15">
      <c r="A248" s="50">
        <v>226</v>
      </c>
      <c r="C248" s="5" t="str">
        <f t="shared" si="85"/>
        <v/>
      </c>
      <c r="J248" s="11" t="str">
        <f t="shared" si="80"/>
        <v/>
      </c>
      <c r="K248" s="11" t="str">
        <f t="shared" si="81"/>
        <v/>
      </c>
      <c r="L248" s="12" t="str">
        <f t="shared" si="82"/>
        <v/>
      </c>
      <c r="M248" s="13" t="str">
        <f t="shared" si="83"/>
        <v/>
      </c>
      <c r="N248" s="6" t="e">
        <f t="shared" si="84"/>
        <v>#VALUE!</v>
      </c>
      <c r="O248" s="7" t="e">
        <f t="shared" si="86"/>
        <v>#DIV/0!</v>
      </c>
    </row>
    <row r="249" spans="1:15" x14ac:dyDescent="0.15">
      <c r="A249" s="50">
        <v>227</v>
      </c>
      <c r="C249" s="5" t="str">
        <f t="shared" si="85"/>
        <v/>
      </c>
      <c r="J249" s="11" t="str">
        <f t="shared" si="80"/>
        <v/>
      </c>
      <c r="K249" s="11" t="str">
        <f t="shared" si="81"/>
        <v/>
      </c>
      <c r="L249" s="12" t="str">
        <f t="shared" si="82"/>
        <v/>
      </c>
      <c r="M249" s="13" t="str">
        <f t="shared" si="83"/>
        <v/>
      </c>
      <c r="N249" s="6" t="e">
        <f t="shared" si="84"/>
        <v>#VALUE!</v>
      </c>
      <c r="O249" s="7" t="e">
        <f t="shared" si="86"/>
        <v>#DIV/0!</v>
      </c>
    </row>
    <row r="250" spans="1:15" x14ac:dyDescent="0.15">
      <c r="A250" s="50">
        <v>228</v>
      </c>
      <c r="C250" s="5" t="str">
        <f t="shared" si="85"/>
        <v/>
      </c>
      <c r="J250" s="11" t="str">
        <f t="shared" si="80"/>
        <v/>
      </c>
      <c r="K250" s="11" t="str">
        <f t="shared" si="81"/>
        <v/>
      </c>
      <c r="L250" s="12" t="str">
        <f t="shared" si="82"/>
        <v/>
      </c>
      <c r="M250" s="13" t="str">
        <f t="shared" si="83"/>
        <v/>
      </c>
      <c r="N250" s="6" t="e">
        <f t="shared" si="84"/>
        <v>#VALUE!</v>
      </c>
      <c r="O250" s="7" t="e">
        <f t="shared" si="86"/>
        <v>#DIV/0!</v>
      </c>
    </row>
    <row r="251" spans="1:15" x14ac:dyDescent="0.15">
      <c r="A251" s="50">
        <v>229</v>
      </c>
      <c r="C251" s="5" t="str">
        <f t="shared" si="85"/>
        <v/>
      </c>
      <c r="J251" s="11" t="str">
        <f t="shared" si="80"/>
        <v/>
      </c>
      <c r="K251" s="11" t="str">
        <f t="shared" si="81"/>
        <v/>
      </c>
      <c r="L251" s="12" t="str">
        <f t="shared" si="82"/>
        <v/>
      </c>
      <c r="M251" s="13" t="str">
        <f t="shared" si="83"/>
        <v/>
      </c>
      <c r="N251" s="6" t="e">
        <f t="shared" si="84"/>
        <v>#VALUE!</v>
      </c>
      <c r="O251" s="7" t="e">
        <f t="shared" si="86"/>
        <v>#DIV/0!</v>
      </c>
    </row>
    <row r="252" spans="1:15" x14ac:dyDescent="0.15">
      <c r="A252" s="50">
        <v>230</v>
      </c>
      <c r="C252" s="5" t="str">
        <f t="shared" si="85"/>
        <v/>
      </c>
      <c r="J252" s="11" t="str">
        <f t="shared" si="80"/>
        <v/>
      </c>
      <c r="K252" s="11" t="str">
        <f t="shared" si="81"/>
        <v/>
      </c>
      <c r="L252" s="12" t="str">
        <f t="shared" si="82"/>
        <v/>
      </c>
      <c r="M252" s="13" t="str">
        <f t="shared" si="83"/>
        <v/>
      </c>
      <c r="N252" s="6" t="e">
        <f t="shared" si="84"/>
        <v>#VALUE!</v>
      </c>
      <c r="O252" s="7" t="e">
        <f t="shared" si="86"/>
        <v>#DIV/0!</v>
      </c>
    </row>
    <row r="253" spans="1:15" x14ac:dyDescent="0.15">
      <c r="A253" s="50">
        <v>231</v>
      </c>
      <c r="C253" s="5" t="str">
        <f t="shared" si="85"/>
        <v/>
      </c>
      <c r="J253" s="11" t="str">
        <f t="shared" si="80"/>
        <v/>
      </c>
      <c r="K253" s="11" t="str">
        <f t="shared" si="81"/>
        <v/>
      </c>
      <c r="L253" s="12" t="str">
        <f t="shared" si="82"/>
        <v/>
      </c>
      <c r="M253" s="13" t="str">
        <f t="shared" si="83"/>
        <v/>
      </c>
      <c r="N253" s="6" t="e">
        <f t="shared" si="84"/>
        <v>#VALUE!</v>
      </c>
      <c r="O253" s="7" t="e">
        <f t="shared" si="86"/>
        <v>#DIV/0!</v>
      </c>
    </row>
    <row r="254" spans="1:15" x14ac:dyDescent="0.15">
      <c r="A254" s="50">
        <v>232</v>
      </c>
      <c r="C254" s="5" t="str">
        <f t="shared" si="85"/>
        <v/>
      </c>
      <c r="J254" s="11" t="str">
        <f t="shared" si="80"/>
        <v/>
      </c>
      <c r="K254" s="11" t="str">
        <f t="shared" si="81"/>
        <v/>
      </c>
      <c r="L254" s="12" t="str">
        <f t="shared" si="82"/>
        <v/>
      </c>
      <c r="M254" s="13" t="str">
        <f t="shared" si="83"/>
        <v/>
      </c>
      <c r="N254" s="6" t="e">
        <f t="shared" si="84"/>
        <v>#VALUE!</v>
      </c>
      <c r="O254" s="7" t="e">
        <f t="shared" si="86"/>
        <v>#DIV/0!</v>
      </c>
    </row>
    <row r="255" spans="1:15" x14ac:dyDescent="0.15">
      <c r="A255" s="50">
        <v>233</v>
      </c>
      <c r="C255" s="5" t="str">
        <f t="shared" si="85"/>
        <v/>
      </c>
      <c r="J255" s="11" t="str">
        <f t="shared" si="80"/>
        <v/>
      </c>
      <c r="K255" s="11" t="str">
        <f t="shared" si="81"/>
        <v/>
      </c>
      <c r="L255" s="12" t="str">
        <f t="shared" si="82"/>
        <v/>
      </c>
      <c r="M255" s="13" t="str">
        <f t="shared" si="83"/>
        <v/>
      </c>
      <c r="N255" s="6" t="e">
        <f t="shared" si="84"/>
        <v>#VALUE!</v>
      </c>
      <c r="O255" s="7" t="e">
        <f t="shared" si="86"/>
        <v>#DIV/0!</v>
      </c>
    </row>
    <row r="256" spans="1:15" x14ac:dyDescent="0.15">
      <c r="A256" s="50">
        <v>234</v>
      </c>
      <c r="C256" s="5" t="str">
        <f t="shared" si="85"/>
        <v/>
      </c>
      <c r="J256" s="11" t="str">
        <f t="shared" si="80"/>
        <v/>
      </c>
      <c r="K256" s="11" t="str">
        <f t="shared" si="81"/>
        <v/>
      </c>
      <c r="L256" s="12" t="str">
        <f t="shared" si="82"/>
        <v/>
      </c>
      <c r="M256" s="13" t="str">
        <f t="shared" si="83"/>
        <v/>
      </c>
      <c r="N256" s="6" t="e">
        <f t="shared" si="84"/>
        <v>#VALUE!</v>
      </c>
      <c r="O256" s="7" t="e">
        <f t="shared" si="86"/>
        <v>#DIV/0!</v>
      </c>
    </row>
    <row r="257" spans="1:15" x14ac:dyDescent="0.15">
      <c r="A257" s="50">
        <v>235</v>
      </c>
      <c r="C257" s="5" t="str">
        <f t="shared" si="85"/>
        <v/>
      </c>
      <c r="J257" s="11" t="str">
        <f t="shared" si="80"/>
        <v/>
      </c>
      <c r="K257" s="11" t="str">
        <f t="shared" si="81"/>
        <v/>
      </c>
      <c r="L257" s="12" t="str">
        <f t="shared" si="82"/>
        <v/>
      </c>
      <c r="M257" s="13" t="str">
        <f t="shared" si="83"/>
        <v/>
      </c>
      <c r="N257" s="6" t="e">
        <f t="shared" si="84"/>
        <v>#VALUE!</v>
      </c>
      <c r="O257" s="7" t="e">
        <f t="shared" si="86"/>
        <v>#DIV/0!</v>
      </c>
    </row>
    <row r="258" spans="1:15" x14ac:dyDescent="0.15">
      <c r="A258" s="50">
        <v>236</v>
      </c>
      <c r="C258" s="5" t="str">
        <f t="shared" si="85"/>
        <v/>
      </c>
      <c r="J258" s="11" t="str">
        <f t="shared" si="80"/>
        <v/>
      </c>
      <c r="K258" s="11" t="str">
        <f t="shared" si="81"/>
        <v/>
      </c>
      <c r="L258" s="12" t="str">
        <f t="shared" si="82"/>
        <v/>
      </c>
      <c r="M258" s="13" t="str">
        <f t="shared" si="83"/>
        <v/>
      </c>
      <c r="N258" s="6" t="e">
        <f t="shared" si="84"/>
        <v>#VALUE!</v>
      </c>
      <c r="O258" s="7" t="e">
        <f t="shared" si="86"/>
        <v>#DIV/0!</v>
      </c>
    </row>
    <row r="259" spans="1:15" x14ac:dyDescent="0.15">
      <c r="A259" s="50">
        <v>237</v>
      </c>
      <c r="C259" s="5" t="str">
        <f t="shared" si="85"/>
        <v/>
      </c>
      <c r="J259" s="11" t="str">
        <f t="shared" si="80"/>
        <v/>
      </c>
      <c r="K259" s="11" t="str">
        <f t="shared" si="81"/>
        <v/>
      </c>
      <c r="L259" s="12" t="str">
        <f t="shared" si="82"/>
        <v/>
      </c>
      <c r="M259" s="13" t="str">
        <f t="shared" si="83"/>
        <v/>
      </c>
      <c r="N259" s="6" t="e">
        <f t="shared" si="84"/>
        <v>#VALUE!</v>
      </c>
      <c r="O259" s="7" t="e">
        <f t="shared" si="86"/>
        <v>#DIV/0!</v>
      </c>
    </row>
    <row r="260" spans="1:15" x14ac:dyDescent="0.15">
      <c r="A260" s="50">
        <v>238</v>
      </c>
      <c r="C260" s="5" t="str">
        <f t="shared" si="85"/>
        <v/>
      </c>
      <c r="J260" s="11" t="str">
        <f t="shared" si="80"/>
        <v/>
      </c>
      <c r="K260" s="11" t="str">
        <f t="shared" si="81"/>
        <v/>
      </c>
      <c r="L260" s="12" t="str">
        <f t="shared" si="82"/>
        <v/>
      </c>
      <c r="M260" s="13" t="str">
        <f t="shared" si="83"/>
        <v/>
      </c>
      <c r="N260" s="6" t="e">
        <f t="shared" si="84"/>
        <v>#VALUE!</v>
      </c>
      <c r="O260" s="7" t="e">
        <f t="shared" si="86"/>
        <v>#DIV/0!</v>
      </c>
    </row>
    <row r="261" spans="1:15" x14ac:dyDescent="0.15">
      <c r="A261" s="50">
        <v>239</v>
      </c>
      <c r="C261" s="5" t="str">
        <f t="shared" si="85"/>
        <v/>
      </c>
      <c r="J261" s="11" t="str">
        <f t="shared" si="80"/>
        <v/>
      </c>
      <c r="K261" s="11" t="str">
        <f t="shared" si="81"/>
        <v/>
      </c>
      <c r="L261" s="12" t="str">
        <f t="shared" si="82"/>
        <v/>
      </c>
      <c r="M261" s="13" t="str">
        <f t="shared" si="83"/>
        <v/>
      </c>
      <c r="N261" s="6" t="e">
        <f t="shared" si="84"/>
        <v>#VALUE!</v>
      </c>
      <c r="O261" s="7" t="e">
        <f t="shared" si="86"/>
        <v>#DIV/0!</v>
      </c>
    </row>
    <row r="262" spans="1:15" x14ac:dyDescent="0.15">
      <c r="A262" s="50">
        <v>240</v>
      </c>
      <c r="C262" s="5" t="str">
        <f t="shared" si="85"/>
        <v/>
      </c>
      <c r="J262" s="11" t="str">
        <f t="shared" si="80"/>
        <v/>
      </c>
      <c r="K262" s="11" t="str">
        <f t="shared" si="81"/>
        <v/>
      </c>
      <c r="L262" s="12" t="str">
        <f t="shared" si="82"/>
        <v/>
      </c>
      <c r="M262" s="13" t="str">
        <f t="shared" si="83"/>
        <v/>
      </c>
      <c r="N262" s="6" t="e">
        <f t="shared" si="84"/>
        <v>#VALUE!</v>
      </c>
      <c r="O262" s="7" t="e">
        <f t="shared" si="86"/>
        <v>#DIV/0!</v>
      </c>
    </row>
    <row r="263" spans="1:15" x14ac:dyDescent="0.15">
      <c r="A263" s="50">
        <v>241</v>
      </c>
      <c r="C263" s="5" t="str">
        <f t="shared" si="85"/>
        <v/>
      </c>
      <c r="J263" s="11" t="str">
        <f t="shared" si="80"/>
        <v/>
      </c>
      <c r="K263" s="11" t="str">
        <f t="shared" si="81"/>
        <v/>
      </c>
      <c r="L263" s="12" t="str">
        <f t="shared" si="82"/>
        <v/>
      </c>
      <c r="M263" s="13" t="str">
        <f t="shared" si="83"/>
        <v/>
      </c>
      <c r="N263" s="6" t="e">
        <f t="shared" si="84"/>
        <v>#VALUE!</v>
      </c>
      <c r="O263" s="7" t="e">
        <f t="shared" si="86"/>
        <v>#DIV/0!</v>
      </c>
    </row>
    <row r="264" spans="1:15" x14ac:dyDescent="0.15">
      <c r="A264" s="50">
        <v>242</v>
      </c>
      <c r="C264" s="5" t="str">
        <f t="shared" si="85"/>
        <v/>
      </c>
      <c r="J264" s="11" t="str">
        <f t="shared" si="80"/>
        <v/>
      </c>
      <c r="K264" s="11" t="str">
        <f t="shared" si="81"/>
        <v/>
      </c>
      <c r="L264" s="12" t="str">
        <f t="shared" si="82"/>
        <v/>
      </c>
      <c r="M264" s="13" t="str">
        <f t="shared" si="83"/>
        <v/>
      </c>
      <c r="N264" s="6" t="e">
        <f t="shared" si="84"/>
        <v>#VALUE!</v>
      </c>
      <c r="O264" s="7" t="e">
        <f t="shared" si="86"/>
        <v>#DIV/0!</v>
      </c>
    </row>
    <row r="265" spans="1:15" x14ac:dyDescent="0.15">
      <c r="A265" s="50">
        <v>243</v>
      </c>
      <c r="C265" s="5" t="str">
        <f t="shared" si="85"/>
        <v/>
      </c>
      <c r="J265" s="11" t="str">
        <f t="shared" si="80"/>
        <v/>
      </c>
      <c r="K265" s="11" t="str">
        <f t="shared" si="81"/>
        <v/>
      </c>
      <c r="L265" s="12" t="str">
        <f t="shared" si="82"/>
        <v/>
      </c>
      <c r="M265" s="13" t="str">
        <f t="shared" si="83"/>
        <v/>
      </c>
      <c r="N265" s="6" t="e">
        <f t="shared" si="84"/>
        <v>#VALUE!</v>
      </c>
      <c r="O265" s="7" t="e">
        <f t="shared" si="86"/>
        <v>#DIV/0!</v>
      </c>
    </row>
    <row r="266" spans="1:15" x14ac:dyDescent="0.15">
      <c r="A266" s="50">
        <v>244</v>
      </c>
      <c r="C266" s="5" t="str">
        <f t="shared" si="85"/>
        <v/>
      </c>
      <c r="J266" s="11" t="str">
        <f t="shared" si="80"/>
        <v/>
      </c>
      <c r="K266" s="11" t="str">
        <f t="shared" si="81"/>
        <v/>
      </c>
      <c r="L266" s="12" t="str">
        <f t="shared" si="82"/>
        <v/>
      </c>
      <c r="M266" s="13" t="str">
        <f t="shared" si="83"/>
        <v/>
      </c>
      <c r="N266" s="6" t="e">
        <f t="shared" si="84"/>
        <v>#VALUE!</v>
      </c>
      <c r="O266" s="7" t="e">
        <f t="shared" si="86"/>
        <v>#DIV/0!</v>
      </c>
    </row>
    <row r="267" spans="1:15" x14ac:dyDescent="0.15">
      <c r="A267" s="50">
        <v>245</v>
      </c>
      <c r="C267" s="5" t="str">
        <f t="shared" si="85"/>
        <v/>
      </c>
      <c r="J267" s="11" t="str">
        <f t="shared" si="80"/>
        <v/>
      </c>
      <c r="K267" s="11" t="str">
        <f t="shared" si="81"/>
        <v/>
      </c>
      <c r="L267" s="12" t="str">
        <f t="shared" si="82"/>
        <v/>
      </c>
      <c r="M267" s="13" t="str">
        <f t="shared" si="83"/>
        <v/>
      </c>
      <c r="N267" s="6" t="e">
        <f t="shared" si="84"/>
        <v>#VALUE!</v>
      </c>
      <c r="O267" s="7" t="e">
        <f t="shared" si="86"/>
        <v>#DIV/0!</v>
      </c>
    </row>
    <row r="268" spans="1:15" x14ac:dyDescent="0.15">
      <c r="A268" s="50">
        <v>246</v>
      </c>
      <c r="C268" s="5" t="str">
        <f t="shared" si="85"/>
        <v/>
      </c>
      <c r="J268" s="11" t="str">
        <f t="shared" si="80"/>
        <v/>
      </c>
      <c r="K268" s="11" t="str">
        <f t="shared" si="81"/>
        <v/>
      </c>
      <c r="L268" s="12" t="str">
        <f t="shared" si="82"/>
        <v/>
      </c>
      <c r="M268" s="13" t="str">
        <f t="shared" si="83"/>
        <v/>
      </c>
      <c r="N268" s="6" t="e">
        <f t="shared" si="84"/>
        <v>#VALUE!</v>
      </c>
      <c r="O268" s="7" t="e">
        <f t="shared" si="86"/>
        <v>#DIV/0!</v>
      </c>
    </row>
    <row r="269" spans="1:15" x14ac:dyDescent="0.15">
      <c r="A269" s="50">
        <v>247</v>
      </c>
      <c r="C269" s="5" t="str">
        <f t="shared" si="85"/>
        <v/>
      </c>
      <c r="J269" s="11" t="str">
        <f t="shared" si="80"/>
        <v/>
      </c>
      <c r="K269" s="11" t="str">
        <f t="shared" si="81"/>
        <v/>
      </c>
      <c r="L269" s="12" t="str">
        <f t="shared" si="82"/>
        <v/>
      </c>
      <c r="M269" s="13" t="str">
        <f t="shared" si="83"/>
        <v/>
      </c>
      <c r="N269" s="6" t="e">
        <f t="shared" si="84"/>
        <v>#VALUE!</v>
      </c>
      <c r="O269" s="7" t="e">
        <f t="shared" si="86"/>
        <v>#DIV/0!</v>
      </c>
    </row>
    <row r="270" spans="1:15" x14ac:dyDescent="0.15">
      <c r="A270" s="50">
        <v>248</v>
      </c>
      <c r="C270" s="5" t="str">
        <f t="shared" si="85"/>
        <v/>
      </c>
      <c r="J270" s="11" t="str">
        <f t="shared" si="80"/>
        <v/>
      </c>
      <c r="K270" s="11" t="str">
        <f t="shared" si="81"/>
        <v/>
      </c>
      <c r="L270" s="12" t="str">
        <f t="shared" si="82"/>
        <v/>
      </c>
      <c r="M270" s="13" t="str">
        <f t="shared" si="83"/>
        <v/>
      </c>
      <c r="N270" s="6" t="e">
        <f t="shared" si="84"/>
        <v>#VALUE!</v>
      </c>
      <c r="O270" s="7" t="e">
        <f t="shared" si="86"/>
        <v>#DIV/0!</v>
      </c>
    </row>
    <row r="271" spans="1:15" x14ac:dyDescent="0.15">
      <c r="A271" s="50">
        <v>249</v>
      </c>
      <c r="C271" s="5" t="str">
        <f t="shared" si="85"/>
        <v/>
      </c>
      <c r="J271" s="11" t="str">
        <f t="shared" si="80"/>
        <v/>
      </c>
      <c r="K271" s="11" t="str">
        <f t="shared" si="81"/>
        <v/>
      </c>
      <c r="L271" s="12" t="str">
        <f t="shared" si="82"/>
        <v/>
      </c>
      <c r="M271" s="13" t="str">
        <f t="shared" si="83"/>
        <v/>
      </c>
      <c r="N271" s="6" t="e">
        <f t="shared" si="84"/>
        <v>#VALUE!</v>
      </c>
      <c r="O271" s="7" t="e">
        <f t="shared" si="86"/>
        <v>#DIV/0!</v>
      </c>
    </row>
    <row r="272" spans="1:15" x14ac:dyDescent="0.15">
      <c r="A272" s="50">
        <v>250</v>
      </c>
      <c r="C272" s="5" t="str">
        <f t="shared" si="85"/>
        <v/>
      </c>
      <c r="J272" s="11" t="str">
        <f t="shared" si="80"/>
        <v/>
      </c>
      <c r="K272" s="11" t="str">
        <f t="shared" si="81"/>
        <v/>
      </c>
      <c r="L272" s="12" t="str">
        <f t="shared" si="82"/>
        <v/>
      </c>
      <c r="M272" s="13" t="str">
        <f t="shared" si="83"/>
        <v/>
      </c>
      <c r="N272" s="6" t="e">
        <f t="shared" si="84"/>
        <v>#VALUE!</v>
      </c>
      <c r="O272" s="7" t="e">
        <f t="shared" si="86"/>
        <v>#DIV/0!</v>
      </c>
    </row>
    <row r="273" spans="1:15" x14ac:dyDescent="0.15">
      <c r="A273" s="50">
        <v>251</v>
      </c>
      <c r="C273" s="5" t="str">
        <f t="shared" si="85"/>
        <v/>
      </c>
      <c r="J273" s="11" t="str">
        <f t="shared" si="80"/>
        <v/>
      </c>
      <c r="K273" s="11" t="str">
        <f t="shared" si="81"/>
        <v/>
      </c>
      <c r="L273" s="12" t="str">
        <f t="shared" si="82"/>
        <v/>
      </c>
      <c r="M273" s="13" t="str">
        <f t="shared" si="83"/>
        <v/>
      </c>
      <c r="N273" s="6" t="e">
        <f t="shared" si="84"/>
        <v>#VALUE!</v>
      </c>
      <c r="O273" s="7" t="e">
        <f t="shared" si="86"/>
        <v>#DIV/0!</v>
      </c>
    </row>
    <row r="274" spans="1:15" x14ac:dyDescent="0.15">
      <c r="A274" s="50">
        <v>252</v>
      </c>
      <c r="C274" s="5" t="str">
        <f t="shared" si="85"/>
        <v/>
      </c>
      <c r="J274" s="11" t="str">
        <f t="shared" ref="J274:J321" si="87">IFERROR(IF(AND(B274="売",I274="勝"),ABS(E274-H274),IF(AND(B274="買",I274="勝"),ABS(E274-H274),""))*100,"")</f>
        <v/>
      </c>
      <c r="K274" s="11" t="str">
        <f t="shared" ref="K274:K321" si="88">IFERROR(IF(J274&gt;=1,J274*C274*100,""),"")</f>
        <v/>
      </c>
      <c r="L274" s="12" t="str">
        <f t="shared" ref="L274:L321" si="89">IFERROR(IF(AND(B274="売",I274="負"),(E274-H274),IF(AND(B274="買",I274="負"),(H274-E274),""))*100,"")</f>
        <v/>
      </c>
      <c r="M274" s="13" t="str">
        <f t="shared" ref="M274:M321" si="90">IFERROR(IF(L274&lt;=1,L274*C274*100,""),"")</f>
        <v/>
      </c>
      <c r="N274" s="6" t="e">
        <f t="shared" ref="N274:N321" si="91">IF(I274="ー",N273+0,IF(M274&lt;1,M274+N273,K274+N273))</f>
        <v>#VALUE!</v>
      </c>
      <c r="O274" s="7" t="e">
        <f t="shared" si="86"/>
        <v>#DIV/0!</v>
      </c>
    </row>
    <row r="275" spans="1:15" x14ac:dyDescent="0.15">
      <c r="A275" s="50">
        <v>253</v>
      </c>
      <c r="C275" s="5" t="str">
        <f t="shared" si="85"/>
        <v/>
      </c>
      <c r="J275" s="11" t="str">
        <f t="shared" si="87"/>
        <v/>
      </c>
      <c r="K275" s="11" t="str">
        <f t="shared" si="88"/>
        <v/>
      </c>
      <c r="L275" s="12" t="str">
        <f t="shared" si="89"/>
        <v/>
      </c>
      <c r="M275" s="13" t="str">
        <f t="shared" si="90"/>
        <v/>
      </c>
      <c r="N275" s="6" t="e">
        <f t="shared" si="91"/>
        <v>#VALUE!</v>
      </c>
      <c r="O275" s="7" t="e">
        <f t="shared" si="86"/>
        <v>#DIV/0!</v>
      </c>
    </row>
    <row r="276" spans="1:15" x14ac:dyDescent="0.15">
      <c r="A276" s="50">
        <v>254</v>
      </c>
      <c r="C276" s="5" t="str">
        <f t="shared" si="85"/>
        <v/>
      </c>
      <c r="J276" s="11" t="str">
        <f t="shared" si="87"/>
        <v/>
      </c>
      <c r="K276" s="11" t="str">
        <f t="shared" si="88"/>
        <v/>
      </c>
      <c r="L276" s="12" t="str">
        <f t="shared" si="89"/>
        <v/>
      </c>
      <c r="M276" s="13" t="str">
        <f t="shared" si="90"/>
        <v/>
      </c>
      <c r="N276" s="6" t="e">
        <f t="shared" si="91"/>
        <v>#VALUE!</v>
      </c>
      <c r="O276" s="7" t="e">
        <f t="shared" si="86"/>
        <v>#DIV/0!</v>
      </c>
    </row>
    <row r="277" spans="1:15" x14ac:dyDescent="0.15">
      <c r="A277" s="50">
        <v>255</v>
      </c>
      <c r="C277" s="5" t="str">
        <f t="shared" si="85"/>
        <v/>
      </c>
      <c r="J277" s="11" t="str">
        <f t="shared" si="87"/>
        <v/>
      </c>
      <c r="K277" s="11" t="str">
        <f t="shared" si="88"/>
        <v/>
      </c>
      <c r="L277" s="12" t="str">
        <f t="shared" si="89"/>
        <v/>
      </c>
      <c r="M277" s="13" t="str">
        <f t="shared" si="90"/>
        <v/>
      </c>
      <c r="N277" s="6" t="e">
        <f t="shared" si="91"/>
        <v>#VALUE!</v>
      </c>
      <c r="O277" s="7" t="e">
        <f t="shared" si="86"/>
        <v>#DIV/0!</v>
      </c>
    </row>
    <row r="278" spans="1:15" x14ac:dyDescent="0.15">
      <c r="A278" s="50">
        <v>256</v>
      </c>
      <c r="C278" s="5" t="str">
        <f t="shared" si="85"/>
        <v/>
      </c>
      <c r="J278" s="11" t="str">
        <f t="shared" si="87"/>
        <v/>
      </c>
      <c r="K278" s="11" t="str">
        <f t="shared" si="88"/>
        <v/>
      </c>
      <c r="L278" s="12" t="str">
        <f t="shared" si="89"/>
        <v/>
      </c>
      <c r="M278" s="13" t="str">
        <f t="shared" si="90"/>
        <v/>
      </c>
      <c r="N278" s="6" t="e">
        <f t="shared" si="91"/>
        <v>#VALUE!</v>
      </c>
      <c r="O278" s="7" t="e">
        <f t="shared" si="86"/>
        <v>#DIV/0!</v>
      </c>
    </row>
    <row r="279" spans="1:15" x14ac:dyDescent="0.15">
      <c r="A279" s="50">
        <v>257</v>
      </c>
      <c r="C279" s="5" t="str">
        <f t="shared" si="85"/>
        <v/>
      </c>
      <c r="J279" s="11" t="str">
        <f t="shared" si="87"/>
        <v/>
      </c>
      <c r="K279" s="11" t="str">
        <f t="shared" si="88"/>
        <v/>
      </c>
      <c r="L279" s="12" t="str">
        <f t="shared" si="89"/>
        <v/>
      </c>
      <c r="M279" s="13" t="str">
        <f t="shared" si="90"/>
        <v/>
      </c>
      <c r="N279" s="6" t="e">
        <f t="shared" si="91"/>
        <v>#VALUE!</v>
      </c>
      <c r="O279" s="7" t="e">
        <f t="shared" si="86"/>
        <v>#DIV/0!</v>
      </c>
    </row>
    <row r="280" spans="1:15" x14ac:dyDescent="0.15">
      <c r="A280" s="50">
        <v>258</v>
      </c>
      <c r="C280" s="5" t="str">
        <f t="shared" si="85"/>
        <v/>
      </c>
      <c r="J280" s="11" t="str">
        <f t="shared" si="87"/>
        <v/>
      </c>
      <c r="K280" s="11" t="str">
        <f t="shared" si="88"/>
        <v/>
      </c>
      <c r="L280" s="12" t="str">
        <f t="shared" si="89"/>
        <v/>
      </c>
      <c r="M280" s="13" t="str">
        <f t="shared" si="90"/>
        <v/>
      </c>
      <c r="N280" s="6" t="e">
        <f t="shared" si="91"/>
        <v>#VALUE!</v>
      </c>
      <c r="O280" s="7" t="e">
        <f t="shared" si="86"/>
        <v>#DIV/0!</v>
      </c>
    </row>
    <row r="281" spans="1:15" x14ac:dyDescent="0.15">
      <c r="A281" s="50">
        <v>259</v>
      </c>
      <c r="C281" s="5" t="str">
        <f t="shared" si="85"/>
        <v/>
      </c>
      <c r="J281" s="11" t="str">
        <f t="shared" si="87"/>
        <v/>
      </c>
      <c r="K281" s="11" t="str">
        <f t="shared" si="88"/>
        <v/>
      </c>
      <c r="L281" s="12" t="str">
        <f t="shared" si="89"/>
        <v/>
      </c>
      <c r="M281" s="13" t="str">
        <f t="shared" si="90"/>
        <v/>
      </c>
      <c r="N281" s="6" t="e">
        <f t="shared" si="91"/>
        <v>#VALUE!</v>
      </c>
      <c r="O281" s="7" t="e">
        <f t="shared" si="86"/>
        <v>#DIV/0!</v>
      </c>
    </row>
    <row r="282" spans="1:15" x14ac:dyDescent="0.15">
      <c r="A282" s="50">
        <v>260</v>
      </c>
      <c r="C282" s="5" t="str">
        <f t="shared" si="85"/>
        <v/>
      </c>
      <c r="J282" s="11" t="str">
        <f t="shared" si="87"/>
        <v/>
      </c>
      <c r="K282" s="11" t="str">
        <f t="shared" si="88"/>
        <v/>
      </c>
      <c r="L282" s="12" t="str">
        <f t="shared" si="89"/>
        <v/>
      </c>
      <c r="M282" s="13" t="str">
        <f t="shared" si="90"/>
        <v/>
      </c>
      <c r="N282" s="6" t="e">
        <f t="shared" si="91"/>
        <v>#VALUE!</v>
      </c>
      <c r="O282" s="7" t="e">
        <f t="shared" si="86"/>
        <v>#DIV/0!</v>
      </c>
    </row>
    <row r="283" spans="1:15" x14ac:dyDescent="0.15">
      <c r="A283" s="50">
        <v>261</v>
      </c>
      <c r="C283" s="5" t="str">
        <f t="shared" si="85"/>
        <v/>
      </c>
      <c r="J283" s="11" t="str">
        <f t="shared" si="87"/>
        <v/>
      </c>
      <c r="K283" s="11" t="str">
        <f t="shared" si="88"/>
        <v/>
      </c>
      <c r="L283" s="12" t="str">
        <f t="shared" si="89"/>
        <v/>
      </c>
      <c r="M283" s="13" t="str">
        <f t="shared" si="90"/>
        <v/>
      </c>
      <c r="N283" s="6" t="e">
        <f t="shared" si="91"/>
        <v>#VALUE!</v>
      </c>
      <c r="O283" s="7" t="e">
        <f t="shared" si="86"/>
        <v>#DIV/0!</v>
      </c>
    </row>
    <row r="284" spans="1:15" x14ac:dyDescent="0.15">
      <c r="A284" s="50">
        <v>262</v>
      </c>
      <c r="C284" s="5" t="str">
        <f t="shared" si="85"/>
        <v/>
      </c>
      <c r="J284" s="11" t="str">
        <f t="shared" si="87"/>
        <v/>
      </c>
      <c r="K284" s="11" t="str">
        <f t="shared" si="88"/>
        <v/>
      </c>
      <c r="L284" s="12" t="str">
        <f t="shared" si="89"/>
        <v/>
      </c>
      <c r="M284" s="13" t="str">
        <f t="shared" si="90"/>
        <v/>
      </c>
      <c r="N284" s="6" t="e">
        <f t="shared" si="91"/>
        <v>#VALUE!</v>
      </c>
      <c r="O284" s="7" t="e">
        <f t="shared" ref="O284:O321" si="92">(H284-E284)/(E284-F284)</f>
        <v>#DIV/0!</v>
      </c>
    </row>
    <row r="285" spans="1:15" x14ac:dyDescent="0.15">
      <c r="A285" s="50">
        <v>263</v>
      </c>
      <c r="C285" s="5" t="str">
        <f t="shared" ref="C285:C322" si="93">IFERROR(ABS(N284*$L$2/(E285-F285)/10000),"")</f>
        <v/>
      </c>
      <c r="J285" s="11" t="str">
        <f t="shared" si="87"/>
        <v/>
      </c>
      <c r="K285" s="11" t="str">
        <f t="shared" si="88"/>
        <v/>
      </c>
      <c r="L285" s="12" t="str">
        <f t="shared" si="89"/>
        <v/>
      </c>
      <c r="M285" s="13" t="str">
        <f t="shared" si="90"/>
        <v/>
      </c>
      <c r="N285" s="6" t="e">
        <f t="shared" si="91"/>
        <v>#VALUE!</v>
      </c>
      <c r="O285" s="7" t="e">
        <f t="shared" si="92"/>
        <v>#DIV/0!</v>
      </c>
    </row>
    <row r="286" spans="1:15" x14ac:dyDescent="0.15">
      <c r="A286" s="50">
        <v>264</v>
      </c>
      <c r="C286" s="5" t="str">
        <f t="shared" si="93"/>
        <v/>
      </c>
      <c r="J286" s="11" t="str">
        <f t="shared" si="87"/>
        <v/>
      </c>
      <c r="K286" s="11" t="str">
        <f t="shared" si="88"/>
        <v/>
      </c>
      <c r="L286" s="12" t="str">
        <f t="shared" si="89"/>
        <v/>
      </c>
      <c r="M286" s="13" t="str">
        <f t="shared" si="90"/>
        <v/>
      </c>
      <c r="N286" s="6" t="e">
        <f t="shared" si="91"/>
        <v>#VALUE!</v>
      </c>
      <c r="O286" s="7" t="e">
        <f t="shared" si="92"/>
        <v>#DIV/0!</v>
      </c>
    </row>
    <row r="287" spans="1:15" x14ac:dyDescent="0.15">
      <c r="A287" s="50">
        <v>265</v>
      </c>
      <c r="C287" s="5" t="str">
        <f t="shared" si="93"/>
        <v/>
      </c>
      <c r="J287" s="11" t="str">
        <f t="shared" si="87"/>
        <v/>
      </c>
      <c r="K287" s="11" t="str">
        <f t="shared" si="88"/>
        <v/>
      </c>
      <c r="L287" s="12" t="str">
        <f t="shared" si="89"/>
        <v/>
      </c>
      <c r="M287" s="13" t="str">
        <f t="shared" si="90"/>
        <v/>
      </c>
      <c r="N287" s="6" t="e">
        <f t="shared" si="91"/>
        <v>#VALUE!</v>
      </c>
      <c r="O287" s="7" t="e">
        <f t="shared" si="92"/>
        <v>#DIV/0!</v>
      </c>
    </row>
    <row r="288" spans="1:15" x14ac:dyDescent="0.15">
      <c r="A288" s="50">
        <v>266</v>
      </c>
      <c r="C288" s="5" t="str">
        <f t="shared" si="93"/>
        <v/>
      </c>
      <c r="J288" s="11" t="str">
        <f t="shared" si="87"/>
        <v/>
      </c>
      <c r="K288" s="11" t="str">
        <f t="shared" si="88"/>
        <v/>
      </c>
      <c r="L288" s="12" t="str">
        <f t="shared" si="89"/>
        <v/>
      </c>
      <c r="M288" s="13" t="str">
        <f t="shared" si="90"/>
        <v/>
      </c>
      <c r="N288" s="6" t="e">
        <f t="shared" si="91"/>
        <v>#VALUE!</v>
      </c>
      <c r="O288" s="7" t="e">
        <f t="shared" si="92"/>
        <v>#DIV/0!</v>
      </c>
    </row>
    <row r="289" spans="1:15" x14ac:dyDescent="0.15">
      <c r="A289" s="50">
        <v>267</v>
      </c>
      <c r="C289" s="5" t="str">
        <f t="shared" si="93"/>
        <v/>
      </c>
      <c r="J289" s="11" t="str">
        <f t="shared" si="87"/>
        <v/>
      </c>
      <c r="K289" s="11" t="str">
        <f t="shared" si="88"/>
        <v/>
      </c>
      <c r="L289" s="12" t="str">
        <f t="shared" si="89"/>
        <v/>
      </c>
      <c r="M289" s="13" t="str">
        <f t="shared" si="90"/>
        <v/>
      </c>
      <c r="N289" s="6" t="e">
        <f t="shared" si="91"/>
        <v>#VALUE!</v>
      </c>
      <c r="O289" s="7" t="e">
        <f t="shared" si="92"/>
        <v>#DIV/0!</v>
      </c>
    </row>
    <row r="290" spans="1:15" x14ac:dyDescent="0.15">
      <c r="A290" s="50">
        <v>268</v>
      </c>
      <c r="C290" s="5" t="str">
        <f t="shared" si="93"/>
        <v/>
      </c>
      <c r="J290" s="11" t="str">
        <f t="shared" si="87"/>
        <v/>
      </c>
      <c r="K290" s="11" t="str">
        <f t="shared" si="88"/>
        <v/>
      </c>
      <c r="L290" s="12" t="str">
        <f t="shared" si="89"/>
        <v/>
      </c>
      <c r="M290" s="13" t="str">
        <f t="shared" si="90"/>
        <v/>
      </c>
      <c r="N290" s="6" t="e">
        <f t="shared" si="91"/>
        <v>#VALUE!</v>
      </c>
      <c r="O290" s="7" t="e">
        <f t="shared" si="92"/>
        <v>#DIV/0!</v>
      </c>
    </row>
    <row r="291" spans="1:15" x14ac:dyDescent="0.15">
      <c r="A291" s="50">
        <v>269</v>
      </c>
      <c r="C291" s="5" t="str">
        <f t="shared" si="93"/>
        <v/>
      </c>
      <c r="J291" s="11" t="str">
        <f t="shared" si="87"/>
        <v/>
      </c>
      <c r="K291" s="11" t="str">
        <f t="shared" si="88"/>
        <v/>
      </c>
      <c r="L291" s="12" t="str">
        <f t="shared" si="89"/>
        <v/>
      </c>
      <c r="M291" s="13" t="str">
        <f t="shared" si="90"/>
        <v/>
      </c>
      <c r="N291" s="6" t="e">
        <f t="shared" si="91"/>
        <v>#VALUE!</v>
      </c>
      <c r="O291" s="7" t="e">
        <f t="shared" si="92"/>
        <v>#DIV/0!</v>
      </c>
    </row>
    <row r="292" spans="1:15" x14ac:dyDescent="0.15">
      <c r="A292" s="50">
        <v>270</v>
      </c>
      <c r="C292" s="5" t="str">
        <f t="shared" si="93"/>
        <v/>
      </c>
      <c r="J292" s="11" t="str">
        <f t="shared" si="87"/>
        <v/>
      </c>
      <c r="K292" s="11" t="str">
        <f t="shared" si="88"/>
        <v/>
      </c>
      <c r="L292" s="12" t="str">
        <f t="shared" si="89"/>
        <v/>
      </c>
      <c r="M292" s="13" t="str">
        <f t="shared" si="90"/>
        <v/>
      </c>
      <c r="N292" s="6" t="e">
        <f t="shared" si="91"/>
        <v>#VALUE!</v>
      </c>
      <c r="O292" s="7" t="e">
        <f t="shared" si="92"/>
        <v>#DIV/0!</v>
      </c>
    </row>
    <row r="293" spans="1:15" x14ac:dyDescent="0.15">
      <c r="A293" s="50">
        <v>271</v>
      </c>
      <c r="C293" s="5" t="str">
        <f t="shared" si="93"/>
        <v/>
      </c>
      <c r="J293" s="11" t="str">
        <f t="shared" si="87"/>
        <v/>
      </c>
      <c r="K293" s="11" t="str">
        <f t="shared" si="88"/>
        <v/>
      </c>
      <c r="L293" s="12" t="str">
        <f t="shared" si="89"/>
        <v/>
      </c>
      <c r="M293" s="13" t="str">
        <f t="shared" si="90"/>
        <v/>
      </c>
      <c r="N293" s="6" t="e">
        <f t="shared" si="91"/>
        <v>#VALUE!</v>
      </c>
      <c r="O293" s="7" t="e">
        <f t="shared" si="92"/>
        <v>#DIV/0!</v>
      </c>
    </row>
    <row r="294" spans="1:15" x14ac:dyDescent="0.15">
      <c r="A294" s="50">
        <v>272</v>
      </c>
      <c r="C294" s="5" t="str">
        <f t="shared" si="93"/>
        <v/>
      </c>
      <c r="J294" s="11" t="str">
        <f t="shared" si="87"/>
        <v/>
      </c>
      <c r="K294" s="11" t="str">
        <f t="shared" si="88"/>
        <v/>
      </c>
      <c r="L294" s="12" t="str">
        <f t="shared" si="89"/>
        <v/>
      </c>
      <c r="M294" s="13" t="str">
        <f t="shared" si="90"/>
        <v/>
      </c>
      <c r="N294" s="6" t="e">
        <f t="shared" si="91"/>
        <v>#VALUE!</v>
      </c>
      <c r="O294" s="7" t="e">
        <f t="shared" si="92"/>
        <v>#DIV/0!</v>
      </c>
    </row>
    <row r="295" spans="1:15" x14ac:dyDescent="0.15">
      <c r="A295" s="50">
        <v>273</v>
      </c>
      <c r="C295" s="5" t="str">
        <f t="shared" si="93"/>
        <v/>
      </c>
      <c r="J295" s="11" t="str">
        <f t="shared" si="87"/>
        <v/>
      </c>
      <c r="K295" s="11" t="str">
        <f t="shared" si="88"/>
        <v/>
      </c>
      <c r="L295" s="12" t="str">
        <f t="shared" si="89"/>
        <v/>
      </c>
      <c r="M295" s="13" t="str">
        <f t="shared" si="90"/>
        <v/>
      </c>
      <c r="N295" s="6" t="e">
        <f t="shared" si="91"/>
        <v>#VALUE!</v>
      </c>
      <c r="O295" s="7" t="e">
        <f t="shared" si="92"/>
        <v>#DIV/0!</v>
      </c>
    </row>
    <row r="296" spans="1:15" x14ac:dyDescent="0.15">
      <c r="A296" s="50">
        <v>274</v>
      </c>
      <c r="C296" s="5" t="str">
        <f t="shared" si="93"/>
        <v/>
      </c>
      <c r="J296" s="11" t="str">
        <f t="shared" si="87"/>
        <v/>
      </c>
      <c r="K296" s="11" t="str">
        <f t="shared" si="88"/>
        <v/>
      </c>
      <c r="L296" s="12" t="str">
        <f t="shared" si="89"/>
        <v/>
      </c>
      <c r="M296" s="13" t="str">
        <f t="shared" si="90"/>
        <v/>
      </c>
      <c r="N296" s="6" t="e">
        <f t="shared" si="91"/>
        <v>#VALUE!</v>
      </c>
      <c r="O296" s="7" t="e">
        <f t="shared" si="92"/>
        <v>#DIV/0!</v>
      </c>
    </row>
    <row r="297" spans="1:15" x14ac:dyDescent="0.15">
      <c r="A297" s="50">
        <v>275</v>
      </c>
      <c r="C297" s="5" t="str">
        <f t="shared" si="93"/>
        <v/>
      </c>
      <c r="J297" s="11" t="str">
        <f t="shared" si="87"/>
        <v/>
      </c>
      <c r="K297" s="11" t="str">
        <f t="shared" si="88"/>
        <v/>
      </c>
      <c r="L297" s="12" t="str">
        <f t="shared" si="89"/>
        <v/>
      </c>
      <c r="M297" s="13" t="str">
        <f t="shared" si="90"/>
        <v/>
      </c>
      <c r="N297" s="6" t="e">
        <f t="shared" si="91"/>
        <v>#VALUE!</v>
      </c>
      <c r="O297" s="7" t="e">
        <f t="shared" si="92"/>
        <v>#DIV/0!</v>
      </c>
    </row>
    <row r="298" spans="1:15" x14ac:dyDescent="0.15">
      <c r="A298" s="50">
        <v>276</v>
      </c>
      <c r="C298" s="5" t="str">
        <f t="shared" si="93"/>
        <v/>
      </c>
      <c r="J298" s="11" t="str">
        <f t="shared" si="87"/>
        <v/>
      </c>
      <c r="K298" s="11" t="str">
        <f t="shared" si="88"/>
        <v/>
      </c>
      <c r="L298" s="12" t="str">
        <f t="shared" si="89"/>
        <v/>
      </c>
      <c r="M298" s="13" t="str">
        <f t="shared" si="90"/>
        <v/>
      </c>
      <c r="N298" s="6" t="e">
        <f t="shared" si="91"/>
        <v>#VALUE!</v>
      </c>
      <c r="O298" s="7" t="e">
        <f t="shared" si="92"/>
        <v>#DIV/0!</v>
      </c>
    </row>
    <row r="299" spans="1:15" x14ac:dyDescent="0.15">
      <c r="A299" s="50">
        <v>277</v>
      </c>
      <c r="C299" s="5" t="str">
        <f t="shared" si="93"/>
        <v/>
      </c>
      <c r="J299" s="11" t="str">
        <f t="shared" si="87"/>
        <v/>
      </c>
      <c r="K299" s="11" t="str">
        <f t="shared" si="88"/>
        <v/>
      </c>
      <c r="L299" s="12" t="str">
        <f t="shared" si="89"/>
        <v/>
      </c>
      <c r="M299" s="13" t="str">
        <f t="shared" si="90"/>
        <v/>
      </c>
      <c r="N299" s="6" t="e">
        <f t="shared" si="91"/>
        <v>#VALUE!</v>
      </c>
      <c r="O299" s="7" t="e">
        <f t="shared" si="92"/>
        <v>#DIV/0!</v>
      </c>
    </row>
    <row r="300" spans="1:15" x14ac:dyDescent="0.15">
      <c r="A300" s="50">
        <v>278</v>
      </c>
      <c r="C300" s="5" t="str">
        <f t="shared" si="93"/>
        <v/>
      </c>
      <c r="J300" s="11" t="str">
        <f t="shared" si="87"/>
        <v/>
      </c>
      <c r="K300" s="11" t="str">
        <f t="shared" si="88"/>
        <v/>
      </c>
      <c r="L300" s="12" t="str">
        <f t="shared" si="89"/>
        <v/>
      </c>
      <c r="M300" s="13" t="str">
        <f t="shared" si="90"/>
        <v/>
      </c>
      <c r="N300" s="6" t="e">
        <f t="shared" si="91"/>
        <v>#VALUE!</v>
      </c>
      <c r="O300" s="7" t="e">
        <f t="shared" si="92"/>
        <v>#DIV/0!</v>
      </c>
    </row>
    <row r="301" spans="1:15" x14ac:dyDescent="0.15">
      <c r="A301" s="50">
        <v>279</v>
      </c>
      <c r="C301" s="5" t="str">
        <f t="shared" si="93"/>
        <v/>
      </c>
      <c r="J301" s="11" t="str">
        <f t="shared" si="87"/>
        <v/>
      </c>
      <c r="K301" s="11" t="str">
        <f t="shared" si="88"/>
        <v/>
      </c>
      <c r="L301" s="12" t="str">
        <f t="shared" si="89"/>
        <v/>
      </c>
      <c r="M301" s="13" t="str">
        <f t="shared" si="90"/>
        <v/>
      </c>
      <c r="N301" s="6" t="e">
        <f t="shared" si="91"/>
        <v>#VALUE!</v>
      </c>
      <c r="O301" s="7" t="e">
        <f t="shared" si="92"/>
        <v>#DIV/0!</v>
      </c>
    </row>
    <row r="302" spans="1:15" x14ac:dyDescent="0.15">
      <c r="A302" s="50">
        <v>280</v>
      </c>
      <c r="C302" s="5" t="str">
        <f t="shared" si="93"/>
        <v/>
      </c>
      <c r="J302" s="11" t="str">
        <f t="shared" si="87"/>
        <v/>
      </c>
      <c r="K302" s="11" t="str">
        <f t="shared" si="88"/>
        <v/>
      </c>
      <c r="L302" s="12" t="str">
        <f t="shared" si="89"/>
        <v/>
      </c>
      <c r="M302" s="13" t="str">
        <f t="shared" si="90"/>
        <v/>
      </c>
      <c r="N302" s="6" t="e">
        <f t="shared" si="91"/>
        <v>#VALUE!</v>
      </c>
      <c r="O302" s="7" t="e">
        <f t="shared" si="92"/>
        <v>#DIV/0!</v>
      </c>
    </row>
    <row r="303" spans="1:15" x14ac:dyDescent="0.15">
      <c r="A303" s="50">
        <v>281</v>
      </c>
      <c r="C303" s="5" t="str">
        <f t="shared" si="93"/>
        <v/>
      </c>
      <c r="J303" s="11" t="str">
        <f t="shared" si="87"/>
        <v/>
      </c>
      <c r="K303" s="11" t="str">
        <f t="shared" si="88"/>
        <v/>
      </c>
      <c r="L303" s="12" t="str">
        <f t="shared" si="89"/>
        <v/>
      </c>
      <c r="M303" s="13" t="str">
        <f t="shared" si="90"/>
        <v/>
      </c>
      <c r="N303" s="6" t="e">
        <f t="shared" si="91"/>
        <v>#VALUE!</v>
      </c>
      <c r="O303" s="7" t="e">
        <f t="shared" si="92"/>
        <v>#DIV/0!</v>
      </c>
    </row>
    <row r="304" spans="1:15" x14ac:dyDescent="0.15">
      <c r="A304" s="50">
        <v>282</v>
      </c>
      <c r="C304" s="5" t="str">
        <f t="shared" si="93"/>
        <v/>
      </c>
      <c r="J304" s="11" t="str">
        <f t="shared" si="87"/>
        <v/>
      </c>
      <c r="K304" s="11" t="str">
        <f t="shared" si="88"/>
        <v/>
      </c>
      <c r="L304" s="12" t="str">
        <f t="shared" si="89"/>
        <v/>
      </c>
      <c r="M304" s="13" t="str">
        <f t="shared" si="90"/>
        <v/>
      </c>
      <c r="N304" s="6" t="e">
        <f t="shared" si="91"/>
        <v>#VALUE!</v>
      </c>
      <c r="O304" s="7" t="e">
        <f t="shared" si="92"/>
        <v>#DIV/0!</v>
      </c>
    </row>
    <row r="305" spans="1:15" x14ac:dyDescent="0.15">
      <c r="A305" s="50">
        <v>283</v>
      </c>
      <c r="C305" s="5" t="str">
        <f t="shared" si="93"/>
        <v/>
      </c>
      <c r="J305" s="11" t="str">
        <f t="shared" si="87"/>
        <v/>
      </c>
      <c r="K305" s="11" t="str">
        <f t="shared" si="88"/>
        <v/>
      </c>
      <c r="L305" s="12" t="str">
        <f t="shared" si="89"/>
        <v/>
      </c>
      <c r="M305" s="13" t="str">
        <f t="shared" si="90"/>
        <v/>
      </c>
      <c r="N305" s="6" t="e">
        <f t="shared" si="91"/>
        <v>#VALUE!</v>
      </c>
      <c r="O305" s="7" t="e">
        <f t="shared" si="92"/>
        <v>#DIV/0!</v>
      </c>
    </row>
    <row r="306" spans="1:15" x14ac:dyDescent="0.15">
      <c r="A306" s="50">
        <v>284</v>
      </c>
      <c r="C306" s="5" t="str">
        <f t="shared" si="93"/>
        <v/>
      </c>
      <c r="J306" s="11" t="str">
        <f t="shared" si="87"/>
        <v/>
      </c>
      <c r="K306" s="11" t="str">
        <f t="shared" si="88"/>
        <v/>
      </c>
      <c r="L306" s="12" t="str">
        <f t="shared" si="89"/>
        <v/>
      </c>
      <c r="M306" s="13" t="str">
        <f t="shared" si="90"/>
        <v/>
      </c>
      <c r="N306" s="6" t="e">
        <f t="shared" si="91"/>
        <v>#VALUE!</v>
      </c>
      <c r="O306" s="7" t="e">
        <f t="shared" si="92"/>
        <v>#DIV/0!</v>
      </c>
    </row>
    <row r="307" spans="1:15" x14ac:dyDescent="0.15">
      <c r="A307" s="50">
        <v>285</v>
      </c>
      <c r="C307" s="5" t="str">
        <f t="shared" si="93"/>
        <v/>
      </c>
      <c r="J307" s="11" t="str">
        <f t="shared" si="87"/>
        <v/>
      </c>
      <c r="K307" s="11" t="str">
        <f t="shared" si="88"/>
        <v/>
      </c>
      <c r="L307" s="12" t="str">
        <f t="shared" si="89"/>
        <v/>
      </c>
      <c r="M307" s="13" t="str">
        <f t="shared" si="90"/>
        <v/>
      </c>
      <c r="N307" s="6" t="e">
        <f t="shared" si="91"/>
        <v>#VALUE!</v>
      </c>
      <c r="O307" s="7" t="e">
        <f t="shared" si="92"/>
        <v>#DIV/0!</v>
      </c>
    </row>
    <row r="308" spans="1:15" x14ac:dyDescent="0.15">
      <c r="A308" s="50">
        <v>286</v>
      </c>
      <c r="C308" s="5" t="str">
        <f t="shared" si="93"/>
        <v/>
      </c>
      <c r="J308" s="11" t="str">
        <f t="shared" si="87"/>
        <v/>
      </c>
      <c r="K308" s="11" t="str">
        <f t="shared" si="88"/>
        <v/>
      </c>
      <c r="L308" s="12" t="str">
        <f t="shared" si="89"/>
        <v/>
      </c>
      <c r="M308" s="13" t="str">
        <f t="shared" si="90"/>
        <v/>
      </c>
      <c r="N308" s="6" t="e">
        <f t="shared" si="91"/>
        <v>#VALUE!</v>
      </c>
      <c r="O308" s="7" t="e">
        <f t="shared" si="92"/>
        <v>#DIV/0!</v>
      </c>
    </row>
    <row r="309" spans="1:15" x14ac:dyDescent="0.15">
      <c r="A309" s="50">
        <v>287</v>
      </c>
      <c r="C309" s="5" t="str">
        <f t="shared" si="93"/>
        <v/>
      </c>
      <c r="J309" s="11" t="str">
        <f t="shared" si="87"/>
        <v/>
      </c>
      <c r="K309" s="11" t="str">
        <f t="shared" si="88"/>
        <v/>
      </c>
      <c r="L309" s="12" t="str">
        <f t="shared" si="89"/>
        <v/>
      </c>
      <c r="M309" s="13" t="str">
        <f t="shared" si="90"/>
        <v/>
      </c>
      <c r="N309" s="6" t="e">
        <f t="shared" si="91"/>
        <v>#VALUE!</v>
      </c>
      <c r="O309" s="7" t="e">
        <f t="shared" si="92"/>
        <v>#DIV/0!</v>
      </c>
    </row>
    <row r="310" spans="1:15" x14ac:dyDescent="0.15">
      <c r="A310" s="50">
        <v>288</v>
      </c>
      <c r="C310" s="5" t="str">
        <f t="shared" si="93"/>
        <v/>
      </c>
      <c r="J310" s="11" t="str">
        <f t="shared" si="87"/>
        <v/>
      </c>
      <c r="K310" s="11" t="str">
        <f t="shared" si="88"/>
        <v/>
      </c>
      <c r="L310" s="12" t="str">
        <f t="shared" si="89"/>
        <v/>
      </c>
      <c r="M310" s="13" t="str">
        <f t="shared" si="90"/>
        <v/>
      </c>
      <c r="N310" s="6" t="e">
        <f t="shared" si="91"/>
        <v>#VALUE!</v>
      </c>
      <c r="O310" s="7" t="e">
        <f t="shared" si="92"/>
        <v>#DIV/0!</v>
      </c>
    </row>
    <row r="311" spans="1:15" x14ac:dyDescent="0.15">
      <c r="A311" s="50">
        <v>289</v>
      </c>
      <c r="C311" s="5" t="str">
        <f t="shared" si="93"/>
        <v/>
      </c>
      <c r="J311" s="11" t="str">
        <f t="shared" si="87"/>
        <v/>
      </c>
      <c r="K311" s="11" t="str">
        <f t="shared" si="88"/>
        <v/>
      </c>
      <c r="L311" s="12" t="str">
        <f t="shared" si="89"/>
        <v/>
      </c>
      <c r="M311" s="13" t="str">
        <f t="shared" si="90"/>
        <v/>
      </c>
      <c r="N311" s="6" t="e">
        <f t="shared" si="91"/>
        <v>#VALUE!</v>
      </c>
      <c r="O311" s="7" t="e">
        <f t="shared" si="92"/>
        <v>#DIV/0!</v>
      </c>
    </row>
    <row r="312" spans="1:15" x14ac:dyDescent="0.15">
      <c r="A312" s="50">
        <v>290</v>
      </c>
      <c r="C312" s="5" t="str">
        <f t="shared" si="93"/>
        <v/>
      </c>
      <c r="J312" s="11" t="str">
        <f t="shared" si="87"/>
        <v/>
      </c>
      <c r="K312" s="11" t="str">
        <f t="shared" si="88"/>
        <v/>
      </c>
      <c r="L312" s="12" t="str">
        <f t="shared" si="89"/>
        <v/>
      </c>
      <c r="M312" s="13" t="str">
        <f t="shared" si="90"/>
        <v/>
      </c>
      <c r="N312" s="6" t="e">
        <f t="shared" si="91"/>
        <v>#VALUE!</v>
      </c>
      <c r="O312" s="7" t="e">
        <f t="shared" si="92"/>
        <v>#DIV/0!</v>
      </c>
    </row>
    <row r="313" spans="1:15" x14ac:dyDescent="0.15">
      <c r="A313" s="50">
        <v>291</v>
      </c>
      <c r="C313" s="5" t="str">
        <f t="shared" si="93"/>
        <v/>
      </c>
      <c r="J313" s="11" t="str">
        <f t="shared" si="87"/>
        <v/>
      </c>
      <c r="K313" s="11" t="str">
        <f t="shared" si="88"/>
        <v/>
      </c>
      <c r="L313" s="12" t="str">
        <f t="shared" si="89"/>
        <v/>
      </c>
      <c r="M313" s="13" t="str">
        <f t="shared" si="90"/>
        <v/>
      </c>
      <c r="N313" s="6" t="e">
        <f t="shared" si="91"/>
        <v>#VALUE!</v>
      </c>
      <c r="O313" s="7" t="e">
        <f t="shared" si="92"/>
        <v>#DIV/0!</v>
      </c>
    </row>
    <row r="314" spans="1:15" x14ac:dyDescent="0.15">
      <c r="A314" s="50">
        <v>292</v>
      </c>
      <c r="C314" s="5" t="str">
        <f t="shared" si="93"/>
        <v/>
      </c>
      <c r="J314" s="11" t="str">
        <f t="shared" si="87"/>
        <v/>
      </c>
      <c r="K314" s="11" t="str">
        <f t="shared" si="88"/>
        <v/>
      </c>
      <c r="L314" s="12" t="str">
        <f t="shared" si="89"/>
        <v/>
      </c>
      <c r="M314" s="13" t="str">
        <f t="shared" si="90"/>
        <v/>
      </c>
      <c r="N314" s="6" t="e">
        <f t="shared" si="91"/>
        <v>#VALUE!</v>
      </c>
      <c r="O314" s="7" t="e">
        <f t="shared" si="92"/>
        <v>#DIV/0!</v>
      </c>
    </row>
    <row r="315" spans="1:15" x14ac:dyDescent="0.15">
      <c r="A315" s="50">
        <v>293</v>
      </c>
      <c r="C315" s="5" t="str">
        <f t="shared" si="93"/>
        <v/>
      </c>
      <c r="J315" s="11" t="str">
        <f t="shared" si="87"/>
        <v/>
      </c>
      <c r="K315" s="11" t="str">
        <f t="shared" si="88"/>
        <v/>
      </c>
      <c r="L315" s="12" t="str">
        <f t="shared" si="89"/>
        <v/>
      </c>
      <c r="M315" s="13" t="str">
        <f t="shared" si="90"/>
        <v/>
      </c>
      <c r="N315" s="6" t="e">
        <f t="shared" si="91"/>
        <v>#VALUE!</v>
      </c>
      <c r="O315" s="7" t="e">
        <f t="shared" si="92"/>
        <v>#DIV/0!</v>
      </c>
    </row>
    <row r="316" spans="1:15" x14ac:dyDescent="0.15">
      <c r="A316" s="50">
        <v>294</v>
      </c>
      <c r="C316" s="5" t="str">
        <f t="shared" si="93"/>
        <v/>
      </c>
      <c r="J316" s="11" t="str">
        <f t="shared" si="87"/>
        <v/>
      </c>
      <c r="K316" s="11" t="str">
        <f t="shared" si="88"/>
        <v/>
      </c>
      <c r="L316" s="12" t="str">
        <f t="shared" si="89"/>
        <v/>
      </c>
      <c r="M316" s="13" t="str">
        <f t="shared" si="90"/>
        <v/>
      </c>
      <c r="N316" s="6" t="e">
        <f t="shared" si="91"/>
        <v>#VALUE!</v>
      </c>
      <c r="O316" s="7" t="e">
        <f t="shared" si="92"/>
        <v>#DIV/0!</v>
      </c>
    </row>
    <row r="317" spans="1:15" x14ac:dyDescent="0.15">
      <c r="A317" s="50">
        <v>295</v>
      </c>
      <c r="C317" s="5" t="str">
        <f t="shared" si="93"/>
        <v/>
      </c>
      <c r="J317" s="11" t="str">
        <f t="shared" si="87"/>
        <v/>
      </c>
      <c r="K317" s="11" t="str">
        <f t="shared" si="88"/>
        <v/>
      </c>
      <c r="L317" s="12" t="str">
        <f t="shared" si="89"/>
        <v/>
      </c>
      <c r="M317" s="13" t="str">
        <f t="shared" si="90"/>
        <v/>
      </c>
      <c r="N317" s="6" t="e">
        <f t="shared" si="91"/>
        <v>#VALUE!</v>
      </c>
      <c r="O317" s="7" t="e">
        <f t="shared" si="92"/>
        <v>#DIV/0!</v>
      </c>
    </row>
    <row r="318" spans="1:15" x14ac:dyDescent="0.15">
      <c r="A318" s="50">
        <v>296</v>
      </c>
      <c r="C318" s="5" t="str">
        <f t="shared" si="93"/>
        <v/>
      </c>
      <c r="J318" s="11" t="str">
        <f t="shared" si="87"/>
        <v/>
      </c>
      <c r="K318" s="11" t="str">
        <f t="shared" si="88"/>
        <v/>
      </c>
      <c r="L318" s="12" t="str">
        <f t="shared" si="89"/>
        <v/>
      </c>
      <c r="M318" s="13" t="str">
        <f t="shared" si="90"/>
        <v/>
      </c>
      <c r="N318" s="6" t="e">
        <f t="shared" si="91"/>
        <v>#VALUE!</v>
      </c>
      <c r="O318" s="7" t="e">
        <f t="shared" si="92"/>
        <v>#DIV/0!</v>
      </c>
    </row>
    <row r="319" spans="1:15" x14ac:dyDescent="0.15">
      <c r="A319" s="50">
        <v>297</v>
      </c>
      <c r="C319" s="5" t="str">
        <f t="shared" si="93"/>
        <v/>
      </c>
      <c r="J319" s="11" t="str">
        <f t="shared" si="87"/>
        <v/>
      </c>
      <c r="K319" s="11" t="str">
        <f t="shared" si="88"/>
        <v/>
      </c>
      <c r="L319" s="12" t="str">
        <f t="shared" si="89"/>
        <v/>
      </c>
      <c r="M319" s="13" t="str">
        <f t="shared" si="90"/>
        <v/>
      </c>
      <c r="N319" s="6" t="e">
        <f t="shared" si="91"/>
        <v>#VALUE!</v>
      </c>
      <c r="O319" s="7" t="e">
        <f t="shared" si="92"/>
        <v>#DIV/0!</v>
      </c>
    </row>
    <row r="320" spans="1:15" x14ac:dyDescent="0.15">
      <c r="A320" s="50">
        <v>298</v>
      </c>
      <c r="C320" s="5" t="str">
        <f t="shared" si="93"/>
        <v/>
      </c>
      <c r="J320" s="11" t="str">
        <f t="shared" si="87"/>
        <v/>
      </c>
      <c r="K320" s="11" t="str">
        <f t="shared" si="88"/>
        <v/>
      </c>
      <c r="L320" s="12" t="str">
        <f t="shared" si="89"/>
        <v/>
      </c>
      <c r="M320" s="13" t="str">
        <f t="shared" si="90"/>
        <v/>
      </c>
      <c r="N320" s="6" t="e">
        <f t="shared" si="91"/>
        <v>#VALUE!</v>
      </c>
      <c r="O320" s="7" t="e">
        <f t="shared" si="92"/>
        <v>#DIV/0!</v>
      </c>
    </row>
    <row r="321" spans="1:15" x14ac:dyDescent="0.15">
      <c r="A321" s="50">
        <v>299</v>
      </c>
      <c r="C321" s="5" t="str">
        <f t="shared" si="93"/>
        <v/>
      </c>
      <c r="J321" s="11" t="str">
        <f t="shared" si="87"/>
        <v/>
      </c>
      <c r="K321" s="11" t="str">
        <f t="shared" si="88"/>
        <v/>
      </c>
      <c r="L321" s="12" t="str">
        <f t="shared" si="89"/>
        <v/>
      </c>
      <c r="M321" s="13" t="str">
        <f t="shared" si="90"/>
        <v/>
      </c>
      <c r="N321" s="6" t="e">
        <f t="shared" si="91"/>
        <v>#VALUE!</v>
      </c>
      <c r="O321" s="7" t="e">
        <f t="shared" si="92"/>
        <v>#DIV/0!</v>
      </c>
    </row>
    <row r="322" spans="1:15" x14ac:dyDescent="0.15">
      <c r="A322" s="50">
        <v>300</v>
      </c>
      <c r="C322" s="5" t="str">
        <f t="shared" si="93"/>
        <v/>
      </c>
      <c r="J322" s="11" t="str">
        <f t="shared" ref="J322" si="94">IFERROR(IF(AND(B322="売",I322="勝"),ABS(E322-H322),IF(AND(B322="買",I322="勝"),ABS(E322-H322),""))*100,"")</f>
        <v/>
      </c>
      <c r="K322" s="11" t="str">
        <f t="shared" ref="K322" si="95">IFERROR(IF(J322&gt;=1,J322*C322*100,""),"")</f>
        <v/>
      </c>
      <c r="L322" s="12" t="str">
        <f t="shared" ref="L322" si="96">IFERROR(IF(AND(B322="売",I322="負"),(E322-H322),IF(AND(B322="買",I322="負"),(H322-E322),""))*100,"")</f>
        <v/>
      </c>
      <c r="M322" s="13" t="str">
        <f t="shared" ref="M322" si="97">IFERROR(IF(L322&lt;=1,L322*C322*100,""),"")</f>
        <v/>
      </c>
      <c r="N322" s="6" t="e">
        <f t="shared" ref="N322" si="98">IF(I322="ー",N321+0,IF(M322&lt;1,M322+N321,K322+N321))</f>
        <v>#VALUE!</v>
      </c>
      <c r="O322" s="7" t="e">
        <f t="shared" ref="O322" si="99">(H322-E322)/(E322-F322)</f>
        <v>#DIV/0!</v>
      </c>
    </row>
  </sheetData>
  <mergeCells count="9">
    <mergeCell ref="Q1:R1"/>
    <mergeCell ref="J2:K2"/>
    <mergeCell ref="L2:M2"/>
    <mergeCell ref="Q2:R2"/>
    <mergeCell ref="A67:I68"/>
    <mergeCell ref="A36:I36"/>
    <mergeCell ref="A6:N8"/>
    <mergeCell ref="J1:K1"/>
    <mergeCell ref="L1:M1"/>
  </mergeCells>
  <phoneticPr fontId="1"/>
  <conditionalFormatting sqref="P14:P226">
    <cfRule type="cellIs" dxfId="5" priority="1" operator="equal">
      <formula>"陽"</formula>
    </cfRule>
    <cfRule type="cellIs" dxfId="4" priority="2" operator="equal">
      <formula>"陰"</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1"/>
  <sheetViews>
    <sheetView zoomScale="85" zoomScaleNormal="85" workbookViewId="0">
      <pane ySplit="12" topLeftCell="A13" activePane="bottomLeft" state="frozen"/>
      <selection pane="bottomLeft" activeCell="O6" sqref="O6"/>
    </sheetView>
  </sheetViews>
  <sheetFormatPr defaultRowHeight="13.5" x14ac:dyDescent="0.15"/>
  <cols>
    <col min="1" max="1" width="5.25" customWidth="1"/>
    <col min="4" max="4" width="15.375" style="44" bestFit="1" customWidth="1"/>
    <col min="5" max="5" width="13.125" bestFit="1" customWidth="1"/>
    <col min="6" max="6" width="10.5" bestFit="1" customWidth="1"/>
    <col min="7" max="7" width="14.75" style="44" bestFit="1" customWidth="1"/>
    <col min="10" max="10" width="8.875" style="38" bestFit="1" customWidth="1"/>
    <col min="11" max="11" width="8.875" customWidth="1"/>
    <col min="12" max="12" width="8.875" bestFit="1" customWidth="1"/>
    <col min="13" max="13" width="11" bestFit="1" customWidth="1"/>
    <col min="14" max="14" width="9.875" customWidth="1"/>
    <col min="15" max="16" width="12.625" bestFit="1" customWidth="1"/>
  </cols>
  <sheetData>
    <row r="1" spans="1:18" x14ac:dyDescent="0.15">
      <c r="A1" t="s">
        <v>0</v>
      </c>
      <c r="C1" s="8"/>
      <c r="F1" s="8"/>
      <c r="J1" s="64" t="s">
        <v>1</v>
      </c>
      <c r="K1" s="64"/>
      <c r="L1" s="64" t="s">
        <v>2</v>
      </c>
      <c r="M1" s="64"/>
      <c r="N1" s="43" t="s">
        <v>22</v>
      </c>
      <c r="O1" s="31" t="s">
        <v>18</v>
      </c>
      <c r="Q1" s="58"/>
      <c r="R1" s="58"/>
    </row>
    <row r="2" spans="1:18" x14ac:dyDescent="0.15">
      <c r="A2" t="s">
        <v>3</v>
      </c>
      <c r="C2" s="8"/>
      <c r="F2" s="8"/>
      <c r="J2" s="59">
        <v>100000</v>
      </c>
      <c r="K2" s="59"/>
      <c r="L2" s="60">
        <v>0.05</v>
      </c>
      <c r="M2" s="60"/>
      <c r="N2" s="45">
        <f>COUNTIF(J18:J122,"&gt;1")/COUNTIF(A18:A122,"&gt;=1")</f>
        <v>0.33663366336633666</v>
      </c>
      <c r="O2" s="15">
        <f>AVERAGE(O18:O121)</f>
        <v>3.2667157156197604</v>
      </c>
      <c r="Q2" s="58"/>
      <c r="R2" s="58"/>
    </row>
    <row r="3" spans="1:18" x14ac:dyDescent="0.15">
      <c r="A3" t="s">
        <v>4</v>
      </c>
      <c r="C3" s="8"/>
      <c r="F3" s="8"/>
      <c r="J3"/>
    </row>
    <row r="4" spans="1:18" x14ac:dyDescent="0.15">
      <c r="A4" t="s">
        <v>5</v>
      </c>
      <c r="C4" s="8"/>
      <c r="F4" s="8"/>
      <c r="J4" s="25" t="s">
        <v>24</v>
      </c>
      <c r="K4" s="25" t="s">
        <v>25</v>
      </c>
      <c r="L4" s="27" t="s">
        <v>26</v>
      </c>
      <c r="M4" s="28" t="s">
        <v>27</v>
      </c>
      <c r="N4" s="32" t="s">
        <v>30</v>
      </c>
      <c r="O4" s="34" t="s">
        <v>31</v>
      </c>
    </row>
    <row r="5" spans="1:18" x14ac:dyDescent="0.15">
      <c r="A5" t="s">
        <v>6</v>
      </c>
      <c r="C5" s="8"/>
      <c r="F5" s="8"/>
      <c r="J5" s="26">
        <f>SUM(J18:J121)</f>
        <v>5408.0000000000055</v>
      </c>
      <c r="K5" s="26">
        <f>SUM(K18:K121)</f>
        <v>15872940.614075668</v>
      </c>
      <c r="L5" s="29">
        <f>SUM(L18:L121)</f>
        <v>-1178.999999999995</v>
      </c>
      <c r="M5" s="29">
        <f>SUM(M18:M121)</f>
        <v>-3684955.7887903694</v>
      </c>
      <c r="N5" s="29">
        <v>9</v>
      </c>
      <c r="O5" s="35">
        <f>K5+M5+N16</f>
        <v>12887236.843819115</v>
      </c>
    </row>
    <row r="6" spans="1:18" x14ac:dyDescent="0.15">
      <c r="A6" s="63" t="s">
        <v>16</v>
      </c>
      <c r="B6" s="63"/>
      <c r="C6" s="63"/>
      <c r="D6" s="63"/>
      <c r="E6" s="63"/>
      <c r="F6" s="63"/>
      <c r="G6" s="63"/>
      <c r="H6" s="63"/>
      <c r="I6" s="63"/>
      <c r="J6" s="63"/>
      <c r="K6" s="63"/>
      <c r="L6" s="63"/>
      <c r="M6" s="63"/>
      <c r="N6" s="63"/>
      <c r="O6" s="71">
        <f>O5/N18</f>
        <v>19.400033332219806</v>
      </c>
    </row>
    <row r="7" spans="1:18" x14ac:dyDescent="0.15">
      <c r="A7" s="63"/>
      <c r="B7" s="63"/>
      <c r="C7" s="63"/>
      <c r="D7" s="63"/>
      <c r="E7" s="63"/>
      <c r="F7" s="63"/>
      <c r="G7" s="63"/>
      <c r="H7" s="63"/>
      <c r="I7" s="63"/>
      <c r="J7" s="63"/>
      <c r="K7" s="63"/>
      <c r="L7" s="63"/>
      <c r="M7" s="63"/>
      <c r="N7" s="63"/>
    </row>
    <row r="8" spans="1:18" x14ac:dyDescent="0.15">
      <c r="A8" s="63"/>
      <c r="B8" s="63"/>
      <c r="C8" s="63"/>
      <c r="D8" s="63"/>
      <c r="E8" s="63"/>
      <c r="F8" s="63"/>
      <c r="G8" s="63"/>
      <c r="H8" s="63"/>
      <c r="I8" s="63"/>
      <c r="J8" s="63"/>
      <c r="K8" s="63"/>
      <c r="L8" s="63"/>
      <c r="M8" s="63"/>
      <c r="N8" s="63"/>
    </row>
    <row r="9" spans="1:18" x14ac:dyDescent="0.15">
      <c r="B9" s="42"/>
      <c r="C9" s="42"/>
      <c r="D9" s="33"/>
      <c r="E9" s="42"/>
      <c r="F9" s="42"/>
      <c r="G9" s="33"/>
      <c r="H9" s="42"/>
      <c r="I9" s="42"/>
      <c r="J9" s="42"/>
      <c r="K9" s="42"/>
      <c r="L9" s="42"/>
      <c r="M9" s="42"/>
      <c r="N9" s="42"/>
      <c r="O9" s="42"/>
    </row>
    <row r="10" spans="1:18" x14ac:dyDescent="0.15">
      <c r="A10" s="8" t="s">
        <v>32</v>
      </c>
      <c r="I10">
        <f>COUNTIF(I17:I116,"ー")</f>
        <v>37</v>
      </c>
      <c r="J10">
        <f>COUNTIF(J17:J116,"&gt;0")</f>
        <v>31</v>
      </c>
      <c r="L10">
        <f>COUNTIF(L17:L116,"&lt;0")</f>
        <v>28</v>
      </c>
    </row>
    <row r="11" spans="1:18" x14ac:dyDescent="0.15">
      <c r="C11" t="s">
        <v>17</v>
      </c>
      <c r="J11"/>
    </row>
    <row r="12" spans="1:18" x14ac:dyDescent="0.15">
      <c r="A12" s="23" t="s">
        <v>23</v>
      </c>
      <c r="B12" s="4" t="s">
        <v>7</v>
      </c>
      <c r="C12" s="4" t="s">
        <v>8</v>
      </c>
      <c r="D12" s="4" t="s">
        <v>9</v>
      </c>
      <c r="E12" s="4" t="s">
        <v>10</v>
      </c>
      <c r="F12" s="4" t="s">
        <v>11</v>
      </c>
      <c r="G12" s="4" t="s">
        <v>12</v>
      </c>
      <c r="H12" s="4" t="s">
        <v>13</v>
      </c>
      <c r="I12" s="4" t="s">
        <v>28</v>
      </c>
      <c r="J12" s="4" t="s">
        <v>14</v>
      </c>
      <c r="K12" s="4" t="s">
        <v>20</v>
      </c>
      <c r="L12" s="4" t="s">
        <v>15</v>
      </c>
      <c r="M12" s="4" t="s">
        <v>21</v>
      </c>
      <c r="N12" s="4" t="s">
        <v>19</v>
      </c>
      <c r="O12" s="4" t="s">
        <v>18</v>
      </c>
      <c r="P12" s="4" t="s">
        <v>433</v>
      </c>
    </row>
    <row r="13" spans="1:18" x14ac:dyDescent="0.15">
      <c r="A13" s="44"/>
      <c r="B13" s="44"/>
      <c r="C13" s="5"/>
      <c r="D13" s="48" t="s">
        <v>236</v>
      </c>
      <c r="E13" s="44"/>
      <c r="F13" s="44"/>
      <c r="H13" s="44"/>
      <c r="I13" s="44"/>
      <c r="J13" s="11"/>
      <c r="K13" s="11"/>
      <c r="L13" s="12"/>
      <c r="M13" s="13"/>
      <c r="N13" s="6"/>
    </row>
    <row r="14" spans="1:18" x14ac:dyDescent="0.15">
      <c r="A14" s="52">
        <v>98</v>
      </c>
      <c r="B14" s="52" t="s">
        <v>34</v>
      </c>
      <c r="C14" s="53" t="str">
        <f>IFERROR(ABS(#REF!*$L$2/(E14-F14)/10000),"")</f>
        <v/>
      </c>
      <c r="D14" s="52" t="s">
        <v>237</v>
      </c>
      <c r="E14" s="52">
        <v>126.68</v>
      </c>
      <c r="F14" s="52">
        <v>128.22</v>
      </c>
      <c r="G14" s="52" t="s">
        <v>238</v>
      </c>
      <c r="H14" s="52">
        <v>128.22</v>
      </c>
      <c r="I14" s="52" t="s">
        <v>42</v>
      </c>
      <c r="J14" s="54" t="str">
        <f t="shared" ref="J14:J16" si="0">IFERROR(IF(AND(B14="売",I14="勝"),ABS(E14-H14),IF(AND(B14="買",I14="勝"),ABS(E14-H14),""))*100,"")</f>
        <v/>
      </c>
      <c r="K14" s="54" t="str">
        <f t="shared" ref="K14:K16" si="1">IFERROR(IF(J14&gt;=1,J14*C14*100,""),"")</f>
        <v/>
      </c>
      <c r="L14" s="55">
        <f t="shared" ref="L14:L16" si="2">IFERROR(IF(AND(B14="売",I14="負"),(E14-H14),IF(AND(B14="買",I14="負"),(H14-E14),""))*100,"")</f>
        <v>-153.9999999999992</v>
      </c>
      <c r="M14" s="54" t="str">
        <f t="shared" ref="M14:M16" si="3">IFERROR(IF(L14&lt;=1,L14*C14*100,""),"")</f>
        <v/>
      </c>
      <c r="N14" s="56">
        <f>データ!N116</f>
        <v>774794.48036987951</v>
      </c>
      <c r="O14" s="57"/>
    </row>
    <row r="15" spans="1:18" x14ac:dyDescent="0.15">
      <c r="A15" s="52">
        <v>99</v>
      </c>
      <c r="B15" s="52" t="s">
        <v>35</v>
      </c>
      <c r="C15" s="53">
        <f t="shared" ref="C15:C16" si="4">IFERROR(ABS(N14*$L$2/(E15-F15)/10000),"")</f>
        <v>7.0435861851805779</v>
      </c>
      <c r="D15" s="52" t="s">
        <v>239</v>
      </c>
      <c r="E15" s="52">
        <v>131.62</v>
      </c>
      <c r="F15" s="52">
        <v>131.07</v>
      </c>
      <c r="G15" s="52" t="s">
        <v>240</v>
      </c>
      <c r="H15" s="52">
        <v>131.07</v>
      </c>
      <c r="I15" s="52" t="s">
        <v>42</v>
      </c>
      <c r="J15" s="54" t="str">
        <f t="shared" si="0"/>
        <v/>
      </c>
      <c r="K15" s="54" t="str">
        <f t="shared" si="1"/>
        <v/>
      </c>
      <c r="L15" s="55">
        <f t="shared" si="2"/>
        <v>-55.000000000001137</v>
      </c>
      <c r="M15" s="54">
        <f t="shared" si="3"/>
        <v>-38739.72401849398</v>
      </c>
      <c r="N15" s="56">
        <f t="shared" ref="N15:N16" si="5">IF(M15&lt;1,M15+N14,K15+N14)</f>
        <v>736054.7563513855</v>
      </c>
      <c r="O15" s="57"/>
    </row>
    <row r="16" spans="1:18" x14ac:dyDescent="0.15">
      <c r="A16" s="52">
        <v>100</v>
      </c>
      <c r="B16" s="52" t="s">
        <v>34</v>
      </c>
      <c r="C16" s="53">
        <f t="shared" si="4"/>
        <v>2.5917420998287932</v>
      </c>
      <c r="D16" s="52" t="s">
        <v>241</v>
      </c>
      <c r="E16" s="52">
        <v>137.16999999999999</v>
      </c>
      <c r="F16" s="52">
        <v>138.59</v>
      </c>
      <c r="G16" s="52" t="s">
        <v>242</v>
      </c>
      <c r="H16" s="52">
        <v>138.59</v>
      </c>
      <c r="I16" s="52" t="s">
        <v>42</v>
      </c>
      <c r="J16" s="54" t="str">
        <f t="shared" si="0"/>
        <v/>
      </c>
      <c r="K16" s="54" t="str">
        <f t="shared" si="1"/>
        <v/>
      </c>
      <c r="L16" s="55">
        <f t="shared" si="2"/>
        <v>-142.00000000000159</v>
      </c>
      <c r="M16" s="54">
        <f t="shared" si="3"/>
        <v>-36802.737817569279</v>
      </c>
      <c r="N16" s="56">
        <f t="shared" si="5"/>
        <v>699252.01853381621</v>
      </c>
      <c r="O16" s="57"/>
    </row>
    <row r="17" spans="1:16" x14ac:dyDescent="0.15">
      <c r="A17" s="58" t="s">
        <v>272</v>
      </c>
      <c r="B17" s="58"/>
      <c r="C17" s="58"/>
      <c r="D17" s="58"/>
      <c r="E17" s="58"/>
      <c r="F17" s="58"/>
      <c r="G17" s="58"/>
      <c r="H17" s="58"/>
      <c r="I17" s="58"/>
      <c r="J17" s="11"/>
      <c r="K17" s="11"/>
      <c r="L17" s="12"/>
      <c r="M17" s="13"/>
    </row>
    <row r="18" spans="1:16" x14ac:dyDescent="0.15">
      <c r="A18" s="51">
        <v>101</v>
      </c>
      <c r="B18" s="44" t="str">
        <f>データ!B119</f>
        <v>買</v>
      </c>
      <c r="C18" s="5">
        <f>IFERROR(ABS(N16*$L$2/(E18-F18)/10000),"")</f>
        <v>3.6802737817569717</v>
      </c>
      <c r="D18" s="44" t="str">
        <f>データ!D119</f>
        <v>3.26 12:00</v>
      </c>
      <c r="E18" s="44">
        <f>データ!E119</f>
        <v>143.53</v>
      </c>
      <c r="F18" s="44">
        <f>データ!F119</f>
        <v>142.58000000000001</v>
      </c>
      <c r="G18" s="44" t="str">
        <f>データ!G119</f>
        <v>3.26 16:00</v>
      </c>
      <c r="H18" s="44">
        <v>142.58000000000001</v>
      </c>
      <c r="I18" s="44" t="s">
        <v>42</v>
      </c>
      <c r="J18" s="11" t="str">
        <f t="shared" ref="J18:J37" si="6">IFERROR(IF(AND(B18="売",I18="勝"),ABS(E18-H18),IF(AND(B18="買",I18="勝"),ABS(E18-H18),""))*100,"")</f>
        <v/>
      </c>
      <c r="K18" s="11" t="str">
        <f t="shared" ref="K18:K37" si="7">IFERROR(IF(J18&gt;=1,J18*C18*100,""),"")</f>
        <v/>
      </c>
      <c r="L18" s="12">
        <f t="shared" ref="L18:L37" si="8">IFERROR(IF(AND(B18="売",I18="負"),(E18-H18),IF(AND(B18="買",I18="負"),(H18-E18),""))*100,"")</f>
        <v>-94.999999999998863</v>
      </c>
      <c r="M18" s="13">
        <f t="shared" ref="M18:M37" si="9">IFERROR(IF(L18&lt;=1,L18*C18*100,""),"")</f>
        <v>-34962.600926690808</v>
      </c>
      <c r="N18" s="6">
        <f>IF(M18&lt;1,M18+N16,K18+N16)</f>
        <v>664289.41760712536</v>
      </c>
      <c r="P18" t="str">
        <f>データ!P119</f>
        <v>陰</v>
      </c>
    </row>
    <row r="19" spans="1:16" x14ac:dyDescent="0.15">
      <c r="A19" s="51">
        <v>102</v>
      </c>
      <c r="B19" s="44" t="str">
        <f>データ!B120</f>
        <v>買</v>
      </c>
      <c r="C19" s="5">
        <f>IFERROR(ABS(N18*$L$2/(E19-F19)/10000),"")</f>
        <v>3.0754139704033228</v>
      </c>
      <c r="D19" s="44" t="str">
        <f>データ!D120</f>
        <v>4.14 4:00</v>
      </c>
      <c r="E19" s="44">
        <f>データ!E120</f>
        <v>148.86000000000001</v>
      </c>
      <c r="F19" s="44">
        <f>データ!F120</f>
        <v>147.78</v>
      </c>
      <c r="G19" s="44" t="str">
        <f>データ!G120</f>
        <v>4.14 12:00</v>
      </c>
      <c r="H19" s="9">
        <v>147.78</v>
      </c>
      <c r="I19" s="9" t="s">
        <v>42</v>
      </c>
      <c r="J19" s="11" t="str">
        <f t="shared" si="6"/>
        <v/>
      </c>
      <c r="K19" s="11" t="str">
        <f t="shared" si="7"/>
        <v/>
      </c>
      <c r="L19" s="12">
        <f t="shared" si="8"/>
        <v>-108.00000000000125</v>
      </c>
      <c r="M19" s="13">
        <f t="shared" si="9"/>
        <v>-33214.470880356268</v>
      </c>
      <c r="N19" s="6">
        <f>IF(I19="ー",N18+0,IF(M19&lt;1,M19+N18,K19+N18))</f>
        <v>631074.94672676909</v>
      </c>
      <c r="P19" t="str">
        <f>データ!P120</f>
        <v>陰</v>
      </c>
    </row>
    <row r="20" spans="1:16" x14ac:dyDescent="0.15">
      <c r="A20" s="51">
        <v>103</v>
      </c>
      <c r="B20" s="44" t="str">
        <f>データ!B121</f>
        <v>買</v>
      </c>
      <c r="C20" s="5">
        <f t="shared" ref="C20:C37" si="10">IFERROR(ABS(N19*$L$2/(E20-F20)/10000),"")</f>
        <v>3.848017967846185</v>
      </c>
      <c r="D20" s="44" t="str">
        <f>データ!D121</f>
        <v>4.23 12:00</v>
      </c>
      <c r="E20" s="44">
        <f>データ!E121</f>
        <v>143.41</v>
      </c>
      <c r="F20" s="44">
        <f>データ!F121</f>
        <v>142.59</v>
      </c>
      <c r="G20" s="44" t="str">
        <f>データ!G121</f>
        <v>4.24 4:00</v>
      </c>
      <c r="H20" s="9">
        <v>143.41</v>
      </c>
      <c r="I20" s="9" t="s">
        <v>202</v>
      </c>
      <c r="J20" s="11" t="str">
        <f t="shared" si="6"/>
        <v/>
      </c>
      <c r="K20" s="11" t="str">
        <f t="shared" si="7"/>
        <v/>
      </c>
      <c r="L20" s="12" t="str">
        <f t="shared" si="8"/>
        <v/>
      </c>
      <c r="M20" s="13" t="str">
        <f t="shared" si="9"/>
        <v/>
      </c>
      <c r="N20" s="6">
        <f t="shared" ref="N20:N37" si="11">IF(I20="ー",N19+0,IF(M20&lt;1,M20+N19,K20+N19))</f>
        <v>631074.94672676909</v>
      </c>
      <c r="P20" t="str">
        <f>データ!P121</f>
        <v>陽</v>
      </c>
    </row>
    <row r="21" spans="1:16" x14ac:dyDescent="0.15">
      <c r="A21" s="51">
        <v>104</v>
      </c>
      <c r="B21" s="44" t="str">
        <f>データ!B122</f>
        <v>売</v>
      </c>
      <c r="C21" s="5">
        <f t="shared" si="10"/>
        <v>2.1320099551580185</v>
      </c>
      <c r="D21" s="44" t="str">
        <f>データ!D122</f>
        <v>4.24 16:00</v>
      </c>
      <c r="E21" s="44">
        <f>データ!E122</f>
        <v>142.30000000000001</v>
      </c>
      <c r="F21" s="44">
        <f>データ!F122</f>
        <v>143.78</v>
      </c>
      <c r="G21" s="44" t="str">
        <f>データ!G122</f>
        <v>4.29 0:00</v>
      </c>
      <c r="H21" s="9">
        <v>141.66</v>
      </c>
      <c r="I21" s="9" t="s">
        <v>39</v>
      </c>
      <c r="J21" s="11">
        <f t="shared" si="6"/>
        <v>64.000000000001478</v>
      </c>
      <c r="K21" s="11">
        <f t="shared" si="7"/>
        <v>13644.863713011633</v>
      </c>
      <c r="L21" s="12" t="str">
        <f t="shared" si="8"/>
        <v/>
      </c>
      <c r="M21" s="13" t="str">
        <f t="shared" si="9"/>
        <v/>
      </c>
      <c r="N21" s="6">
        <f t="shared" si="11"/>
        <v>644719.8104397807</v>
      </c>
      <c r="O21" s="7">
        <f t="shared" ref="O21" si="12">(H21-E21)/(E21-F21)</f>
        <v>0.43243243243244539</v>
      </c>
      <c r="P21" t="str">
        <f>データ!P122</f>
        <v>陽</v>
      </c>
    </row>
    <row r="22" spans="1:16" x14ac:dyDescent="0.15">
      <c r="A22" s="51">
        <v>105</v>
      </c>
      <c r="B22" s="44" t="str">
        <f>データ!B123</f>
        <v>買</v>
      </c>
      <c r="C22" s="5">
        <f t="shared" si="10"/>
        <v>3.5817767246654255</v>
      </c>
      <c r="D22" s="44" t="str">
        <f>データ!D123</f>
        <v>6.1 8:00</v>
      </c>
      <c r="E22" s="44">
        <f>データ!E123</f>
        <v>154.76</v>
      </c>
      <c r="F22" s="44">
        <f>データ!F123</f>
        <v>155.66</v>
      </c>
      <c r="G22" s="44" t="s">
        <v>291</v>
      </c>
      <c r="H22" s="9">
        <v>154.76</v>
      </c>
      <c r="I22" s="9" t="s">
        <v>202</v>
      </c>
      <c r="J22" s="11" t="str">
        <f t="shared" si="6"/>
        <v/>
      </c>
      <c r="K22" s="11" t="str">
        <f t="shared" si="7"/>
        <v/>
      </c>
      <c r="L22" s="12" t="str">
        <f t="shared" si="8"/>
        <v/>
      </c>
      <c r="M22" s="13" t="str">
        <f t="shared" si="9"/>
        <v/>
      </c>
      <c r="N22" s="6">
        <f t="shared" si="11"/>
        <v>644719.8104397807</v>
      </c>
      <c r="P22" t="str">
        <f>データ!P123</f>
        <v>陰</v>
      </c>
    </row>
    <row r="23" spans="1:16" x14ac:dyDescent="0.15">
      <c r="A23" s="51">
        <v>106</v>
      </c>
      <c r="B23" s="44" t="str">
        <f>データ!B124</f>
        <v>買</v>
      </c>
      <c r="C23" s="5">
        <f t="shared" si="10"/>
        <v>1.7146803469143146</v>
      </c>
      <c r="D23" s="44" t="str">
        <f>データ!D124</f>
        <v>6.5 16:00</v>
      </c>
      <c r="E23" s="44">
        <f>データ!E124</f>
        <v>157.47999999999999</v>
      </c>
      <c r="F23" s="44">
        <f>データ!F124</f>
        <v>155.6</v>
      </c>
      <c r="G23" s="44" t="s">
        <v>292</v>
      </c>
      <c r="H23" s="9">
        <v>157.47999999999999</v>
      </c>
      <c r="I23" s="9" t="s">
        <v>293</v>
      </c>
      <c r="J23" s="11" t="str">
        <f t="shared" si="6"/>
        <v/>
      </c>
      <c r="K23" s="11" t="str">
        <f t="shared" si="7"/>
        <v/>
      </c>
      <c r="L23" s="12" t="str">
        <f t="shared" si="8"/>
        <v/>
      </c>
      <c r="M23" s="13" t="str">
        <f t="shared" si="9"/>
        <v/>
      </c>
      <c r="N23" s="6">
        <f t="shared" si="11"/>
        <v>644719.8104397807</v>
      </c>
      <c r="P23" t="str">
        <f>データ!P124</f>
        <v>陽</v>
      </c>
    </row>
    <row r="24" spans="1:16" x14ac:dyDescent="0.15">
      <c r="A24" s="51">
        <v>107</v>
      </c>
      <c r="B24" s="44" t="str">
        <f>データ!B125</f>
        <v>買</v>
      </c>
      <c r="C24" s="5">
        <f t="shared" si="10"/>
        <v>4.1864922755829355</v>
      </c>
      <c r="D24" s="44" t="str">
        <f>データ!D125</f>
        <v>6.19 4:00</v>
      </c>
      <c r="E24" s="44">
        <f>データ!E125</f>
        <v>158.11000000000001</v>
      </c>
      <c r="F24" s="44">
        <f>データ!F125</f>
        <v>157.34</v>
      </c>
      <c r="G24" s="44" t="s">
        <v>294</v>
      </c>
      <c r="H24" s="9">
        <v>158.11000000000001</v>
      </c>
      <c r="I24" s="9" t="s">
        <v>295</v>
      </c>
      <c r="J24" s="11" t="str">
        <f t="shared" si="6"/>
        <v/>
      </c>
      <c r="K24" s="11" t="str">
        <f t="shared" si="7"/>
        <v/>
      </c>
      <c r="L24" s="12" t="str">
        <f t="shared" si="8"/>
        <v/>
      </c>
      <c r="M24" s="13" t="str">
        <f t="shared" si="9"/>
        <v/>
      </c>
      <c r="N24" s="6">
        <f t="shared" si="11"/>
        <v>644719.8104397807</v>
      </c>
      <c r="P24" t="str">
        <f>データ!P125</f>
        <v>陽</v>
      </c>
    </row>
    <row r="25" spans="1:16" x14ac:dyDescent="0.15">
      <c r="A25" s="51">
        <v>108</v>
      </c>
      <c r="B25" s="44" t="str">
        <f>データ!B126</f>
        <v>売</v>
      </c>
      <c r="C25" s="5">
        <f t="shared" si="10"/>
        <v>2.0532478039483553</v>
      </c>
      <c r="D25" s="44" t="str">
        <f>データ!D126</f>
        <v>7.2 12:00</v>
      </c>
      <c r="E25" s="44">
        <f>データ!E126</f>
        <v>157.41</v>
      </c>
      <c r="F25" s="44">
        <f>データ!F126</f>
        <v>158.97999999999999</v>
      </c>
      <c r="G25" s="44" t="s">
        <v>296</v>
      </c>
      <c r="H25" s="9">
        <v>157.41</v>
      </c>
      <c r="I25" s="9" t="s">
        <v>202</v>
      </c>
      <c r="J25" s="11" t="str">
        <f t="shared" si="6"/>
        <v/>
      </c>
      <c r="K25" s="11" t="str">
        <f t="shared" si="7"/>
        <v/>
      </c>
      <c r="L25" s="12" t="str">
        <f t="shared" si="8"/>
        <v/>
      </c>
      <c r="M25" s="13" t="str">
        <f t="shared" si="9"/>
        <v/>
      </c>
      <c r="N25" s="6">
        <f t="shared" si="11"/>
        <v>644719.8104397807</v>
      </c>
      <c r="P25" t="str">
        <f>データ!P126</f>
        <v>陰</v>
      </c>
    </row>
    <row r="26" spans="1:16" x14ac:dyDescent="0.15">
      <c r="A26" s="51">
        <v>109</v>
      </c>
      <c r="B26" s="44" t="str">
        <f>データ!B127</f>
        <v>買</v>
      </c>
      <c r="C26" s="5">
        <f t="shared" si="10"/>
        <v>13.431662717494921</v>
      </c>
      <c r="D26" s="44" t="str">
        <f>データ!D127</f>
        <v>7.19 20:00</v>
      </c>
      <c r="E26" s="44">
        <f>データ!E127</f>
        <v>153.87</v>
      </c>
      <c r="F26" s="44">
        <f>データ!F127</f>
        <v>153.63</v>
      </c>
      <c r="G26" s="44" t="s">
        <v>297</v>
      </c>
      <c r="H26" s="9">
        <v>154.55000000000001</v>
      </c>
      <c r="I26" s="9" t="s">
        <v>39</v>
      </c>
      <c r="J26" s="11">
        <f t="shared" si="6"/>
        <v>68.000000000000682</v>
      </c>
      <c r="K26" s="11">
        <f t="shared" si="7"/>
        <v>91335.306478966377</v>
      </c>
      <c r="L26" s="12" t="str">
        <f t="shared" si="8"/>
        <v/>
      </c>
      <c r="M26" s="13" t="str">
        <f t="shared" si="9"/>
        <v/>
      </c>
      <c r="N26" s="6">
        <f t="shared" si="11"/>
        <v>736055.11691874708</v>
      </c>
      <c r="O26" s="7">
        <f t="shared" ref="O26" si="13">(H26-E26)/(E26-F26)</f>
        <v>2.8333333333332544</v>
      </c>
      <c r="P26" t="str">
        <f>データ!P127</f>
        <v>？</v>
      </c>
    </row>
    <row r="27" spans="1:16" x14ac:dyDescent="0.15">
      <c r="A27" s="51">
        <v>110</v>
      </c>
      <c r="B27" s="50" t="str">
        <f>データ!B128</f>
        <v>買</v>
      </c>
      <c r="C27" s="5">
        <f t="shared" si="10"/>
        <v>8.3642626922585332</v>
      </c>
      <c r="D27" s="50" t="str">
        <f>データ!D128</f>
        <v>8.6 0:00</v>
      </c>
      <c r="E27" s="50">
        <f>データ!E128</f>
        <v>161.44999999999999</v>
      </c>
      <c r="F27" s="50">
        <f>データ!F128</f>
        <v>161.01</v>
      </c>
      <c r="G27" s="44" t="s">
        <v>318</v>
      </c>
      <c r="H27" s="9">
        <v>161.44999999999999</v>
      </c>
      <c r="I27" s="9" t="s">
        <v>202</v>
      </c>
      <c r="J27" s="11" t="str">
        <f t="shared" si="6"/>
        <v/>
      </c>
      <c r="K27" s="11" t="str">
        <f t="shared" si="7"/>
        <v/>
      </c>
      <c r="L27" s="12" t="str">
        <f t="shared" si="8"/>
        <v/>
      </c>
      <c r="M27" s="13" t="str">
        <f t="shared" si="9"/>
        <v/>
      </c>
      <c r="N27" s="6">
        <f t="shared" si="11"/>
        <v>736055.11691874708</v>
      </c>
      <c r="P27" t="str">
        <f>データ!P128</f>
        <v>陽</v>
      </c>
    </row>
    <row r="28" spans="1:16" x14ac:dyDescent="0.15">
      <c r="A28" s="51">
        <v>111</v>
      </c>
      <c r="B28" s="50" t="str">
        <f>データ!B129</f>
        <v>売</v>
      </c>
      <c r="C28" s="5">
        <f t="shared" si="10"/>
        <v>3.6438372124689753</v>
      </c>
      <c r="D28" s="50" t="str">
        <f>データ!D129</f>
        <v>9.2 12:00</v>
      </c>
      <c r="E28" s="50">
        <f>データ!E129</f>
        <v>149.51</v>
      </c>
      <c r="F28" s="50">
        <f>データ!F129</f>
        <v>150.52000000000001</v>
      </c>
      <c r="G28" s="44" t="s">
        <v>319</v>
      </c>
      <c r="H28" s="9">
        <v>150.52000000000001</v>
      </c>
      <c r="I28" s="9" t="s">
        <v>42</v>
      </c>
      <c r="J28" s="11" t="str">
        <f t="shared" si="6"/>
        <v/>
      </c>
      <c r="K28" s="11" t="str">
        <f t="shared" si="7"/>
        <v/>
      </c>
      <c r="L28" s="12">
        <f t="shared" si="8"/>
        <v>-101.00000000000193</v>
      </c>
      <c r="M28" s="13">
        <f t="shared" si="9"/>
        <v>-36802.755845937354</v>
      </c>
      <c r="N28" s="6">
        <f t="shared" si="11"/>
        <v>699252.36107280967</v>
      </c>
      <c r="P28" t="str">
        <f>データ!P129</f>
        <v>陽</v>
      </c>
    </row>
    <row r="29" spans="1:16" x14ac:dyDescent="0.15">
      <c r="A29" s="51">
        <v>112</v>
      </c>
      <c r="B29" s="50" t="str">
        <f>データ!B130</f>
        <v>買</v>
      </c>
      <c r="C29" s="5">
        <f t="shared" si="10"/>
        <v>9.2006889614844489</v>
      </c>
      <c r="D29" s="50" t="str">
        <f>データ!D130</f>
        <v>9.8 20:00</v>
      </c>
      <c r="E29" s="50">
        <f>データ!E130</f>
        <v>152.31</v>
      </c>
      <c r="F29" s="50">
        <f>データ!F130</f>
        <v>151.93</v>
      </c>
      <c r="G29" s="44" t="s">
        <v>303</v>
      </c>
      <c r="H29" s="9">
        <v>152.12</v>
      </c>
      <c r="I29" s="9" t="s">
        <v>42</v>
      </c>
      <c r="J29" s="11" t="str">
        <f t="shared" si="6"/>
        <v/>
      </c>
      <c r="K29" s="11" t="str">
        <f t="shared" si="7"/>
        <v/>
      </c>
      <c r="L29" s="12">
        <f t="shared" si="8"/>
        <v>-18.999999999999773</v>
      </c>
      <c r="M29" s="13">
        <f t="shared" si="9"/>
        <v>-17481.309026820243</v>
      </c>
      <c r="N29" s="6">
        <f t="shared" si="11"/>
        <v>681771.05204598943</v>
      </c>
      <c r="P29" t="str">
        <f>データ!P130</f>
        <v>陽</v>
      </c>
    </row>
    <row r="30" spans="1:16" x14ac:dyDescent="0.15">
      <c r="A30" s="51">
        <v>113</v>
      </c>
      <c r="B30" s="50" t="str">
        <f>データ!B131</f>
        <v>売</v>
      </c>
      <c r="C30" s="5">
        <f t="shared" si="10"/>
        <v>7.4105549135436943</v>
      </c>
      <c r="D30" s="50" t="str">
        <f>データ!D131</f>
        <v>9.17 4:00</v>
      </c>
      <c r="E30" s="50">
        <f>データ!E131</f>
        <v>149.86000000000001</v>
      </c>
      <c r="F30" s="50">
        <f>データ!F131</f>
        <v>150.32</v>
      </c>
      <c r="G30" s="44" t="s">
        <v>320</v>
      </c>
      <c r="H30" s="9">
        <v>150.32</v>
      </c>
      <c r="I30" s="9" t="s">
        <v>42</v>
      </c>
      <c r="J30" s="11" t="str">
        <f t="shared" si="6"/>
        <v/>
      </c>
      <c r="K30" s="11" t="str">
        <f t="shared" si="7"/>
        <v/>
      </c>
      <c r="L30" s="12">
        <f t="shared" si="8"/>
        <v>-45.999999999997954</v>
      </c>
      <c r="M30" s="13">
        <f t="shared" si="9"/>
        <v>-34088.552602299475</v>
      </c>
      <c r="N30" s="6">
        <f t="shared" si="11"/>
        <v>647682.49944368994</v>
      </c>
      <c r="P30" t="str">
        <f>データ!P131</f>
        <v>陽</v>
      </c>
    </row>
    <row r="31" spans="1:16" x14ac:dyDescent="0.15">
      <c r="A31" s="51">
        <v>114</v>
      </c>
      <c r="B31" s="50" t="str">
        <f>データ!B132</f>
        <v>売</v>
      </c>
      <c r="C31" s="5">
        <f t="shared" si="10"/>
        <v>35.982361080203638</v>
      </c>
      <c r="D31" s="50" t="str">
        <f>データ!D132</f>
        <v>9.22 20:00</v>
      </c>
      <c r="E31" s="50">
        <f>データ!E132</f>
        <v>148.94</v>
      </c>
      <c r="F31" s="50">
        <f>データ!F132</f>
        <v>149.03</v>
      </c>
      <c r="G31" s="44" t="s">
        <v>321</v>
      </c>
      <c r="H31" s="9">
        <v>149.03</v>
      </c>
      <c r="I31" s="9" t="s">
        <v>42</v>
      </c>
      <c r="J31" s="11" t="str">
        <f t="shared" si="6"/>
        <v/>
      </c>
      <c r="K31" s="11" t="str">
        <f t="shared" si="7"/>
        <v/>
      </c>
      <c r="L31" s="12">
        <f t="shared" si="8"/>
        <v>-9.0000000000003411</v>
      </c>
      <c r="M31" s="13">
        <f t="shared" si="9"/>
        <v>-32384.124972184502</v>
      </c>
      <c r="N31" s="6">
        <f t="shared" si="11"/>
        <v>615298.37447150541</v>
      </c>
      <c r="P31" t="str">
        <f>データ!P132</f>
        <v>陰</v>
      </c>
    </row>
    <row r="32" spans="1:16" x14ac:dyDescent="0.15">
      <c r="A32" s="51">
        <v>115</v>
      </c>
      <c r="B32" s="50" t="str">
        <f>データ!B133</f>
        <v>買</v>
      </c>
      <c r="C32" s="5">
        <f t="shared" si="10"/>
        <v>4.1019891631433696</v>
      </c>
      <c r="D32" s="50" t="str">
        <f>データ!D133</f>
        <v>10.9 12:00</v>
      </c>
      <c r="E32" s="50">
        <f>データ!E133</f>
        <v>142.37</v>
      </c>
      <c r="F32" s="50">
        <f>データ!F133</f>
        <v>141.62</v>
      </c>
      <c r="G32" s="44" t="s">
        <v>322</v>
      </c>
      <c r="H32" s="9">
        <v>142.37</v>
      </c>
      <c r="I32" s="9" t="s">
        <v>202</v>
      </c>
      <c r="J32" s="11" t="str">
        <f t="shared" si="6"/>
        <v/>
      </c>
      <c r="K32" s="11" t="str">
        <f t="shared" si="7"/>
        <v/>
      </c>
      <c r="L32" s="12" t="str">
        <f t="shared" si="8"/>
        <v/>
      </c>
      <c r="M32" s="13" t="str">
        <f t="shared" si="9"/>
        <v/>
      </c>
      <c r="N32" s="6">
        <f t="shared" si="11"/>
        <v>615298.37447150541</v>
      </c>
      <c r="P32" t="str">
        <f>データ!P133</f>
        <v>陰</v>
      </c>
    </row>
    <row r="33" spans="1:16" x14ac:dyDescent="0.15">
      <c r="A33" s="51">
        <v>116</v>
      </c>
      <c r="B33" s="50" t="str">
        <f>データ!B134</f>
        <v>買</v>
      </c>
      <c r="C33" s="5">
        <f t="shared" si="10"/>
        <v>5.6972071710325425</v>
      </c>
      <c r="D33" s="50" t="str">
        <f>データ!D134</f>
        <v>10.19 20:00</v>
      </c>
      <c r="E33" s="50">
        <f>データ!E134</f>
        <v>148.78</v>
      </c>
      <c r="F33" s="50">
        <f>データ!F134</f>
        <v>148.24</v>
      </c>
      <c r="G33" s="44" t="s">
        <v>311</v>
      </c>
      <c r="H33" s="9">
        <v>148.24</v>
      </c>
      <c r="I33" s="9" t="s">
        <v>42</v>
      </c>
      <c r="J33" s="11" t="str">
        <f t="shared" si="6"/>
        <v/>
      </c>
      <c r="K33" s="11" t="str">
        <f t="shared" si="7"/>
        <v/>
      </c>
      <c r="L33" s="12">
        <f t="shared" si="8"/>
        <v>-53.999999999999204</v>
      </c>
      <c r="M33" s="13">
        <f t="shared" si="9"/>
        <v>-30764.918723575276</v>
      </c>
      <c r="N33" s="6">
        <f t="shared" si="11"/>
        <v>584533.4557479301</v>
      </c>
      <c r="P33" t="str">
        <f>データ!P134</f>
        <v>陰</v>
      </c>
    </row>
    <row r="34" spans="1:16" x14ac:dyDescent="0.15">
      <c r="A34" s="51">
        <v>117</v>
      </c>
      <c r="B34" s="50" t="str">
        <f>データ!B135</f>
        <v>買</v>
      </c>
      <c r="C34" s="5">
        <f t="shared" si="10"/>
        <v>4.9536733537959892</v>
      </c>
      <c r="D34" s="50" t="str">
        <f>データ!D135</f>
        <v>11.5 4:00</v>
      </c>
      <c r="E34" s="50">
        <f>データ!E135</f>
        <v>149.54</v>
      </c>
      <c r="F34" s="50">
        <f>データ!F135</f>
        <v>148.94999999999999</v>
      </c>
      <c r="G34" s="44" t="s">
        <v>313</v>
      </c>
      <c r="H34" s="9">
        <v>150.09</v>
      </c>
      <c r="I34" s="9" t="s">
        <v>39</v>
      </c>
      <c r="J34" s="11">
        <f t="shared" si="6"/>
        <v>55.000000000001137</v>
      </c>
      <c r="K34" s="11">
        <f t="shared" si="7"/>
        <v>27245.203445878502</v>
      </c>
      <c r="L34" s="12" t="str">
        <f t="shared" si="8"/>
        <v/>
      </c>
      <c r="M34" s="13" t="str">
        <f t="shared" si="9"/>
        <v/>
      </c>
      <c r="N34" s="6">
        <f t="shared" si="11"/>
        <v>611778.65919380856</v>
      </c>
      <c r="O34" s="7">
        <f t="shared" ref="O34" si="14">(H34-E34)/(E34-F34)</f>
        <v>0.93220338983052231</v>
      </c>
      <c r="P34" t="str">
        <f>データ!P135</f>
        <v>陰</v>
      </c>
    </row>
    <row r="35" spans="1:16" x14ac:dyDescent="0.15">
      <c r="A35" s="51">
        <v>118</v>
      </c>
      <c r="B35" s="50" t="str">
        <f>データ!B136</f>
        <v>買</v>
      </c>
      <c r="C35" s="5">
        <f t="shared" si="10"/>
        <v>2.9989149960480512</v>
      </c>
      <c r="D35" s="50" t="str">
        <f>データ!D136</f>
        <v>11.9 0:00</v>
      </c>
      <c r="E35" s="50">
        <f>データ!E136</f>
        <v>150.19</v>
      </c>
      <c r="F35" s="50">
        <f>データ!F136</f>
        <v>149.16999999999999</v>
      </c>
      <c r="G35" s="44" t="s">
        <v>323</v>
      </c>
      <c r="H35" s="9">
        <v>150.19</v>
      </c>
      <c r="I35" s="9" t="s">
        <v>202</v>
      </c>
      <c r="J35" s="11" t="str">
        <f t="shared" si="6"/>
        <v/>
      </c>
      <c r="K35" s="11" t="str">
        <f t="shared" si="7"/>
        <v/>
      </c>
      <c r="L35" s="12" t="str">
        <f t="shared" si="8"/>
        <v/>
      </c>
      <c r="M35" s="13" t="str">
        <f t="shared" si="9"/>
        <v/>
      </c>
      <c r="N35" s="6">
        <f t="shared" si="11"/>
        <v>611778.65919380856</v>
      </c>
      <c r="P35" t="str">
        <f>データ!P136</f>
        <v>陽</v>
      </c>
    </row>
    <row r="36" spans="1:16" x14ac:dyDescent="0.15">
      <c r="A36" s="51">
        <v>119</v>
      </c>
      <c r="B36" s="50" t="str">
        <f>データ!B137</f>
        <v>買</v>
      </c>
      <c r="C36" s="5">
        <f t="shared" si="10"/>
        <v>4.6346868120743308</v>
      </c>
      <c r="D36" s="50" t="str">
        <f>データ!D137</f>
        <v>11.17 12:00</v>
      </c>
      <c r="E36" s="50">
        <f>データ!E137</f>
        <v>150</v>
      </c>
      <c r="F36" s="50">
        <f>データ!F137</f>
        <v>149.34</v>
      </c>
      <c r="G36" s="44" t="s">
        <v>317</v>
      </c>
      <c r="H36" s="9">
        <v>149.34</v>
      </c>
      <c r="I36" s="9" t="s">
        <v>42</v>
      </c>
      <c r="J36" s="11" t="str">
        <f t="shared" si="6"/>
        <v/>
      </c>
      <c r="K36" s="11" t="str">
        <f t="shared" si="7"/>
        <v/>
      </c>
      <c r="L36" s="12">
        <f t="shared" si="8"/>
        <v>-65.999999999999659</v>
      </c>
      <c r="M36" s="13">
        <f t="shared" si="9"/>
        <v>-30588.932959690424</v>
      </c>
      <c r="N36" s="6">
        <f t="shared" si="11"/>
        <v>581189.7262341181</v>
      </c>
      <c r="P36" t="str">
        <f>データ!P137</f>
        <v>陰</v>
      </c>
    </row>
    <row r="37" spans="1:16" x14ac:dyDescent="0.15">
      <c r="A37" s="51">
        <v>120</v>
      </c>
      <c r="B37" s="50" t="str">
        <f>データ!B138</f>
        <v>買</v>
      </c>
      <c r="C37" s="5">
        <f t="shared" si="10"/>
        <v>1.7297313280777256</v>
      </c>
      <c r="D37" s="50" t="str">
        <f>データ!D138</f>
        <v>12.1 8:00</v>
      </c>
      <c r="E37" s="50">
        <f>データ!E138</f>
        <v>143.75</v>
      </c>
      <c r="F37" s="50">
        <f>データ!F138</f>
        <v>142.07</v>
      </c>
      <c r="G37" s="44" t="s">
        <v>326</v>
      </c>
      <c r="H37" s="9">
        <v>143.75</v>
      </c>
      <c r="I37" s="9" t="s">
        <v>202</v>
      </c>
      <c r="J37" s="11" t="str">
        <f t="shared" si="6"/>
        <v/>
      </c>
      <c r="K37" s="11" t="str">
        <f t="shared" si="7"/>
        <v/>
      </c>
      <c r="L37" s="12" t="str">
        <f t="shared" si="8"/>
        <v/>
      </c>
      <c r="M37" s="13" t="str">
        <f t="shared" si="9"/>
        <v/>
      </c>
      <c r="N37" s="6">
        <f t="shared" si="11"/>
        <v>581189.7262341181</v>
      </c>
      <c r="P37" t="str">
        <f>データ!P138</f>
        <v>陽</v>
      </c>
    </row>
    <row r="38" spans="1:16" x14ac:dyDescent="0.15">
      <c r="A38" s="51"/>
      <c r="B38" s="50"/>
      <c r="C38" s="5"/>
      <c r="D38" s="66" t="s">
        <v>327</v>
      </c>
      <c r="E38" s="50"/>
      <c r="F38" s="50"/>
      <c r="G38" s="50"/>
      <c r="H38" s="9"/>
      <c r="I38" s="9"/>
      <c r="J38" s="11"/>
      <c r="K38" s="11"/>
      <c r="L38" s="12"/>
      <c r="M38" s="13"/>
      <c r="N38" s="6"/>
    </row>
    <row r="39" spans="1:16" x14ac:dyDescent="0.15">
      <c r="A39" s="51">
        <v>121</v>
      </c>
      <c r="B39" s="50" t="str">
        <f>データ!B140</f>
        <v>買</v>
      </c>
      <c r="C39" s="5">
        <f>IFERROR(ABS(N37*$L$2/(E39-F39)/10000),"")</f>
        <v>5.5883627522513315</v>
      </c>
      <c r="D39" s="50" t="str">
        <f>データ!D140</f>
        <v>1.4 4:00</v>
      </c>
      <c r="E39" s="50">
        <f>データ!E140</f>
        <v>149.63999999999999</v>
      </c>
      <c r="F39" s="50">
        <f>データ!F140</f>
        <v>149.12</v>
      </c>
      <c r="G39" s="44" t="s">
        <v>340</v>
      </c>
      <c r="H39" t="s">
        <v>341</v>
      </c>
      <c r="I39" s="9" t="s">
        <v>202</v>
      </c>
      <c r="J39" s="11" t="str">
        <f t="shared" ref="J39" si="15">IFERROR(IF(AND(B39="売",I39="勝"),ABS(E39-H39),IF(AND(B39="買",I39="勝"),ABS(E39-H39),""))*100,"")</f>
        <v/>
      </c>
      <c r="K39" s="11" t="str">
        <f t="shared" ref="K39" si="16">IFERROR(IF(J39&gt;=1,J39*C39*100,""),"")</f>
        <v/>
      </c>
      <c r="L39" s="12" t="str">
        <f t="shared" ref="L39" si="17">IFERROR(IF(AND(B39="売",I39="負"),(E39-H39),IF(AND(B39="買",I39="負"),(H39-E39),""))*100,"")</f>
        <v/>
      </c>
      <c r="M39" s="13" t="str">
        <f t="shared" ref="M39" si="18">IFERROR(IF(L39&lt;=1,L39*C39*100,""),"")</f>
        <v/>
      </c>
      <c r="N39" s="6">
        <f>IF(I39="ー",N37+0,IF(M39&lt;1,M39+N37,K39+N37))</f>
        <v>581189.7262341181</v>
      </c>
      <c r="P39" t="str">
        <f>データ!P140</f>
        <v>陰</v>
      </c>
    </row>
    <row r="40" spans="1:16" x14ac:dyDescent="0.15">
      <c r="A40" s="51">
        <v>122</v>
      </c>
      <c r="B40" s="50" t="str">
        <f>データ!B141</f>
        <v>買</v>
      </c>
      <c r="C40" s="5">
        <f>IFERROR(ABS(N39*$L$2/(E40-F40)/10000),"")</f>
        <v>1.9634788048449696</v>
      </c>
      <c r="D40" s="50" t="str">
        <f>データ!D141</f>
        <v>2.12 12:00</v>
      </c>
      <c r="E40" s="50">
        <f>データ!E141</f>
        <v>141.21</v>
      </c>
      <c r="F40" s="50">
        <f>データ!F141</f>
        <v>139.72999999999999</v>
      </c>
      <c r="G40" s="44" t="s">
        <v>331</v>
      </c>
      <c r="H40" s="9">
        <v>142.04</v>
      </c>
      <c r="I40" s="9" t="s">
        <v>39</v>
      </c>
      <c r="J40" s="11">
        <f t="shared" ref="J40:J105" si="19">IFERROR(IF(AND(B40="売",I40="勝"),ABS(E40-H40),IF(AND(B40="買",I40="勝"),ABS(E40-H40),""))*100,"")</f>
        <v>82.999999999998408</v>
      </c>
      <c r="K40" s="11">
        <f t="shared" ref="K40:K105" si="20">IFERROR(IF(J40&gt;=1,J40*C40*100,""),"")</f>
        <v>16296.874080212936</v>
      </c>
      <c r="L40" s="12" t="str">
        <f t="shared" ref="L40:L105" si="21">IFERROR(IF(AND(B40="売",I40="負"),(E40-H40),IF(AND(B40="買",I40="負"),(H40-E40),""))*100,"")</f>
        <v/>
      </c>
      <c r="M40" s="13" t="str">
        <f t="shared" ref="M40:M105" si="22">IFERROR(IF(L40&lt;=1,L40*C40*100,""),"")</f>
        <v/>
      </c>
      <c r="N40" s="6">
        <f t="shared" ref="N28:N94" si="23">IF(I40="ー",N39+0,IF(M40&lt;1,M40+N39,K40+N39))</f>
        <v>597486.60031433101</v>
      </c>
      <c r="O40" s="7">
        <f t="shared" ref="O40:O41" si="24">(H40-E40)/(E40-F40)</f>
        <v>0.5608108108107932</v>
      </c>
      <c r="P40" t="str">
        <f>データ!P141</f>
        <v>陽</v>
      </c>
    </row>
    <row r="41" spans="1:16" x14ac:dyDescent="0.15">
      <c r="A41" s="51">
        <v>123</v>
      </c>
      <c r="B41" s="50" t="str">
        <f>データ!B142</f>
        <v>売</v>
      </c>
      <c r="C41" s="5">
        <f t="shared" ref="C41:C106" si="25">IFERROR(ABS(N40*$L$2/(E41-F41)/10000),"")</f>
        <v>4.7419571453516536</v>
      </c>
      <c r="D41" s="50" t="str">
        <f>データ!D142</f>
        <v>2.23 0:00</v>
      </c>
      <c r="E41" s="50">
        <f>データ!E142</f>
        <v>140.97999999999999</v>
      </c>
      <c r="F41" s="50">
        <f>データ!F142</f>
        <v>141.61000000000001</v>
      </c>
      <c r="G41" s="44" t="s">
        <v>342</v>
      </c>
      <c r="H41" s="9">
        <v>134.79</v>
      </c>
      <c r="I41" s="9" t="s">
        <v>39</v>
      </c>
      <c r="J41" s="11">
        <f t="shared" si="19"/>
        <v>618.99999999999977</v>
      </c>
      <c r="K41" s="11">
        <f t="shared" si="20"/>
        <v>293527.14729726728</v>
      </c>
      <c r="L41" s="12" t="str">
        <f t="shared" si="21"/>
        <v/>
      </c>
      <c r="M41" s="13" t="str">
        <f t="shared" si="22"/>
        <v/>
      </c>
      <c r="N41" s="6">
        <f t="shared" si="23"/>
        <v>891013.74761159834</v>
      </c>
      <c r="O41" s="7">
        <f t="shared" si="24"/>
        <v>9.8253968253964494</v>
      </c>
      <c r="P41" t="str">
        <f>データ!P142</f>
        <v>陽</v>
      </c>
    </row>
    <row r="42" spans="1:16" x14ac:dyDescent="0.15">
      <c r="A42" s="51">
        <v>124</v>
      </c>
      <c r="B42" s="50" t="str">
        <f>データ!B143</f>
        <v>買</v>
      </c>
      <c r="C42" s="5">
        <f t="shared" si="25"/>
        <v>3.8405764983258663</v>
      </c>
      <c r="D42" s="50" t="str">
        <f>データ!D143</f>
        <v>5.12 16:00</v>
      </c>
      <c r="E42" s="50">
        <f>データ!E143</f>
        <v>138.72999999999999</v>
      </c>
      <c r="F42" s="50">
        <f>データ!F143</f>
        <v>137.57</v>
      </c>
      <c r="G42" s="44" t="s">
        <v>343</v>
      </c>
      <c r="H42" s="9">
        <v>138.72999999999999</v>
      </c>
      <c r="I42" s="9" t="s">
        <v>202</v>
      </c>
      <c r="J42" s="11" t="str">
        <f t="shared" si="19"/>
        <v/>
      </c>
      <c r="K42" s="11" t="str">
        <f t="shared" si="20"/>
        <v/>
      </c>
      <c r="L42" s="12" t="str">
        <f t="shared" si="21"/>
        <v/>
      </c>
      <c r="M42" s="13" t="str">
        <f t="shared" si="22"/>
        <v/>
      </c>
      <c r="N42" s="6">
        <f t="shared" si="23"/>
        <v>891013.74761159834</v>
      </c>
      <c r="P42" t="str">
        <f>データ!P143</f>
        <v>陰</v>
      </c>
    </row>
    <row r="43" spans="1:16" x14ac:dyDescent="0.15">
      <c r="A43" s="51">
        <v>125</v>
      </c>
      <c r="B43" s="50" t="str">
        <f>データ!B144</f>
        <v>売</v>
      </c>
      <c r="C43" s="5">
        <f t="shared" si="25"/>
        <v>2.6206286694458951</v>
      </c>
      <c r="D43" s="50" t="str">
        <f>データ!D144</f>
        <v>5.13 8:00</v>
      </c>
      <c r="E43" s="50">
        <f>データ!E144</f>
        <v>137.78</v>
      </c>
      <c r="F43" s="50">
        <f>データ!F144</f>
        <v>139.47999999999999</v>
      </c>
      <c r="G43" s="44" t="s">
        <v>345</v>
      </c>
      <c r="H43" s="9">
        <v>134.05000000000001</v>
      </c>
      <c r="I43" s="9" t="s">
        <v>39</v>
      </c>
      <c r="J43" s="11">
        <f t="shared" si="19"/>
        <v>372.99999999999898</v>
      </c>
      <c r="K43" s="11">
        <f t="shared" si="20"/>
        <v>97749.449370331611</v>
      </c>
      <c r="L43" s="12" t="str">
        <f t="shared" si="21"/>
        <v/>
      </c>
      <c r="M43" s="13" t="str">
        <f t="shared" si="22"/>
        <v/>
      </c>
      <c r="N43" s="6">
        <f t="shared" si="23"/>
        <v>988763.19698192994</v>
      </c>
      <c r="O43" s="7">
        <f t="shared" ref="O43" si="26">(H43-E43)/(E43-F43)</f>
        <v>2.1941176470588322</v>
      </c>
      <c r="P43" t="str">
        <f>データ!P144</f>
        <v>陰</v>
      </c>
    </row>
    <row r="44" spans="1:16" x14ac:dyDescent="0.15">
      <c r="A44" s="51">
        <v>126</v>
      </c>
      <c r="B44" s="50" t="str">
        <f>データ!B145</f>
        <v>買</v>
      </c>
      <c r="C44" s="5">
        <f t="shared" si="25"/>
        <v>4.663977344254377</v>
      </c>
      <c r="D44" s="50" t="str">
        <f>データ!D145</f>
        <v>5.26 8:00</v>
      </c>
      <c r="E44" s="50">
        <f>データ!E145</f>
        <v>130.07</v>
      </c>
      <c r="F44" s="50">
        <f>データ!F145</f>
        <v>129.01</v>
      </c>
      <c r="G44" s="50" t="s">
        <v>344</v>
      </c>
      <c r="H44" s="9">
        <v>130.07</v>
      </c>
      <c r="I44" s="9" t="s">
        <v>202</v>
      </c>
      <c r="J44" s="11" t="str">
        <f t="shared" si="19"/>
        <v/>
      </c>
      <c r="K44" s="11" t="str">
        <f t="shared" si="20"/>
        <v/>
      </c>
      <c r="L44" s="12" t="str">
        <f t="shared" si="21"/>
        <v/>
      </c>
      <c r="M44" s="13" t="str">
        <f t="shared" si="22"/>
        <v/>
      </c>
      <c r="N44" s="6">
        <f t="shared" si="23"/>
        <v>988763.19698192994</v>
      </c>
      <c r="P44" t="str">
        <f>データ!P145</f>
        <v>陽</v>
      </c>
    </row>
    <row r="45" spans="1:16" x14ac:dyDescent="0.15">
      <c r="A45" s="51">
        <v>127</v>
      </c>
      <c r="B45" s="50" t="str">
        <f>データ!B146</f>
        <v>買</v>
      </c>
      <c r="C45" s="5">
        <f t="shared" si="25"/>
        <v>5.0447101886833687</v>
      </c>
      <c r="D45" s="50" t="str">
        <f>データ!D146</f>
        <v>6.10 8:00</v>
      </c>
      <c r="E45" s="50">
        <f>データ!E146</f>
        <v>133.29</v>
      </c>
      <c r="F45" s="50">
        <f>データ!F146</f>
        <v>132.31</v>
      </c>
      <c r="G45" s="44" t="s">
        <v>366</v>
      </c>
      <c r="H45" s="9">
        <v>133.29</v>
      </c>
      <c r="I45" s="9" t="s">
        <v>202</v>
      </c>
      <c r="J45" s="11" t="str">
        <f t="shared" si="19"/>
        <v/>
      </c>
      <c r="K45" s="11" t="str">
        <f t="shared" si="20"/>
        <v/>
      </c>
      <c r="L45" s="12" t="str">
        <f t="shared" si="21"/>
        <v/>
      </c>
      <c r="M45" s="13" t="str">
        <f t="shared" si="22"/>
        <v/>
      </c>
      <c r="N45" s="6">
        <f t="shared" si="23"/>
        <v>988763.19698192994</v>
      </c>
      <c r="P45" t="str">
        <f>データ!P146</f>
        <v>陽</v>
      </c>
    </row>
    <row r="46" spans="1:16" x14ac:dyDescent="0.15">
      <c r="A46" s="51">
        <v>128</v>
      </c>
      <c r="B46" s="50" t="str">
        <f>データ!B147</f>
        <v>買</v>
      </c>
      <c r="C46" s="5">
        <f t="shared" si="25"/>
        <v>8.2396933081828276</v>
      </c>
      <c r="D46" s="50" t="str">
        <f>データ!D147</f>
        <v>6.14 0:00</v>
      </c>
      <c r="E46" s="50">
        <f>データ!E147</f>
        <v>133.94</v>
      </c>
      <c r="F46" s="50">
        <f>データ!F147</f>
        <v>133.34</v>
      </c>
      <c r="G46" s="44" t="s">
        <v>367</v>
      </c>
      <c r="H46" s="9">
        <v>133.94</v>
      </c>
      <c r="I46" s="9" t="s">
        <v>368</v>
      </c>
      <c r="J46" s="11" t="str">
        <f t="shared" si="19"/>
        <v/>
      </c>
      <c r="K46" s="11" t="str">
        <f t="shared" si="20"/>
        <v/>
      </c>
      <c r="L46" s="12" t="str">
        <f t="shared" si="21"/>
        <v/>
      </c>
      <c r="M46" s="13" t="str">
        <f t="shared" si="22"/>
        <v/>
      </c>
      <c r="N46" s="6">
        <f t="shared" si="23"/>
        <v>988763.19698192994</v>
      </c>
      <c r="P46" t="str">
        <f>データ!P147</f>
        <v>陰</v>
      </c>
    </row>
    <row r="47" spans="1:16" x14ac:dyDescent="0.15">
      <c r="A47" s="51">
        <v>129</v>
      </c>
      <c r="B47" s="50" t="str">
        <f>データ!B148</f>
        <v>売</v>
      </c>
      <c r="C47" s="5">
        <f t="shared" si="25"/>
        <v>13.010042065551865</v>
      </c>
      <c r="D47" s="50" t="str">
        <f>データ!D148</f>
        <v>6.18 4:00</v>
      </c>
      <c r="E47" s="50">
        <f>データ!E148</f>
        <v>134.49</v>
      </c>
      <c r="F47" s="50">
        <f>データ!F148</f>
        <v>134.87</v>
      </c>
      <c r="G47" s="44" t="s">
        <v>369</v>
      </c>
      <c r="H47" s="9">
        <v>134.87</v>
      </c>
      <c r="I47" s="9" t="s">
        <v>42</v>
      </c>
      <c r="J47" s="11" t="str">
        <f t="shared" si="19"/>
        <v/>
      </c>
      <c r="K47" s="11" t="str">
        <f t="shared" si="20"/>
        <v/>
      </c>
      <c r="L47" s="12">
        <f t="shared" si="21"/>
        <v>-37.999999999999545</v>
      </c>
      <c r="M47" s="13">
        <f t="shared" si="22"/>
        <v>-49438.159849096497</v>
      </c>
      <c r="N47" s="6">
        <f t="shared" si="23"/>
        <v>939325.03713283339</v>
      </c>
      <c r="P47" t="str">
        <f>データ!P148</f>
        <v>陰</v>
      </c>
    </row>
    <row r="48" spans="1:16" x14ac:dyDescent="0.15">
      <c r="A48" s="51">
        <v>130</v>
      </c>
      <c r="B48" s="50" t="str">
        <f>データ!B149</f>
        <v>売</v>
      </c>
      <c r="C48" s="5">
        <f t="shared" si="25"/>
        <v>6.5230905356446867</v>
      </c>
      <c r="D48" s="50" t="str">
        <f>データ!D149</f>
        <v>6.22 4:00</v>
      </c>
      <c r="E48" s="50">
        <f>データ!E149</f>
        <v>134.02000000000001</v>
      </c>
      <c r="F48" s="50">
        <f>データ!F149</f>
        <v>134.74</v>
      </c>
      <c r="G48" s="44" t="s">
        <v>370</v>
      </c>
      <c r="H48" s="9">
        <v>134.02000000000001</v>
      </c>
      <c r="I48" s="9" t="s">
        <v>202</v>
      </c>
      <c r="J48" s="11" t="str">
        <f t="shared" si="19"/>
        <v/>
      </c>
      <c r="K48" s="11" t="str">
        <f t="shared" si="20"/>
        <v/>
      </c>
      <c r="L48" s="12" t="str">
        <f t="shared" si="21"/>
        <v/>
      </c>
      <c r="M48" s="13" t="str">
        <f t="shared" si="22"/>
        <v/>
      </c>
      <c r="N48" s="6">
        <f t="shared" si="23"/>
        <v>939325.03713283339</v>
      </c>
      <c r="P48" t="str">
        <f>データ!P149</f>
        <v>陽</v>
      </c>
    </row>
    <row r="49" spans="1:16" x14ac:dyDescent="0.15">
      <c r="A49" s="51">
        <v>131</v>
      </c>
      <c r="B49" s="50" t="str">
        <f>データ!B150</f>
        <v>買</v>
      </c>
      <c r="C49" s="5">
        <f t="shared" si="25"/>
        <v>7.0098883368120219</v>
      </c>
      <c r="D49" s="50" t="str">
        <f>データ!D150</f>
        <v>7.14 20:00</v>
      </c>
      <c r="E49" s="50">
        <f>データ!E150</f>
        <v>134.99</v>
      </c>
      <c r="F49" s="50">
        <f>データ!F150</f>
        <v>134.32</v>
      </c>
      <c r="G49" s="44" t="s">
        <v>371</v>
      </c>
      <c r="H49" s="9">
        <v>134.32</v>
      </c>
      <c r="I49" s="9" t="s">
        <v>42</v>
      </c>
      <c r="J49" s="11" t="str">
        <f t="shared" si="19"/>
        <v/>
      </c>
      <c r="K49" s="11" t="str">
        <f t="shared" si="20"/>
        <v/>
      </c>
      <c r="L49" s="12">
        <f t="shared" si="21"/>
        <v>-67.000000000001592</v>
      </c>
      <c r="M49" s="13">
        <f t="shared" si="22"/>
        <v>-46966.251856641662</v>
      </c>
      <c r="N49" s="6">
        <f t="shared" si="23"/>
        <v>892358.78527619177</v>
      </c>
      <c r="P49" t="str">
        <f>データ!P150</f>
        <v>陽</v>
      </c>
    </row>
    <row r="50" spans="1:16" x14ac:dyDescent="0.15">
      <c r="A50" s="51">
        <v>132</v>
      </c>
      <c r="B50" s="50" t="str">
        <f>データ!B151</f>
        <v>売</v>
      </c>
      <c r="C50" s="5">
        <f t="shared" si="25"/>
        <v>5.7202486235653236</v>
      </c>
      <c r="D50" s="50" t="str">
        <f>データ!D151</f>
        <v>7.16  8:00</v>
      </c>
      <c r="E50" s="50">
        <f>データ!E151</f>
        <v>134.01</v>
      </c>
      <c r="F50" s="50">
        <f>データ!F151</f>
        <v>134.79</v>
      </c>
      <c r="G50" s="44" t="s">
        <v>357</v>
      </c>
      <c r="H50" s="9">
        <v>132.84</v>
      </c>
      <c r="I50" s="9" t="s">
        <v>39</v>
      </c>
      <c r="J50" s="11">
        <f t="shared" si="19"/>
        <v>116.99999999999875</v>
      </c>
      <c r="K50" s="11">
        <f t="shared" si="20"/>
        <v>66926.908895713568</v>
      </c>
      <c r="L50" s="12" t="str">
        <f t="shared" si="21"/>
        <v/>
      </c>
      <c r="M50" s="13" t="str">
        <f t="shared" si="22"/>
        <v/>
      </c>
      <c r="N50" s="6">
        <f t="shared" si="23"/>
        <v>959285.69417190528</v>
      </c>
      <c r="O50" s="7">
        <f t="shared" ref="O50:O51" si="27">(H50-E50)/(E50-F50)</f>
        <v>1.4999999999999818</v>
      </c>
      <c r="P50" t="str">
        <f>データ!P151</f>
        <v>陽</v>
      </c>
    </row>
    <row r="51" spans="1:16" x14ac:dyDescent="0.15">
      <c r="A51" s="51">
        <v>133</v>
      </c>
      <c r="B51" s="50" t="str">
        <f>データ!B152</f>
        <v>買</v>
      </c>
      <c r="C51" s="5">
        <f t="shared" si="25"/>
        <v>8.4147867909817258</v>
      </c>
      <c r="D51" s="50" t="str">
        <f>データ!D152</f>
        <v>7.23 4:00</v>
      </c>
      <c r="E51" s="50">
        <f>データ!E152</f>
        <v>132.94999999999999</v>
      </c>
      <c r="F51" s="50">
        <f>データ!F152</f>
        <v>132.38</v>
      </c>
      <c r="G51" s="44" t="s">
        <v>372</v>
      </c>
      <c r="H51" s="9">
        <v>136.4</v>
      </c>
      <c r="I51" s="9" t="s">
        <v>39</v>
      </c>
      <c r="J51" s="11">
        <f t="shared" si="19"/>
        <v>345.00000000000171</v>
      </c>
      <c r="K51" s="11">
        <f t="shared" si="20"/>
        <v>290310.14428887097</v>
      </c>
      <c r="L51" s="12" t="str">
        <f t="shared" si="21"/>
        <v/>
      </c>
      <c r="M51" s="13" t="str">
        <f t="shared" si="22"/>
        <v/>
      </c>
      <c r="N51" s="6">
        <f t="shared" si="23"/>
        <v>1249595.8384607763</v>
      </c>
      <c r="O51" s="7">
        <f t="shared" si="27"/>
        <v>6.0526315789474712</v>
      </c>
      <c r="P51" t="str">
        <f>データ!P152</f>
        <v>陰</v>
      </c>
    </row>
    <row r="52" spans="1:16" x14ac:dyDescent="0.15">
      <c r="A52" s="51">
        <v>134</v>
      </c>
      <c r="B52" s="50" t="str">
        <f>データ!B153</f>
        <v>売</v>
      </c>
      <c r="C52" s="5">
        <f t="shared" si="25"/>
        <v>4.7694497651174581</v>
      </c>
      <c r="D52" s="50" t="str">
        <f>データ!D153</f>
        <v>8.12 8:00</v>
      </c>
      <c r="E52" s="50">
        <f>データ!E153</f>
        <v>133.32</v>
      </c>
      <c r="F52" s="50">
        <f>データ!F153</f>
        <v>134.63</v>
      </c>
      <c r="G52" s="44" t="s">
        <v>373</v>
      </c>
      <c r="H52" s="9">
        <v>133.32</v>
      </c>
      <c r="I52" s="9" t="s">
        <v>202</v>
      </c>
      <c r="J52" s="11" t="str">
        <f t="shared" si="19"/>
        <v/>
      </c>
      <c r="K52" s="11" t="str">
        <f t="shared" si="20"/>
        <v/>
      </c>
      <c r="L52" s="12" t="str">
        <f t="shared" si="21"/>
        <v/>
      </c>
      <c r="M52" s="13" t="str">
        <f t="shared" si="22"/>
        <v/>
      </c>
      <c r="N52" s="6">
        <f t="shared" si="23"/>
        <v>1249595.8384607763</v>
      </c>
      <c r="O52" s="7"/>
      <c r="P52" t="str">
        <f>データ!P153</f>
        <v>陰</v>
      </c>
    </row>
    <row r="53" spans="1:16" x14ac:dyDescent="0.15">
      <c r="A53" s="51">
        <v>135</v>
      </c>
      <c r="B53" s="50" t="str">
        <f>データ!B154</f>
        <v>売</v>
      </c>
      <c r="C53" s="5">
        <f t="shared" si="25"/>
        <v>6.3110900932363672</v>
      </c>
      <c r="D53" s="50" t="str">
        <f>データ!D154</f>
        <v>8.16 8:00</v>
      </c>
      <c r="E53" s="50">
        <f>データ!E154</f>
        <v>133.36000000000001</v>
      </c>
      <c r="F53" s="50">
        <f>データ!F154</f>
        <v>134.35</v>
      </c>
      <c r="G53" s="44" t="s">
        <v>374</v>
      </c>
      <c r="H53" s="9">
        <v>133.36000000000001</v>
      </c>
      <c r="I53" s="9" t="s">
        <v>202</v>
      </c>
      <c r="J53" s="11" t="str">
        <f t="shared" si="19"/>
        <v/>
      </c>
      <c r="K53" s="11" t="str">
        <f t="shared" si="20"/>
        <v/>
      </c>
      <c r="L53" s="12" t="str">
        <f t="shared" si="21"/>
        <v/>
      </c>
      <c r="M53" s="13" t="str">
        <f t="shared" si="22"/>
        <v/>
      </c>
      <c r="N53" s="6">
        <f t="shared" si="23"/>
        <v>1249595.8384607763</v>
      </c>
      <c r="O53" s="7"/>
      <c r="P53" t="str">
        <f>データ!P154</f>
        <v>陰</v>
      </c>
    </row>
    <row r="54" spans="1:16" x14ac:dyDescent="0.15">
      <c r="A54" s="51">
        <v>136</v>
      </c>
      <c r="B54" s="50" t="str">
        <f>データ!B155</f>
        <v>売</v>
      </c>
      <c r="C54" s="5">
        <f t="shared" si="25"/>
        <v>10.77237791776508</v>
      </c>
      <c r="D54" s="50" t="str">
        <f>データ!D155</f>
        <v>8.23 0:00</v>
      </c>
      <c r="E54" s="50">
        <f>データ!E155</f>
        <v>132.72</v>
      </c>
      <c r="F54" s="50">
        <f>データ!F155</f>
        <v>133.30000000000001</v>
      </c>
      <c r="G54" s="44" t="s">
        <v>375</v>
      </c>
      <c r="H54" s="9">
        <v>130.4</v>
      </c>
      <c r="I54" s="9" t="s">
        <v>39</v>
      </c>
      <c r="J54" s="11">
        <f t="shared" si="19"/>
        <v>231.99999999999932</v>
      </c>
      <c r="K54" s="11">
        <f t="shared" si="20"/>
        <v>249919.16769214912</v>
      </c>
      <c r="L54" s="12" t="str">
        <f t="shared" si="21"/>
        <v/>
      </c>
      <c r="M54" s="13" t="str">
        <f t="shared" si="22"/>
        <v/>
      </c>
      <c r="N54" s="6">
        <f t="shared" si="23"/>
        <v>1499515.0061529253</v>
      </c>
      <c r="O54" s="7">
        <f>(H54-E54)/(E54-F54)</f>
        <v>3.9999999999999019</v>
      </c>
      <c r="P54" t="str">
        <f>データ!P155</f>
        <v>陰</v>
      </c>
    </row>
    <row r="55" spans="1:16" x14ac:dyDescent="0.15">
      <c r="A55" s="51">
        <v>137</v>
      </c>
      <c r="B55" s="50" t="str">
        <f>データ!B156</f>
        <v>買</v>
      </c>
      <c r="C55" s="5">
        <f t="shared" si="25"/>
        <v>25.853707002637353</v>
      </c>
      <c r="D55" s="50" t="str">
        <f>データ!D156</f>
        <v>9.13 4:00</v>
      </c>
      <c r="E55" s="50">
        <f>データ!E156</f>
        <v>129.72999999999999</v>
      </c>
      <c r="F55" s="50">
        <f>データ!F156</f>
        <v>129.44</v>
      </c>
      <c r="G55" s="44" t="s">
        <v>376</v>
      </c>
      <c r="H55" s="9">
        <v>129.72999999999999</v>
      </c>
      <c r="I55" s="9" t="s">
        <v>202</v>
      </c>
      <c r="J55" s="11" t="str">
        <f t="shared" si="19"/>
        <v/>
      </c>
      <c r="K55" s="11" t="str">
        <f t="shared" si="20"/>
        <v/>
      </c>
      <c r="L55" s="12" t="str">
        <f t="shared" si="21"/>
        <v/>
      </c>
      <c r="M55" s="13" t="str">
        <f t="shared" si="22"/>
        <v/>
      </c>
      <c r="N55" s="6">
        <f t="shared" si="23"/>
        <v>1499515.0061529253</v>
      </c>
      <c r="O55" s="7"/>
      <c r="P55" t="str">
        <f>データ!P156</f>
        <v>陰</v>
      </c>
    </row>
    <row r="56" spans="1:16" x14ac:dyDescent="0.15">
      <c r="A56" s="51">
        <v>138</v>
      </c>
      <c r="B56" s="50" t="str">
        <f>データ!B157</f>
        <v>売</v>
      </c>
      <c r="C56" s="5">
        <f t="shared" si="25"/>
        <v>10.270650727074576</v>
      </c>
      <c r="D56" s="50" t="str">
        <f>データ!D157</f>
        <v>10.7 12:00</v>
      </c>
      <c r="E56" s="50">
        <f>データ!E157</f>
        <v>131.13</v>
      </c>
      <c r="F56" s="50">
        <f>データ!F157</f>
        <v>131.86000000000001</v>
      </c>
      <c r="G56" s="44" t="s">
        <v>394</v>
      </c>
      <c r="H56" s="9">
        <v>130.36000000000001</v>
      </c>
      <c r="I56" s="9" t="s">
        <v>39</v>
      </c>
      <c r="J56" s="11">
        <f t="shared" si="19"/>
        <v>76.999999999998181</v>
      </c>
      <c r="K56" s="11">
        <f t="shared" si="20"/>
        <v>79084.010598472363</v>
      </c>
      <c r="L56" s="12" t="str">
        <f t="shared" si="21"/>
        <v/>
      </c>
      <c r="M56" s="13" t="str">
        <f t="shared" si="22"/>
        <v/>
      </c>
      <c r="N56" s="6">
        <f t="shared" si="23"/>
        <v>1578599.0167513976</v>
      </c>
      <c r="O56" s="7">
        <f t="shared" ref="O55:O121" si="28">(H56-E56)/(E56-F56)</f>
        <v>1.0547945205478939</v>
      </c>
      <c r="P56" t="str">
        <f>データ!P157</f>
        <v>陽</v>
      </c>
    </row>
    <row r="57" spans="1:16" x14ac:dyDescent="0.15">
      <c r="A57" s="51">
        <v>139</v>
      </c>
      <c r="B57" s="50" t="str">
        <f>データ!B158</f>
        <v>売</v>
      </c>
      <c r="C57" s="5">
        <f t="shared" si="25"/>
        <v>16.793606561185126</v>
      </c>
      <c r="D57" s="50" t="str">
        <f>データ!D158</f>
        <v>10.25 20:00</v>
      </c>
      <c r="E57" s="50">
        <f>データ!E158</f>
        <v>126.92</v>
      </c>
      <c r="F57" s="50">
        <f>データ!F158</f>
        <v>127.39</v>
      </c>
      <c r="G57" s="44" t="s">
        <v>395</v>
      </c>
      <c r="H57" s="9">
        <v>127.39</v>
      </c>
      <c r="I57" s="9" t="s">
        <v>42</v>
      </c>
      <c r="J57" s="11" t="str">
        <f t="shared" si="19"/>
        <v/>
      </c>
      <c r="K57" s="11" t="str">
        <f t="shared" si="20"/>
        <v/>
      </c>
      <c r="L57" s="12">
        <f t="shared" si="21"/>
        <v>-46.999999999999886</v>
      </c>
      <c r="M57" s="13">
        <f t="shared" si="22"/>
        <v>-78929.950837569908</v>
      </c>
      <c r="N57" s="6">
        <f t="shared" si="23"/>
        <v>1499669.0659138276</v>
      </c>
      <c r="O57" s="7"/>
      <c r="P57" t="str">
        <f>データ!P158</f>
        <v>陽</v>
      </c>
    </row>
    <row r="58" spans="1:16" x14ac:dyDescent="0.15">
      <c r="A58" s="51">
        <v>140</v>
      </c>
      <c r="B58" s="50" t="str">
        <f>データ!B159</f>
        <v>買</v>
      </c>
      <c r="C58" s="5">
        <f t="shared" si="25"/>
        <v>20.828737026580153</v>
      </c>
      <c r="D58" s="50" t="str">
        <f>データ!D159</f>
        <v>11.3 8:00</v>
      </c>
      <c r="E58" s="50">
        <f>データ!E159</f>
        <v>129.5</v>
      </c>
      <c r="F58" s="50">
        <f>データ!F159</f>
        <v>129.13999999999999</v>
      </c>
      <c r="G58" s="44" t="s">
        <v>396</v>
      </c>
      <c r="H58" s="9">
        <v>130.78</v>
      </c>
      <c r="I58" s="9" t="s">
        <v>39</v>
      </c>
      <c r="J58" s="11">
        <f t="shared" si="19"/>
        <v>128.00000000000011</v>
      </c>
      <c r="K58" s="11">
        <f t="shared" si="20"/>
        <v>266607.83394022618</v>
      </c>
      <c r="L58" s="12" t="str">
        <f t="shared" si="21"/>
        <v/>
      </c>
      <c r="M58" s="13" t="str">
        <f t="shared" si="22"/>
        <v/>
      </c>
      <c r="N58" s="6">
        <f t="shared" si="23"/>
        <v>1766276.8998540537</v>
      </c>
      <c r="O58" s="7">
        <f t="shared" si="28"/>
        <v>3.5555555555554239</v>
      </c>
      <c r="P58" t="str">
        <f>データ!P159</f>
        <v>陰</v>
      </c>
    </row>
    <row r="59" spans="1:16" x14ac:dyDescent="0.15">
      <c r="A59" s="51">
        <v>141</v>
      </c>
      <c r="B59" s="50" t="str">
        <f>データ!B160</f>
        <v>売</v>
      </c>
      <c r="C59" s="5">
        <f t="shared" si="25"/>
        <v>15.493657016263814</v>
      </c>
      <c r="D59" s="50" t="str">
        <f>データ!D160</f>
        <v>11.26 16:00</v>
      </c>
      <c r="E59" s="50">
        <f>データ!E160</f>
        <v>131</v>
      </c>
      <c r="F59" s="50">
        <f>データ!F160</f>
        <v>131.57</v>
      </c>
      <c r="G59" s="44" t="s">
        <v>397</v>
      </c>
      <c r="H59" s="9">
        <v>131.25</v>
      </c>
      <c r="I59" s="9" t="s">
        <v>39</v>
      </c>
      <c r="J59" s="11">
        <f t="shared" si="19"/>
        <v>25</v>
      </c>
      <c r="K59" s="11">
        <f t="shared" si="20"/>
        <v>38734.142540659537</v>
      </c>
      <c r="L59" s="12" t="str">
        <f t="shared" si="21"/>
        <v/>
      </c>
      <c r="M59" s="13" t="str">
        <f t="shared" si="22"/>
        <v/>
      </c>
      <c r="N59" s="6">
        <f t="shared" si="23"/>
        <v>1805011.0423947133</v>
      </c>
      <c r="O59" s="7"/>
      <c r="P59" t="str">
        <f>データ!P160</f>
        <v>陽</v>
      </c>
    </row>
    <row r="60" spans="1:16" x14ac:dyDescent="0.15">
      <c r="A60" s="51">
        <v>142</v>
      </c>
      <c r="B60" s="50" t="str">
        <f>データ!B161</f>
        <v>買</v>
      </c>
      <c r="C60" s="5">
        <f t="shared" si="25"/>
        <v>17.028406060327448</v>
      </c>
      <c r="D60" s="50" t="str">
        <f>データ!D161</f>
        <v>12.7 12:00</v>
      </c>
      <c r="E60" s="50">
        <f>データ!E161</f>
        <v>130.74</v>
      </c>
      <c r="F60" s="50">
        <f>データ!F161</f>
        <v>130.21</v>
      </c>
      <c r="G60" s="44" t="s">
        <v>388</v>
      </c>
      <c r="H60" s="9">
        <v>132.37</v>
      </c>
      <c r="I60" s="9" t="s">
        <v>39</v>
      </c>
      <c r="J60" s="11">
        <f t="shared" si="19"/>
        <v>162.99999999999955</v>
      </c>
      <c r="K60" s="11">
        <f t="shared" si="20"/>
        <v>277563.01878333662</v>
      </c>
      <c r="L60" s="12" t="str">
        <f t="shared" si="21"/>
        <v/>
      </c>
      <c r="M60" s="13" t="str">
        <f t="shared" si="22"/>
        <v/>
      </c>
      <c r="N60" s="6">
        <f t="shared" si="23"/>
        <v>2082574.06117805</v>
      </c>
      <c r="O60" s="7">
        <f t="shared" si="28"/>
        <v>3.0754716981131924</v>
      </c>
      <c r="P60" t="str">
        <f>データ!P161</f>
        <v>陽</v>
      </c>
    </row>
    <row r="61" spans="1:16" x14ac:dyDescent="0.15">
      <c r="A61" s="51">
        <v>143</v>
      </c>
      <c r="B61" s="50" t="str">
        <f>データ!B162</f>
        <v>買</v>
      </c>
      <c r="C61" s="5">
        <f t="shared" si="25"/>
        <v>31.554152442090476</v>
      </c>
      <c r="D61" s="50" t="str">
        <f>データ!D162</f>
        <v>12.10 16:00</v>
      </c>
      <c r="E61" s="50">
        <f>データ!E162</f>
        <v>132.58000000000001</v>
      </c>
      <c r="F61" s="50">
        <f>データ!F162</f>
        <v>132.25</v>
      </c>
      <c r="G61" s="44" t="s">
        <v>398</v>
      </c>
      <c r="H61" s="9">
        <v>132.58000000000001</v>
      </c>
      <c r="I61" s="9" t="s">
        <v>202</v>
      </c>
      <c r="J61" s="11" t="str">
        <f t="shared" si="19"/>
        <v/>
      </c>
      <c r="K61" s="11" t="str">
        <f t="shared" si="20"/>
        <v/>
      </c>
      <c r="L61" s="12" t="str">
        <f t="shared" si="21"/>
        <v/>
      </c>
      <c r="M61" s="13" t="str">
        <f t="shared" si="22"/>
        <v/>
      </c>
      <c r="N61" s="6">
        <f t="shared" si="23"/>
        <v>2082574.06117805</v>
      </c>
      <c r="O61" s="7"/>
      <c r="P61" t="str">
        <f>データ!P162</f>
        <v>陽</v>
      </c>
    </row>
    <row r="62" spans="1:16" x14ac:dyDescent="0.15">
      <c r="A62" s="51"/>
      <c r="B62" s="50"/>
      <c r="C62" s="5"/>
      <c r="D62" s="66" t="s">
        <v>386</v>
      </c>
      <c r="E62" s="50"/>
      <c r="F62" s="50"/>
      <c r="G62" s="50"/>
      <c r="H62" s="9"/>
      <c r="I62" s="9"/>
      <c r="J62" s="11"/>
      <c r="K62" s="11"/>
      <c r="L62" s="12"/>
      <c r="M62" s="13"/>
      <c r="N62" s="6"/>
      <c r="O62" s="7"/>
    </row>
    <row r="63" spans="1:16" x14ac:dyDescent="0.15">
      <c r="A63" s="51">
        <v>144</v>
      </c>
      <c r="B63" s="50" t="str">
        <f>データ!B164</f>
        <v>買</v>
      </c>
      <c r="C63" s="5">
        <f>IFERROR(ABS(N61*$L$2/(E63-F63)/10000),"")</f>
        <v>12.396274173678821</v>
      </c>
      <c r="D63" s="50" t="str">
        <f>データ!D164</f>
        <v>1.3 0:00</v>
      </c>
      <c r="E63" s="50">
        <f>データ!E164</f>
        <v>126.58</v>
      </c>
      <c r="F63" s="50">
        <f>データ!F164</f>
        <v>125.74</v>
      </c>
      <c r="G63" s="44" t="s">
        <v>399</v>
      </c>
      <c r="H63" s="9">
        <v>128.44999999999999</v>
      </c>
      <c r="I63" s="9" t="s">
        <v>39</v>
      </c>
      <c r="J63" s="11">
        <f t="shared" si="19"/>
        <v>186.99999999999903</v>
      </c>
      <c r="K63" s="11">
        <f t="shared" si="20"/>
        <v>231810.32704779276</v>
      </c>
      <c r="L63" s="12" t="str">
        <f t="shared" si="21"/>
        <v/>
      </c>
      <c r="M63" s="13" t="str">
        <f t="shared" si="22"/>
        <v/>
      </c>
      <c r="N63" s="6">
        <f>IF(I63="ー",N61+0,IF(M63&lt;1,M63+N61,K63+N61))</f>
        <v>2314384.3882258427</v>
      </c>
      <c r="O63" s="7">
        <f t="shared" si="28"/>
        <v>2.2261904761904558</v>
      </c>
      <c r="P63" t="str">
        <f>データ!P164</f>
        <v>陰</v>
      </c>
    </row>
    <row r="64" spans="1:16" x14ac:dyDescent="0.15">
      <c r="A64" s="51">
        <v>145</v>
      </c>
      <c r="B64" s="50" t="str">
        <f>データ!B165</f>
        <v>買</v>
      </c>
      <c r="C64" s="5">
        <f t="shared" si="25"/>
        <v>48.216341421369897</v>
      </c>
      <c r="D64" s="50" t="str">
        <f>データ!D165</f>
        <v>1.24 4:00</v>
      </c>
      <c r="E64" s="50">
        <f>データ!E165</f>
        <v>132.18</v>
      </c>
      <c r="F64" s="50">
        <f>データ!F165</f>
        <v>131.94</v>
      </c>
      <c r="G64" s="44" t="s">
        <v>393</v>
      </c>
      <c r="H64" s="9">
        <v>131.94</v>
      </c>
      <c r="I64" s="9" t="s">
        <v>42</v>
      </c>
      <c r="J64" s="11" t="str">
        <f t="shared" si="19"/>
        <v/>
      </c>
      <c r="K64" s="11" t="str">
        <f t="shared" si="20"/>
        <v/>
      </c>
      <c r="L64" s="12">
        <f t="shared" si="21"/>
        <v>-24.000000000000909</v>
      </c>
      <c r="M64" s="13">
        <f t="shared" si="22"/>
        <v>-115719.21941129214</v>
      </c>
      <c r="N64" s="6">
        <f t="shared" si="23"/>
        <v>2198665.1688145506</v>
      </c>
      <c r="O64" s="7"/>
      <c r="P64" t="str">
        <f>データ!P165</f>
        <v>陰</v>
      </c>
    </row>
    <row r="65" spans="1:16" x14ac:dyDescent="0.15">
      <c r="A65" s="51">
        <v>146</v>
      </c>
      <c r="B65" s="50" t="str">
        <f>データ!B166</f>
        <v>売</v>
      </c>
      <c r="C65" s="5">
        <f t="shared" si="25"/>
        <v>26.174585343031147</v>
      </c>
      <c r="D65" s="50" t="str">
        <f>データ!D166</f>
        <v>3.7 12:00</v>
      </c>
      <c r="E65" s="50">
        <f>データ!E166</f>
        <v>133.65</v>
      </c>
      <c r="F65" s="50">
        <f>データ!F166</f>
        <v>134.07</v>
      </c>
      <c r="G65" s="44" t="s">
        <v>401</v>
      </c>
      <c r="H65" s="9">
        <v>133.41999999999999</v>
      </c>
      <c r="I65" s="9" t="s">
        <v>39</v>
      </c>
      <c r="J65" s="11">
        <f t="shared" si="19"/>
        <v>23.000000000001819</v>
      </c>
      <c r="K65" s="11">
        <f t="shared" si="20"/>
        <v>60201.546288976395</v>
      </c>
      <c r="L65" s="12" t="str">
        <f t="shared" si="21"/>
        <v/>
      </c>
      <c r="M65" s="13" t="str">
        <f t="shared" si="22"/>
        <v/>
      </c>
      <c r="N65" s="6">
        <f t="shared" si="23"/>
        <v>2258866.7151035271</v>
      </c>
      <c r="O65" s="7">
        <f t="shared" si="28"/>
        <v>0.54761904761910718</v>
      </c>
      <c r="P65" t="str">
        <f>データ!P166</f>
        <v>陽</v>
      </c>
    </row>
    <row r="66" spans="1:16" x14ac:dyDescent="0.15">
      <c r="A66" s="51">
        <v>147</v>
      </c>
      <c r="B66" s="50" t="str">
        <f>データ!B167</f>
        <v>買</v>
      </c>
      <c r="C66" s="5">
        <f t="shared" si="25"/>
        <v>20.16845281342427</v>
      </c>
      <c r="D66" s="50" t="str">
        <f>データ!D167</f>
        <v>3.9 16:00</v>
      </c>
      <c r="E66" s="50">
        <f>データ!E167</f>
        <v>134.19999999999999</v>
      </c>
      <c r="F66" s="50">
        <f>データ!F167</f>
        <v>133.63999999999999</v>
      </c>
      <c r="G66" s="44" t="s">
        <v>425</v>
      </c>
      <c r="H66" s="9">
        <v>133.63999999999999</v>
      </c>
      <c r="I66" s="9" t="s">
        <v>42</v>
      </c>
      <c r="J66" s="11" t="str">
        <f t="shared" si="19"/>
        <v/>
      </c>
      <c r="K66" s="11" t="str">
        <f t="shared" si="20"/>
        <v/>
      </c>
      <c r="L66" s="12">
        <f t="shared" si="21"/>
        <v>-56.000000000000227</v>
      </c>
      <c r="M66" s="13">
        <f t="shared" si="22"/>
        <v>-112943.33575517638</v>
      </c>
      <c r="N66" s="6">
        <f t="shared" si="23"/>
        <v>2145923.3793483507</v>
      </c>
      <c r="O66" s="7"/>
      <c r="P66" t="str">
        <f>データ!P167</f>
        <v>陽</v>
      </c>
    </row>
    <row r="67" spans="1:16" x14ac:dyDescent="0.15">
      <c r="A67" s="51">
        <v>148</v>
      </c>
      <c r="B67" s="50" t="str">
        <f>データ!B168</f>
        <v>売</v>
      </c>
      <c r="C67" s="5">
        <f t="shared" si="25"/>
        <v>16.765026401158604</v>
      </c>
      <c r="D67" s="50" t="str">
        <f>データ!D168</f>
        <v>3.14 12:00</v>
      </c>
      <c r="E67" s="50">
        <f>データ!E168</f>
        <v>131.57</v>
      </c>
      <c r="F67" s="50">
        <f>データ!F168</f>
        <v>132.21</v>
      </c>
      <c r="G67" s="44" t="s">
        <v>426</v>
      </c>
      <c r="H67" s="9">
        <v>129.91999999999999</v>
      </c>
      <c r="I67" s="9" t="s">
        <v>39</v>
      </c>
      <c r="J67" s="11">
        <f t="shared" si="19"/>
        <v>165.00000000000057</v>
      </c>
      <c r="K67" s="11">
        <f t="shared" si="20"/>
        <v>276622.93561911792</v>
      </c>
      <c r="L67" s="12" t="str">
        <f t="shared" si="21"/>
        <v/>
      </c>
      <c r="M67" s="13" t="str">
        <f t="shared" si="22"/>
        <v/>
      </c>
      <c r="N67" s="6">
        <f t="shared" si="23"/>
        <v>2422546.3149674684</v>
      </c>
      <c r="O67" s="7">
        <f t="shared" si="28"/>
        <v>2.5781249999999494</v>
      </c>
      <c r="P67" t="str">
        <f>データ!P168</f>
        <v>陽</v>
      </c>
    </row>
    <row r="68" spans="1:16" x14ac:dyDescent="0.15">
      <c r="A68" s="51">
        <v>149</v>
      </c>
      <c r="B68" s="50" t="str">
        <f>データ!B169</f>
        <v>買</v>
      </c>
      <c r="C68" s="5">
        <f t="shared" si="25"/>
        <v>5.1985972424194324</v>
      </c>
      <c r="D68" s="50" t="str">
        <f>データ!D169</f>
        <v>4.1 4:00</v>
      </c>
      <c r="E68" s="50">
        <f>データ!E169</f>
        <v>134.33000000000001</v>
      </c>
      <c r="F68" s="50">
        <f>データ!F169</f>
        <v>132</v>
      </c>
      <c r="G68" s="44" t="s">
        <v>408</v>
      </c>
      <c r="H68" s="9">
        <v>138.28</v>
      </c>
      <c r="I68" s="9" t="s">
        <v>39</v>
      </c>
      <c r="J68" s="11">
        <f t="shared" si="19"/>
        <v>394.99999999999886</v>
      </c>
      <c r="K68" s="11">
        <f t="shared" si="20"/>
        <v>205344.591075567</v>
      </c>
      <c r="L68" s="12" t="str">
        <f t="shared" si="21"/>
        <v/>
      </c>
      <c r="M68" s="13" t="str">
        <f t="shared" si="22"/>
        <v/>
      </c>
      <c r="N68" s="6">
        <f t="shared" si="23"/>
        <v>2627890.9060430354</v>
      </c>
      <c r="O68" s="7">
        <f t="shared" si="28"/>
        <v>1.6952789699570676</v>
      </c>
      <c r="P68" t="str">
        <f>データ!P169</f>
        <v>陽</v>
      </c>
    </row>
    <row r="69" spans="1:16" x14ac:dyDescent="0.15">
      <c r="A69" s="51">
        <v>150</v>
      </c>
      <c r="B69" s="50" t="str">
        <f>データ!B170</f>
        <v>売</v>
      </c>
      <c r="C69" s="5">
        <f t="shared" si="25"/>
        <v>19.322727250317055</v>
      </c>
      <c r="D69" s="50" t="str">
        <f>データ!D170</f>
        <v>4.11 0:00</v>
      </c>
      <c r="E69" s="50">
        <f>データ!E170</f>
        <v>138.86000000000001</v>
      </c>
      <c r="F69" s="50">
        <f>データ!F170</f>
        <v>139.54</v>
      </c>
      <c r="G69" s="44" t="s">
        <v>427</v>
      </c>
      <c r="H69" s="9">
        <v>136.75</v>
      </c>
      <c r="I69" s="9" t="s">
        <v>39</v>
      </c>
      <c r="J69" s="11">
        <f t="shared" si="19"/>
        <v>211.00000000000136</v>
      </c>
      <c r="K69" s="11">
        <f t="shared" si="20"/>
        <v>407709.54498169251</v>
      </c>
      <c r="L69" s="12" t="str">
        <f t="shared" si="21"/>
        <v/>
      </c>
      <c r="M69" s="13" t="str">
        <f t="shared" si="22"/>
        <v/>
      </c>
      <c r="N69" s="6">
        <f t="shared" si="23"/>
        <v>3035600.4510247279</v>
      </c>
      <c r="O69" s="7">
        <f t="shared" si="28"/>
        <v>3.1029411764707069</v>
      </c>
      <c r="P69" t="str">
        <f>データ!P170</f>
        <v>陽</v>
      </c>
    </row>
    <row r="70" spans="1:16" x14ac:dyDescent="0.15">
      <c r="A70" s="51">
        <v>151</v>
      </c>
      <c r="B70" s="50" t="str">
        <f>データ!B171</f>
        <v>売</v>
      </c>
      <c r="C70" s="5">
        <f t="shared" si="25"/>
        <v>24.881970910039357</v>
      </c>
      <c r="D70" s="50" t="str">
        <f>データ!D171</f>
        <v>4.15 12:00</v>
      </c>
      <c r="E70" s="50">
        <f>データ!E171</f>
        <v>135.83000000000001</v>
      </c>
      <c r="F70" s="50">
        <f>データ!F171</f>
        <v>136.44</v>
      </c>
      <c r="G70" s="44" t="s">
        <v>428</v>
      </c>
      <c r="H70" s="9">
        <v>135.83000000000001</v>
      </c>
      <c r="I70" s="9" t="s">
        <v>202</v>
      </c>
      <c r="J70" s="11" t="str">
        <f t="shared" si="19"/>
        <v/>
      </c>
      <c r="K70" s="11" t="str">
        <f t="shared" si="20"/>
        <v/>
      </c>
      <c r="L70" s="12" t="str">
        <f t="shared" si="21"/>
        <v/>
      </c>
      <c r="M70" s="13" t="str">
        <f t="shared" si="22"/>
        <v/>
      </c>
      <c r="N70" s="6">
        <f t="shared" si="23"/>
        <v>3035600.4510247279</v>
      </c>
      <c r="O70" s="7"/>
      <c r="P70" t="str">
        <f>データ!P171</f>
        <v>陰</v>
      </c>
    </row>
    <row r="71" spans="1:16" x14ac:dyDescent="0.15">
      <c r="A71" s="51">
        <v>152</v>
      </c>
      <c r="B71" s="50" t="str">
        <f>データ!B172</f>
        <v>買</v>
      </c>
      <c r="C71" s="5">
        <f t="shared" si="25"/>
        <v>21.080558687671758</v>
      </c>
      <c r="D71" s="50" t="str">
        <f>データ!D172</f>
        <v>5.11 20:00</v>
      </c>
      <c r="E71" s="50">
        <f>データ!E172</f>
        <v>132.53</v>
      </c>
      <c r="F71" s="50">
        <f>データ!F172</f>
        <v>131.81</v>
      </c>
      <c r="G71" s="44" t="s">
        <v>429</v>
      </c>
      <c r="H71" s="9">
        <v>132.53</v>
      </c>
      <c r="I71" s="9" t="s">
        <v>202</v>
      </c>
      <c r="J71" s="11" t="str">
        <f t="shared" si="19"/>
        <v/>
      </c>
      <c r="K71" s="11" t="str">
        <f t="shared" si="20"/>
        <v/>
      </c>
      <c r="L71" s="12" t="str">
        <f t="shared" si="21"/>
        <v/>
      </c>
      <c r="M71" s="13" t="str">
        <f t="shared" si="22"/>
        <v/>
      </c>
      <c r="N71" s="6">
        <f t="shared" si="23"/>
        <v>3035600.4510247279</v>
      </c>
      <c r="O71" s="7"/>
      <c r="P71" t="str">
        <f>データ!P172</f>
        <v>陽</v>
      </c>
    </row>
    <row r="72" spans="1:16" x14ac:dyDescent="0.15">
      <c r="A72" s="51">
        <v>153</v>
      </c>
      <c r="B72" s="50" t="str">
        <f>データ!B173</f>
        <v>買</v>
      </c>
      <c r="C72" s="5">
        <f t="shared" si="25"/>
        <v>32.293621819412081</v>
      </c>
      <c r="D72" s="50" t="str">
        <f>データ!D173</f>
        <v>5.23 0:00</v>
      </c>
      <c r="E72" s="50">
        <f>データ!E173</f>
        <v>132.77000000000001</v>
      </c>
      <c r="F72" s="50">
        <f>データ!F173</f>
        <v>132.30000000000001</v>
      </c>
      <c r="G72" s="44" t="s">
        <v>430</v>
      </c>
      <c r="H72" s="9">
        <v>132.30000000000001</v>
      </c>
      <c r="I72" s="9" t="s">
        <v>42</v>
      </c>
      <c r="J72" s="11" t="str">
        <f t="shared" si="19"/>
        <v/>
      </c>
      <c r="K72" s="11" t="str">
        <f t="shared" si="20"/>
        <v/>
      </c>
      <c r="L72" s="12">
        <f t="shared" si="21"/>
        <v>-46.999999999999886</v>
      </c>
      <c r="M72" s="13">
        <f t="shared" si="22"/>
        <v>-151780.02255123641</v>
      </c>
      <c r="N72" s="6">
        <f t="shared" si="23"/>
        <v>2883820.4284734917</v>
      </c>
      <c r="O72" s="7"/>
      <c r="P72" t="str">
        <f>データ!P173</f>
        <v>陽</v>
      </c>
    </row>
    <row r="73" spans="1:16" x14ac:dyDescent="0.15">
      <c r="A73" s="51">
        <v>154</v>
      </c>
      <c r="B73" s="50" t="str">
        <f>データ!B174</f>
        <v>買</v>
      </c>
      <c r="C73" s="5">
        <f t="shared" si="25"/>
        <v>22.529847097449636</v>
      </c>
      <c r="D73" s="50" t="str">
        <f>データ!D174</f>
        <v>5.25 8:00</v>
      </c>
      <c r="E73" s="50">
        <f>データ!E174</f>
        <v>132.72999999999999</v>
      </c>
      <c r="F73" s="50">
        <f>データ!F174</f>
        <v>132.09</v>
      </c>
      <c r="G73" s="44" t="s">
        <v>418</v>
      </c>
      <c r="H73" s="9">
        <v>133.25</v>
      </c>
      <c r="I73" s="9" t="s">
        <v>39</v>
      </c>
      <c r="J73" s="11">
        <f t="shared" si="19"/>
        <v>52.000000000001023</v>
      </c>
      <c r="K73" s="11">
        <f t="shared" si="20"/>
        <v>117155.20490674042</v>
      </c>
      <c r="L73" s="12" t="str">
        <f t="shared" si="21"/>
        <v/>
      </c>
      <c r="M73" s="13" t="str">
        <f t="shared" si="22"/>
        <v/>
      </c>
      <c r="N73" s="6">
        <f t="shared" si="23"/>
        <v>3000975.6333802319</v>
      </c>
      <c r="O73" s="7">
        <f t="shared" si="28"/>
        <v>0.81250000000003331</v>
      </c>
      <c r="P73" t="str">
        <f>データ!P174</f>
        <v>陽</v>
      </c>
    </row>
    <row r="74" spans="1:16" x14ac:dyDescent="0.15">
      <c r="A74" s="51">
        <v>155</v>
      </c>
      <c r="B74" s="50" t="str">
        <f>データ!B175</f>
        <v>買</v>
      </c>
      <c r="C74" s="5">
        <f t="shared" si="25"/>
        <v>57.711069872698793</v>
      </c>
      <c r="D74" s="50" t="str">
        <f>データ!D175</f>
        <v>5.26 20:00</v>
      </c>
      <c r="E74" s="50">
        <f>データ!E175</f>
        <v>133.35</v>
      </c>
      <c r="F74" s="50">
        <f>データ!F175</f>
        <v>133.09</v>
      </c>
      <c r="G74" s="44" t="s">
        <v>431</v>
      </c>
      <c r="H74" s="9">
        <v>133.09</v>
      </c>
      <c r="I74" s="9" t="s">
        <v>42</v>
      </c>
      <c r="J74" s="11" t="str">
        <f t="shared" si="19"/>
        <v/>
      </c>
      <c r="K74" s="11" t="str">
        <f t="shared" si="20"/>
        <v/>
      </c>
      <c r="L74" s="12">
        <f t="shared" si="21"/>
        <v>-25.999999999999091</v>
      </c>
      <c r="M74" s="13">
        <f t="shared" si="22"/>
        <v>-150048.78166901163</v>
      </c>
      <c r="N74" s="6">
        <f t="shared" si="23"/>
        <v>2850926.8517112201</v>
      </c>
      <c r="O74" s="7"/>
      <c r="P74" t="str">
        <f>データ!P175</f>
        <v>陽</v>
      </c>
    </row>
    <row r="75" spans="1:16" x14ac:dyDescent="0.15">
      <c r="A75" s="51">
        <v>156</v>
      </c>
      <c r="B75" s="50" t="str">
        <f>データ!B176</f>
        <v>買</v>
      </c>
      <c r="C75" s="5">
        <f t="shared" si="25"/>
        <v>52.794941698353924</v>
      </c>
      <c r="D75" s="50" t="str">
        <f>データ!D176</f>
        <v>5.30 0:00</v>
      </c>
      <c r="E75" s="50">
        <f>データ!E176</f>
        <v>133.33000000000001</v>
      </c>
      <c r="F75" s="50">
        <f>データ!F176</f>
        <v>133.06</v>
      </c>
      <c r="G75" s="44" t="s">
        <v>432</v>
      </c>
      <c r="H75" s="9">
        <v>133.06</v>
      </c>
      <c r="I75" s="9" t="s">
        <v>42</v>
      </c>
      <c r="J75" s="11" t="str">
        <f t="shared" si="19"/>
        <v/>
      </c>
      <c r="K75" s="11" t="str">
        <f t="shared" si="20"/>
        <v/>
      </c>
      <c r="L75" s="12">
        <f t="shared" si="21"/>
        <v>-27.000000000001023</v>
      </c>
      <c r="M75" s="13">
        <f t="shared" si="22"/>
        <v>-142546.34258556101</v>
      </c>
      <c r="N75" s="6">
        <f t="shared" si="23"/>
        <v>2708380.5091256592</v>
      </c>
      <c r="O75" s="7"/>
      <c r="P75" t="str">
        <f>データ!P176</f>
        <v>陰</v>
      </c>
    </row>
    <row r="76" spans="1:16" x14ac:dyDescent="0.15">
      <c r="A76" s="51">
        <v>157</v>
      </c>
      <c r="B76" s="50" t="str">
        <f>データ!B177</f>
        <v>買</v>
      </c>
      <c r="C76" s="5">
        <f t="shared" si="25"/>
        <v>34.722827040073774</v>
      </c>
      <c r="D76" s="50" t="str">
        <f>データ!D177</f>
        <v>6.1 0:00</v>
      </c>
      <c r="E76" s="50">
        <f>データ!E177</f>
        <v>134.16999999999999</v>
      </c>
      <c r="F76" s="50">
        <f>データ!F177</f>
        <v>133.78</v>
      </c>
      <c r="G76" s="44" t="s">
        <v>423</v>
      </c>
      <c r="H76" s="9">
        <v>133.78</v>
      </c>
      <c r="I76" s="9" t="s">
        <v>42</v>
      </c>
      <c r="J76" s="11" t="str">
        <f t="shared" si="19"/>
        <v/>
      </c>
      <c r="K76" s="11" t="str">
        <f t="shared" si="20"/>
        <v/>
      </c>
      <c r="L76" s="12">
        <f t="shared" si="21"/>
        <v>-38.999999999998636</v>
      </c>
      <c r="M76" s="13">
        <f t="shared" si="22"/>
        <v>-135419.02545628298</v>
      </c>
      <c r="N76" s="6">
        <f t="shared" si="23"/>
        <v>2572961.4836693765</v>
      </c>
      <c r="O76" s="7"/>
      <c r="P76" t="str">
        <f>データ!P177</f>
        <v>陰</v>
      </c>
    </row>
    <row r="77" spans="1:16" x14ac:dyDescent="0.15">
      <c r="A77" s="51">
        <v>158</v>
      </c>
      <c r="B77" s="50" t="str">
        <f>データ!B178</f>
        <v>買</v>
      </c>
      <c r="C77" s="5">
        <f t="shared" si="25"/>
        <v>34.769749779315475</v>
      </c>
      <c r="D77" s="50" t="str">
        <f>データ!D178</f>
        <v>6.7 12:00</v>
      </c>
      <c r="E77" s="50">
        <f>データ!E178</f>
        <v>131.99</v>
      </c>
      <c r="F77" s="50">
        <f>データ!F178</f>
        <v>131.62</v>
      </c>
      <c r="G77" s="44" t="s">
        <v>438</v>
      </c>
      <c r="H77" s="9">
        <v>131.62</v>
      </c>
      <c r="I77" s="9" t="s">
        <v>42</v>
      </c>
      <c r="J77" s="11" t="str">
        <f t="shared" si="19"/>
        <v/>
      </c>
      <c r="K77" s="11" t="str">
        <f t="shared" si="20"/>
        <v/>
      </c>
      <c r="L77" s="12">
        <f t="shared" si="21"/>
        <v>-37.000000000000455</v>
      </c>
      <c r="M77" s="13">
        <f t="shared" si="22"/>
        <v>-128648.07418346884</v>
      </c>
      <c r="N77" s="6">
        <f t="shared" si="23"/>
        <v>2444313.4094859078</v>
      </c>
      <c r="O77" s="7"/>
      <c r="P77" t="str">
        <f>データ!P178</f>
        <v>陰</v>
      </c>
    </row>
    <row r="78" spans="1:16" x14ac:dyDescent="0.15">
      <c r="A78" s="51">
        <v>159</v>
      </c>
      <c r="B78" s="50" t="str">
        <f>データ!B179</f>
        <v>売</v>
      </c>
      <c r="C78" s="5">
        <f t="shared" si="25"/>
        <v>38.192397023218128</v>
      </c>
      <c r="D78" s="50" t="str">
        <f>データ!D179</f>
        <v>6.13 4:00</v>
      </c>
      <c r="E78" s="50">
        <f>データ!E179</f>
        <v>130.59</v>
      </c>
      <c r="F78" s="50">
        <f>データ!F179</f>
        <v>130.91</v>
      </c>
      <c r="G78" s="44" t="s">
        <v>452</v>
      </c>
      <c r="H78" s="9">
        <v>130.91</v>
      </c>
      <c r="I78" s="9" t="s">
        <v>42</v>
      </c>
      <c r="J78" s="11" t="str">
        <f t="shared" si="19"/>
        <v/>
      </c>
      <c r="K78" s="11" t="str">
        <f t="shared" si="20"/>
        <v/>
      </c>
      <c r="L78" s="12">
        <f t="shared" si="21"/>
        <v>-31.999999999999318</v>
      </c>
      <c r="M78" s="13">
        <f t="shared" si="22"/>
        <v>-122215.67047429539</v>
      </c>
      <c r="N78" s="6">
        <f t="shared" si="23"/>
        <v>2322097.7390116123</v>
      </c>
      <c r="O78" s="7"/>
      <c r="P78" t="str">
        <f>データ!P179</f>
        <v>陽</v>
      </c>
    </row>
    <row r="79" spans="1:16" x14ac:dyDescent="0.15">
      <c r="A79" s="51">
        <v>160</v>
      </c>
      <c r="B79" s="50" t="str">
        <f>データ!B180</f>
        <v>買</v>
      </c>
      <c r="C79" s="5">
        <f t="shared" si="25"/>
        <v>40.036167913994412</v>
      </c>
      <c r="D79" s="50" t="str">
        <f>データ!D180</f>
        <v>6.15 4:00</v>
      </c>
      <c r="E79" s="50">
        <f>データ!E180</f>
        <v>131.78</v>
      </c>
      <c r="F79" s="50">
        <f>データ!F180</f>
        <v>131.49</v>
      </c>
      <c r="G79" s="44" t="s">
        <v>367</v>
      </c>
      <c r="H79" s="9">
        <v>131.49</v>
      </c>
      <c r="I79" s="9" t="s">
        <v>42</v>
      </c>
      <c r="J79" s="11" t="str">
        <f t="shared" si="19"/>
        <v/>
      </c>
      <c r="K79" s="11" t="str">
        <f t="shared" si="20"/>
        <v/>
      </c>
      <c r="L79" s="12">
        <f t="shared" si="21"/>
        <v>-28.999999999999204</v>
      </c>
      <c r="M79" s="13">
        <f t="shared" si="22"/>
        <v>-116104.88695058061</v>
      </c>
      <c r="N79" s="6">
        <f t="shared" si="23"/>
        <v>2205992.8520610319</v>
      </c>
      <c r="O79" s="7"/>
      <c r="P79" t="str">
        <f>データ!P180</f>
        <v>陽</v>
      </c>
    </row>
    <row r="80" spans="1:16" x14ac:dyDescent="0.15">
      <c r="A80" s="51">
        <v>161</v>
      </c>
      <c r="B80" s="50" t="str">
        <f>データ!B181</f>
        <v>売</v>
      </c>
      <c r="C80" s="5">
        <f t="shared" si="25"/>
        <v>14.706619013740212</v>
      </c>
      <c r="D80" s="50" t="str">
        <f>データ!D181</f>
        <v>8.2 4:00</v>
      </c>
      <c r="E80" s="50">
        <f>データ!E181</f>
        <v>126.14</v>
      </c>
      <c r="F80" s="50">
        <f>データ!F181</f>
        <v>126.89</v>
      </c>
      <c r="G80" s="44" t="s">
        <v>453</v>
      </c>
      <c r="H80" s="9">
        <v>126.35</v>
      </c>
      <c r="I80" s="9" t="s">
        <v>42</v>
      </c>
      <c r="J80" s="11" t="str">
        <f t="shared" si="19"/>
        <v/>
      </c>
      <c r="K80" s="11" t="str">
        <f t="shared" si="20"/>
        <v/>
      </c>
      <c r="L80" s="12">
        <f t="shared" si="21"/>
        <v>-20.999999999999375</v>
      </c>
      <c r="M80" s="13">
        <f t="shared" si="22"/>
        <v>-30883.899928853527</v>
      </c>
      <c r="N80" s="6">
        <f t="shared" si="23"/>
        <v>2175108.9521321785</v>
      </c>
      <c r="O80" s="7"/>
      <c r="P80" t="str">
        <f>データ!P181</f>
        <v>陽</v>
      </c>
    </row>
    <row r="81" spans="1:16" x14ac:dyDescent="0.15">
      <c r="A81" s="51">
        <v>162</v>
      </c>
      <c r="B81" s="50" t="str">
        <f>データ!B182</f>
        <v>売</v>
      </c>
      <c r="C81" s="5">
        <f t="shared" si="25"/>
        <v>14.500726347547857</v>
      </c>
      <c r="D81" s="50" t="str">
        <f>データ!D182</f>
        <v>8.10 0:00</v>
      </c>
      <c r="E81" s="50">
        <f>データ!E182</f>
        <v>125.45</v>
      </c>
      <c r="F81" s="50">
        <f>データ!F182</f>
        <v>126.2</v>
      </c>
      <c r="G81" s="44" t="s">
        <v>454</v>
      </c>
      <c r="H81" s="9">
        <v>124.72</v>
      </c>
      <c r="I81" s="9" t="s">
        <v>39</v>
      </c>
      <c r="J81" s="11">
        <f t="shared" si="19"/>
        <v>73.000000000000398</v>
      </c>
      <c r="K81" s="11">
        <f t="shared" si="20"/>
        <v>105855.30233709994</v>
      </c>
      <c r="L81" s="12" t="str">
        <f t="shared" si="21"/>
        <v/>
      </c>
      <c r="M81" s="13" t="str">
        <f t="shared" si="22"/>
        <v/>
      </c>
      <c r="N81" s="6">
        <f t="shared" si="23"/>
        <v>2280964.2544692783</v>
      </c>
      <c r="O81" s="7"/>
      <c r="P81" t="str">
        <f>データ!P182</f>
        <v>陽</v>
      </c>
    </row>
    <row r="82" spans="1:16" x14ac:dyDescent="0.15">
      <c r="A82" s="51">
        <v>163</v>
      </c>
      <c r="B82" s="50" t="str">
        <f>データ!B183</f>
        <v>買</v>
      </c>
      <c r="C82" s="5">
        <f t="shared" si="25"/>
        <v>23.275145453767713</v>
      </c>
      <c r="D82" s="50" t="str">
        <f>データ!D183</f>
        <v>8.16 8:00</v>
      </c>
      <c r="E82" s="50">
        <f>データ!E183</f>
        <v>125.76</v>
      </c>
      <c r="F82" s="50">
        <f>データ!F183</f>
        <v>125.27</v>
      </c>
      <c r="G82" s="44" t="s">
        <v>455</v>
      </c>
      <c r="H82" s="9">
        <v>125.85</v>
      </c>
      <c r="I82" s="9" t="s">
        <v>39</v>
      </c>
      <c r="J82" s="11">
        <f t="shared" si="19"/>
        <v>8.99999999999892</v>
      </c>
      <c r="K82" s="11">
        <f t="shared" si="20"/>
        <v>20947.630908388426</v>
      </c>
      <c r="L82" s="12" t="str">
        <f t="shared" si="21"/>
        <v/>
      </c>
      <c r="M82" s="13" t="str">
        <f t="shared" si="22"/>
        <v/>
      </c>
      <c r="N82" s="6">
        <f t="shared" si="23"/>
        <v>2301911.8853776669</v>
      </c>
      <c r="O82" s="7"/>
      <c r="P82" t="str">
        <f>データ!P183</f>
        <v>陰</v>
      </c>
    </row>
    <row r="83" spans="1:16" x14ac:dyDescent="0.15">
      <c r="A83" s="51">
        <v>164</v>
      </c>
      <c r="B83" s="50" t="str">
        <f>データ!B184</f>
        <v>売</v>
      </c>
      <c r="C83" s="5">
        <f t="shared" si="25"/>
        <v>18.563805527239538</v>
      </c>
      <c r="D83" s="50" t="str">
        <f>データ!D184</f>
        <v>9.1 4:00</v>
      </c>
      <c r="E83" s="50">
        <f>データ!E184</f>
        <v>124.68</v>
      </c>
      <c r="F83" s="50">
        <f>データ!F184</f>
        <v>125.3</v>
      </c>
      <c r="G83" s="44" t="s">
        <v>449</v>
      </c>
      <c r="H83" s="9">
        <v>124.21</v>
      </c>
      <c r="I83" s="9" t="s">
        <v>39</v>
      </c>
      <c r="J83" s="11">
        <f t="shared" si="19"/>
        <v>47.000000000001307</v>
      </c>
      <c r="K83" s="11">
        <f t="shared" si="20"/>
        <v>87249.885978028251</v>
      </c>
      <c r="L83" s="12" t="str">
        <f t="shared" si="21"/>
        <v/>
      </c>
      <c r="M83" s="13" t="str">
        <f t="shared" si="22"/>
        <v/>
      </c>
      <c r="N83" s="6">
        <f t="shared" si="23"/>
        <v>2389161.7713556951</v>
      </c>
      <c r="O83" s="7"/>
      <c r="P83" t="str">
        <f>データ!P184</f>
        <v>陰</v>
      </c>
    </row>
    <row r="84" spans="1:16" x14ac:dyDescent="0.15">
      <c r="A84" s="51">
        <v>165</v>
      </c>
      <c r="B84" s="50" t="str">
        <f>データ!B185</f>
        <v>売</v>
      </c>
      <c r="C84" s="5">
        <f t="shared" si="25"/>
        <v>16.142984941592335</v>
      </c>
      <c r="D84" s="50" t="str">
        <f>データ!D185</f>
        <v>9.21 4:00</v>
      </c>
      <c r="E84" s="50">
        <f>データ!E185</f>
        <v>119.77</v>
      </c>
      <c r="F84" s="50">
        <f>データ!F185</f>
        <v>120.51</v>
      </c>
      <c r="G84" s="44" t="s">
        <v>456</v>
      </c>
      <c r="H84" s="9">
        <v>118.19</v>
      </c>
      <c r="I84" s="9" t="s">
        <v>39</v>
      </c>
      <c r="J84" s="11">
        <f t="shared" si="19"/>
        <v>157.99999999999983</v>
      </c>
      <c r="K84" s="11">
        <f t="shared" si="20"/>
        <v>255059.16207715863</v>
      </c>
      <c r="L84" s="12" t="str">
        <f t="shared" si="21"/>
        <v/>
      </c>
      <c r="M84" s="13" t="str">
        <f t="shared" si="22"/>
        <v/>
      </c>
      <c r="N84" s="6">
        <f t="shared" si="23"/>
        <v>2644220.9334328538</v>
      </c>
      <c r="O84" s="7"/>
      <c r="P84" t="str">
        <f>データ!P185</f>
        <v>陽</v>
      </c>
    </row>
    <row r="85" spans="1:16" x14ac:dyDescent="0.15">
      <c r="A85" s="51">
        <v>166</v>
      </c>
      <c r="B85" s="50" t="str">
        <f>データ!B186</f>
        <v>買</v>
      </c>
      <c r="C85" s="5">
        <f t="shared" si="25"/>
        <v>52.884418668657077</v>
      </c>
      <c r="D85" s="50" t="str">
        <f>データ!D186</f>
        <v>10.24 20:00</v>
      </c>
      <c r="E85" s="50">
        <f>データ!E186</f>
        <v>121.72</v>
      </c>
      <c r="F85" s="50">
        <f>データ!F186</f>
        <v>121.47</v>
      </c>
      <c r="G85" s="44" t="s">
        <v>498</v>
      </c>
      <c r="H85" s="9">
        <v>121.47</v>
      </c>
      <c r="I85" s="9" t="s">
        <v>42</v>
      </c>
      <c r="J85" s="11" t="str">
        <f t="shared" si="19"/>
        <v/>
      </c>
      <c r="K85" s="11" t="str">
        <f t="shared" si="20"/>
        <v/>
      </c>
      <c r="L85" s="12">
        <f t="shared" si="21"/>
        <v>-25</v>
      </c>
      <c r="M85" s="13">
        <f t="shared" si="22"/>
        <v>-132211.04667164269</v>
      </c>
      <c r="N85" s="6">
        <f t="shared" si="23"/>
        <v>2512009.8867612109</v>
      </c>
      <c r="O85" s="7"/>
      <c r="P85" t="str">
        <f>データ!P186</f>
        <v>陽</v>
      </c>
    </row>
    <row r="86" spans="1:16" x14ac:dyDescent="0.15">
      <c r="A86" s="51">
        <v>167</v>
      </c>
      <c r="B86" s="50" t="str">
        <f>データ!B187</f>
        <v>売</v>
      </c>
      <c r="C86" s="5">
        <f t="shared" si="25"/>
        <v>41.866831446020576</v>
      </c>
      <c r="D86" s="50" t="str">
        <f>データ!D187</f>
        <v>11.8 20:00</v>
      </c>
      <c r="E86" s="50">
        <f>データ!E187</f>
        <v>124.98</v>
      </c>
      <c r="F86" s="50">
        <f>データ!F187</f>
        <v>125.28</v>
      </c>
      <c r="G86" s="44" t="s">
        <v>521</v>
      </c>
      <c r="H86" s="9">
        <v>123.62</v>
      </c>
      <c r="I86" s="9" t="s">
        <v>39</v>
      </c>
      <c r="J86" s="11">
        <f t="shared" si="19"/>
        <v>135.99999999999994</v>
      </c>
      <c r="K86" s="11">
        <f t="shared" si="20"/>
        <v>569388.90766587958</v>
      </c>
      <c r="L86" s="12" t="str">
        <f t="shared" si="21"/>
        <v/>
      </c>
      <c r="M86" s="13" t="str">
        <f t="shared" si="22"/>
        <v/>
      </c>
      <c r="N86" s="6">
        <f t="shared" si="23"/>
        <v>3081398.7944270903</v>
      </c>
      <c r="O86" s="7">
        <f t="shared" si="28"/>
        <v>4.5333333333333741</v>
      </c>
      <c r="P86" t="str">
        <f>データ!P187</f>
        <v>陰</v>
      </c>
    </row>
    <row r="87" spans="1:16" x14ac:dyDescent="0.15">
      <c r="A87" s="51">
        <v>168</v>
      </c>
      <c r="B87" s="50" t="str">
        <f>データ!B188</f>
        <v>売</v>
      </c>
      <c r="C87" s="5">
        <f t="shared" si="25"/>
        <v>20.542658629513937</v>
      </c>
      <c r="D87" s="50" t="str">
        <f>データ!D188</f>
        <v>11.15 4:00</v>
      </c>
      <c r="E87" s="50">
        <f>データ!E188</f>
        <v>122.36</v>
      </c>
      <c r="F87" s="50">
        <f>データ!F188</f>
        <v>123.11</v>
      </c>
      <c r="G87" s="44" t="s">
        <v>499</v>
      </c>
      <c r="H87" s="9">
        <v>122.36</v>
      </c>
      <c r="I87" s="9" t="s">
        <v>202</v>
      </c>
      <c r="J87" s="11" t="str">
        <f t="shared" si="19"/>
        <v/>
      </c>
      <c r="K87" s="11" t="str">
        <f t="shared" si="20"/>
        <v/>
      </c>
      <c r="L87" s="12" t="str">
        <f t="shared" si="21"/>
        <v/>
      </c>
      <c r="M87" s="13" t="str">
        <f t="shared" si="22"/>
        <v/>
      </c>
      <c r="N87" s="6">
        <f t="shared" si="23"/>
        <v>3081398.7944270903</v>
      </c>
      <c r="O87" s="7"/>
      <c r="P87" t="str">
        <f>データ!P188</f>
        <v>陽</v>
      </c>
    </row>
    <row r="88" spans="1:16" x14ac:dyDescent="0.15">
      <c r="A88" s="51">
        <v>169</v>
      </c>
      <c r="B88" s="50" t="str">
        <f>データ!B189</f>
        <v>売</v>
      </c>
      <c r="C88" s="5">
        <f t="shared" si="25"/>
        <v>42.797205478154098</v>
      </c>
      <c r="D88" s="50" t="str">
        <f>データ!D189</f>
        <v>11.23 12:00</v>
      </c>
      <c r="E88" s="50">
        <f>データ!E189</f>
        <v>120</v>
      </c>
      <c r="F88" s="50">
        <f>データ!F189</f>
        <v>120.36</v>
      </c>
      <c r="G88" s="44" t="s">
        <v>500</v>
      </c>
      <c r="H88" s="9">
        <v>120</v>
      </c>
      <c r="I88" s="9" t="s">
        <v>202</v>
      </c>
      <c r="J88" s="11" t="str">
        <f t="shared" si="19"/>
        <v/>
      </c>
      <c r="K88" s="11" t="str">
        <f t="shared" si="20"/>
        <v/>
      </c>
      <c r="L88" s="12" t="str">
        <f t="shared" si="21"/>
        <v/>
      </c>
      <c r="M88" s="13" t="str">
        <f t="shared" si="22"/>
        <v/>
      </c>
      <c r="N88" s="6">
        <f t="shared" si="23"/>
        <v>3081398.7944270903</v>
      </c>
      <c r="O88" s="7"/>
      <c r="P88" t="str">
        <f>データ!P189</f>
        <v>陰</v>
      </c>
    </row>
    <row r="89" spans="1:16" x14ac:dyDescent="0.15">
      <c r="A89" s="51">
        <v>170</v>
      </c>
      <c r="B89" s="50" t="str">
        <f>データ!B190</f>
        <v>買</v>
      </c>
      <c r="C89" s="5">
        <f t="shared" si="25"/>
        <v>28.531470318769024</v>
      </c>
      <c r="D89" s="50" t="str">
        <f>データ!D190</f>
        <v>11.29 8:00</v>
      </c>
      <c r="E89" s="50">
        <f>データ!E190</f>
        <v>121.29</v>
      </c>
      <c r="F89" s="50">
        <f>データ!F190</f>
        <v>120.75</v>
      </c>
      <c r="G89" s="44" t="s">
        <v>501</v>
      </c>
      <c r="H89" s="9">
        <v>121.29</v>
      </c>
      <c r="I89" s="9" t="s">
        <v>202</v>
      </c>
      <c r="J89" s="11" t="str">
        <f t="shared" si="19"/>
        <v/>
      </c>
      <c r="K89" s="11" t="str">
        <f t="shared" si="20"/>
        <v/>
      </c>
      <c r="L89" s="12" t="str">
        <f t="shared" si="21"/>
        <v/>
      </c>
      <c r="M89" s="13" t="str">
        <f t="shared" si="22"/>
        <v/>
      </c>
      <c r="N89" s="6">
        <f t="shared" si="23"/>
        <v>3081398.7944270903</v>
      </c>
      <c r="O89" s="7"/>
      <c r="P89" t="str">
        <f>データ!P190</f>
        <v>陰</v>
      </c>
    </row>
    <row r="90" spans="1:16" x14ac:dyDescent="0.15">
      <c r="A90" s="51">
        <v>171</v>
      </c>
      <c r="B90" s="50" t="str">
        <f>データ!B191</f>
        <v>売</v>
      </c>
      <c r="C90" s="5">
        <f t="shared" si="25"/>
        <v>57.062940637539548</v>
      </c>
      <c r="D90" s="50" t="str">
        <f>データ!D191</f>
        <v>12.28 8:00</v>
      </c>
      <c r="E90" s="50">
        <f>データ!E191</f>
        <v>121.68</v>
      </c>
      <c r="F90" s="50">
        <f>データ!F191</f>
        <v>121.95</v>
      </c>
      <c r="G90" s="44" t="s">
        <v>502</v>
      </c>
      <c r="H90" s="9">
        <v>119.77</v>
      </c>
      <c r="I90" s="9" t="s">
        <v>39</v>
      </c>
      <c r="J90" s="11">
        <f t="shared" si="19"/>
        <v>191.00000000000108</v>
      </c>
      <c r="K90" s="11">
        <f t="shared" si="20"/>
        <v>1089902.1661770116</v>
      </c>
      <c r="L90" s="12" t="str">
        <f t="shared" si="21"/>
        <v/>
      </c>
      <c r="M90" s="13" t="str">
        <f t="shared" si="22"/>
        <v/>
      </c>
      <c r="N90" s="6">
        <f t="shared" si="23"/>
        <v>4171300.9606041019</v>
      </c>
      <c r="O90" s="7">
        <f t="shared" si="28"/>
        <v>7.0740740740742183</v>
      </c>
      <c r="P90" t="str">
        <f>データ!P191</f>
        <v>陰</v>
      </c>
    </row>
    <row r="91" spans="1:16" x14ac:dyDescent="0.15">
      <c r="A91" s="51"/>
      <c r="B91" s="50"/>
      <c r="C91" s="5"/>
      <c r="D91" s="66" t="s">
        <v>468</v>
      </c>
      <c r="E91" s="50"/>
      <c r="F91" s="50"/>
      <c r="G91" s="50"/>
      <c r="H91" s="9"/>
      <c r="I91" s="9"/>
      <c r="J91" s="11"/>
      <c r="K91" s="11"/>
      <c r="L91" s="12"/>
      <c r="M91" s="13"/>
      <c r="N91" s="6"/>
      <c r="O91" s="7"/>
    </row>
    <row r="92" spans="1:16" x14ac:dyDescent="0.15">
      <c r="A92" s="51">
        <v>172</v>
      </c>
      <c r="B92" s="50" t="str">
        <f>データ!B193</f>
        <v>売</v>
      </c>
      <c r="C92" s="5">
        <f>IFERROR(ABS(N90*$L$2/(E92-F92)/10000),"")</f>
        <v>67.279047751678576</v>
      </c>
      <c r="D92" s="50" t="str">
        <f>データ!D193</f>
        <v>1.6 8:00</v>
      </c>
      <c r="E92" s="50">
        <f>データ!E193</f>
        <v>119.41</v>
      </c>
      <c r="F92" s="50">
        <f>データ!F193</f>
        <v>119.72</v>
      </c>
      <c r="G92" s="44" t="s">
        <v>503</v>
      </c>
      <c r="H92" s="9">
        <v>118.85</v>
      </c>
      <c r="I92" s="9" t="s">
        <v>39</v>
      </c>
      <c r="J92" s="11">
        <f t="shared" si="19"/>
        <v>56.000000000000227</v>
      </c>
      <c r="K92" s="11">
        <f t="shared" si="20"/>
        <v>376762.66740940156</v>
      </c>
      <c r="L92" s="12" t="str">
        <f t="shared" si="21"/>
        <v/>
      </c>
      <c r="M92" s="13" t="str">
        <f t="shared" si="22"/>
        <v/>
      </c>
      <c r="N92" s="6">
        <f>IF(I92="ー",N90+0,IF(M92&lt;1,M92+N90,K92+N90))</f>
        <v>4548063.6280135037</v>
      </c>
      <c r="O92" s="7">
        <f t="shared" si="28"/>
        <v>1.80645161290322</v>
      </c>
      <c r="P92" t="str">
        <f>データ!P194</f>
        <v>陽</v>
      </c>
    </row>
    <row r="93" spans="1:16" x14ac:dyDescent="0.15">
      <c r="A93" s="51">
        <v>173</v>
      </c>
      <c r="B93" s="50" t="str">
        <f>データ!B194</f>
        <v>買</v>
      </c>
      <c r="C93" s="5">
        <f t="shared" si="25"/>
        <v>75.801060466892451</v>
      </c>
      <c r="D93" s="50" t="str">
        <f>データ!D194</f>
        <v>1.17 8:00</v>
      </c>
      <c r="E93" s="50">
        <f>データ!E194</f>
        <v>117.91</v>
      </c>
      <c r="F93" s="50">
        <f>データ!F194</f>
        <v>117.61</v>
      </c>
      <c r="G93" s="44" t="s">
        <v>504</v>
      </c>
      <c r="H93" s="9">
        <v>117.91</v>
      </c>
      <c r="I93" s="9" t="s">
        <v>202</v>
      </c>
      <c r="J93" s="11" t="str">
        <f t="shared" si="19"/>
        <v/>
      </c>
      <c r="K93" s="11" t="str">
        <f t="shared" si="20"/>
        <v/>
      </c>
      <c r="L93" s="12" t="str">
        <f t="shared" si="21"/>
        <v/>
      </c>
      <c r="M93" s="13" t="str">
        <f t="shared" si="22"/>
        <v/>
      </c>
      <c r="N93" s="6">
        <f t="shared" si="23"/>
        <v>4548063.6280135037</v>
      </c>
      <c r="O93" s="7"/>
      <c r="P93" t="str">
        <f>データ!P195</f>
        <v>陽</v>
      </c>
    </row>
    <row r="94" spans="1:16" x14ac:dyDescent="0.15">
      <c r="A94" s="51">
        <v>174</v>
      </c>
      <c r="B94" s="50" t="str">
        <f>データ!B195</f>
        <v>買</v>
      </c>
      <c r="C94" s="5">
        <f t="shared" si="25"/>
        <v>66.883288647259533</v>
      </c>
      <c r="D94" s="50" t="str">
        <f>データ!D195</f>
        <v>1.23 0:00</v>
      </c>
      <c r="E94" s="50">
        <f>データ!E195</f>
        <v>119.82</v>
      </c>
      <c r="F94" s="50">
        <f>データ!F195</f>
        <v>119.48</v>
      </c>
      <c r="G94" s="44" t="s">
        <v>505</v>
      </c>
      <c r="H94" s="9">
        <v>119.82</v>
      </c>
      <c r="I94" s="9" t="s">
        <v>202</v>
      </c>
      <c r="J94" s="11" t="str">
        <f t="shared" si="19"/>
        <v/>
      </c>
      <c r="K94" s="11" t="str">
        <f t="shared" si="20"/>
        <v/>
      </c>
      <c r="L94" s="12" t="str">
        <f t="shared" si="21"/>
        <v/>
      </c>
      <c r="M94" s="13" t="str">
        <f t="shared" si="22"/>
        <v/>
      </c>
      <c r="N94" s="6">
        <f t="shared" si="23"/>
        <v>4548063.6280135037</v>
      </c>
      <c r="O94" s="7"/>
      <c r="P94" t="str">
        <f>データ!P196</f>
        <v>？</v>
      </c>
    </row>
    <row r="95" spans="1:16" x14ac:dyDescent="0.15">
      <c r="A95" s="51">
        <v>175</v>
      </c>
      <c r="B95" s="50" t="str">
        <f>データ!B196</f>
        <v>買</v>
      </c>
      <c r="C95" s="5">
        <f t="shared" si="25"/>
        <v>45.480636280135045</v>
      </c>
      <c r="D95" s="50" t="str">
        <f>データ!D196</f>
        <v>2.15 16:00</v>
      </c>
      <c r="E95" s="50">
        <f>データ!E196</f>
        <v>123.1</v>
      </c>
      <c r="F95" s="50">
        <f>データ!F196</f>
        <v>122.6</v>
      </c>
      <c r="G95" s="44" t="s">
        <v>506</v>
      </c>
      <c r="H95" s="9">
        <v>127.48</v>
      </c>
      <c r="I95" s="9" t="s">
        <v>39</v>
      </c>
      <c r="J95" s="11">
        <f t="shared" si="19"/>
        <v>438.00000000000097</v>
      </c>
      <c r="K95" s="11">
        <f t="shared" si="20"/>
        <v>1992051.8690699195</v>
      </c>
      <c r="L95" s="12" t="str">
        <f t="shared" si="21"/>
        <v/>
      </c>
      <c r="M95" s="13" t="str">
        <f t="shared" si="22"/>
        <v/>
      </c>
      <c r="N95" s="6">
        <f t="shared" ref="N95:N121" si="29">IF(I95="ー",N94+0,IF(M95&lt;1,M95+N94,K95+N94))</f>
        <v>6540115.4970834237</v>
      </c>
      <c r="O95" s="7">
        <f t="shared" si="28"/>
        <v>8.7600000000000193</v>
      </c>
      <c r="P95" t="str">
        <f>データ!P197</f>
        <v>陰</v>
      </c>
    </row>
    <row r="96" spans="1:16" x14ac:dyDescent="0.15">
      <c r="A96" s="51">
        <v>176</v>
      </c>
      <c r="B96" s="50" t="str">
        <f>データ!B197</f>
        <v>買</v>
      </c>
      <c r="C96" s="5">
        <f t="shared" si="25"/>
        <v>109.00192495138627</v>
      </c>
      <c r="D96" s="50" t="str">
        <f>データ!D197</f>
        <v>3.21 0:00</v>
      </c>
      <c r="E96" s="50">
        <f>データ!E197</f>
        <v>132.80000000000001</v>
      </c>
      <c r="F96" s="50">
        <f>データ!F197</f>
        <v>132.5</v>
      </c>
      <c r="G96" s="44" t="s">
        <v>507</v>
      </c>
      <c r="H96" s="9">
        <v>132.80000000000001</v>
      </c>
      <c r="I96" s="9" t="s">
        <v>508</v>
      </c>
      <c r="J96" s="11" t="str">
        <f t="shared" si="19"/>
        <v/>
      </c>
      <c r="K96" s="11" t="str">
        <f t="shared" si="20"/>
        <v/>
      </c>
      <c r="L96" s="12" t="str">
        <f t="shared" si="21"/>
        <v/>
      </c>
      <c r="M96" s="13" t="str">
        <f t="shared" si="22"/>
        <v/>
      </c>
      <c r="N96" s="6">
        <f t="shared" si="29"/>
        <v>6540115.4970834237</v>
      </c>
      <c r="O96" s="7"/>
      <c r="P96" t="str">
        <f>データ!P198</f>
        <v>陰</v>
      </c>
    </row>
    <row r="97" spans="1:16" x14ac:dyDescent="0.15">
      <c r="A97" s="51">
        <v>177</v>
      </c>
      <c r="B97" s="50" t="str">
        <f>データ!B198</f>
        <v>売</v>
      </c>
      <c r="C97" s="5">
        <f t="shared" si="25"/>
        <v>83.847634577989439</v>
      </c>
      <c r="D97" s="50" t="str">
        <f>データ!D198</f>
        <v>4.2 20.00</v>
      </c>
      <c r="E97" s="50">
        <f>データ!E198</f>
        <v>131.44999999999999</v>
      </c>
      <c r="F97" s="50">
        <f>データ!F198</f>
        <v>131.84</v>
      </c>
      <c r="G97" s="44" t="s">
        <v>509</v>
      </c>
      <c r="H97" s="9">
        <v>131.44999999999999</v>
      </c>
      <c r="I97" s="9" t="s">
        <v>202</v>
      </c>
      <c r="J97" s="11" t="str">
        <f t="shared" si="19"/>
        <v/>
      </c>
      <c r="K97" s="11" t="str">
        <f t="shared" si="20"/>
        <v/>
      </c>
      <c r="L97" s="12" t="str">
        <f t="shared" si="21"/>
        <v/>
      </c>
      <c r="M97" s="13" t="str">
        <f t="shared" si="22"/>
        <v/>
      </c>
      <c r="N97" s="6">
        <f t="shared" si="29"/>
        <v>6540115.4970834237</v>
      </c>
      <c r="O97" s="7"/>
      <c r="P97" t="str">
        <f>データ!P199</f>
        <v>陽</v>
      </c>
    </row>
    <row r="98" spans="1:16" x14ac:dyDescent="0.15">
      <c r="A98" s="51">
        <v>178</v>
      </c>
      <c r="B98" s="50" t="str">
        <f>データ!B199</f>
        <v>売</v>
      </c>
      <c r="C98" s="5">
        <f t="shared" si="25"/>
        <v>74.319494285039283</v>
      </c>
      <c r="D98" s="50" t="str">
        <f>データ!D199</f>
        <v>4.4 8:00</v>
      </c>
      <c r="E98" s="50">
        <f>データ!E199</f>
        <v>131.15</v>
      </c>
      <c r="F98" s="50">
        <f>データ!F199</f>
        <v>131.59</v>
      </c>
      <c r="G98" s="44" t="s">
        <v>510</v>
      </c>
      <c r="H98" s="9">
        <v>131.15</v>
      </c>
      <c r="I98" s="9" t="s">
        <v>202</v>
      </c>
      <c r="J98" s="11" t="str">
        <f t="shared" si="19"/>
        <v/>
      </c>
      <c r="K98" s="11" t="str">
        <f t="shared" si="20"/>
        <v/>
      </c>
      <c r="L98" s="12" t="str">
        <f t="shared" si="21"/>
        <v/>
      </c>
      <c r="M98" s="13" t="str">
        <f t="shared" si="22"/>
        <v/>
      </c>
      <c r="N98" s="6">
        <f t="shared" si="29"/>
        <v>6540115.4970834237</v>
      </c>
      <c r="O98" s="7"/>
      <c r="P98" t="str">
        <f>データ!P200</f>
        <v>陰</v>
      </c>
    </row>
    <row r="99" spans="1:16" x14ac:dyDescent="0.15">
      <c r="A99" s="51">
        <v>179</v>
      </c>
      <c r="B99" s="50" t="str">
        <f>データ!B200</f>
        <v>売</v>
      </c>
      <c r="C99" s="5">
        <f t="shared" si="25"/>
        <v>83.847634577995549</v>
      </c>
      <c r="D99" s="50" t="str">
        <f>データ!D200</f>
        <v>5.9 20:00</v>
      </c>
      <c r="E99" s="50">
        <f>データ!E200</f>
        <v>128.4</v>
      </c>
      <c r="F99" s="50">
        <f>データ!F200</f>
        <v>128.79</v>
      </c>
      <c r="G99" s="44" t="s">
        <v>511</v>
      </c>
      <c r="H99" s="9">
        <v>128.79</v>
      </c>
      <c r="I99" s="9" t="s">
        <v>42</v>
      </c>
      <c r="J99" s="11" t="str">
        <f t="shared" si="19"/>
        <v/>
      </c>
      <c r="K99" s="11" t="str">
        <f t="shared" si="20"/>
        <v/>
      </c>
      <c r="L99" s="12">
        <f t="shared" si="21"/>
        <v>-38.999999999998636</v>
      </c>
      <c r="M99" s="13">
        <f t="shared" si="22"/>
        <v>-327005.77485417121</v>
      </c>
      <c r="N99" s="6">
        <f t="shared" si="29"/>
        <v>6213109.7222292526</v>
      </c>
      <c r="O99" s="7"/>
      <c r="P99" t="str">
        <f>データ!P201</f>
        <v>陰</v>
      </c>
    </row>
    <row r="100" spans="1:16" x14ac:dyDescent="0.15">
      <c r="A100" s="51">
        <v>180</v>
      </c>
      <c r="B100" s="50" t="str">
        <f>データ!B201</f>
        <v>売</v>
      </c>
      <c r="C100" s="5">
        <f t="shared" si="25"/>
        <v>75.769630758893953</v>
      </c>
      <c r="D100" s="50" t="str">
        <f>データ!D201</f>
        <v>5.15 8:00</v>
      </c>
      <c r="E100" s="50">
        <f>データ!E201</f>
        <v>128.34</v>
      </c>
      <c r="F100" s="50">
        <f>データ!F201</f>
        <v>128.75</v>
      </c>
      <c r="G100" s="44" t="s">
        <v>512</v>
      </c>
      <c r="H100" s="9">
        <v>128.34</v>
      </c>
      <c r="I100" s="9" t="s">
        <v>202</v>
      </c>
      <c r="J100" s="11" t="str">
        <f t="shared" si="19"/>
        <v/>
      </c>
      <c r="K100" s="11" t="str">
        <f t="shared" si="20"/>
        <v/>
      </c>
      <c r="L100" s="12" t="str">
        <f t="shared" si="21"/>
        <v/>
      </c>
      <c r="M100" s="13" t="str">
        <f t="shared" si="22"/>
        <v/>
      </c>
      <c r="N100" s="6">
        <f t="shared" si="29"/>
        <v>6213109.7222292526</v>
      </c>
      <c r="O100" s="7"/>
      <c r="P100" t="str">
        <f>データ!P202</f>
        <v>陽</v>
      </c>
    </row>
    <row r="101" spans="1:16" x14ac:dyDescent="0.15">
      <c r="A101" s="51">
        <v>181</v>
      </c>
      <c r="B101" s="50" t="str">
        <f>データ!B202</f>
        <v>買</v>
      </c>
      <c r="C101" s="5">
        <f t="shared" si="25"/>
        <v>135.06760265715533</v>
      </c>
      <c r="D101" s="50" t="str">
        <f>データ!D202</f>
        <v>6.20 4:00</v>
      </c>
      <c r="E101" s="50">
        <f>データ!E202</f>
        <v>124.08</v>
      </c>
      <c r="F101" s="50">
        <f>データ!F202</f>
        <v>123.85</v>
      </c>
      <c r="G101" s="44" t="s">
        <v>513</v>
      </c>
      <c r="H101" s="9">
        <v>123.85</v>
      </c>
      <c r="I101" s="9" t="s">
        <v>42</v>
      </c>
      <c r="J101" s="11" t="str">
        <f t="shared" si="19"/>
        <v/>
      </c>
      <c r="K101" s="11" t="str">
        <f t="shared" si="20"/>
        <v/>
      </c>
      <c r="L101" s="12">
        <f t="shared" si="21"/>
        <v>-23.000000000000398</v>
      </c>
      <c r="M101" s="13">
        <f t="shared" si="22"/>
        <v>-310655.48611146264</v>
      </c>
      <c r="N101" s="6">
        <f t="shared" si="29"/>
        <v>5902454.2361177895</v>
      </c>
      <c r="O101" s="7"/>
      <c r="P101" t="str">
        <f>データ!P203</f>
        <v>陽</v>
      </c>
    </row>
    <row r="102" spans="1:16" x14ac:dyDescent="0.15">
      <c r="A102" s="51">
        <v>182</v>
      </c>
      <c r="B102" s="50" t="str">
        <f>データ!B203</f>
        <v>買</v>
      </c>
      <c r="C102" s="5">
        <f t="shared" si="25"/>
        <v>36.89033897573632</v>
      </c>
      <c r="D102" s="50" t="str">
        <f>データ!D203</f>
        <v>6.20.8:00</v>
      </c>
      <c r="E102" s="50">
        <f>データ!E203</f>
        <v>124.28</v>
      </c>
      <c r="F102" s="50">
        <f>データ!F203</f>
        <v>123.48</v>
      </c>
      <c r="G102" s="44" t="s">
        <v>520</v>
      </c>
      <c r="H102" s="9">
        <v>124.76</v>
      </c>
      <c r="I102" s="9" t="s">
        <v>39</v>
      </c>
      <c r="J102" s="11">
        <f t="shared" si="19"/>
        <v>48.000000000000398</v>
      </c>
      <c r="K102" s="11">
        <f t="shared" si="20"/>
        <v>177073.6270835358</v>
      </c>
      <c r="L102" s="12" t="str">
        <f t="shared" si="21"/>
        <v/>
      </c>
      <c r="M102" s="13" t="str">
        <f t="shared" si="22"/>
        <v/>
      </c>
      <c r="N102" s="6">
        <f t="shared" si="29"/>
        <v>6079527.8632013258</v>
      </c>
      <c r="O102" s="7"/>
      <c r="P102" t="str">
        <f>データ!P204</f>
        <v>陰</v>
      </c>
    </row>
    <row r="103" spans="1:16" x14ac:dyDescent="0.15">
      <c r="A103" s="51">
        <v>183</v>
      </c>
      <c r="B103" s="50" t="str">
        <f>データ!B204</f>
        <v>売</v>
      </c>
      <c r="C103" s="5">
        <f t="shared" si="25"/>
        <v>45.369610919412764</v>
      </c>
      <c r="D103" s="50" t="str">
        <f>データ!D204</f>
        <v>6.26 8:00</v>
      </c>
      <c r="E103" s="50">
        <f>データ!E204</f>
        <v>123.76</v>
      </c>
      <c r="F103" s="50">
        <f>データ!F204</f>
        <v>124.43</v>
      </c>
      <c r="G103" s="44" t="s">
        <v>514</v>
      </c>
      <c r="H103" s="9">
        <v>123.76</v>
      </c>
      <c r="I103" s="9" t="s">
        <v>515</v>
      </c>
      <c r="J103" s="11" t="str">
        <f t="shared" si="19"/>
        <v/>
      </c>
      <c r="K103" s="11" t="str">
        <f t="shared" si="20"/>
        <v/>
      </c>
      <c r="L103" s="12" t="str">
        <f t="shared" si="21"/>
        <v/>
      </c>
      <c r="M103" s="13" t="str">
        <f t="shared" si="22"/>
        <v/>
      </c>
      <c r="N103" s="6">
        <f t="shared" si="29"/>
        <v>6079527.8632013258</v>
      </c>
      <c r="O103" s="7"/>
      <c r="P103" t="str">
        <f>データ!P205</f>
        <v>陰</v>
      </c>
    </row>
    <row r="104" spans="1:16" x14ac:dyDescent="0.15">
      <c r="A104" s="51">
        <v>184</v>
      </c>
      <c r="B104" s="50" t="str">
        <f>データ!B205</f>
        <v>買</v>
      </c>
      <c r="C104" s="5">
        <f t="shared" si="25"/>
        <v>46.765598947702095</v>
      </c>
      <c r="D104" s="50" t="str">
        <f>データ!D205</f>
        <v>7.17 16:00</v>
      </c>
      <c r="E104" s="50">
        <f>データ!E205</f>
        <v>123.61</v>
      </c>
      <c r="F104" s="50">
        <f>データ!F205</f>
        <v>122.96</v>
      </c>
      <c r="G104" s="44" t="s">
        <v>516</v>
      </c>
      <c r="H104" s="9">
        <v>123.61</v>
      </c>
      <c r="I104" s="9" t="s">
        <v>202</v>
      </c>
      <c r="J104" s="11" t="str">
        <f t="shared" si="19"/>
        <v/>
      </c>
      <c r="K104" s="11" t="str">
        <f t="shared" si="20"/>
        <v/>
      </c>
      <c r="L104" s="12" t="str">
        <f t="shared" si="21"/>
        <v/>
      </c>
      <c r="M104" s="13" t="str">
        <f t="shared" si="22"/>
        <v/>
      </c>
      <c r="N104" s="6">
        <f t="shared" si="29"/>
        <v>6079527.8632013258</v>
      </c>
      <c r="O104" s="7"/>
      <c r="P104" t="str">
        <f>データ!P206</f>
        <v>陽</v>
      </c>
    </row>
    <row r="105" spans="1:16" x14ac:dyDescent="0.15">
      <c r="A105" s="51">
        <v>185</v>
      </c>
      <c r="B105" s="50" t="str">
        <f>データ!B206</f>
        <v>売</v>
      </c>
      <c r="C105" s="5">
        <f t="shared" si="25"/>
        <v>82.155781935152035</v>
      </c>
      <c r="D105" s="50" t="str">
        <f>データ!D206</f>
        <v>7.25 12:00</v>
      </c>
      <c r="E105" s="50">
        <f>データ!E206</f>
        <v>121.02</v>
      </c>
      <c r="F105" s="50">
        <f>データ!F206</f>
        <v>121.39</v>
      </c>
      <c r="G105" s="44" t="s">
        <v>495</v>
      </c>
      <c r="H105" s="9">
        <v>121.02</v>
      </c>
      <c r="I105" s="9" t="s">
        <v>508</v>
      </c>
      <c r="J105" s="11" t="str">
        <f t="shared" si="19"/>
        <v/>
      </c>
      <c r="K105" s="11" t="str">
        <f t="shared" si="20"/>
        <v/>
      </c>
      <c r="L105" s="12" t="str">
        <f t="shared" si="21"/>
        <v/>
      </c>
      <c r="M105" s="13" t="str">
        <f t="shared" si="22"/>
        <v/>
      </c>
      <c r="N105" s="6">
        <f t="shared" si="29"/>
        <v>6079527.8632013258</v>
      </c>
      <c r="O105" s="7"/>
      <c r="P105" t="str">
        <f>データ!P207</f>
        <v>陰</v>
      </c>
    </row>
    <row r="106" spans="1:16" x14ac:dyDescent="0.15">
      <c r="A106" s="51">
        <v>186</v>
      </c>
      <c r="B106" s="50" t="str">
        <f>データ!B207</f>
        <v>売</v>
      </c>
      <c r="C106" s="5">
        <f t="shared" si="25"/>
        <v>26.204861479316136</v>
      </c>
      <c r="D106" s="50" t="str">
        <f>データ!D207</f>
        <v>8.2 12:00</v>
      </c>
      <c r="E106" s="50">
        <f>データ!E207</f>
        <v>121.42</v>
      </c>
      <c r="F106" s="50">
        <f>データ!F207</f>
        <v>122.58</v>
      </c>
      <c r="G106" s="44" t="s">
        <v>517</v>
      </c>
      <c r="H106" s="9">
        <v>121.42</v>
      </c>
      <c r="I106" s="9" t="s">
        <v>202</v>
      </c>
      <c r="J106" s="11" t="str">
        <f t="shared" ref="J106:J121" si="30">IFERROR(IF(AND(B106="売",I106="勝"),ABS(E106-H106),IF(AND(B106="買",I106="勝"),ABS(E106-H106),""))*100,"")</f>
        <v/>
      </c>
      <c r="K106" s="11" t="str">
        <f t="shared" ref="K106:K121" si="31">IFERROR(IF(J106&gt;=1,J106*C106*100,""),"")</f>
        <v/>
      </c>
      <c r="L106" s="12" t="str">
        <f t="shared" ref="L106:L121" si="32">IFERROR(IF(AND(B106="売",I106="負"),(E106-H106),IF(AND(B106="買",I106="負"),(H106-E106),""))*100,"")</f>
        <v/>
      </c>
      <c r="M106" s="13" t="str">
        <f t="shared" ref="M106:M121" si="33">IFERROR(IF(L106&lt;=1,L106*C106*100,""),"")</f>
        <v/>
      </c>
      <c r="N106" s="6">
        <f t="shared" si="29"/>
        <v>6079527.8632013258</v>
      </c>
      <c r="O106" s="7"/>
      <c r="P106" t="str">
        <f>データ!P208</f>
        <v>陽</v>
      </c>
    </row>
    <row r="107" spans="1:16" x14ac:dyDescent="0.15">
      <c r="A107" s="51">
        <v>187</v>
      </c>
      <c r="B107" s="50" t="str">
        <f>データ!B208</f>
        <v>売</v>
      </c>
      <c r="C107" s="5">
        <f t="shared" ref="C107:C121" si="34">IFERROR(ABS(N106*$L$2/(E107-F107)/10000),"")</f>
        <v>144.75066340955968</v>
      </c>
      <c r="D107" s="50" t="str">
        <f>データ!D208</f>
        <v>8.13 0:00</v>
      </c>
      <c r="E107" s="50">
        <f>データ!E208</f>
        <v>122.53</v>
      </c>
      <c r="F107" s="50">
        <f>データ!F208</f>
        <v>122.74</v>
      </c>
      <c r="G107" s="44" t="s">
        <v>523</v>
      </c>
      <c r="H107" s="9">
        <v>122.74</v>
      </c>
      <c r="I107" s="9" t="s">
        <v>42</v>
      </c>
      <c r="J107" s="11" t="str">
        <f t="shared" si="30"/>
        <v/>
      </c>
      <c r="K107" s="11" t="str">
        <f t="shared" si="31"/>
        <v/>
      </c>
      <c r="L107" s="12">
        <f t="shared" si="32"/>
        <v>-20.999999999999375</v>
      </c>
      <c r="M107" s="13">
        <f t="shared" si="33"/>
        <v>-303976.39316006628</v>
      </c>
      <c r="N107" s="6">
        <f t="shared" si="29"/>
        <v>5775551.4700412592</v>
      </c>
      <c r="O107" s="7"/>
      <c r="P107" t="str">
        <f>データ!P209</f>
        <v>陽</v>
      </c>
    </row>
    <row r="108" spans="1:16" x14ac:dyDescent="0.15">
      <c r="A108" s="51">
        <v>188</v>
      </c>
      <c r="B108" s="50" t="str">
        <f>データ!B209</f>
        <v>買</v>
      </c>
      <c r="C108" s="5">
        <f t="shared" si="34"/>
        <v>82.507878143447911</v>
      </c>
      <c r="D108" s="50" t="str">
        <f>データ!D209</f>
        <v>8.17 12:00</v>
      </c>
      <c r="E108" s="50">
        <f>データ!E209</f>
        <v>124.85</v>
      </c>
      <c r="F108" s="50">
        <f>データ!F209</f>
        <v>124.5</v>
      </c>
      <c r="G108" s="44" t="s">
        <v>552</v>
      </c>
      <c r="H108" s="9">
        <v>124.85</v>
      </c>
      <c r="I108" s="9" t="s">
        <v>202</v>
      </c>
      <c r="J108" s="11" t="str">
        <f t="shared" si="30"/>
        <v/>
      </c>
      <c r="K108" s="11" t="str">
        <f t="shared" si="31"/>
        <v/>
      </c>
      <c r="L108" s="12" t="str">
        <f t="shared" si="32"/>
        <v/>
      </c>
      <c r="M108" s="13" t="str">
        <f t="shared" si="33"/>
        <v/>
      </c>
      <c r="N108" s="6">
        <f t="shared" si="29"/>
        <v>5775551.4700412592</v>
      </c>
      <c r="O108" s="7"/>
      <c r="P108" t="str">
        <f>データ!P210</f>
        <v>陽</v>
      </c>
    </row>
    <row r="109" spans="1:16" x14ac:dyDescent="0.15">
      <c r="A109" s="51">
        <v>189</v>
      </c>
      <c r="B109" s="50" t="str">
        <f>データ!B210</f>
        <v>売</v>
      </c>
      <c r="C109" s="5">
        <f t="shared" si="34"/>
        <v>577.55514700415881</v>
      </c>
      <c r="D109" s="50" t="str">
        <f>データ!D210</f>
        <v>8.27 12:00</v>
      </c>
      <c r="E109" s="50">
        <f>データ!E210</f>
        <v>124.26</v>
      </c>
      <c r="F109" s="50">
        <f>データ!F210</f>
        <v>124.31</v>
      </c>
      <c r="G109" s="44" t="s">
        <v>553</v>
      </c>
      <c r="H109" s="9">
        <v>124.31</v>
      </c>
      <c r="I109" s="9" t="s">
        <v>42</v>
      </c>
      <c r="J109" s="11" t="str">
        <f t="shared" si="30"/>
        <v/>
      </c>
      <c r="K109" s="11" t="str">
        <f t="shared" si="31"/>
        <v/>
      </c>
      <c r="L109" s="12">
        <f t="shared" si="32"/>
        <v>-4.9999999999997158</v>
      </c>
      <c r="M109" s="13">
        <f t="shared" si="33"/>
        <v>-288777.57350206299</v>
      </c>
      <c r="N109" s="6">
        <f t="shared" si="29"/>
        <v>5486773.8965391964</v>
      </c>
      <c r="O109" s="7"/>
      <c r="P109" t="str">
        <f>データ!P211</f>
        <v>陰</v>
      </c>
    </row>
    <row r="110" spans="1:16" x14ac:dyDescent="0.15">
      <c r="A110" s="51">
        <v>190</v>
      </c>
      <c r="B110" s="50" t="str">
        <f>データ!B211</f>
        <v>買</v>
      </c>
      <c r="C110" s="5">
        <f t="shared" si="34"/>
        <v>144.38878675103319</v>
      </c>
      <c r="D110" s="50" t="str">
        <f>データ!D211</f>
        <v>8.30 4:00</v>
      </c>
      <c r="E110" s="50">
        <f>データ!E211</f>
        <v>124.53</v>
      </c>
      <c r="F110" s="50">
        <f>データ!F211</f>
        <v>124.34</v>
      </c>
      <c r="G110" s="44" t="s">
        <v>529</v>
      </c>
      <c r="H110" s="9">
        <v>124.53</v>
      </c>
      <c r="I110" s="9" t="s">
        <v>202</v>
      </c>
      <c r="J110" s="11" t="str">
        <f t="shared" si="30"/>
        <v/>
      </c>
      <c r="K110" s="11" t="str">
        <f t="shared" si="31"/>
        <v/>
      </c>
      <c r="L110" s="12" t="str">
        <f t="shared" si="32"/>
        <v/>
      </c>
      <c r="M110" s="13" t="str">
        <f t="shared" si="33"/>
        <v/>
      </c>
      <c r="N110" s="6">
        <f t="shared" si="29"/>
        <v>5486773.8965391964</v>
      </c>
      <c r="O110" s="7"/>
      <c r="P110" t="str">
        <f>データ!P212</f>
        <v>陰</v>
      </c>
    </row>
    <row r="111" spans="1:16" x14ac:dyDescent="0.15">
      <c r="A111" s="51">
        <v>191</v>
      </c>
      <c r="B111" s="50" t="str">
        <f>データ!B212</f>
        <v>買</v>
      </c>
      <c r="C111" s="5">
        <f t="shared" si="34"/>
        <v>109.73547793078393</v>
      </c>
      <c r="D111" s="50" t="str">
        <f>データ!D212</f>
        <v>9.5 16:00</v>
      </c>
      <c r="E111" s="50">
        <f>データ!E212</f>
        <v>124.74</v>
      </c>
      <c r="F111" s="50">
        <f>データ!F212</f>
        <v>124.49</v>
      </c>
      <c r="G111" s="44" t="s">
        <v>554</v>
      </c>
      <c r="H111" s="9">
        <v>125.58</v>
      </c>
      <c r="I111" s="9" t="s">
        <v>39</v>
      </c>
      <c r="J111" s="11">
        <f t="shared" si="30"/>
        <v>84.000000000000341</v>
      </c>
      <c r="K111" s="11">
        <f t="shared" si="31"/>
        <v>921778.01461858873</v>
      </c>
      <c r="L111" s="12" t="str">
        <f t="shared" si="32"/>
        <v/>
      </c>
      <c r="M111" s="13" t="str">
        <f t="shared" si="33"/>
        <v/>
      </c>
      <c r="N111" s="6">
        <f t="shared" si="29"/>
        <v>6408551.911157785</v>
      </c>
      <c r="O111" s="7">
        <f t="shared" si="28"/>
        <v>3.3600000000000136</v>
      </c>
      <c r="P111" t="str">
        <f>データ!P213</f>
        <v>陰</v>
      </c>
    </row>
    <row r="112" spans="1:16" x14ac:dyDescent="0.15">
      <c r="A112" s="51">
        <v>192</v>
      </c>
      <c r="B112" s="50" t="str">
        <f>データ!B213</f>
        <v>売</v>
      </c>
      <c r="C112" s="5">
        <f t="shared" si="34"/>
        <v>61.620691453440706</v>
      </c>
      <c r="D112" s="50" t="str">
        <f>データ!D213</f>
        <v>9.25 8:00</v>
      </c>
      <c r="E112" s="50">
        <f>データ!E213</f>
        <v>126.03</v>
      </c>
      <c r="F112" s="50">
        <f>データ!F213</f>
        <v>126.55</v>
      </c>
      <c r="G112" s="44" t="s">
        <v>555</v>
      </c>
      <c r="H112" s="9">
        <v>126.55</v>
      </c>
      <c r="I112" s="9" t="s">
        <v>42</v>
      </c>
      <c r="J112" s="11" t="str">
        <f t="shared" si="30"/>
        <v/>
      </c>
      <c r="K112" s="11" t="str">
        <f t="shared" si="31"/>
        <v/>
      </c>
      <c r="L112" s="12">
        <f t="shared" si="32"/>
        <v>-51.999999999999602</v>
      </c>
      <c r="M112" s="13">
        <f t="shared" si="33"/>
        <v>-320427.5955578892</v>
      </c>
      <c r="N112" s="6">
        <f t="shared" si="29"/>
        <v>6088124.315599896</v>
      </c>
      <c r="O112" s="7"/>
      <c r="P112" t="str">
        <f>データ!P214</f>
        <v>陰</v>
      </c>
    </row>
    <row r="113" spans="1:16" x14ac:dyDescent="0.15">
      <c r="A113" s="51">
        <v>193</v>
      </c>
      <c r="B113" s="50" t="str">
        <f>データ!B214</f>
        <v>買</v>
      </c>
      <c r="C113" s="5">
        <f t="shared" si="34"/>
        <v>78.052875841021347</v>
      </c>
      <c r="D113" s="50" t="str">
        <f>データ!D214</f>
        <v>11.20 8:00</v>
      </c>
      <c r="E113" s="50">
        <f>データ!E214</f>
        <v>129.4</v>
      </c>
      <c r="F113" s="50">
        <f>データ!F214</f>
        <v>129.01</v>
      </c>
      <c r="G113" s="44" t="s">
        <v>556</v>
      </c>
      <c r="H113" s="9">
        <v>131.08000000000001</v>
      </c>
      <c r="I113" s="9" t="s">
        <v>39</v>
      </c>
      <c r="J113" s="11">
        <f t="shared" si="30"/>
        <v>168.00000000000068</v>
      </c>
      <c r="K113" s="11">
        <f t="shared" si="31"/>
        <v>1311288.314129164</v>
      </c>
      <c r="L113" s="12" t="str">
        <f t="shared" si="32"/>
        <v/>
      </c>
      <c r="M113" s="13" t="str">
        <f t="shared" si="33"/>
        <v/>
      </c>
      <c r="N113" s="6">
        <f t="shared" si="29"/>
        <v>7399412.6297290605</v>
      </c>
      <c r="O113" s="7">
        <f t="shared" si="28"/>
        <v>4.3076923076921618</v>
      </c>
      <c r="P113" t="str">
        <f>データ!P215</f>
        <v>陰</v>
      </c>
    </row>
    <row r="114" spans="1:16" x14ac:dyDescent="0.15">
      <c r="A114" s="51">
        <v>194</v>
      </c>
      <c r="B114" s="50" t="str">
        <f>データ!B215</f>
        <v>買</v>
      </c>
      <c r="C114" s="5">
        <f t="shared" si="34"/>
        <v>142.29639672556385</v>
      </c>
      <c r="D114" s="50" t="str">
        <f>データ!D215</f>
        <v>11.29 8:00</v>
      </c>
      <c r="E114" s="50">
        <f>データ!E215</f>
        <v>131.66</v>
      </c>
      <c r="F114" s="50">
        <f>データ!F215</f>
        <v>131.4</v>
      </c>
      <c r="G114" s="44" t="s">
        <v>557</v>
      </c>
      <c r="H114" s="9">
        <v>131.4</v>
      </c>
      <c r="I114" s="9" t="s">
        <v>42</v>
      </c>
      <c r="J114" s="11" t="str">
        <f t="shared" si="30"/>
        <v/>
      </c>
      <c r="K114" s="11" t="str">
        <f t="shared" si="31"/>
        <v/>
      </c>
      <c r="L114" s="12">
        <f t="shared" si="32"/>
        <v>-25.999999999999091</v>
      </c>
      <c r="M114" s="13">
        <f t="shared" si="33"/>
        <v>-369970.63148645306</v>
      </c>
      <c r="N114" s="6">
        <f t="shared" si="29"/>
        <v>7029441.9982426073</v>
      </c>
      <c r="O114" s="7"/>
      <c r="P114" t="str">
        <f>データ!P216</f>
        <v>陽</v>
      </c>
    </row>
    <row r="115" spans="1:16" x14ac:dyDescent="0.15">
      <c r="A115" s="51">
        <v>195</v>
      </c>
      <c r="B115" s="50" t="str">
        <f>データ!B216</f>
        <v>買</v>
      </c>
      <c r="C115" s="5">
        <f t="shared" si="34"/>
        <v>67.590788444642826</v>
      </c>
      <c r="D115" s="50" t="str">
        <f>データ!D216</f>
        <v>11.29 16:00</v>
      </c>
      <c r="E115" s="50">
        <f>データ!E216</f>
        <v>131.76</v>
      </c>
      <c r="F115" s="50">
        <f>データ!F216</f>
        <v>131.24</v>
      </c>
      <c r="G115" s="44" t="s">
        <v>538</v>
      </c>
      <c r="H115" s="9">
        <v>131.79</v>
      </c>
      <c r="I115" s="9" t="s">
        <v>39</v>
      </c>
      <c r="J115" s="11">
        <f t="shared" si="30"/>
        <v>3.0000000000001137</v>
      </c>
      <c r="K115" s="11">
        <f t="shared" si="31"/>
        <v>20277.236533393618</v>
      </c>
      <c r="L115" s="12" t="str">
        <f t="shared" si="32"/>
        <v/>
      </c>
      <c r="M115" s="13" t="str">
        <f t="shared" si="33"/>
        <v/>
      </c>
      <c r="N115" s="6">
        <f t="shared" si="29"/>
        <v>7049719.2347760014</v>
      </c>
      <c r="O115" s="7">
        <f t="shared" si="28"/>
        <v>5.7692307692311894E-2</v>
      </c>
      <c r="P115" t="str">
        <f>データ!P217</f>
        <v>陰</v>
      </c>
    </row>
    <row r="116" spans="1:16" x14ac:dyDescent="0.15">
      <c r="A116" s="51">
        <v>196</v>
      </c>
      <c r="B116" s="50" t="str">
        <f>データ!B217</f>
        <v>買</v>
      </c>
      <c r="C116" s="5">
        <f t="shared" si="34"/>
        <v>113.70514894799921</v>
      </c>
      <c r="D116" s="50" t="str">
        <f>データ!D217</f>
        <v>12.20 16:00</v>
      </c>
      <c r="E116" s="50">
        <f>データ!E217</f>
        <v>137.30000000000001</v>
      </c>
      <c r="F116" s="50">
        <f>データ!F217</f>
        <v>136.99</v>
      </c>
      <c r="G116" s="44" t="s">
        <v>543</v>
      </c>
      <c r="H116" s="9">
        <v>137.30000000000001</v>
      </c>
      <c r="I116" s="9" t="s">
        <v>202</v>
      </c>
      <c r="J116" s="11" t="str">
        <f t="shared" si="30"/>
        <v/>
      </c>
      <c r="K116" s="11" t="str">
        <f t="shared" si="31"/>
        <v/>
      </c>
      <c r="L116" s="12" t="str">
        <f t="shared" si="32"/>
        <v/>
      </c>
      <c r="M116" s="13" t="str">
        <f t="shared" si="33"/>
        <v/>
      </c>
      <c r="N116" s="6">
        <f t="shared" si="29"/>
        <v>7049719.2347760014</v>
      </c>
      <c r="O116" s="7"/>
      <c r="P116" t="str">
        <f>データ!P219</f>
        <v>陰</v>
      </c>
    </row>
    <row r="117" spans="1:16" x14ac:dyDescent="0.15">
      <c r="A117" s="51"/>
      <c r="B117" s="50"/>
      <c r="C117" s="5"/>
      <c r="D117" s="66" t="s">
        <v>541</v>
      </c>
      <c r="E117" s="50"/>
      <c r="F117" s="50"/>
      <c r="G117" s="50"/>
      <c r="H117" s="9"/>
      <c r="I117" s="9"/>
      <c r="J117" s="11"/>
      <c r="K117" s="11"/>
      <c r="L117" s="12"/>
      <c r="M117" s="13"/>
      <c r="N117" s="6"/>
      <c r="O117" s="7"/>
    </row>
    <row r="118" spans="1:16" x14ac:dyDescent="0.15">
      <c r="A118" s="51">
        <v>197</v>
      </c>
      <c r="B118" s="50" t="str">
        <f>データ!B219</f>
        <v>買</v>
      </c>
      <c r="C118" s="5">
        <f>IFERROR(ABS(N116*$L$2/(E118-F118)/10000),"")</f>
        <v>106.81392779964155</v>
      </c>
      <c r="D118" s="50" t="str">
        <f>データ!D219</f>
        <v>12.31 8:00</v>
      </c>
      <c r="E118" s="50">
        <f>データ!E219</f>
        <v>139.19999999999999</v>
      </c>
      <c r="F118" s="50">
        <f>データ!F219</f>
        <v>138.87</v>
      </c>
      <c r="G118" s="44" t="s">
        <v>540</v>
      </c>
      <c r="H118" s="9">
        <v>142.99</v>
      </c>
      <c r="I118" s="9" t="s">
        <v>39</v>
      </c>
      <c r="J118" s="11">
        <f t="shared" si="30"/>
        <v>379.00000000000205</v>
      </c>
      <c r="K118" s="11">
        <f t="shared" si="31"/>
        <v>4048247.8636064362</v>
      </c>
      <c r="L118" s="12" t="str">
        <f t="shared" si="32"/>
        <v/>
      </c>
      <c r="M118" s="13" t="str">
        <f t="shared" si="33"/>
        <v/>
      </c>
      <c r="N118" s="6">
        <f>IF(I118="ー",N116+0,IF(M118&lt;1,M118+N116,K118+N116))</f>
        <v>11097967.098382438</v>
      </c>
      <c r="O118" s="7">
        <f t="shared" si="28"/>
        <v>11.484848484849101</v>
      </c>
      <c r="P118" t="str">
        <f>データ!P219</f>
        <v>陰</v>
      </c>
    </row>
    <row r="119" spans="1:16" x14ac:dyDescent="0.15">
      <c r="A119" s="51">
        <v>198</v>
      </c>
      <c r="B119" s="50" t="str">
        <f>データ!B220</f>
        <v>売</v>
      </c>
      <c r="C119" s="5">
        <f t="shared" si="34"/>
        <v>95.672130158471916</v>
      </c>
      <c r="D119" s="50" t="str">
        <f>データ!D220</f>
        <v>1.29 4:00</v>
      </c>
      <c r="E119" s="50">
        <f>データ!E220</f>
        <v>142.27000000000001</v>
      </c>
      <c r="F119" s="50">
        <f>データ!F220</f>
        <v>142.85</v>
      </c>
      <c r="G119" s="44" t="s">
        <v>558</v>
      </c>
      <c r="H119" s="9">
        <v>142.27000000000001</v>
      </c>
      <c r="I119" s="9" t="s">
        <v>559</v>
      </c>
      <c r="J119" s="11" t="str">
        <f t="shared" si="30"/>
        <v/>
      </c>
      <c r="K119" s="11" t="str">
        <f t="shared" si="31"/>
        <v/>
      </c>
      <c r="L119" s="12" t="str">
        <f t="shared" si="32"/>
        <v/>
      </c>
      <c r="M119" s="13" t="str">
        <f t="shared" si="33"/>
        <v/>
      </c>
      <c r="N119" s="6">
        <f t="shared" si="29"/>
        <v>11097967.098382438</v>
      </c>
      <c r="O119" s="7"/>
      <c r="P119" t="str">
        <f>データ!P220</f>
        <v>陽</v>
      </c>
    </row>
    <row r="120" spans="1:16" x14ac:dyDescent="0.15">
      <c r="A120" s="51">
        <v>199</v>
      </c>
      <c r="B120" s="50" t="str">
        <f>データ!B221</f>
        <v>買</v>
      </c>
      <c r="C120" s="5">
        <f t="shared" si="34"/>
        <v>100.89060998529283</v>
      </c>
      <c r="D120" s="50" t="str">
        <f>データ!D221</f>
        <v>1.31 4:00</v>
      </c>
      <c r="E120" s="50">
        <f>データ!E221</f>
        <v>143.97</v>
      </c>
      <c r="F120" s="50">
        <f>データ!F221</f>
        <v>143.41999999999999</v>
      </c>
      <c r="G120" s="44" t="s">
        <v>547</v>
      </c>
      <c r="H120" s="9">
        <v>144.88</v>
      </c>
      <c r="I120" s="9" t="s">
        <v>39</v>
      </c>
      <c r="J120" s="11">
        <f t="shared" si="30"/>
        <v>90.999999999999659</v>
      </c>
      <c r="K120" s="11">
        <f t="shared" si="31"/>
        <v>918104.55086616124</v>
      </c>
      <c r="L120" s="12" t="str">
        <f t="shared" si="32"/>
        <v/>
      </c>
      <c r="M120" s="13" t="str">
        <f t="shared" si="33"/>
        <v/>
      </c>
      <c r="N120" s="6">
        <f t="shared" si="29"/>
        <v>12016071.649248598</v>
      </c>
      <c r="O120" s="7">
        <f t="shared" si="28"/>
        <v>1.6545454545454141</v>
      </c>
      <c r="P120" t="str">
        <f>データ!P221</f>
        <v>陽</v>
      </c>
    </row>
    <row r="121" spans="1:16" x14ac:dyDescent="0.15">
      <c r="A121" s="51">
        <v>200</v>
      </c>
      <c r="B121" s="50" t="str">
        <f>データ!B222</f>
        <v>買</v>
      </c>
      <c r="C121" s="5">
        <f t="shared" si="34"/>
        <v>60.080358246242987</v>
      </c>
      <c r="D121" s="50" t="str">
        <f>データ!D222</f>
        <v>2.5 4:00</v>
      </c>
      <c r="E121" s="50">
        <f>データ!E222</f>
        <v>145.83000000000001</v>
      </c>
      <c r="F121" s="50">
        <f>データ!F222</f>
        <v>144.83000000000001</v>
      </c>
      <c r="G121" s="44" t="s">
        <v>560</v>
      </c>
      <c r="H121" s="9">
        <v>147.28</v>
      </c>
      <c r="I121" s="9" t="s">
        <v>39</v>
      </c>
      <c r="J121" s="11">
        <f t="shared" si="30"/>
        <v>144.99999999999886</v>
      </c>
      <c r="K121" s="11">
        <f t="shared" si="31"/>
        <v>871165.19457051659</v>
      </c>
      <c r="L121" s="12" t="str">
        <f t="shared" si="32"/>
        <v/>
      </c>
      <c r="M121" s="13" t="str">
        <f t="shared" si="33"/>
        <v/>
      </c>
      <c r="N121" s="6">
        <f t="shared" si="29"/>
        <v>12887236.843819115</v>
      </c>
      <c r="O121" s="7">
        <f t="shared" si="28"/>
        <v>1.4499999999999886</v>
      </c>
      <c r="P121" t="str">
        <f>データ!P222</f>
        <v>陽</v>
      </c>
    </row>
    <row r="122" spans="1:16" x14ac:dyDescent="0.15">
      <c r="A122" s="51">
        <v>201</v>
      </c>
      <c r="B122" s="50" t="str">
        <f>データ!B223</f>
        <v>買</v>
      </c>
      <c r="C122" s="5">
        <f t="shared" ref="C122:C130" si="35">IFERROR(ABS(N121*$L$2/(E122-F122)/10000),"")</f>
        <v>161.09046054774808</v>
      </c>
      <c r="D122" s="50" t="str">
        <f>データ!D223</f>
        <v>2.15 20:00</v>
      </c>
      <c r="E122" s="50">
        <f>データ!E223</f>
        <v>145.22999999999999</v>
      </c>
      <c r="F122" s="50">
        <f>データ!F223</f>
        <v>144.83000000000001</v>
      </c>
      <c r="G122" s="44" t="s">
        <v>331</v>
      </c>
      <c r="H122" s="9">
        <v>145.22999999999999</v>
      </c>
      <c r="I122" s="9" t="s">
        <v>561</v>
      </c>
      <c r="J122" s="11" t="str">
        <f t="shared" ref="J122:J185" si="36">IFERROR(IF(AND(B122="売",I122="勝"),ABS(E122-H122),IF(AND(B122="買",I122="勝"),ABS(E122-H122),""))*100,"")</f>
        <v/>
      </c>
      <c r="K122" s="11" t="str">
        <f t="shared" ref="K122:K185" si="37">IFERROR(IF(J122&gt;=1,J122*C122*100,""),"")</f>
        <v/>
      </c>
      <c r="L122" s="12" t="str">
        <f t="shared" ref="L122:L185" si="38">IFERROR(IF(AND(B122="売",I122="負"),(E122-H122),IF(AND(B122="買",I122="負"),(H122-E122),""))*100,"")</f>
        <v/>
      </c>
      <c r="M122" s="13" t="str">
        <f t="shared" ref="M122:M185" si="39">IFERROR(IF(L122&lt;=1,L122*C122*100,""),"")</f>
        <v/>
      </c>
      <c r="N122" s="6">
        <f t="shared" ref="N122:N185" si="40">IF(I122="ー",N121+0,IF(M122&lt;1,M122+N121,K122+N121))</f>
        <v>12887236.843819115</v>
      </c>
      <c r="O122" s="7"/>
      <c r="P122" t="str">
        <f>データ!P223</f>
        <v>陰</v>
      </c>
    </row>
    <row r="123" spans="1:16" x14ac:dyDescent="0.15">
      <c r="A123" s="51">
        <v>202</v>
      </c>
      <c r="B123" s="50">
        <f>データ!B224</f>
        <v>0</v>
      </c>
      <c r="C123" s="5" t="str">
        <f t="shared" si="35"/>
        <v/>
      </c>
      <c r="D123" s="50">
        <f>データ!D224</f>
        <v>0</v>
      </c>
      <c r="E123" s="50">
        <f>データ!E224</f>
        <v>0</v>
      </c>
      <c r="F123" s="50">
        <f>データ!F224</f>
        <v>0</v>
      </c>
      <c r="J123" s="11" t="str">
        <f t="shared" si="36"/>
        <v/>
      </c>
      <c r="K123" s="11" t="str">
        <f t="shared" si="37"/>
        <v/>
      </c>
      <c r="L123" s="12" t="str">
        <f t="shared" si="38"/>
        <v/>
      </c>
      <c r="M123" s="13" t="str">
        <f t="shared" si="39"/>
        <v/>
      </c>
      <c r="N123" s="6" t="e">
        <f t="shared" si="40"/>
        <v>#VALUE!</v>
      </c>
      <c r="O123" s="7" t="e">
        <f t="shared" ref="O122:O185" si="41">(H123-E123)/(E123-F123)</f>
        <v>#DIV/0!</v>
      </c>
    </row>
    <row r="124" spans="1:16" x14ac:dyDescent="0.15">
      <c r="A124" s="51">
        <v>203</v>
      </c>
      <c r="B124" s="50">
        <f>データ!B225</f>
        <v>0</v>
      </c>
      <c r="C124" s="5" t="str">
        <f t="shared" si="35"/>
        <v/>
      </c>
      <c r="D124" s="50">
        <f>データ!D225</f>
        <v>0</v>
      </c>
      <c r="E124" s="50">
        <f>データ!E225</f>
        <v>0</v>
      </c>
      <c r="F124" s="50">
        <f>データ!F225</f>
        <v>0</v>
      </c>
      <c r="J124" s="11" t="str">
        <f t="shared" si="36"/>
        <v/>
      </c>
      <c r="K124" s="11" t="str">
        <f t="shared" si="37"/>
        <v/>
      </c>
      <c r="L124" s="12" t="str">
        <f t="shared" si="38"/>
        <v/>
      </c>
      <c r="M124" s="13" t="str">
        <f t="shared" si="39"/>
        <v/>
      </c>
      <c r="N124" s="6" t="e">
        <f t="shared" si="40"/>
        <v>#VALUE!</v>
      </c>
      <c r="O124" s="7" t="e">
        <f t="shared" si="41"/>
        <v>#DIV/0!</v>
      </c>
    </row>
    <row r="125" spans="1:16" x14ac:dyDescent="0.15">
      <c r="A125" s="51">
        <v>204</v>
      </c>
      <c r="B125" s="50">
        <f>データ!B226</f>
        <v>0</v>
      </c>
      <c r="C125" s="5" t="str">
        <f t="shared" si="35"/>
        <v/>
      </c>
      <c r="D125" s="50">
        <f>データ!D226</f>
        <v>0</v>
      </c>
      <c r="E125" s="50">
        <f>データ!E226</f>
        <v>0</v>
      </c>
      <c r="F125" s="50">
        <f>データ!F226</f>
        <v>0</v>
      </c>
      <c r="J125" s="11" t="str">
        <f t="shared" si="36"/>
        <v/>
      </c>
      <c r="K125" s="11" t="str">
        <f t="shared" si="37"/>
        <v/>
      </c>
      <c r="L125" s="12" t="str">
        <f t="shared" si="38"/>
        <v/>
      </c>
      <c r="M125" s="13" t="str">
        <f t="shared" si="39"/>
        <v/>
      </c>
      <c r="N125" s="6" t="e">
        <f t="shared" si="40"/>
        <v>#VALUE!</v>
      </c>
      <c r="O125" s="7" t="e">
        <f t="shared" si="41"/>
        <v>#DIV/0!</v>
      </c>
    </row>
    <row r="126" spans="1:16" x14ac:dyDescent="0.15">
      <c r="A126" s="51">
        <v>205</v>
      </c>
      <c r="B126" s="50">
        <f>データ!B227</f>
        <v>0</v>
      </c>
      <c r="C126" s="5" t="str">
        <f t="shared" si="35"/>
        <v/>
      </c>
      <c r="D126" s="50">
        <f>データ!D227</f>
        <v>0</v>
      </c>
      <c r="E126" s="50">
        <f>データ!E227</f>
        <v>0</v>
      </c>
      <c r="F126" s="50">
        <f>データ!F227</f>
        <v>0</v>
      </c>
      <c r="J126" s="11" t="str">
        <f t="shared" si="36"/>
        <v/>
      </c>
      <c r="K126" s="11" t="str">
        <f t="shared" si="37"/>
        <v/>
      </c>
      <c r="L126" s="12" t="str">
        <f t="shared" si="38"/>
        <v/>
      </c>
      <c r="M126" s="13" t="str">
        <f t="shared" si="39"/>
        <v/>
      </c>
      <c r="N126" s="6" t="e">
        <f t="shared" si="40"/>
        <v>#VALUE!</v>
      </c>
      <c r="O126" s="7" t="e">
        <f t="shared" si="41"/>
        <v>#DIV/0!</v>
      </c>
    </row>
    <row r="127" spans="1:16" x14ac:dyDescent="0.15">
      <c r="A127" s="51">
        <v>206</v>
      </c>
      <c r="B127" s="50">
        <f>データ!B228</f>
        <v>0</v>
      </c>
      <c r="C127" s="5" t="str">
        <f t="shared" si="35"/>
        <v/>
      </c>
      <c r="D127" s="50">
        <f>データ!D228</f>
        <v>0</v>
      </c>
      <c r="E127" s="50">
        <f>データ!E228</f>
        <v>0</v>
      </c>
      <c r="F127" s="50">
        <f>データ!F228</f>
        <v>0</v>
      </c>
      <c r="J127" s="11" t="str">
        <f t="shared" si="36"/>
        <v/>
      </c>
      <c r="K127" s="11" t="str">
        <f t="shared" si="37"/>
        <v/>
      </c>
      <c r="L127" s="12" t="str">
        <f t="shared" si="38"/>
        <v/>
      </c>
      <c r="M127" s="13" t="str">
        <f t="shared" si="39"/>
        <v/>
      </c>
      <c r="N127" s="6" t="e">
        <f t="shared" si="40"/>
        <v>#VALUE!</v>
      </c>
      <c r="O127" s="7" t="e">
        <f t="shared" si="41"/>
        <v>#DIV/0!</v>
      </c>
    </row>
    <row r="128" spans="1:16" x14ac:dyDescent="0.15">
      <c r="A128" s="51">
        <v>207</v>
      </c>
      <c r="B128" s="50">
        <f>データ!B229</f>
        <v>0</v>
      </c>
      <c r="C128" s="5" t="str">
        <f t="shared" si="35"/>
        <v/>
      </c>
      <c r="D128" s="50">
        <f>データ!D229</f>
        <v>0</v>
      </c>
      <c r="E128" s="50">
        <f>データ!E229</f>
        <v>0</v>
      </c>
      <c r="F128" s="50">
        <f>データ!F229</f>
        <v>0</v>
      </c>
      <c r="J128" s="11" t="str">
        <f t="shared" si="36"/>
        <v/>
      </c>
      <c r="K128" s="11" t="str">
        <f t="shared" si="37"/>
        <v/>
      </c>
      <c r="L128" s="12" t="str">
        <f t="shared" si="38"/>
        <v/>
      </c>
      <c r="M128" s="13" t="str">
        <f t="shared" si="39"/>
        <v/>
      </c>
      <c r="N128" s="6" t="e">
        <f t="shared" si="40"/>
        <v>#VALUE!</v>
      </c>
      <c r="O128" s="7" t="e">
        <f t="shared" si="41"/>
        <v>#DIV/0!</v>
      </c>
    </row>
    <row r="129" spans="1:15" x14ac:dyDescent="0.15">
      <c r="A129" s="51">
        <v>208</v>
      </c>
      <c r="B129" s="50">
        <f>データ!B230</f>
        <v>0</v>
      </c>
      <c r="C129" s="5" t="str">
        <f t="shared" si="35"/>
        <v/>
      </c>
      <c r="D129" s="50">
        <f>データ!D230</f>
        <v>0</v>
      </c>
      <c r="E129" s="50">
        <f>データ!E230</f>
        <v>0</v>
      </c>
      <c r="F129" s="50">
        <f>データ!F230</f>
        <v>0</v>
      </c>
      <c r="J129" s="11" t="str">
        <f t="shared" si="36"/>
        <v/>
      </c>
      <c r="K129" s="11" t="str">
        <f t="shared" si="37"/>
        <v/>
      </c>
      <c r="L129" s="12" t="str">
        <f t="shared" si="38"/>
        <v/>
      </c>
      <c r="M129" s="13" t="str">
        <f t="shared" si="39"/>
        <v/>
      </c>
      <c r="N129" s="6" t="e">
        <f t="shared" si="40"/>
        <v>#VALUE!</v>
      </c>
      <c r="O129" s="7" t="e">
        <f t="shared" si="41"/>
        <v>#DIV/0!</v>
      </c>
    </row>
    <row r="130" spans="1:15" x14ac:dyDescent="0.15">
      <c r="A130" s="51">
        <v>209</v>
      </c>
      <c r="B130" s="50">
        <f>データ!B231</f>
        <v>0</v>
      </c>
      <c r="C130" s="5" t="str">
        <f t="shared" si="35"/>
        <v/>
      </c>
      <c r="D130" s="50">
        <f>データ!D231</f>
        <v>0</v>
      </c>
      <c r="E130" s="50">
        <f>データ!E231</f>
        <v>0</v>
      </c>
      <c r="F130" s="50">
        <f>データ!F231</f>
        <v>0</v>
      </c>
      <c r="J130" s="11" t="str">
        <f t="shared" si="36"/>
        <v/>
      </c>
      <c r="K130" s="11" t="str">
        <f t="shared" si="37"/>
        <v/>
      </c>
      <c r="L130" s="12" t="str">
        <f t="shared" si="38"/>
        <v/>
      </c>
      <c r="M130" s="13" t="str">
        <f t="shared" si="39"/>
        <v/>
      </c>
      <c r="N130" s="6" t="e">
        <f t="shared" si="40"/>
        <v>#VALUE!</v>
      </c>
      <c r="O130" s="7" t="e">
        <f t="shared" si="41"/>
        <v>#DIV/0!</v>
      </c>
    </row>
    <row r="131" spans="1:15" x14ac:dyDescent="0.15">
      <c r="A131" s="51">
        <v>210</v>
      </c>
      <c r="B131" s="50">
        <f>データ!B232</f>
        <v>0</v>
      </c>
      <c r="C131" s="5" t="str">
        <f t="shared" ref="C131:C194" si="42">IFERROR(ABS(N130*$L$2/(E131-F131)/10000),"")</f>
        <v/>
      </c>
      <c r="D131" s="50">
        <f>データ!D232</f>
        <v>0</v>
      </c>
      <c r="E131" s="50">
        <f>データ!E232</f>
        <v>0</v>
      </c>
      <c r="F131" s="50">
        <f>データ!F232</f>
        <v>0</v>
      </c>
      <c r="J131" s="11" t="str">
        <f t="shared" si="36"/>
        <v/>
      </c>
      <c r="K131" s="11" t="str">
        <f t="shared" si="37"/>
        <v/>
      </c>
      <c r="L131" s="12" t="str">
        <f t="shared" si="38"/>
        <v/>
      </c>
      <c r="M131" s="13" t="str">
        <f t="shared" si="39"/>
        <v/>
      </c>
      <c r="N131" s="6" t="e">
        <f t="shared" si="40"/>
        <v>#VALUE!</v>
      </c>
      <c r="O131" s="7" t="e">
        <f t="shared" si="41"/>
        <v>#DIV/0!</v>
      </c>
    </row>
    <row r="132" spans="1:15" x14ac:dyDescent="0.15">
      <c r="A132" s="51">
        <v>211</v>
      </c>
      <c r="B132" s="50">
        <f>データ!B233</f>
        <v>0</v>
      </c>
      <c r="C132" s="5" t="str">
        <f t="shared" si="42"/>
        <v/>
      </c>
      <c r="D132" s="50">
        <f>データ!D233</f>
        <v>0</v>
      </c>
      <c r="E132" s="50">
        <f>データ!E233</f>
        <v>0</v>
      </c>
      <c r="F132" s="50">
        <f>データ!F233</f>
        <v>0</v>
      </c>
      <c r="J132" s="11" t="str">
        <f t="shared" si="36"/>
        <v/>
      </c>
      <c r="K132" s="11" t="str">
        <f t="shared" si="37"/>
        <v/>
      </c>
      <c r="L132" s="12" t="str">
        <f t="shared" si="38"/>
        <v/>
      </c>
      <c r="M132" s="13" t="str">
        <f t="shared" si="39"/>
        <v/>
      </c>
      <c r="N132" s="6" t="e">
        <f t="shared" si="40"/>
        <v>#VALUE!</v>
      </c>
      <c r="O132" s="7" t="e">
        <f t="shared" si="41"/>
        <v>#DIV/0!</v>
      </c>
    </row>
    <row r="133" spans="1:15" x14ac:dyDescent="0.15">
      <c r="A133" s="51">
        <v>212</v>
      </c>
      <c r="B133" s="50">
        <f>データ!B234</f>
        <v>0</v>
      </c>
      <c r="C133" s="5" t="str">
        <f t="shared" si="42"/>
        <v/>
      </c>
      <c r="D133" s="50">
        <f>データ!D234</f>
        <v>0</v>
      </c>
      <c r="E133" s="50">
        <f>データ!E234</f>
        <v>0</v>
      </c>
      <c r="F133" s="50">
        <f>データ!F234</f>
        <v>0</v>
      </c>
      <c r="J133" s="11" t="str">
        <f t="shared" si="36"/>
        <v/>
      </c>
      <c r="K133" s="11" t="str">
        <f t="shared" si="37"/>
        <v/>
      </c>
      <c r="L133" s="12" t="str">
        <f t="shared" si="38"/>
        <v/>
      </c>
      <c r="M133" s="13" t="str">
        <f t="shared" si="39"/>
        <v/>
      </c>
      <c r="N133" s="6" t="e">
        <f t="shared" si="40"/>
        <v>#VALUE!</v>
      </c>
      <c r="O133" s="7" t="e">
        <f t="shared" si="41"/>
        <v>#DIV/0!</v>
      </c>
    </row>
    <row r="134" spans="1:15" x14ac:dyDescent="0.15">
      <c r="A134" s="51">
        <v>213</v>
      </c>
      <c r="B134" s="50">
        <f>データ!B235</f>
        <v>0</v>
      </c>
      <c r="C134" s="5" t="str">
        <f t="shared" si="42"/>
        <v/>
      </c>
      <c r="D134" s="50">
        <f>データ!D235</f>
        <v>0</v>
      </c>
      <c r="E134" s="50">
        <f>データ!E235</f>
        <v>0</v>
      </c>
      <c r="F134" s="50">
        <f>データ!F235</f>
        <v>0</v>
      </c>
      <c r="J134" s="11" t="str">
        <f t="shared" si="36"/>
        <v/>
      </c>
      <c r="K134" s="11" t="str">
        <f t="shared" si="37"/>
        <v/>
      </c>
      <c r="L134" s="12" t="str">
        <f t="shared" si="38"/>
        <v/>
      </c>
      <c r="M134" s="13" t="str">
        <f t="shared" si="39"/>
        <v/>
      </c>
      <c r="N134" s="6" t="e">
        <f t="shared" si="40"/>
        <v>#VALUE!</v>
      </c>
      <c r="O134" s="7" t="e">
        <f t="shared" si="41"/>
        <v>#DIV/0!</v>
      </c>
    </row>
    <row r="135" spans="1:15" x14ac:dyDescent="0.15">
      <c r="A135" s="51">
        <v>214</v>
      </c>
      <c r="B135" s="50">
        <f>データ!B236</f>
        <v>0</v>
      </c>
      <c r="C135" s="5" t="str">
        <f t="shared" si="42"/>
        <v/>
      </c>
      <c r="D135" s="50">
        <f>データ!D236</f>
        <v>0</v>
      </c>
      <c r="E135" s="50">
        <f>データ!E236</f>
        <v>0</v>
      </c>
      <c r="F135" s="50">
        <f>データ!F236</f>
        <v>0</v>
      </c>
      <c r="J135" s="11" t="str">
        <f t="shared" si="36"/>
        <v/>
      </c>
      <c r="K135" s="11" t="str">
        <f t="shared" si="37"/>
        <v/>
      </c>
      <c r="L135" s="12" t="str">
        <f t="shared" si="38"/>
        <v/>
      </c>
      <c r="M135" s="13" t="str">
        <f t="shared" si="39"/>
        <v/>
      </c>
      <c r="N135" s="6" t="e">
        <f t="shared" si="40"/>
        <v>#VALUE!</v>
      </c>
      <c r="O135" s="7" t="e">
        <f t="shared" si="41"/>
        <v>#DIV/0!</v>
      </c>
    </row>
    <row r="136" spans="1:15" x14ac:dyDescent="0.15">
      <c r="A136" s="51">
        <v>215</v>
      </c>
      <c r="B136" s="50">
        <f>データ!B237</f>
        <v>0</v>
      </c>
      <c r="C136" s="5" t="str">
        <f t="shared" si="42"/>
        <v/>
      </c>
      <c r="D136" s="50">
        <f>データ!D237</f>
        <v>0</v>
      </c>
      <c r="E136" s="50">
        <f>データ!E237</f>
        <v>0</v>
      </c>
      <c r="F136" s="50">
        <f>データ!F237</f>
        <v>0</v>
      </c>
      <c r="J136" s="11" t="str">
        <f t="shared" si="36"/>
        <v/>
      </c>
      <c r="K136" s="11" t="str">
        <f t="shared" si="37"/>
        <v/>
      </c>
      <c r="L136" s="12" t="str">
        <f t="shared" si="38"/>
        <v/>
      </c>
      <c r="M136" s="13" t="str">
        <f t="shared" si="39"/>
        <v/>
      </c>
      <c r="N136" s="6" t="e">
        <f t="shared" si="40"/>
        <v>#VALUE!</v>
      </c>
      <c r="O136" s="7" t="e">
        <f t="shared" si="41"/>
        <v>#DIV/0!</v>
      </c>
    </row>
    <row r="137" spans="1:15" x14ac:dyDescent="0.15">
      <c r="A137" s="51">
        <v>216</v>
      </c>
      <c r="B137" s="50">
        <f>データ!B238</f>
        <v>0</v>
      </c>
      <c r="C137" s="5" t="str">
        <f t="shared" si="42"/>
        <v/>
      </c>
      <c r="D137" s="50">
        <f>データ!D238</f>
        <v>0</v>
      </c>
      <c r="E137" s="50">
        <f>データ!E238</f>
        <v>0</v>
      </c>
      <c r="F137" s="50">
        <f>データ!F238</f>
        <v>0</v>
      </c>
      <c r="J137" s="11" t="str">
        <f t="shared" si="36"/>
        <v/>
      </c>
      <c r="K137" s="11" t="str">
        <f t="shared" si="37"/>
        <v/>
      </c>
      <c r="L137" s="12" t="str">
        <f t="shared" si="38"/>
        <v/>
      </c>
      <c r="M137" s="13" t="str">
        <f t="shared" si="39"/>
        <v/>
      </c>
      <c r="N137" s="6" t="e">
        <f t="shared" si="40"/>
        <v>#VALUE!</v>
      </c>
      <c r="O137" s="7" t="e">
        <f t="shared" si="41"/>
        <v>#DIV/0!</v>
      </c>
    </row>
    <row r="138" spans="1:15" x14ac:dyDescent="0.15">
      <c r="A138" s="51">
        <v>217</v>
      </c>
      <c r="B138" s="50">
        <f>データ!B239</f>
        <v>0</v>
      </c>
      <c r="C138" s="5" t="str">
        <f t="shared" si="42"/>
        <v/>
      </c>
      <c r="D138" s="50">
        <f>データ!D239</f>
        <v>0</v>
      </c>
      <c r="E138" s="50">
        <f>データ!E239</f>
        <v>0</v>
      </c>
      <c r="F138" s="50">
        <f>データ!F239</f>
        <v>0</v>
      </c>
      <c r="J138" s="11" t="str">
        <f t="shared" si="36"/>
        <v/>
      </c>
      <c r="K138" s="11" t="str">
        <f t="shared" si="37"/>
        <v/>
      </c>
      <c r="L138" s="12" t="str">
        <f t="shared" si="38"/>
        <v/>
      </c>
      <c r="M138" s="13" t="str">
        <f t="shared" si="39"/>
        <v/>
      </c>
      <c r="N138" s="6" t="e">
        <f t="shared" si="40"/>
        <v>#VALUE!</v>
      </c>
      <c r="O138" s="7" t="e">
        <f t="shared" si="41"/>
        <v>#DIV/0!</v>
      </c>
    </row>
    <row r="139" spans="1:15" x14ac:dyDescent="0.15">
      <c r="A139" s="51">
        <v>218</v>
      </c>
      <c r="B139" s="50">
        <f>データ!B240</f>
        <v>0</v>
      </c>
      <c r="C139" s="5" t="str">
        <f t="shared" si="42"/>
        <v/>
      </c>
      <c r="D139" s="50">
        <f>データ!D240</f>
        <v>0</v>
      </c>
      <c r="E139" s="50">
        <f>データ!E240</f>
        <v>0</v>
      </c>
      <c r="F139" s="50">
        <f>データ!F240</f>
        <v>0</v>
      </c>
      <c r="J139" s="11" t="str">
        <f t="shared" si="36"/>
        <v/>
      </c>
      <c r="K139" s="11" t="str">
        <f t="shared" si="37"/>
        <v/>
      </c>
      <c r="L139" s="12" t="str">
        <f t="shared" si="38"/>
        <v/>
      </c>
      <c r="M139" s="13" t="str">
        <f t="shared" si="39"/>
        <v/>
      </c>
      <c r="N139" s="6" t="e">
        <f t="shared" si="40"/>
        <v>#VALUE!</v>
      </c>
      <c r="O139" s="7" t="e">
        <f t="shared" si="41"/>
        <v>#DIV/0!</v>
      </c>
    </row>
    <row r="140" spans="1:15" x14ac:dyDescent="0.15">
      <c r="A140" s="51">
        <v>219</v>
      </c>
      <c r="B140" s="50">
        <f>データ!B241</f>
        <v>0</v>
      </c>
      <c r="C140" s="5" t="str">
        <f t="shared" si="42"/>
        <v/>
      </c>
      <c r="D140" s="50">
        <f>データ!D241</f>
        <v>0</v>
      </c>
      <c r="E140" s="50">
        <f>データ!E241</f>
        <v>0</v>
      </c>
      <c r="F140" s="50">
        <f>データ!F241</f>
        <v>0</v>
      </c>
      <c r="J140" s="11" t="str">
        <f t="shared" si="36"/>
        <v/>
      </c>
      <c r="K140" s="11" t="str">
        <f t="shared" si="37"/>
        <v/>
      </c>
      <c r="L140" s="12" t="str">
        <f t="shared" si="38"/>
        <v/>
      </c>
      <c r="M140" s="13" t="str">
        <f t="shared" si="39"/>
        <v/>
      </c>
      <c r="N140" s="6" t="e">
        <f t="shared" si="40"/>
        <v>#VALUE!</v>
      </c>
      <c r="O140" s="7" t="e">
        <f t="shared" si="41"/>
        <v>#DIV/0!</v>
      </c>
    </row>
    <row r="141" spans="1:15" x14ac:dyDescent="0.15">
      <c r="A141" s="51">
        <v>220</v>
      </c>
      <c r="B141" s="50">
        <f>データ!B242</f>
        <v>0</v>
      </c>
      <c r="C141" s="5" t="str">
        <f t="shared" si="42"/>
        <v/>
      </c>
      <c r="D141" s="50">
        <f>データ!D242</f>
        <v>0</v>
      </c>
      <c r="E141" s="50">
        <f>データ!E242</f>
        <v>0</v>
      </c>
      <c r="F141" s="50">
        <f>データ!F242</f>
        <v>0</v>
      </c>
      <c r="J141" s="11" t="str">
        <f t="shared" si="36"/>
        <v/>
      </c>
      <c r="K141" s="11" t="str">
        <f t="shared" si="37"/>
        <v/>
      </c>
      <c r="L141" s="12" t="str">
        <f t="shared" si="38"/>
        <v/>
      </c>
      <c r="M141" s="13" t="str">
        <f t="shared" si="39"/>
        <v/>
      </c>
      <c r="N141" s="6" t="e">
        <f t="shared" si="40"/>
        <v>#VALUE!</v>
      </c>
      <c r="O141" s="7" t="e">
        <f t="shared" si="41"/>
        <v>#DIV/0!</v>
      </c>
    </row>
    <row r="142" spans="1:15" x14ac:dyDescent="0.15">
      <c r="A142" s="51">
        <v>221</v>
      </c>
      <c r="B142" s="50">
        <f>データ!B243</f>
        <v>0</v>
      </c>
      <c r="C142" s="5" t="str">
        <f t="shared" si="42"/>
        <v/>
      </c>
      <c r="D142" s="50">
        <f>データ!D243</f>
        <v>0</v>
      </c>
      <c r="E142" s="50">
        <f>データ!E243</f>
        <v>0</v>
      </c>
      <c r="F142" s="50">
        <f>データ!F243</f>
        <v>0</v>
      </c>
      <c r="J142" s="11" t="str">
        <f t="shared" si="36"/>
        <v/>
      </c>
      <c r="K142" s="11" t="str">
        <f t="shared" si="37"/>
        <v/>
      </c>
      <c r="L142" s="12" t="str">
        <f t="shared" si="38"/>
        <v/>
      </c>
      <c r="M142" s="13" t="str">
        <f t="shared" si="39"/>
        <v/>
      </c>
      <c r="N142" s="6" t="e">
        <f t="shared" si="40"/>
        <v>#VALUE!</v>
      </c>
      <c r="O142" s="7" t="e">
        <f t="shared" si="41"/>
        <v>#DIV/0!</v>
      </c>
    </row>
    <row r="143" spans="1:15" x14ac:dyDescent="0.15">
      <c r="A143" s="51">
        <v>222</v>
      </c>
      <c r="B143" s="50">
        <f>データ!B244</f>
        <v>0</v>
      </c>
      <c r="C143" s="5" t="str">
        <f t="shared" si="42"/>
        <v/>
      </c>
      <c r="D143" s="50">
        <f>データ!D244</f>
        <v>0</v>
      </c>
      <c r="E143" s="50">
        <f>データ!E244</f>
        <v>0</v>
      </c>
      <c r="F143" s="50">
        <f>データ!F244</f>
        <v>0</v>
      </c>
      <c r="J143" s="11" t="str">
        <f t="shared" si="36"/>
        <v/>
      </c>
      <c r="K143" s="11" t="str">
        <f t="shared" si="37"/>
        <v/>
      </c>
      <c r="L143" s="12" t="str">
        <f t="shared" si="38"/>
        <v/>
      </c>
      <c r="M143" s="13" t="str">
        <f t="shared" si="39"/>
        <v/>
      </c>
      <c r="N143" s="6" t="e">
        <f t="shared" si="40"/>
        <v>#VALUE!</v>
      </c>
      <c r="O143" s="7" t="e">
        <f t="shared" si="41"/>
        <v>#DIV/0!</v>
      </c>
    </row>
    <row r="144" spans="1:15" x14ac:dyDescent="0.15">
      <c r="A144" s="51">
        <v>223</v>
      </c>
      <c r="B144" s="50">
        <f>データ!B245</f>
        <v>0</v>
      </c>
      <c r="C144" s="5" t="str">
        <f t="shared" si="42"/>
        <v/>
      </c>
      <c r="D144" s="50">
        <f>データ!D245</f>
        <v>0</v>
      </c>
      <c r="E144" s="50">
        <f>データ!E245</f>
        <v>0</v>
      </c>
      <c r="F144" s="50">
        <f>データ!F245</f>
        <v>0</v>
      </c>
      <c r="J144" s="11" t="str">
        <f t="shared" si="36"/>
        <v/>
      </c>
      <c r="K144" s="11" t="str">
        <f t="shared" si="37"/>
        <v/>
      </c>
      <c r="L144" s="12" t="str">
        <f t="shared" si="38"/>
        <v/>
      </c>
      <c r="M144" s="13" t="str">
        <f t="shared" si="39"/>
        <v/>
      </c>
      <c r="N144" s="6" t="e">
        <f t="shared" si="40"/>
        <v>#VALUE!</v>
      </c>
      <c r="O144" s="7" t="e">
        <f t="shared" si="41"/>
        <v>#DIV/0!</v>
      </c>
    </row>
    <row r="145" spans="1:15" x14ac:dyDescent="0.15">
      <c r="A145" s="51">
        <v>224</v>
      </c>
      <c r="B145" s="50">
        <f>データ!B246</f>
        <v>0</v>
      </c>
      <c r="C145" s="5" t="str">
        <f t="shared" si="42"/>
        <v/>
      </c>
      <c r="D145" s="50">
        <f>データ!D246</f>
        <v>0</v>
      </c>
      <c r="E145" s="50">
        <f>データ!E246</f>
        <v>0</v>
      </c>
      <c r="F145" s="50">
        <f>データ!F246</f>
        <v>0</v>
      </c>
      <c r="J145" s="11" t="str">
        <f t="shared" si="36"/>
        <v/>
      </c>
      <c r="K145" s="11" t="str">
        <f t="shared" si="37"/>
        <v/>
      </c>
      <c r="L145" s="12" t="str">
        <f t="shared" si="38"/>
        <v/>
      </c>
      <c r="M145" s="13" t="str">
        <f t="shared" si="39"/>
        <v/>
      </c>
      <c r="N145" s="6" t="e">
        <f t="shared" si="40"/>
        <v>#VALUE!</v>
      </c>
      <c r="O145" s="7" t="e">
        <f t="shared" si="41"/>
        <v>#DIV/0!</v>
      </c>
    </row>
    <row r="146" spans="1:15" x14ac:dyDescent="0.15">
      <c r="A146" s="51">
        <v>225</v>
      </c>
      <c r="B146" s="50">
        <f>データ!B247</f>
        <v>0</v>
      </c>
      <c r="C146" s="5" t="str">
        <f t="shared" si="42"/>
        <v/>
      </c>
      <c r="D146" s="50">
        <f>データ!D247</f>
        <v>0</v>
      </c>
      <c r="E146" s="50">
        <f>データ!E247</f>
        <v>0</v>
      </c>
      <c r="F146" s="50">
        <f>データ!F247</f>
        <v>0</v>
      </c>
      <c r="J146" s="11" t="str">
        <f t="shared" si="36"/>
        <v/>
      </c>
      <c r="K146" s="11" t="str">
        <f t="shared" si="37"/>
        <v/>
      </c>
      <c r="L146" s="12" t="str">
        <f t="shared" si="38"/>
        <v/>
      </c>
      <c r="M146" s="13" t="str">
        <f t="shared" si="39"/>
        <v/>
      </c>
      <c r="N146" s="6" t="e">
        <f t="shared" si="40"/>
        <v>#VALUE!</v>
      </c>
      <c r="O146" s="7" t="e">
        <f t="shared" si="41"/>
        <v>#DIV/0!</v>
      </c>
    </row>
    <row r="147" spans="1:15" x14ac:dyDescent="0.15">
      <c r="A147" s="51">
        <v>226</v>
      </c>
      <c r="B147" s="50">
        <f>データ!B248</f>
        <v>0</v>
      </c>
      <c r="C147" s="5" t="str">
        <f t="shared" si="42"/>
        <v/>
      </c>
      <c r="D147" s="50">
        <f>データ!D248</f>
        <v>0</v>
      </c>
      <c r="E147" s="50">
        <f>データ!E248</f>
        <v>0</v>
      </c>
      <c r="F147" s="50">
        <f>データ!F248</f>
        <v>0</v>
      </c>
      <c r="J147" s="11" t="str">
        <f t="shared" si="36"/>
        <v/>
      </c>
      <c r="K147" s="11" t="str">
        <f t="shared" si="37"/>
        <v/>
      </c>
      <c r="L147" s="12" t="str">
        <f t="shared" si="38"/>
        <v/>
      </c>
      <c r="M147" s="13" t="str">
        <f t="shared" si="39"/>
        <v/>
      </c>
      <c r="N147" s="6" t="e">
        <f t="shared" si="40"/>
        <v>#VALUE!</v>
      </c>
      <c r="O147" s="7" t="e">
        <f t="shared" si="41"/>
        <v>#DIV/0!</v>
      </c>
    </row>
    <row r="148" spans="1:15" x14ac:dyDescent="0.15">
      <c r="A148" s="51">
        <v>227</v>
      </c>
      <c r="B148" s="50">
        <f>データ!B249</f>
        <v>0</v>
      </c>
      <c r="C148" s="5" t="str">
        <f t="shared" si="42"/>
        <v/>
      </c>
      <c r="D148" s="50">
        <f>データ!D249</f>
        <v>0</v>
      </c>
      <c r="E148" s="50">
        <f>データ!E249</f>
        <v>0</v>
      </c>
      <c r="F148" s="50">
        <f>データ!F249</f>
        <v>0</v>
      </c>
      <c r="J148" s="11" t="str">
        <f t="shared" si="36"/>
        <v/>
      </c>
      <c r="K148" s="11" t="str">
        <f t="shared" si="37"/>
        <v/>
      </c>
      <c r="L148" s="12" t="str">
        <f t="shared" si="38"/>
        <v/>
      </c>
      <c r="M148" s="13" t="str">
        <f t="shared" si="39"/>
        <v/>
      </c>
      <c r="N148" s="6" t="e">
        <f t="shared" si="40"/>
        <v>#VALUE!</v>
      </c>
      <c r="O148" s="7" t="e">
        <f t="shared" si="41"/>
        <v>#DIV/0!</v>
      </c>
    </row>
    <row r="149" spans="1:15" x14ac:dyDescent="0.15">
      <c r="A149" s="51">
        <v>228</v>
      </c>
      <c r="B149" s="50">
        <f>データ!B250</f>
        <v>0</v>
      </c>
      <c r="C149" s="5" t="str">
        <f t="shared" si="42"/>
        <v/>
      </c>
      <c r="D149" s="50">
        <f>データ!D250</f>
        <v>0</v>
      </c>
      <c r="E149" s="50">
        <f>データ!E250</f>
        <v>0</v>
      </c>
      <c r="F149" s="50">
        <f>データ!F250</f>
        <v>0</v>
      </c>
      <c r="J149" s="11" t="str">
        <f t="shared" si="36"/>
        <v/>
      </c>
      <c r="K149" s="11" t="str">
        <f t="shared" si="37"/>
        <v/>
      </c>
      <c r="L149" s="12" t="str">
        <f t="shared" si="38"/>
        <v/>
      </c>
      <c r="M149" s="13" t="str">
        <f t="shared" si="39"/>
        <v/>
      </c>
      <c r="N149" s="6" t="e">
        <f t="shared" si="40"/>
        <v>#VALUE!</v>
      </c>
      <c r="O149" s="7" t="e">
        <f t="shared" si="41"/>
        <v>#DIV/0!</v>
      </c>
    </row>
    <row r="150" spans="1:15" x14ac:dyDescent="0.15">
      <c r="A150" s="51">
        <v>229</v>
      </c>
      <c r="B150" s="50">
        <f>データ!B251</f>
        <v>0</v>
      </c>
      <c r="C150" s="5" t="str">
        <f t="shared" si="42"/>
        <v/>
      </c>
      <c r="D150" s="50">
        <f>データ!D251</f>
        <v>0</v>
      </c>
      <c r="E150" s="50">
        <f>データ!E251</f>
        <v>0</v>
      </c>
      <c r="F150" s="50">
        <f>データ!F251</f>
        <v>0</v>
      </c>
      <c r="J150" s="11" t="str">
        <f t="shared" si="36"/>
        <v/>
      </c>
      <c r="K150" s="11" t="str">
        <f t="shared" si="37"/>
        <v/>
      </c>
      <c r="L150" s="12" t="str">
        <f t="shared" si="38"/>
        <v/>
      </c>
      <c r="M150" s="13" t="str">
        <f t="shared" si="39"/>
        <v/>
      </c>
      <c r="N150" s="6" t="e">
        <f t="shared" si="40"/>
        <v>#VALUE!</v>
      </c>
      <c r="O150" s="7" t="e">
        <f t="shared" si="41"/>
        <v>#DIV/0!</v>
      </c>
    </row>
    <row r="151" spans="1:15" x14ac:dyDescent="0.15">
      <c r="A151" s="51">
        <v>230</v>
      </c>
      <c r="B151" s="50">
        <f>データ!B252</f>
        <v>0</v>
      </c>
      <c r="C151" s="5" t="str">
        <f t="shared" si="42"/>
        <v/>
      </c>
      <c r="D151" s="50">
        <f>データ!D252</f>
        <v>0</v>
      </c>
      <c r="E151" s="50">
        <f>データ!E252</f>
        <v>0</v>
      </c>
      <c r="F151" s="50">
        <f>データ!F252</f>
        <v>0</v>
      </c>
      <c r="J151" s="11" t="str">
        <f t="shared" si="36"/>
        <v/>
      </c>
      <c r="K151" s="11" t="str">
        <f t="shared" si="37"/>
        <v/>
      </c>
      <c r="L151" s="12" t="str">
        <f t="shared" si="38"/>
        <v/>
      </c>
      <c r="M151" s="13" t="str">
        <f t="shared" si="39"/>
        <v/>
      </c>
      <c r="N151" s="6" t="e">
        <f t="shared" si="40"/>
        <v>#VALUE!</v>
      </c>
      <c r="O151" s="7" t="e">
        <f t="shared" si="41"/>
        <v>#DIV/0!</v>
      </c>
    </row>
    <row r="152" spans="1:15" x14ac:dyDescent="0.15">
      <c r="A152" s="51">
        <v>231</v>
      </c>
      <c r="B152" s="50">
        <f>データ!B253</f>
        <v>0</v>
      </c>
      <c r="C152" s="5" t="str">
        <f t="shared" si="42"/>
        <v/>
      </c>
      <c r="D152" s="50">
        <f>データ!D253</f>
        <v>0</v>
      </c>
      <c r="E152" s="50">
        <f>データ!E253</f>
        <v>0</v>
      </c>
      <c r="F152" s="50">
        <f>データ!F253</f>
        <v>0</v>
      </c>
      <c r="J152" s="11" t="str">
        <f t="shared" si="36"/>
        <v/>
      </c>
      <c r="K152" s="11" t="str">
        <f t="shared" si="37"/>
        <v/>
      </c>
      <c r="L152" s="12" t="str">
        <f t="shared" si="38"/>
        <v/>
      </c>
      <c r="M152" s="13" t="str">
        <f t="shared" si="39"/>
        <v/>
      </c>
      <c r="N152" s="6" t="e">
        <f t="shared" si="40"/>
        <v>#VALUE!</v>
      </c>
      <c r="O152" s="7" t="e">
        <f t="shared" si="41"/>
        <v>#DIV/0!</v>
      </c>
    </row>
    <row r="153" spans="1:15" x14ac:dyDescent="0.15">
      <c r="A153" s="51">
        <v>232</v>
      </c>
      <c r="B153" s="50">
        <f>データ!B254</f>
        <v>0</v>
      </c>
      <c r="C153" s="5" t="str">
        <f t="shared" si="42"/>
        <v/>
      </c>
      <c r="D153" s="50">
        <f>データ!D254</f>
        <v>0</v>
      </c>
      <c r="E153" s="50">
        <f>データ!E254</f>
        <v>0</v>
      </c>
      <c r="F153" s="50">
        <f>データ!F254</f>
        <v>0</v>
      </c>
      <c r="J153" s="11" t="str">
        <f t="shared" si="36"/>
        <v/>
      </c>
      <c r="K153" s="11" t="str">
        <f t="shared" si="37"/>
        <v/>
      </c>
      <c r="L153" s="12" t="str">
        <f t="shared" si="38"/>
        <v/>
      </c>
      <c r="M153" s="13" t="str">
        <f t="shared" si="39"/>
        <v/>
      </c>
      <c r="N153" s="6" t="e">
        <f t="shared" si="40"/>
        <v>#VALUE!</v>
      </c>
      <c r="O153" s="7" t="e">
        <f t="shared" si="41"/>
        <v>#DIV/0!</v>
      </c>
    </row>
    <row r="154" spans="1:15" x14ac:dyDescent="0.15">
      <c r="A154" s="51">
        <v>233</v>
      </c>
      <c r="B154" s="50">
        <f>データ!B255</f>
        <v>0</v>
      </c>
      <c r="C154" s="5" t="str">
        <f t="shared" si="42"/>
        <v/>
      </c>
      <c r="D154" s="50">
        <f>データ!D255</f>
        <v>0</v>
      </c>
      <c r="E154" s="50">
        <f>データ!E255</f>
        <v>0</v>
      </c>
      <c r="F154" s="50">
        <f>データ!F255</f>
        <v>0</v>
      </c>
      <c r="J154" s="11" t="str">
        <f t="shared" si="36"/>
        <v/>
      </c>
      <c r="K154" s="11" t="str">
        <f t="shared" si="37"/>
        <v/>
      </c>
      <c r="L154" s="12" t="str">
        <f t="shared" si="38"/>
        <v/>
      </c>
      <c r="M154" s="13" t="str">
        <f t="shared" si="39"/>
        <v/>
      </c>
      <c r="N154" s="6" t="e">
        <f t="shared" si="40"/>
        <v>#VALUE!</v>
      </c>
      <c r="O154" s="7" t="e">
        <f t="shared" si="41"/>
        <v>#DIV/0!</v>
      </c>
    </row>
    <row r="155" spans="1:15" x14ac:dyDescent="0.15">
      <c r="A155" s="51">
        <v>234</v>
      </c>
      <c r="B155" s="50">
        <f>データ!B256</f>
        <v>0</v>
      </c>
      <c r="C155" s="5" t="str">
        <f t="shared" si="42"/>
        <v/>
      </c>
      <c r="D155" s="50">
        <f>データ!D256</f>
        <v>0</v>
      </c>
      <c r="E155" s="50">
        <f>データ!E256</f>
        <v>0</v>
      </c>
      <c r="F155" s="50">
        <f>データ!F256</f>
        <v>0</v>
      </c>
      <c r="J155" s="11" t="str">
        <f t="shared" si="36"/>
        <v/>
      </c>
      <c r="K155" s="11" t="str">
        <f t="shared" si="37"/>
        <v/>
      </c>
      <c r="L155" s="12" t="str">
        <f t="shared" si="38"/>
        <v/>
      </c>
      <c r="M155" s="13" t="str">
        <f t="shared" si="39"/>
        <v/>
      </c>
      <c r="N155" s="6" t="e">
        <f t="shared" si="40"/>
        <v>#VALUE!</v>
      </c>
      <c r="O155" s="7" t="e">
        <f t="shared" si="41"/>
        <v>#DIV/0!</v>
      </c>
    </row>
    <row r="156" spans="1:15" x14ac:dyDescent="0.15">
      <c r="A156" s="51">
        <v>235</v>
      </c>
      <c r="B156" s="50">
        <f>データ!B257</f>
        <v>0</v>
      </c>
      <c r="C156" s="5" t="str">
        <f t="shared" si="42"/>
        <v/>
      </c>
      <c r="D156" s="50">
        <f>データ!D257</f>
        <v>0</v>
      </c>
      <c r="E156" s="50">
        <f>データ!E257</f>
        <v>0</v>
      </c>
      <c r="F156" s="50">
        <f>データ!F257</f>
        <v>0</v>
      </c>
      <c r="J156" s="11" t="str">
        <f t="shared" si="36"/>
        <v/>
      </c>
      <c r="K156" s="11" t="str">
        <f t="shared" si="37"/>
        <v/>
      </c>
      <c r="L156" s="12" t="str">
        <f t="shared" si="38"/>
        <v/>
      </c>
      <c r="M156" s="13" t="str">
        <f t="shared" si="39"/>
        <v/>
      </c>
      <c r="N156" s="6" t="e">
        <f t="shared" si="40"/>
        <v>#VALUE!</v>
      </c>
      <c r="O156" s="7" t="e">
        <f t="shared" si="41"/>
        <v>#DIV/0!</v>
      </c>
    </row>
    <row r="157" spans="1:15" x14ac:dyDescent="0.15">
      <c r="A157" s="51">
        <v>236</v>
      </c>
      <c r="B157" s="50">
        <f>データ!B258</f>
        <v>0</v>
      </c>
      <c r="C157" s="5" t="str">
        <f t="shared" si="42"/>
        <v/>
      </c>
      <c r="D157" s="50">
        <f>データ!D258</f>
        <v>0</v>
      </c>
      <c r="E157" s="50">
        <f>データ!E258</f>
        <v>0</v>
      </c>
      <c r="F157" s="50">
        <f>データ!F258</f>
        <v>0</v>
      </c>
      <c r="J157" s="11" t="str">
        <f t="shared" si="36"/>
        <v/>
      </c>
      <c r="K157" s="11" t="str">
        <f t="shared" si="37"/>
        <v/>
      </c>
      <c r="L157" s="12" t="str">
        <f t="shared" si="38"/>
        <v/>
      </c>
      <c r="M157" s="13" t="str">
        <f t="shared" si="39"/>
        <v/>
      </c>
      <c r="N157" s="6" t="e">
        <f t="shared" si="40"/>
        <v>#VALUE!</v>
      </c>
      <c r="O157" s="7" t="e">
        <f t="shared" si="41"/>
        <v>#DIV/0!</v>
      </c>
    </row>
    <row r="158" spans="1:15" x14ac:dyDescent="0.15">
      <c r="A158" s="51">
        <v>237</v>
      </c>
      <c r="B158" s="50">
        <f>データ!B259</f>
        <v>0</v>
      </c>
      <c r="C158" s="5" t="str">
        <f t="shared" si="42"/>
        <v/>
      </c>
      <c r="D158" s="50">
        <f>データ!D259</f>
        <v>0</v>
      </c>
      <c r="E158" s="50">
        <f>データ!E259</f>
        <v>0</v>
      </c>
      <c r="F158" s="50">
        <f>データ!F259</f>
        <v>0</v>
      </c>
      <c r="J158" s="11" t="str">
        <f t="shared" si="36"/>
        <v/>
      </c>
      <c r="K158" s="11" t="str">
        <f t="shared" si="37"/>
        <v/>
      </c>
      <c r="L158" s="12" t="str">
        <f t="shared" si="38"/>
        <v/>
      </c>
      <c r="M158" s="13" t="str">
        <f t="shared" si="39"/>
        <v/>
      </c>
      <c r="N158" s="6" t="e">
        <f t="shared" si="40"/>
        <v>#VALUE!</v>
      </c>
      <c r="O158" s="7" t="e">
        <f t="shared" si="41"/>
        <v>#DIV/0!</v>
      </c>
    </row>
    <row r="159" spans="1:15" x14ac:dyDescent="0.15">
      <c r="A159" s="51">
        <v>238</v>
      </c>
      <c r="B159" s="50">
        <f>データ!B260</f>
        <v>0</v>
      </c>
      <c r="C159" s="5" t="str">
        <f t="shared" si="42"/>
        <v/>
      </c>
      <c r="D159" s="50">
        <f>データ!D260</f>
        <v>0</v>
      </c>
      <c r="E159" s="50">
        <f>データ!E260</f>
        <v>0</v>
      </c>
      <c r="F159" s="50">
        <f>データ!F260</f>
        <v>0</v>
      </c>
      <c r="J159" s="11" t="str">
        <f t="shared" si="36"/>
        <v/>
      </c>
      <c r="K159" s="11" t="str">
        <f t="shared" si="37"/>
        <v/>
      </c>
      <c r="L159" s="12" t="str">
        <f t="shared" si="38"/>
        <v/>
      </c>
      <c r="M159" s="13" t="str">
        <f t="shared" si="39"/>
        <v/>
      </c>
      <c r="N159" s="6" t="e">
        <f t="shared" si="40"/>
        <v>#VALUE!</v>
      </c>
      <c r="O159" s="7" t="e">
        <f t="shared" si="41"/>
        <v>#DIV/0!</v>
      </c>
    </row>
    <row r="160" spans="1:15" x14ac:dyDescent="0.15">
      <c r="A160" s="51">
        <v>239</v>
      </c>
      <c r="B160" s="50">
        <f>データ!B261</f>
        <v>0</v>
      </c>
      <c r="C160" s="5" t="str">
        <f t="shared" si="42"/>
        <v/>
      </c>
      <c r="D160" s="50">
        <f>データ!D261</f>
        <v>0</v>
      </c>
      <c r="E160" s="50">
        <f>データ!E261</f>
        <v>0</v>
      </c>
      <c r="F160" s="50">
        <f>データ!F261</f>
        <v>0</v>
      </c>
      <c r="J160" s="11" t="str">
        <f t="shared" si="36"/>
        <v/>
      </c>
      <c r="K160" s="11" t="str">
        <f t="shared" si="37"/>
        <v/>
      </c>
      <c r="L160" s="12" t="str">
        <f t="shared" si="38"/>
        <v/>
      </c>
      <c r="M160" s="13" t="str">
        <f t="shared" si="39"/>
        <v/>
      </c>
      <c r="N160" s="6" t="e">
        <f t="shared" si="40"/>
        <v>#VALUE!</v>
      </c>
      <c r="O160" s="7" t="e">
        <f t="shared" si="41"/>
        <v>#DIV/0!</v>
      </c>
    </row>
    <row r="161" spans="1:15" x14ac:dyDescent="0.15">
      <c r="A161" s="51">
        <v>240</v>
      </c>
      <c r="B161" s="50">
        <f>データ!B262</f>
        <v>0</v>
      </c>
      <c r="C161" s="5" t="str">
        <f t="shared" si="42"/>
        <v/>
      </c>
      <c r="D161" s="50">
        <f>データ!D262</f>
        <v>0</v>
      </c>
      <c r="E161" s="50">
        <f>データ!E262</f>
        <v>0</v>
      </c>
      <c r="F161" s="50">
        <f>データ!F262</f>
        <v>0</v>
      </c>
      <c r="J161" s="11" t="str">
        <f t="shared" si="36"/>
        <v/>
      </c>
      <c r="K161" s="11" t="str">
        <f t="shared" si="37"/>
        <v/>
      </c>
      <c r="L161" s="12" t="str">
        <f t="shared" si="38"/>
        <v/>
      </c>
      <c r="M161" s="13" t="str">
        <f t="shared" si="39"/>
        <v/>
      </c>
      <c r="N161" s="6" t="e">
        <f t="shared" si="40"/>
        <v>#VALUE!</v>
      </c>
      <c r="O161" s="7" t="e">
        <f t="shared" si="41"/>
        <v>#DIV/0!</v>
      </c>
    </row>
    <row r="162" spans="1:15" x14ac:dyDescent="0.15">
      <c r="A162" s="51">
        <v>241</v>
      </c>
      <c r="B162" s="50">
        <f>データ!B263</f>
        <v>0</v>
      </c>
      <c r="C162" s="5" t="str">
        <f t="shared" si="42"/>
        <v/>
      </c>
      <c r="D162" s="50">
        <f>データ!D263</f>
        <v>0</v>
      </c>
      <c r="E162" s="50">
        <f>データ!E263</f>
        <v>0</v>
      </c>
      <c r="F162" s="50">
        <f>データ!F263</f>
        <v>0</v>
      </c>
      <c r="J162" s="11" t="str">
        <f t="shared" si="36"/>
        <v/>
      </c>
      <c r="K162" s="11" t="str">
        <f t="shared" si="37"/>
        <v/>
      </c>
      <c r="L162" s="12" t="str">
        <f t="shared" si="38"/>
        <v/>
      </c>
      <c r="M162" s="13" t="str">
        <f t="shared" si="39"/>
        <v/>
      </c>
      <c r="N162" s="6" t="e">
        <f t="shared" si="40"/>
        <v>#VALUE!</v>
      </c>
      <c r="O162" s="7" t="e">
        <f t="shared" si="41"/>
        <v>#DIV/0!</v>
      </c>
    </row>
    <row r="163" spans="1:15" x14ac:dyDescent="0.15">
      <c r="A163" s="51">
        <v>242</v>
      </c>
      <c r="B163" s="50">
        <f>データ!B264</f>
        <v>0</v>
      </c>
      <c r="C163" s="5" t="str">
        <f t="shared" si="42"/>
        <v/>
      </c>
      <c r="D163" s="50">
        <f>データ!D264</f>
        <v>0</v>
      </c>
      <c r="E163" s="50">
        <f>データ!E264</f>
        <v>0</v>
      </c>
      <c r="F163" s="50">
        <f>データ!F264</f>
        <v>0</v>
      </c>
      <c r="J163" s="11" t="str">
        <f t="shared" si="36"/>
        <v/>
      </c>
      <c r="K163" s="11" t="str">
        <f t="shared" si="37"/>
        <v/>
      </c>
      <c r="L163" s="12" t="str">
        <f t="shared" si="38"/>
        <v/>
      </c>
      <c r="M163" s="13" t="str">
        <f t="shared" si="39"/>
        <v/>
      </c>
      <c r="N163" s="6" t="e">
        <f t="shared" si="40"/>
        <v>#VALUE!</v>
      </c>
      <c r="O163" s="7" t="e">
        <f t="shared" si="41"/>
        <v>#DIV/0!</v>
      </c>
    </row>
    <row r="164" spans="1:15" x14ac:dyDescent="0.15">
      <c r="A164" s="51">
        <v>243</v>
      </c>
      <c r="B164" s="50">
        <f>データ!B265</f>
        <v>0</v>
      </c>
      <c r="C164" s="5" t="str">
        <f t="shared" si="42"/>
        <v/>
      </c>
      <c r="D164" s="50">
        <f>データ!D265</f>
        <v>0</v>
      </c>
      <c r="E164" s="50">
        <f>データ!E265</f>
        <v>0</v>
      </c>
      <c r="F164" s="50">
        <f>データ!F265</f>
        <v>0</v>
      </c>
      <c r="J164" s="11" t="str">
        <f t="shared" si="36"/>
        <v/>
      </c>
      <c r="K164" s="11" t="str">
        <f t="shared" si="37"/>
        <v/>
      </c>
      <c r="L164" s="12" t="str">
        <f t="shared" si="38"/>
        <v/>
      </c>
      <c r="M164" s="13" t="str">
        <f t="shared" si="39"/>
        <v/>
      </c>
      <c r="N164" s="6" t="e">
        <f t="shared" si="40"/>
        <v>#VALUE!</v>
      </c>
      <c r="O164" s="7" t="e">
        <f t="shared" si="41"/>
        <v>#DIV/0!</v>
      </c>
    </row>
    <row r="165" spans="1:15" x14ac:dyDescent="0.15">
      <c r="A165" s="51">
        <v>244</v>
      </c>
      <c r="B165" s="50">
        <f>データ!B266</f>
        <v>0</v>
      </c>
      <c r="C165" s="5" t="str">
        <f t="shared" si="42"/>
        <v/>
      </c>
      <c r="D165" s="50">
        <f>データ!D266</f>
        <v>0</v>
      </c>
      <c r="E165" s="50">
        <f>データ!E266</f>
        <v>0</v>
      </c>
      <c r="F165" s="50">
        <f>データ!F266</f>
        <v>0</v>
      </c>
      <c r="J165" s="11" t="str">
        <f t="shared" si="36"/>
        <v/>
      </c>
      <c r="K165" s="11" t="str">
        <f t="shared" si="37"/>
        <v/>
      </c>
      <c r="L165" s="12" t="str">
        <f t="shared" si="38"/>
        <v/>
      </c>
      <c r="M165" s="13" t="str">
        <f t="shared" si="39"/>
        <v/>
      </c>
      <c r="N165" s="6" t="e">
        <f t="shared" si="40"/>
        <v>#VALUE!</v>
      </c>
      <c r="O165" s="7" t="e">
        <f t="shared" si="41"/>
        <v>#DIV/0!</v>
      </c>
    </row>
    <row r="166" spans="1:15" x14ac:dyDescent="0.15">
      <c r="A166" s="51">
        <v>245</v>
      </c>
      <c r="B166" s="50">
        <f>データ!B267</f>
        <v>0</v>
      </c>
      <c r="C166" s="5" t="str">
        <f t="shared" si="42"/>
        <v/>
      </c>
      <c r="D166" s="50">
        <f>データ!D267</f>
        <v>0</v>
      </c>
      <c r="E166" s="50">
        <f>データ!E267</f>
        <v>0</v>
      </c>
      <c r="F166" s="50">
        <f>データ!F267</f>
        <v>0</v>
      </c>
      <c r="J166" s="11" t="str">
        <f t="shared" si="36"/>
        <v/>
      </c>
      <c r="K166" s="11" t="str">
        <f t="shared" si="37"/>
        <v/>
      </c>
      <c r="L166" s="12" t="str">
        <f t="shared" si="38"/>
        <v/>
      </c>
      <c r="M166" s="13" t="str">
        <f t="shared" si="39"/>
        <v/>
      </c>
      <c r="N166" s="6" t="e">
        <f t="shared" si="40"/>
        <v>#VALUE!</v>
      </c>
      <c r="O166" s="7" t="e">
        <f t="shared" si="41"/>
        <v>#DIV/0!</v>
      </c>
    </row>
    <row r="167" spans="1:15" x14ac:dyDescent="0.15">
      <c r="A167" s="51">
        <v>246</v>
      </c>
      <c r="B167" s="50">
        <f>データ!B268</f>
        <v>0</v>
      </c>
      <c r="C167" s="5" t="str">
        <f t="shared" si="42"/>
        <v/>
      </c>
      <c r="D167" s="50">
        <f>データ!D268</f>
        <v>0</v>
      </c>
      <c r="E167" s="50">
        <f>データ!E268</f>
        <v>0</v>
      </c>
      <c r="F167" s="50">
        <f>データ!F268</f>
        <v>0</v>
      </c>
      <c r="J167" s="11" t="str">
        <f t="shared" si="36"/>
        <v/>
      </c>
      <c r="K167" s="11" t="str">
        <f t="shared" si="37"/>
        <v/>
      </c>
      <c r="L167" s="12" t="str">
        <f t="shared" si="38"/>
        <v/>
      </c>
      <c r="M167" s="13" t="str">
        <f t="shared" si="39"/>
        <v/>
      </c>
      <c r="N167" s="6" t="e">
        <f t="shared" si="40"/>
        <v>#VALUE!</v>
      </c>
      <c r="O167" s="7" t="e">
        <f t="shared" si="41"/>
        <v>#DIV/0!</v>
      </c>
    </row>
    <row r="168" spans="1:15" x14ac:dyDescent="0.15">
      <c r="A168" s="51">
        <v>247</v>
      </c>
      <c r="B168" s="50">
        <f>データ!B269</f>
        <v>0</v>
      </c>
      <c r="C168" s="5" t="str">
        <f t="shared" si="42"/>
        <v/>
      </c>
      <c r="D168" s="50">
        <f>データ!D269</f>
        <v>0</v>
      </c>
      <c r="E168" s="50">
        <f>データ!E269</f>
        <v>0</v>
      </c>
      <c r="F168" s="50">
        <f>データ!F269</f>
        <v>0</v>
      </c>
      <c r="J168" s="11" t="str">
        <f t="shared" si="36"/>
        <v/>
      </c>
      <c r="K168" s="11" t="str">
        <f t="shared" si="37"/>
        <v/>
      </c>
      <c r="L168" s="12" t="str">
        <f t="shared" si="38"/>
        <v/>
      </c>
      <c r="M168" s="13" t="str">
        <f t="shared" si="39"/>
        <v/>
      </c>
      <c r="N168" s="6" t="e">
        <f t="shared" si="40"/>
        <v>#VALUE!</v>
      </c>
      <c r="O168" s="7" t="e">
        <f t="shared" si="41"/>
        <v>#DIV/0!</v>
      </c>
    </row>
    <row r="169" spans="1:15" x14ac:dyDescent="0.15">
      <c r="A169" s="51">
        <v>248</v>
      </c>
      <c r="B169" s="50">
        <f>データ!B270</f>
        <v>0</v>
      </c>
      <c r="C169" s="5" t="str">
        <f t="shared" si="42"/>
        <v/>
      </c>
      <c r="D169" s="50">
        <f>データ!D270</f>
        <v>0</v>
      </c>
      <c r="E169" s="50">
        <f>データ!E270</f>
        <v>0</v>
      </c>
      <c r="F169" s="50">
        <f>データ!F270</f>
        <v>0</v>
      </c>
      <c r="J169" s="11" t="str">
        <f t="shared" si="36"/>
        <v/>
      </c>
      <c r="K169" s="11" t="str">
        <f t="shared" si="37"/>
        <v/>
      </c>
      <c r="L169" s="12" t="str">
        <f t="shared" si="38"/>
        <v/>
      </c>
      <c r="M169" s="13" t="str">
        <f t="shared" si="39"/>
        <v/>
      </c>
      <c r="N169" s="6" t="e">
        <f t="shared" si="40"/>
        <v>#VALUE!</v>
      </c>
      <c r="O169" s="7" t="e">
        <f t="shared" si="41"/>
        <v>#DIV/0!</v>
      </c>
    </row>
    <row r="170" spans="1:15" x14ac:dyDescent="0.15">
      <c r="A170" s="51">
        <v>249</v>
      </c>
      <c r="B170" s="50">
        <f>データ!B271</f>
        <v>0</v>
      </c>
      <c r="C170" s="5" t="str">
        <f t="shared" si="42"/>
        <v/>
      </c>
      <c r="D170" s="50">
        <f>データ!D271</f>
        <v>0</v>
      </c>
      <c r="E170" s="50">
        <f>データ!E271</f>
        <v>0</v>
      </c>
      <c r="F170" s="50">
        <f>データ!F271</f>
        <v>0</v>
      </c>
      <c r="J170" s="11" t="str">
        <f t="shared" si="36"/>
        <v/>
      </c>
      <c r="K170" s="11" t="str">
        <f t="shared" si="37"/>
        <v/>
      </c>
      <c r="L170" s="12" t="str">
        <f t="shared" si="38"/>
        <v/>
      </c>
      <c r="M170" s="13" t="str">
        <f t="shared" si="39"/>
        <v/>
      </c>
      <c r="N170" s="6" t="e">
        <f t="shared" si="40"/>
        <v>#VALUE!</v>
      </c>
      <c r="O170" s="7" t="e">
        <f t="shared" si="41"/>
        <v>#DIV/0!</v>
      </c>
    </row>
    <row r="171" spans="1:15" x14ac:dyDescent="0.15">
      <c r="A171" s="51">
        <v>250</v>
      </c>
      <c r="B171" s="50">
        <f>データ!B272</f>
        <v>0</v>
      </c>
      <c r="C171" s="5" t="str">
        <f t="shared" si="42"/>
        <v/>
      </c>
      <c r="D171" s="50">
        <f>データ!D272</f>
        <v>0</v>
      </c>
      <c r="E171" s="50">
        <f>データ!E272</f>
        <v>0</v>
      </c>
      <c r="F171" s="50">
        <f>データ!F272</f>
        <v>0</v>
      </c>
      <c r="J171" s="11" t="str">
        <f t="shared" si="36"/>
        <v/>
      </c>
      <c r="K171" s="11" t="str">
        <f t="shared" si="37"/>
        <v/>
      </c>
      <c r="L171" s="12" t="str">
        <f t="shared" si="38"/>
        <v/>
      </c>
      <c r="M171" s="13" t="str">
        <f t="shared" si="39"/>
        <v/>
      </c>
      <c r="N171" s="6" t="e">
        <f t="shared" si="40"/>
        <v>#VALUE!</v>
      </c>
      <c r="O171" s="7" t="e">
        <f t="shared" si="41"/>
        <v>#DIV/0!</v>
      </c>
    </row>
    <row r="172" spans="1:15" x14ac:dyDescent="0.15">
      <c r="A172" s="51">
        <v>251</v>
      </c>
      <c r="B172" s="50">
        <f>データ!B273</f>
        <v>0</v>
      </c>
      <c r="C172" s="5" t="str">
        <f t="shared" si="42"/>
        <v/>
      </c>
      <c r="D172" s="50">
        <f>データ!D273</f>
        <v>0</v>
      </c>
      <c r="E172" s="50">
        <f>データ!E273</f>
        <v>0</v>
      </c>
      <c r="F172" s="50">
        <f>データ!F273</f>
        <v>0</v>
      </c>
      <c r="J172" s="11" t="str">
        <f t="shared" si="36"/>
        <v/>
      </c>
      <c r="K172" s="11" t="str">
        <f t="shared" si="37"/>
        <v/>
      </c>
      <c r="L172" s="12" t="str">
        <f t="shared" si="38"/>
        <v/>
      </c>
      <c r="M172" s="13" t="str">
        <f t="shared" si="39"/>
        <v/>
      </c>
      <c r="N172" s="6" t="e">
        <f t="shared" si="40"/>
        <v>#VALUE!</v>
      </c>
      <c r="O172" s="7" t="e">
        <f t="shared" si="41"/>
        <v>#DIV/0!</v>
      </c>
    </row>
    <row r="173" spans="1:15" x14ac:dyDescent="0.15">
      <c r="A173" s="51">
        <v>252</v>
      </c>
      <c r="B173" s="50">
        <f>データ!B274</f>
        <v>0</v>
      </c>
      <c r="C173" s="5" t="str">
        <f t="shared" si="42"/>
        <v/>
      </c>
      <c r="D173" s="50">
        <f>データ!D274</f>
        <v>0</v>
      </c>
      <c r="E173" s="50">
        <f>データ!E274</f>
        <v>0</v>
      </c>
      <c r="F173" s="50">
        <f>データ!F274</f>
        <v>0</v>
      </c>
      <c r="J173" s="11" t="str">
        <f t="shared" si="36"/>
        <v/>
      </c>
      <c r="K173" s="11" t="str">
        <f t="shared" si="37"/>
        <v/>
      </c>
      <c r="L173" s="12" t="str">
        <f t="shared" si="38"/>
        <v/>
      </c>
      <c r="M173" s="13" t="str">
        <f t="shared" si="39"/>
        <v/>
      </c>
      <c r="N173" s="6" t="e">
        <f t="shared" si="40"/>
        <v>#VALUE!</v>
      </c>
      <c r="O173" s="7" t="e">
        <f t="shared" si="41"/>
        <v>#DIV/0!</v>
      </c>
    </row>
    <row r="174" spans="1:15" x14ac:dyDescent="0.15">
      <c r="A174" s="51">
        <v>253</v>
      </c>
      <c r="B174" s="50">
        <f>データ!B275</f>
        <v>0</v>
      </c>
      <c r="C174" s="5" t="str">
        <f t="shared" si="42"/>
        <v/>
      </c>
      <c r="D174" s="50">
        <f>データ!D275</f>
        <v>0</v>
      </c>
      <c r="E174" s="50">
        <f>データ!E275</f>
        <v>0</v>
      </c>
      <c r="F174" s="50">
        <f>データ!F275</f>
        <v>0</v>
      </c>
      <c r="J174" s="11" t="str">
        <f t="shared" si="36"/>
        <v/>
      </c>
      <c r="K174" s="11" t="str">
        <f t="shared" si="37"/>
        <v/>
      </c>
      <c r="L174" s="12" t="str">
        <f t="shared" si="38"/>
        <v/>
      </c>
      <c r="M174" s="13" t="str">
        <f t="shared" si="39"/>
        <v/>
      </c>
      <c r="N174" s="6" t="e">
        <f t="shared" si="40"/>
        <v>#VALUE!</v>
      </c>
      <c r="O174" s="7" t="e">
        <f t="shared" si="41"/>
        <v>#DIV/0!</v>
      </c>
    </row>
    <row r="175" spans="1:15" x14ac:dyDescent="0.15">
      <c r="A175" s="51">
        <v>254</v>
      </c>
      <c r="B175" s="50">
        <f>データ!B276</f>
        <v>0</v>
      </c>
      <c r="C175" s="5" t="str">
        <f t="shared" si="42"/>
        <v/>
      </c>
      <c r="D175" s="50">
        <f>データ!D276</f>
        <v>0</v>
      </c>
      <c r="E175" s="50">
        <f>データ!E276</f>
        <v>0</v>
      </c>
      <c r="F175" s="50">
        <f>データ!F276</f>
        <v>0</v>
      </c>
      <c r="J175" s="11" t="str">
        <f t="shared" si="36"/>
        <v/>
      </c>
      <c r="K175" s="11" t="str">
        <f t="shared" si="37"/>
        <v/>
      </c>
      <c r="L175" s="12" t="str">
        <f t="shared" si="38"/>
        <v/>
      </c>
      <c r="M175" s="13" t="str">
        <f t="shared" si="39"/>
        <v/>
      </c>
      <c r="N175" s="6" t="e">
        <f t="shared" si="40"/>
        <v>#VALUE!</v>
      </c>
      <c r="O175" s="7" t="e">
        <f t="shared" si="41"/>
        <v>#DIV/0!</v>
      </c>
    </row>
    <row r="176" spans="1:15" x14ac:dyDescent="0.15">
      <c r="A176" s="51">
        <v>255</v>
      </c>
      <c r="B176" s="50">
        <f>データ!B277</f>
        <v>0</v>
      </c>
      <c r="C176" s="5" t="str">
        <f t="shared" si="42"/>
        <v/>
      </c>
      <c r="D176" s="50">
        <f>データ!D277</f>
        <v>0</v>
      </c>
      <c r="E176" s="50">
        <f>データ!E277</f>
        <v>0</v>
      </c>
      <c r="F176" s="50">
        <f>データ!F277</f>
        <v>0</v>
      </c>
      <c r="J176" s="11" t="str">
        <f t="shared" si="36"/>
        <v/>
      </c>
      <c r="K176" s="11" t="str">
        <f t="shared" si="37"/>
        <v/>
      </c>
      <c r="L176" s="12" t="str">
        <f t="shared" si="38"/>
        <v/>
      </c>
      <c r="M176" s="13" t="str">
        <f t="shared" si="39"/>
        <v/>
      </c>
      <c r="N176" s="6" t="e">
        <f t="shared" si="40"/>
        <v>#VALUE!</v>
      </c>
      <c r="O176" s="7" t="e">
        <f t="shared" si="41"/>
        <v>#DIV/0!</v>
      </c>
    </row>
    <row r="177" spans="1:15" x14ac:dyDescent="0.15">
      <c r="A177" s="51">
        <v>256</v>
      </c>
      <c r="B177" s="50">
        <f>データ!B278</f>
        <v>0</v>
      </c>
      <c r="C177" s="5" t="str">
        <f t="shared" si="42"/>
        <v/>
      </c>
      <c r="D177" s="50">
        <f>データ!D278</f>
        <v>0</v>
      </c>
      <c r="E177" s="50">
        <f>データ!E278</f>
        <v>0</v>
      </c>
      <c r="F177" s="50">
        <f>データ!F278</f>
        <v>0</v>
      </c>
      <c r="J177" s="11" t="str">
        <f t="shared" si="36"/>
        <v/>
      </c>
      <c r="K177" s="11" t="str">
        <f t="shared" si="37"/>
        <v/>
      </c>
      <c r="L177" s="12" t="str">
        <f t="shared" si="38"/>
        <v/>
      </c>
      <c r="M177" s="13" t="str">
        <f t="shared" si="39"/>
        <v/>
      </c>
      <c r="N177" s="6" t="e">
        <f t="shared" si="40"/>
        <v>#VALUE!</v>
      </c>
      <c r="O177" s="7" t="e">
        <f t="shared" si="41"/>
        <v>#DIV/0!</v>
      </c>
    </row>
    <row r="178" spans="1:15" x14ac:dyDescent="0.15">
      <c r="A178" s="51">
        <v>257</v>
      </c>
      <c r="B178" s="50">
        <f>データ!B279</f>
        <v>0</v>
      </c>
      <c r="C178" s="5" t="str">
        <f t="shared" si="42"/>
        <v/>
      </c>
      <c r="D178" s="50">
        <f>データ!D279</f>
        <v>0</v>
      </c>
      <c r="E178" s="50">
        <f>データ!E279</f>
        <v>0</v>
      </c>
      <c r="F178" s="50">
        <f>データ!F279</f>
        <v>0</v>
      </c>
      <c r="J178" s="11" t="str">
        <f t="shared" si="36"/>
        <v/>
      </c>
      <c r="K178" s="11" t="str">
        <f t="shared" si="37"/>
        <v/>
      </c>
      <c r="L178" s="12" t="str">
        <f t="shared" si="38"/>
        <v/>
      </c>
      <c r="M178" s="13" t="str">
        <f t="shared" si="39"/>
        <v/>
      </c>
      <c r="N178" s="6" t="e">
        <f t="shared" si="40"/>
        <v>#VALUE!</v>
      </c>
      <c r="O178" s="7" t="e">
        <f t="shared" si="41"/>
        <v>#DIV/0!</v>
      </c>
    </row>
    <row r="179" spans="1:15" x14ac:dyDescent="0.15">
      <c r="A179" s="51">
        <v>258</v>
      </c>
      <c r="B179" s="50">
        <f>データ!B280</f>
        <v>0</v>
      </c>
      <c r="C179" s="5" t="str">
        <f t="shared" si="42"/>
        <v/>
      </c>
      <c r="D179" s="50">
        <f>データ!D280</f>
        <v>0</v>
      </c>
      <c r="E179" s="50">
        <f>データ!E280</f>
        <v>0</v>
      </c>
      <c r="F179" s="50">
        <f>データ!F280</f>
        <v>0</v>
      </c>
      <c r="J179" s="11" t="str">
        <f t="shared" si="36"/>
        <v/>
      </c>
      <c r="K179" s="11" t="str">
        <f t="shared" si="37"/>
        <v/>
      </c>
      <c r="L179" s="12" t="str">
        <f t="shared" si="38"/>
        <v/>
      </c>
      <c r="M179" s="13" t="str">
        <f t="shared" si="39"/>
        <v/>
      </c>
      <c r="N179" s="6" t="e">
        <f t="shared" si="40"/>
        <v>#VALUE!</v>
      </c>
      <c r="O179" s="7" t="e">
        <f t="shared" si="41"/>
        <v>#DIV/0!</v>
      </c>
    </row>
    <row r="180" spans="1:15" x14ac:dyDescent="0.15">
      <c r="A180" s="51">
        <v>259</v>
      </c>
      <c r="B180" s="50">
        <f>データ!B281</f>
        <v>0</v>
      </c>
      <c r="C180" s="5" t="str">
        <f t="shared" si="42"/>
        <v/>
      </c>
      <c r="D180" s="50">
        <f>データ!D281</f>
        <v>0</v>
      </c>
      <c r="E180" s="50">
        <f>データ!E281</f>
        <v>0</v>
      </c>
      <c r="F180" s="50">
        <f>データ!F281</f>
        <v>0</v>
      </c>
      <c r="J180" s="11" t="str">
        <f t="shared" si="36"/>
        <v/>
      </c>
      <c r="K180" s="11" t="str">
        <f t="shared" si="37"/>
        <v/>
      </c>
      <c r="L180" s="12" t="str">
        <f t="shared" si="38"/>
        <v/>
      </c>
      <c r="M180" s="13" t="str">
        <f t="shared" si="39"/>
        <v/>
      </c>
      <c r="N180" s="6" t="e">
        <f t="shared" si="40"/>
        <v>#VALUE!</v>
      </c>
      <c r="O180" s="7" t="e">
        <f t="shared" si="41"/>
        <v>#DIV/0!</v>
      </c>
    </row>
    <row r="181" spans="1:15" x14ac:dyDescent="0.15">
      <c r="A181" s="51">
        <v>260</v>
      </c>
      <c r="B181" s="50">
        <f>データ!B282</f>
        <v>0</v>
      </c>
      <c r="C181" s="5" t="str">
        <f t="shared" si="42"/>
        <v/>
      </c>
      <c r="D181" s="50">
        <f>データ!D282</f>
        <v>0</v>
      </c>
      <c r="E181" s="50">
        <f>データ!E282</f>
        <v>0</v>
      </c>
      <c r="F181" s="50">
        <f>データ!F282</f>
        <v>0</v>
      </c>
      <c r="J181" s="11" t="str">
        <f t="shared" si="36"/>
        <v/>
      </c>
      <c r="K181" s="11" t="str">
        <f t="shared" si="37"/>
        <v/>
      </c>
      <c r="L181" s="12" t="str">
        <f t="shared" si="38"/>
        <v/>
      </c>
      <c r="M181" s="13" t="str">
        <f t="shared" si="39"/>
        <v/>
      </c>
      <c r="N181" s="6" t="e">
        <f t="shared" si="40"/>
        <v>#VALUE!</v>
      </c>
      <c r="O181" s="7" t="e">
        <f t="shared" si="41"/>
        <v>#DIV/0!</v>
      </c>
    </row>
    <row r="182" spans="1:15" x14ac:dyDescent="0.15">
      <c r="A182" s="51">
        <v>261</v>
      </c>
      <c r="B182" s="50">
        <f>データ!B283</f>
        <v>0</v>
      </c>
      <c r="C182" s="5" t="str">
        <f t="shared" si="42"/>
        <v/>
      </c>
      <c r="D182" s="50">
        <f>データ!D283</f>
        <v>0</v>
      </c>
      <c r="E182" s="50">
        <f>データ!E283</f>
        <v>0</v>
      </c>
      <c r="F182" s="50">
        <f>データ!F283</f>
        <v>0</v>
      </c>
      <c r="J182" s="11" t="str">
        <f t="shared" si="36"/>
        <v/>
      </c>
      <c r="K182" s="11" t="str">
        <f t="shared" si="37"/>
        <v/>
      </c>
      <c r="L182" s="12" t="str">
        <f t="shared" si="38"/>
        <v/>
      </c>
      <c r="M182" s="13" t="str">
        <f t="shared" si="39"/>
        <v/>
      </c>
      <c r="N182" s="6" t="e">
        <f t="shared" si="40"/>
        <v>#VALUE!</v>
      </c>
      <c r="O182" s="7" t="e">
        <f t="shared" si="41"/>
        <v>#DIV/0!</v>
      </c>
    </row>
    <row r="183" spans="1:15" x14ac:dyDescent="0.15">
      <c r="A183" s="51">
        <v>262</v>
      </c>
      <c r="B183" s="50">
        <f>データ!B284</f>
        <v>0</v>
      </c>
      <c r="C183" s="5" t="str">
        <f t="shared" si="42"/>
        <v/>
      </c>
      <c r="D183" s="50">
        <f>データ!D284</f>
        <v>0</v>
      </c>
      <c r="E183" s="50">
        <f>データ!E284</f>
        <v>0</v>
      </c>
      <c r="F183" s="50">
        <f>データ!F284</f>
        <v>0</v>
      </c>
      <c r="J183" s="11" t="str">
        <f t="shared" si="36"/>
        <v/>
      </c>
      <c r="K183" s="11" t="str">
        <f t="shared" si="37"/>
        <v/>
      </c>
      <c r="L183" s="12" t="str">
        <f t="shared" si="38"/>
        <v/>
      </c>
      <c r="M183" s="13" t="str">
        <f t="shared" si="39"/>
        <v/>
      </c>
      <c r="N183" s="6" t="e">
        <f t="shared" si="40"/>
        <v>#VALUE!</v>
      </c>
      <c r="O183" s="7" t="e">
        <f t="shared" si="41"/>
        <v>#DIV/0!</v>
      </c>
    </row>
    <row r="184" spans="1:15" x14ac:dyDescent="0.15">
      <c r="A184" s="51">
        <v>263</v>
      </c>
      <c r="B184" s="50">
        <f>データ!B285</f>
        <v>0</v>
      </c>
      <c r="C184" s="5" t="str">
        <f t="shared" si="42"/>
        <v/>
      </c>
      <c r="D184" s="50">
        <f>データ!D285</f>
        <v>0</v>
      </c>
      <c r="E184" s="50">
        <f>データ!E285</f>
        <v>0</v>
      </c>
      <c r="F184" s="50">
        <f>データ!F285</f>
        <v>0</v>
      </c>
      <c r="J184" s="11" t="str">
        <f t="shared" si="36"/>
        <v/>
      </c>
      <c r="K184" s="11" t="str">
        <f t="shared" si="37"/>
        <v/>
      </c>
      <c r="L184" s="12" t="str">
        <f t="shared" si="38"/>
        <v/>
      </c>
      <c r="M184" s="13" t="str">
        <f t="shared" si="39"/>
        <v/>
      </c>
      <c r="N184" s="6" t="e">
        <f t="shared" si="40"/>
        <v>#VALUE!</v>
      </c>
      <c r="O184" s="7" t="e">
        <f t="shared" si="41"/>
        <v>#DIV/0!</v>
      </c>
    </row>
    <row r="185" spans="1:15" x14ac:dyDescent="0.15">
      <c r="A185" s="51">
        <v>264</v>
      </c>
      <c r="B185" s="50">
        <f>データ!B286</f>
        <v>0</v>
      </c>
      <c r="C185" s="5" t="str">
        <f t="shared" si="42"/>
        <v/>
      </c>
      <c r="D185" s="50">
        <f>データ!D286</f>
        <v>0</v>
      </c>
      <c r="E185" s="50">
        <f>データ!E286</f>
        <v>0</v>
      </c>
      <c r="F185" s="50">
        <f>データ!F286</f>
        <v>0</v>
      </c>
      <c r="J185" s="11" t="str">
        <f t="shared" si="36"/>
        <v/>
      </c>
      <c r="K185" s="11" t="str">
        <f t="shared" si="37"/>
        <v/>
      </c>
      <c r="L185" s="12" t="str">
        <f t="shared" si="38"/>
        <v/>
      </c>
      <c r="M185" s="13" t="str">
        <f t="shared" si="39"/>
        <v/>
      </c>
      <c r="N185" s="6" t="e">
        <f t="shared" si="40"/>
        <v>#VALUE!</v>
      </c>
      <c r="O185" s="7" t="e">
        <f t="shared" si="41"/>
        <v>#DIV/0!</v>
      </c>
    </row>
    <row r="186" spans="1:15" x14ac:dyDescent="0.15">
      <c r="A186" s="51">
        <v>265</v>
      </c>
      <c r="B186" s="50">
        <f>データ!B287</f>
        <v>0</v>
      </c>
      <c r="C186" s="5" t="str">
        <f t="shared" si="42"/>
        <v/>
      </c>
      <c r="D186" s="50">
        <f>データ!D287</f>
        <v>0</v>
      </c>
      <c r="E186" s="50">
        <f>データ!E287</f>
        <v>0</v>
      </c>
      <c r="F186" s="50">
        <f>データ!F287</f>
        <v>0</v>
      </c>
      <c r="J186" s="11" t="str">
        <f t="shared" ref="J186:J221" si="43">IFERROR(IF(AND(B186="売",I186="勝"),ABS(E186-H186),IF(AND(B186="買",I186="勝"),ABS(E186-H186),""))*100,"")</f>
        <v/>
      </c>
      <c r="K186" s="11" t="str">
        <f t="shared" ref="K186:K221" si="44">IFERROR(IF(J186&gt;=1,J186*C186*100,""),"")</f>
        <v/>
      </c>
      <c r="L186" s="12" t="str">
        <f t="shared" ref="L186:L221" si="45">IFERROR(IF(AND(B186="売",I186="負"),(E186-H186),IF(AND(B186="買",I186="負"),(H186-E186),""))*100,"")</f>
        <v/>
      </c>
      <c r="M186" s="13" t="str">
        <f t="shared" ref="M186:M221" si="46">IFERROR(IF(L186&lt;=1,L186*C186*100,""),"")</f>
        <v/>
      </c>
      <c r="N186" s="6" t="e">
        <f t="shared" ref="N186:N221" si="47">IF(I186="ー",N185+0,IF(M186&lt;1,M186+N185,K186+N185))</f>
        <v>#VALUE!</v>
      </c>
      <c r="O186" s="7" t="e">
        <f t="shared" ref="O186:O221" si="48">(H186-E186)/(E186-F186)</f>
        <v>#DIV/0!</v>
      </c>
    </row>
    <row r="187" spans="1:15" x14ac:dyDescent="0.15">
      <c r="A187" s="51">
        <v>266</v>
      </c>
      <c r="B187" s="50">
        <f>データ!B288</f>
        <v>0</v>
      </c>
      <c r="C187" s="5" t="str">
        <f t="shared" si="42"/>
        <v/>
      </c>
      <c r="D187" s="50">
        <f>データ!D288</f>
        <v>0</v>
      </c>
      <c r="E187" s="50">
        <f>データ!E288</f>
        <v>0</v>
      </c>
      <c r="F187" s="50">
        <f>データ!F288</f>
        <v>0</v>
      </c>
      <c r="J187" s="11" t="str">
        <f t="shared" si="43"/>
        <v/>
      </c>
      <c r="K187" s="11" t="str">
        <f t="shared" si="44"/>
        <v/>
      </c>
      <c r="L187" s="12" t="str">
        <f t="shared" si="45"/>
        <v/>
      </c>
      <c r="M187" s="13" t="str">
        <f t="shared" si="46"/>
        <v/>
      </c>
      <c r="N187" s="6" t="e">
        <f t="shared" si="47"/>
        <v>#VALUE!</v>
      </c>
      <c r="O187" s="7" t="e">
        <f t="shared" si="48"/>
        <v>#DIV/0!</v>
      </c>
    </row>
    <row r="188" spans="1:15" x14ac:dyDescent="0.15">
      <c r="A188" s="51">
        <v>267</v>
      </c>
      <c r="B188" s="50">
        <f>データ!B289</f>
        <v>0</v>
      </c>
      <c r="C188" s="5" t="str">
        <f t="shared" si="42"/>
        <v/>
      </c>
      <c r="D188" s="50">
        <f>データ!D289</f>
        <v>0</v>
      </c>
      <c r="E188" s="50">
        <f>データ!E289</f>
        <v>0</v>
      </c>
      <c r="F188" s="50">
        <f>データ!F289</f>
        <v>0</v>
      </c>
      <c r="J188" s="11" t="str">
        <f t="shared" si="43"/>
        <v/>
      </c>
      <c r="K188" s="11" t="str">
        <f t="shared" si="44"/>
        <v/>
      </c>
      <c r="L188" s="12" t="str">
        <f t="shared" si="45"/>
        <v/>
      </c>
      <c r="M188" s="13" t="str">
        <f t="shared" si="46"/>
        <v/>
      </c>
      <c r="N188" s="6" t="e">
        <f t="shared" si="47"/>
        <v>#VALUE!</v>
      </c>
      <c r="O188" s="7" t="e">
        <f t="shared" si="48"/>
        <v>#DIV/0!</v>
      </c>
    </row>
    <row r="189" spans="1:15" x14ac:dyDescent="0.15">
      <c r="A189" s="51">
        <v>268</v>
      </c>
      <c r="B189" s="50">
        <f>データ!B290</f>
        <v>0</v>
      </c>
      <c r="C189" s="5" t="str">
        <f t="shared" si="42"/>
        <v/>
      </c>
      <c r="D189" s="50">
        <f>データ!D290</f>
        <v>0</v>
      </c>
      <c r="E189" s="50">
        <f>データ!E290</f>
        <v>0</v>
      </c>
      <c r="F189" s="50">
        <f>データ!F290</f>
        <v>0</v>
      </c>
      <c r="J189" s="11" t="str">
        <f t="shared" si="43"/>
        <v/>
      </c>
      <c r="K189" s="11" t="str">
        <f t="shared" si="44"/>
        <v/>
      </c>
      <c r="L189" s="12" t="str">
        <f t="shared" si="45"/>
        <v/>
      </c>
      <c r="M189" s="13" t="str">
        <f t="shared" si="46"/>
        <v/>
      </c>
      <c r="N189" s="6" t="e">
        <f t="shared" si="47"/>
        <v>#VALUE!</v>
      </c>
      <c r="O189" s="7" t="e">
        <f t="shared" si="48"/>
        <v>#DIV/0!</v>
      </c>
    </row>
    <row r="190" spans="1:15" x14ac:dyDescent="0.15">
      <c r="A190" s="51">
        <v>269</v>
      </c>
      <c r="B190" s="50">
        <f>データ!B291</f>
        <v>0</v>
      </c>
      <c r="C190" s="5" t="str">
        <f t="shared" si="42"/>
        <v/>
      </c>
      <c r="D190" s="50">
        <f>データ!D291</f>
        <v>0</v>
      </c>
      <c r="E190" s="50">
        <f>データ!E291</f>
        <v>0</v>
      </c>
      <c r="F190" s="50">
        <f>データ!F291</f>
        <v>0</v>
      </c>
      <c r="J190" s="11" t="str">
        <f t="shared" si="43"/>
        <v/>
      </c>
      <c r="K190" s="11" t="str">
        <f t="shared" si="44"/>
        <v/>
      </c>
      <c r="L190" s="12" t="str">
        <f t="shared" si="45"/>
        <v/>
      </c>
      <c r="M190" s="13" t="str">
        <f t="shared" si="46"/>
        <v/>
      </c>
      <c r="N190" s="6" t="e">
        <f t="shared" si="47"/>
        <v>#VALUE!</v>
      </c>
      <c r="O190" s="7" t="e">
        <f t="shared" si="48"/>
        <v>#DIV/0!</v>
      </c>
    </row>
    <row r="191" spans="1:15" x14ac:dyDescent="0.15">
      <c r="A191" s="51">
        <v>270</v>
      </c>
      <c r="B191" s="50">
        <f>データ!B292</f>
        <v>0</v>
      </c>
      <c r="C191" s="5" t="str">
        <f t="shared" si="42"/>
        <v/>
      </c>
      <c r="D191" s="50">
        <f>データ!D292</f>
        <v>0</v>
      </c>
      <c r="E191" s="50">
        <f>データ!E292</f>
        <v>0</v>
      </c>
      <c r="F191" s="50">
        <f>データ!F292</f>
        <v>0</v>
      </c>
      <c r="J191" s="11" t="str">
        <f t="shared" si="43"/>
        <v/>
      </c>
      <c r="K191" s="11" t="str">
        <f t="shared" si="44"/>
        <v/>
      </c>
      <c r="L191" s="12" t="str">
        <f t="shared" si="45"/>
        <v/>
      </c>
      <c r="M191" s="13" t="str">
        <f t="shared" si="46"/>
        <v/>
      </c>
      <c r="N191" s="6" t="e">
        <f t="shared" si="47"/>
        <v>#VALUE!</v>
      </c>
      <c r="O191" s="7" t="e">
        <f t="shared" si="48"/>
        <v>#DIV/0!</v>
      </c>
    </row>
    <row r="192" spans="1:15" x14ac:dyDescent="0.15">
      <c r="A192" s="51">
        <v>271</v>
      </c>
      <c r="B192" s="50">
        <f>データ!B293</f>
        <v>0</v>
      </c>
      <c r="C192" s="5" t="str">
        <f t="shared" si="42"/>
        <v/>
      </c>
      <c r="D192" s="50">
        <f>データ!D293</f>
        <v>0</v>
      </c>
      <c r="E192" s="50">
        <f>データ!E293</f>
        <v>0</v>
      </c>
      <c r="F192" s="50">
        <f>データ!F293</f>
        <v>0</v>
      </c>
      <c r="J192" s="11" t="str">
        <f t="shared" si="43"/>
        <v/>
      </c>
      <c r="K192" s="11" t="str">
        <f t="shared" si="44"/>
        <v/>
      </c>
      <c r="L192" s="12" t="str">
        <f t="shared" si="45"/>
        <v/>
      </c>
      <c r="M192" s="13" t="str">
        <f t="shared" si="46"/>
        <v/>
      </c>
      <c r="N192" s="6" t="e">
        <f t="shared" si="47"/>
        <v>#VALUE!</v>
      </c>
      <c r="O192" s="7" t="e">
        <f t="shared" si="48"/>
        <v>#DIV/0!</v>
      </c>
    </row>
    <row r="193" spans="1:15" x14ac:dyDescent="0.15">
      <c r="A193" s="51">
        <v>272</v>
      </c>
      <c r="B193" s="50">
        <f>データ!B294</f>
        <v>0</v>
      </c>
      <c r="C193" s="5" t="str">
        <f t="shared" si="42"/>
        <v/>
      </c>
      <c r="D193" s="50">
        <f>データ!D294</f>
        <v>0</v>
      </c>
      <c r="E193" s="50">
        <f>データ!E294</f>
        <v>0</v>
      </c>
      <c r="F193" s="50">
        <f>データ!F294</f>
        <v>0</v>
      </c>
      <c r="J193" s="11" t="str">
        <f t="shared" si="43"/>
        <v/>
      </c>
      <c r="K193" s="11" t="str">
        <f t="shared" si="44"/>
        <v/>
      </c>
      <c r="L193" s="12" t="str">
        <f t="shared" si="45"/>
        <v/>
      </c>
      <c r="M193" s="13" t="str">
        <f t="shared" si="46"/>
        <v/>
      </c>
      <c r="N193" s="6" t="e">
        <f t="shared" si="47"/>
        <v>#VALUE!</v>
      </c>
      <c r="O193" s="7" t="e">
        <f t="shared" si="48"/>
        <v>#DIV/0!</v>
      </c>
    </row>
    <row r="194" spans="1:15" x14ac:dyDescent="0.15">
      <c r="A194" s="51">
        <v>273</v>
      </c>
      <c r="B194" s="50">
        <f>データ!B295</f>
        <v>0</v>
      </c>
      <c r="C194" s="5" t="str">
        <f t="shared" si="42"/>
        <v/>
      </c>
      <c r="D194" s="50">
        <f>データ!D295</f>
        <v>0</v>
      </c>
      <c r="E194" s="50">
        <f>データ!E295</f>
        <v>0</v>
      </c>
      <c r="F194" s="50">
        <f>データ!F295</f>
        <v>0</v>
      </c>
      <c r="J194" s="11" t="str">
        <f t="shared" si="43"/>
        <v/>
      </c>
      <c r="K194" s="11" t="str">
        <f t="shared" si="44"/>
        <v/>
      </c>
      <c r="L194" s="12" t="str">
        <f t="shared" si="45"/>
        <v/>
      </c>
      <c r="M194" s="13" t="str">
        <f t="shared" si="46"/>
        <v/>
      </c>
      <c r="N194" s="6" t="e">
        <f t="shared" si="47"/>
        <v>#VALUE!</v>
      </c>
      <c r="O194" s="7" t="e">
        <f t="shared" si="48"/>
        <v>#DIV/0!</v>
      </c>
    </row>
    <row r="195" spans="1:15" x14ac:dyDescent="0.15">
      <c r="A195" s="51">
        <v>274</v>
      </c>
      <c r="B195" s="50">
        <f>データ!B296</f>
        <v>0</v>
      </c>
      <c r="C195" s="5" t="str">
        <f t="shared" ref="C195:C221" si="49">IFERROR(ABS(N194*$L$2/(E195-F195)/10000),"")</f>
        <v/>
      </c>
      <c r="D195" s="50">
        <f>データ!D296</f>
        <v>0</v>
      </c>
      <c r="E195" s="50">
        <f>データ!E296</f>
        <v>0</v>
      </c>
      <c r="F195" s="50">
        <f>データ!F296</f>
        <v>0</v>
      </c>
      <c r="J195" s="11" t="str">
        <f t="shared" si="43"/>
        <v/>
      </c>
      <c r="K195" s="11" t="str">
        <f t="shared" si="44"/>
        <v/>
      </c>
      <c r="L195" s="12" t="str">
        <f t="shared" si="45"/>
        <v/>
      </c>
      <c r="M195" s="13" t="str">
        <f t="shared" si="46"/>
        <v/>
      </c>
      <c r="N195" s="6" t="e">
        <f t="shared" si="47"/>
        <v>#VALUE!</v>
      </c>
      <c r="O195" s="7" t="e">
        <f t="shared" si="48"/>
        <v>#DIV/0!</v>
      </c>
    </row>
    <row r="196" spans="1:15" x14ac:dyDescent="0.15">
      <c r="A196" s="51">
        <v>275</v>
      </c>
      <c r="B196" s="50">
        <f>データ!B297</f>
        <v>0</v>
      </c>
      <c r="C196" s="5" t="str">
        <f t="shared" si="49"/>
        <v/>
      </c>
      <c r="D196" s="50">
        <f>データ!D297</f>
        <v>0</v>
      </c>
      <c r="E196" s="50">
        <f>データ!E297</f>
        <v>0</v>
      </c>
      <c r="F196" s="50">
        <f>データ!F297</f>
        <v>0</v>
      </c>
      <c r="J196" s="11" t="str">
        <f t="shared" si="43"/>
        <v/>
      </c>
      <c r="K196" s="11" t="str">
        <f t="shared" si="44"/>
        <v/>
      </c>
      <c r="L196" s="12" t="str">
        <f t="shared" si="45"/>
        <v/>
      </c>
      <c r="M196" s="13" t="str">
        <f t="shared" si="46"/>
        <v/>
      </c>
      <c r="N196" s="6" t="e">
        <f t="shared" si="47"/>
        <v>#VALUE!</v>
      </c>
      <c r="O196" s="7" t="e">
        <f t="shared" si="48"/>
        <v>#DIV/0!</v>
      </c>
    </row>
    <row r="197" spans="1:15" x14ac:dyDescent="0.15">
      <c r="A197" s="51">
        <v>276</v>
      </c>
      <c r="B197" s="50">
        <f>データ!B298</f>
        <v>0</v>
      </c>
      <c r="C197" s="5" t="str">
        <f t="shared" si="49"/>
        <v/>
      </c>
      <c r="D197" s="50">
        <f>データ!D298</f>
        <v>0</v>
      </c>
      <c r="E197" s="50">
        <f>データ!E298</f>
        <v>0</v>
      </c>
      <c r="F197" s="50">
        <f>データ!F298</f>
        <v>0</v>
      </c>
      <c r="J197" s="11" t="str">
        <f t="shared" si="43"/>
        <v/>
      </c>
      <c r="K197" s="11" t="str">
        <f t="shared" si="44"/>
        <v/>
      </c>
      <c r="L197" s="12" t="str">
        <f t="shared" si="45"/>
        <v/>
      </c>
      <c r="M197" s="13" t="str">
        <f t="shared" si="46"/>
        <v/>
      </c>
      <c r="N197" s="6" t="e">
        <f t="shared" si="47"/>
        <v>#VALUE!</v>
      </c>
      <c r="O197" s="7" t="e">
        <f t="shared" si="48"/>
        <v>#DIV/0!</v>
      </c>
    </row>
    <row r="198" spans="1:15" x14ac:dyDescent="0.15">
      <c r="A198" s="51">
        <v>277</v>
      </c>
      <c r="B198" s="50">
        <f>データ!B299</f>
        <v>0</v>
      </c>
      <c r="C198" s="5" t="str">
        <f t="shared" si="49"/>
        <v/>
      </c>
      <c r="D198" s="50">
        <f>データ!D299</f>
        <v>0</v>
      </c>
      <c r="E198" s="50">
        <f>データ!E299</f>
        <v>0</v>
      </c>
      <c r="F198" s="50">
        <f>データ!F299</f>
        <v>0</v>
      </c>
      <c r="J198" s="11" t="str">
        <f t="shared" si="43"/>
        <v/>
      </c>
      <c r="K198" s="11" t="str">
        <f t="shared" si="44"/>
        <v/>
      </c>
      <c r="L198" s="12" t="str">
        <f t="shared" si="45"/>
        <v/>
      </c>
      <c r="M198" s="13" t="str">
        <f t="shared" si="46"/>
        <v/>
      </c>
      <c r="N198" s="6" t="e">
        <f t="shared" si="47"/>
        <v>#VALUE!</v>
      </c>
      <c r="O198" s="7" t="e">
        <f t="shared" si="48"/>
        <v>#DIV/0!</v>
      </c>
    </row>
    <row r="199" spans="1:15" x14ac:dyDescent="0.15">
      <c r="A199" s="51">
        <v>278</v>
      </c>
      <c r="B199" s="50">
        <f>データ!B300</f>
        <v>0</v>
      </c>
      <c r="C199" s="5" t="str">
        <f t="shared" si="49"/>
        <v/>
      </c>
      <c r="D199" s="50">
        <f>データ!D300</f>
        <v>0</v>
      </c>
      <c r="E199" s="50">
        <f>データ!E300</f>
        <v>0</v>
      </c>
      <c r="F199" s="50">
        <f>データ!F300</f>
        <v>0</v>
      </c>
      <c r="J199" s="11" t="str">
        <f t="shared" si="43"/>
        <v/>
      </c>
      <c r="K199" s="11" t="str">
        <f t="shared" si="44"/>
        <v/>
      </c>
      <c r="L199" s="12" t="str">
        <f t="shared" si="45"/>
        <v/>
      </c>
      <c r="M199" s="13" t="str">
        <f t="shared" si="46"/>
        <v/>
      </c>
      <c r="N199" s="6" t="e">
        <f t="shared" si="47"/>
        <v>#VALUE!</v>
      </c>
      <c r="O199" s="7" t="e">
        <f t="shared" si="48"/>
        <v>#DIV/0!</v>
      </c>
    </row>
    <row r="200" spans="1:15" x14ac:dyDescent="0.15">
      <c r="A200" s="51">
        <v>279</v>
      </c>
      <c r="B200" s="50">
        <f>データ!B301</f>
        <v>0</v>
      </c>
      <c r="C200" s="5" t="str">
        <f t="shared" si="49"/>
        <v/>
      </c>
      <c r="D200" s="50">
        <f>データ!D301</f>
        <v>0</v>
      </c>
      <c r="E200" s="50">
        <f>データ!E301</f>
        <v>0</v>
      </c>
      <c r="F200" s="50">
        <f>データ!F301</f>
        <v>0</v>
      </c>
      <c r="J200" s="11" t="str">
        <f t="shared" si="43"/>
        <v/>
      </c>
      <c r="K200" s="11" t="str">
        <f t="shared" si="44"/>
        <v/>
      </c>
      <c r="L200" s="12" t="str">
        <f t="shared" si="45"/>
        <v/>
      </c>
      <c r="M200" s="13" t="str">
        <f t="shared" si="46"/>
        <v/>
      </c>
      <c r="N200" s="6" t="e">
        <f t="shared" si="47"/>
        <v>#VALUE!</v>
      </c>
      <c r="O200" s="7" t="e">
        <f t="shared" si="48"/>
        <v>#DIV/0!</v>
      </c>
    </row>
    <row r="201" spans="1:15" x14ac:dyDescent="0.15">
      <c r="A201" s="51">
        <v>280</v>
      </c>
      <c r="B201" s="50">
        <f>データ!B302</f>
        <v>0</v>
      </c>
      <c r="C201" s="5" t="str">
        <f t="shared" si="49"/>
        <v/>
      </c>
      <c r="D201" s="50">
        <f>データ!D302</f>
        <v>0</v>
      </c>
      <c r="E201" s="50">
        <f>データ!E302</f>
        <v>0</v>
      </c>
      <c r="F201" s="50">
        <f>データ!F302</f>
        <v>0</v>
      </c>
      <c r="J201" s="11" t="str">
        <f t="shared" si="43"/>
        <v/>
      </c>
      <c r="K201" s="11" t="str">
        <f t="shared" si="44"/>
        <v/>
      </c>
      <c r="L201" s="12" t="str">
        <f t="shared" si="45"/>
        <v/>
      </c>
      <c r="M201" s="13" t="str">
        <f t="shared" si="46"/>
        <v/>
      </c>
      <c r="N201" s="6" t="e">
        <f t="shared" si="47"/>
        <v>#VALUE!</v>
      </c>
      <c r="O201" s="7" t="e">
        <f t="shared" si="48"/>
        <v>#DIV/0!</v>
      </c>
    </row>
    <row r="202" spans="1:15" x14ac:dyDescent="0.15">
      <c r="A202" s="51">
        <v>281</v>
      </c>
      <c r="B202" s="50">
        <f>データ!B303</f>
        <v>0</v>
      </c>
      <c r="C202" s="5" t="str">
        <f t="shared" si="49"/>
        <v/>
      </c>
      <c r="D202" s="50">
        <f>データ!D303</f>
        <v>0</v>
      </c>
      <c r="E202" s="50">
        <f>データ!E303</f>
        <v>0</v>
      </c>
      <c r="F202" s="50">
        <f>データ!F303</f>
        <v>0</v>
      </c>
      <c r="J202" s="11" t="str">
        <f t="shared" si="43"/>
        <v/>
      </c>
      <c r="K202" s="11" t="str">
        <f t="shared" si="44"/>
        <v/>
      </c>
      <c r="L202" s="12" t="str">
        <f t="shared" si="45"/>
        <v/>
      </c>
      <c r="M202" s="13" t="str">
        <f t="shared" si="46"/>
        <v/>
      </c>
      <c r="N202" s="6" t="e">
        <f t="shared" si="47"/>
        <v>#VALUE!</v>
      </c>
      <c r="O202" s="7" t="e">
        <f t="shared" si="48"/>
        <v>#DIV/0!</v>
      </c>
    </row>
    <row r="203" spans="1:15" x14ac:dyDescent="0.15">
      <c r="A203" s="51">
        <v>282</v>
      </c>
      <c r="B203" s="50">
        <f>データ!B304</f>
        <v>0</v>
      </c>
      <c r="C203" s="5" t="str">
        <f t="shared" si="49"/>
        <v/>
      </c>
      <c r="D203" s="50">
        <f>データ!D304</f>
        <v>0</v>
      </c>
      <c r="E203" s="50">
        <f>データ!E304</f>
        <v>0</v>
      </c>
      <c r="F203" s="50">
        <f>データ!F304</f>
        <v>0</v>
      </c>
      <c r="J203" s="11" t="str">
        <f t="shared" si="43"/>
        <v/>
      </c>
      <c r="K203" s="11" t="str">
        <f t="shared" si="44"/>
        <v/>
      </c>
      <c r="L203" s="12" t="str">
        <f t="shared" si="45"/>
        <v/>
      </c>
      <c r="M203" s="13" t="str">
        <f t="shared" si="46"/>
        <v/>
      </c>
      <c r="N203" s="6" t="e">
        <f t="shared" si="47"/>
        <v>#VALUE!</v>
      </c>
      <c r="O203" s="7" t="e">
        <f t="shared" si="48"/>
        <v>#DIV/0!</v>
      </c>
    </row>
    <row r="204" spans="1:15" x14ac:dyDescent="0.15">
      <c r="A204" s="51">
        <v>283</v>
      </c>
      <c r="B204" s="50">
        <f>データ!B305</f>
        <v>0</v>
      </c>
      <c r="C204" s="5" t="str">
        <f t="shared" si="49"/>
        <v/>
      </c>
      <c r="D204" s="50">
        <f>データ!D305</f>
        <v>0</v>
      </c>
      <c r="E204" s="50">
        <f>データ!E305</f>
        <v>0</v>
      </c>
      <c r="F204" s="50">
        <f>データ!F305</f>
        <v>0</v>
      </c>
      <c r="J204" s="11" t="str">
        <f t="shared" si="43"/>
        <v/>
      </c>
      <c r="K204" s="11" t="str">
        <f t="shared" si="44"/>
        <v/>
      </c>
      <c r="L204" s="12" t="str">
        <f t="shared" si="45"/>
        <v/>
      </c>
      <c r="M204" s="13" t="str">
        <f t="shared" si="46"/>
        <v/>
      </c>
      <c r="N204" s="6" t="e">
        <f t="shared" si="47"/>
        <v>#VALUE!</v>
      </c>
      <c r="O204" s="7" t="e">
        <f t="shared" si="48"/>
        <v>#DIV/0!</v>
      </c>
    </row>
    <row r="205" spans="1:15" x14ac:dyDescent="0.15">
      <c r="A205" s="51">
        <v>284</v>
      </c>
      <c r="B205" s="50">
        <f>データ!B306</f>
        <v>0</v>
      </c>
      <c r="C205" s="5" t="str">
        <f t="shared" si="49"/>
        <v/>
      </c>
      <c r="D205" s="50">
        <f>データ!D306</f>
        <v>0</v>
      </c>
      <c r="E205" s="50">
        <f>データ!E306</f>
        <v>0</v>
      </c>
      <c r="F205" s="50">
        <f>データ!F306</f>
        <v>0</v>
      </c>
      <c r="J205" s="11" t="str">
        <f t="shared" si="43"/>
        <v/>
      </c>
      <c r="K205" s="11" t="str">
        <f t="shared" si="44"/>
        <v/>
      </c>
      <c r="L205" s="12" t="str">
        <f t="shared" si="45"/>
        <v/>
      </c>
      <c r="M205" s="13" t="str">
        <f t="shared" si="46"/>
        <v/>
      </c>
      <c r="N205" s="6" t="e">
        <f t="shared" si="47"/>
        <v>#VALUE!</v>
      </c>
      <c r="O205" s="7" t="e">
        <f t="shared" si="48"/>
        <v>#DIV/0!</v>
      </c>
    </row>
    <row r="206" spans="1:15" x14ac:dyDescent="0.15">
      <c r="A206" s="51">
        <v>285</v>
      </c>
      <c r="B206" s="50">
        <f>データ!B307</f>
        <v>0</v>
      </c>
      <c r="C206" s="5" t="str">
        <f t="shared" si="49"/>
        <v/>
      </c>
      <c r="D206" s="50">
        <f>データ!D307</f>
        <v>0</v>
      </c>
      <c r="E206" s="50">
        <f>データ!E307</f>
        <v>0</v>
      </c>
      <c r="F206" s="50">
        <f>データ!F307</f>
        <v>0</v>
      </c>
      <c r="J206" s="11" t="str">
        <f t="shared" si="43"/>
        <v/>
      </c>
      <c r="K206" s="11" t="str">
        <f t="shared" si="44"/>
        <v/>
      </c>
      <c r="L206" s="12" t="str">
        <f t="shared" si="45"/>
        <v/>
      </c>
      <c r="M206" s="13" t="str">
        <f t="shared" si="46"/>
        <v/>
      </c>
      <c r="N206" s="6" t="e">
        <f t="shared" si="47"/>
        <v>#VALUE!</v>
      </c>
      <c r="O206" s="7" t="e">
        <f t="shared" si="48"/>
        <v>#DIV/0!</v>
      </c>
    </row>
    <row r="207" spans="1:15" x14ac:dyDescent="0.15">
      <c r="A207" s="51">
        <v>286</v>
      </c>
      <c r="B207" s="50">
        <f>データ!B308</f>
        <v>0</v>
      </c>
      <c r="C207" s="5" t="str">
        <f t="shared" si="49"/>
        <v/>
      </c>
      <c r="D207" s="50">
        <f>データ!D308</f>
        <v>0</v>
      </c>
      <c r="E207" s="50">
        <f>データ!E308</f>
        <v>0</v>
      </c>
      <c r="F207" s="50">
        <f>データ!F308</f>
        <v>0</v>
      </c>
      <c r="J207" s="11" t="str">
        <f t="shared" si="43"/>
        <v/>
      </c>
      <c r="K207" s="11" t="str">
        <f t="shared" si="44"/>
        <v/>
      </c>
      <c r="L207" s="12" t="str">
        <f t="shared" si="45"/>
        <v/>
      </c>
      <c r="M207" s="13" t="str">
        <f t="shared" si="46"/>
        <v/>
      </c>
      <c r="N207" s="6" t="e">
        <f t="shared" si="47"/>
        <v>#VALUE!</v>
      </c>
      <c r="O207" s="7" t="e">
        <f t="shared" si="48"/>
        <v>#DIV/0!</v>
      </c>
    </row>
    <row r="208" spans="1:15" x14ac:dyDescent="0.15">
      <c r="A208" s="51">
        <v>287</v>
      </c>
      <c r="B208" s="50">
        <f>データ!B309</f>
        <v>0</v>
      </c>
      <c r="C208" s="5" t="str">
        <f t="shared" si="49"/>
        <v/>
      </c>
      <c r="D208" s="50">
        <f>データ!D309</f>
        <v>0</v>
      </c>
      <c r="E208" s="50">
        <f>データ!E309</f>
        <v>0</v>
      </c>
      <c r="F208" s="50">
        <f>データ!F309</f>
        <v>0</v>
      </c>
      <c r="J208" s="11" t="str">
        <f t="shared" si="43"/>
        <v/>
      </c>
      <c r="K208" s="11" t="str">
        <f t="shared" si="44"/>
        <v/>
      </c>
      <c r="L208" s="12" t="str">
        <f t="shared" si="45"/>
        <v/>
      </c>
      <c r="M208" s="13" t="str">
        <f t="shared" si="46"/>
        <v/>
      </c>
      <c r="N208" s="6" t="e">
        <f t="shared" si="47"/>
        <v>#VALUE!</v>
      </c>
      <c r="O208" s="7" t="e">
        <f t="shared" si="48"/>
        <v>#DIV/0!</v>
      </c>
    </row>
    <row r="209" spans="1:15" x14ac:dyDescent="0.15">
      <c r="A209" s="51">
        <v>288</v>
      </c>
      <c r="B209" s="50">
        <f>データ!B310</f>
        <v>0</v>
      </c>
      <c r="C209" s="5" t="str">
        <f t="shared" si="49"/>
        <v/>
      </c>
      <c r="D209" s="50">
        <f>データ!D310</f>
        <v>0</v>
      </c>
      <c r="E209" s="50">
        <f>データ!E310</f>
        <v>0</v>
      </c>
      <c r="F209" s="50">
        <f>データ!F310</f>
        <v>0</v>
      </c>
      <c r="J209" s="11" t="str">
        <f t="shared" si="43"/>
        <v/>
      </c>
      <c r="K209" s="11" t="str">
        <f t="shared" si="44"/>
        <v/>
      </c>
      <c r="L209" s="12" t="str">
        <f t="shared" si="45"/>
        <v/>
      </c>
      <c r="M209" s="13" t="str">
        <f t="shared" si="46"/>
        <v/>
      </c>
      <c r="N209" s="6" t="e">
        <f t="shared" si="47"/>
        <v>#VALUE!</v>
      </c>
      <c r="O209" s="7" t="e">
        <f t="shared" si="48"/>
        <v>#DIV/0!</v>
      </c>
    </row>
    <row r="210" spans="1:15" x14ac:dyDescent="0.15">
      <c r="A210" s="51">
        <v>289</v>
      </c>
      <c r="B210" s="50">
        <f>データ!B311</f>
        <v>0</v>
      </c>
      <c r="C210" s="5" t="str">
        <f t="shared" si="49"/>
        <v/>
      </c>
      <c r="D210" s="50">
        <f>データ!D311</f>
        <v>0</v>
      </c>
      <c r="E210" s="50">
        <f>データ!E311</f>
        <v>0</v>
      </c>
      <c r="F210" s="50">
        <f>データ!F311</f>
        <v>0</v>
      </c>
      <c r="J210" s="11" t="str">
        <f t="shared" si="43"/>
        <v/>
      </c>
      <c r="K210" s="11" t="str">
        <f t="shared" si="44"/>
        <v/>
      </c>
      <c r="L210" s="12" t="str">
        <f t="shared" si="45"/>
        <v/>
      </c>
      <c r="M210" s="13" t="str">
        <f t="shared" si="46"/>
        <v/>
      </c>
      <c r="N210" s="6" t="e">
        <f t="shared" si="47"/>
        <v>#VALUE!</v>
      </c>
      <c r="O210" s="7" t="e">
        <f t="shared" si="48"/>
        <v>#DIV/0!</v>
      </c>
    </row>
    <row r="211" spans="1:15" x14ac:dyDescent="0.15">
      <c r="A211" s="51">
        <v>290</v>
      </c>
      <c r="B211" s="50">
        <f>データ!B312</f>
        <v>0</v>
      </c>
      <c r="C211" s="5" t="str">
        <f t="shared" si="49"/>
        <v/>
      </c>
      <c r="D211" s="50">
        <f>データ!D312</f>
        <v>0</v>
      </c>
      <c r="E211" s="50">
        <f>データ!E312</f>
        <v>0</v>
      </c>
      <c r="F211" s="50">
        <f>データ!F312</f>
        <v>0</v>
      </c>
      <c r="J211" s="11" t="str">
        <f t="shared" si="43"/>
        <v/>
      </c>
      <c r="K211" s="11" t="str">
        <f t="shared" si="44"/>
        <v/>
      </c>
      <c r="L211" s="12" t="str">
        <f t="shared" si="45"/>
        <v/>
      </c>
      <c r="M211" s="13" t="str">
        <f t="shared" si="46"/>
        <v/>
      </c>
      <c r="N211" s="6" t="e">
        <f t="shared" si="47"/>
        <v>#VALUE!</v>
      </c>
      <c r="O211" s="7" t="e">
        <f t="shared" si="48"/>
        <v>#DIV/0!</v>
      </c>
    </row>
    <row r="212" spans="1:15" x14ac:dyDescent="0.15">
      <c r="A212" s="51">
        <v>291</v>
      </c>
      <c r="B212" s="50">
        <f>データ!B313</f>
        <v>0</v>
      </c>
      <c r="C212" s="5" t="str">
        <f t="shared" si="49"/>
        <v/>
      </c>
      <c r="D212" s="50">
        <f>データ!D313</f>
        <v>0</v>
      </c>
      <c r="E212" s="50">
        <f>データ!E313</f>
        <v>0</v>
      </c>
      <c r="F212" s="50">
        <f>データ!F313</f>
        <v>0</v>
      </c>
      <c r="J212" s="11" t="str">
        <f t="shared" si="43"/>
        <v/>
      </c>
      <c r="K212" s="11" t="str">
        <f t="shared" si="44"/>
        <v/>
      </c>
      <c r="L212" s="12" t="str">
        <f t="shared" si="45"/>
        <v/>
      </c>
      <c r="M212" s="13" t="str">
        <f t="shared" si="46"/>
        <v/>
      </c>
      <c r="N212" s="6" t="e">
        <f t="shared" si="47"/>
        <v>#VALUE!</v>
      </c>
      <c r="O212" s="7" t="e">
        <f t="shared" si="48"/>
        <v>#DIV/0!</v>
      </c>
    </row>
    <row r="213" spans="1:15" x14ac:dyDescent="0.15">
      <c r="A213" s="51">
        <v>292</v>
      </c>
      <c r="B213" s="50">
        <f>データ!B314</f>
        <v>0</v>
      </c>
      <c r="C213" s="5" t="str">
        <f t="shared" si="49"/>
        <v/>
      </c>
      <c r="D213" s="50">
        <f>データ!D314</f>
        <v>0</v>
      </c>
      <c r="E213" s="50">
        <f>データ!E314</f>
        <v>0</v>
      </c>
      <c r="F213" s="50">
        <f>データ!F314</f>
        <v>0</v>
      </c>
      <c r="J213" s="11" t="str">
        <f t="shared" si="43"/>
        <v/>
      </c>
      <c r="K213" s="11" t="str">
        <f t="shared" si="44"/>
        <v/>
      </c>
      <c r="L213" s="12" t="str">
        <f t="shared" si="45"/>
        <v/>
      </c>
      <c r="M213" s="13" t="str">
        <f t="shared" si="46"/>
        <v/>
      </c>
      <c r="N213" s="6" t="e">
        <f t="shared" si="47"/>
        <v>#VALUE!</v>
      </c>
      <c r="O213" s="7" t="e">
        <f t="shared" si="48"/>
        <v>#DIV/0!</v>
      </c>
    </row>
    <row r="214" spans="1:15" x14ac:dyDescent="0.15">
      <c r="A214" s="51">
        <v>293</v>
      </c>
      <c r="B214" s="50">
        <f>データ!B315</f>
        <v>0</v>
      </c>
      <c r="C214" s="5" t="str">
        <f t="shared" si="49"/>
        <v/>
      </c>
      <c r="D214" s="50">
        <f>データ!D315</f>
        <v>0</v>
      </c>
      <c r="E214" s="50">
        <f>データ!E315</f>
        <v>0</v>
      </c>
      <c r="F214" s="50">
        <f>データ!F315</f>
        <v>0</v>
      </c>
      <c r="J214" s="11" t="str">
        <f t="shared" si="43"/>
        <v/>
      </c>
      <c r="K214" s="11" t="str">
        <f t="shared" si="44"/>
        <v/>
      </c>
      <c r="L214" s="12" t="str">
        <f t="shared" si="45"/>
        <v/>
      </c>
      <c r="M214" s="13" t="str">
        <f t="shared" si="46"/>
        <v/>
      </c>
      <c r="N214" s="6" t="e">
        <f t="shared" si="47"/>
        <v>#VALUE!</v>
      </c>
      <c r="O214" s="7" t="e">
        <f t="shared" si="48"/>
        <v>#DIV/0!</v>
      </c>
    </row>
    <row r="215" spans="1:15" x14ac:dyDescent="0.15">
      <c r="A215" s="51">
        <v>294</v>
      </c>
      <c r="B215" s="50">
        <f>データ!B316</f>
        <v>0</v>
      </c>
      <c r="C215" s="5" t="str">
        <f t="shared" si="49"/>
        <v/>
      </c>
      <c r="D215" s="50">
        <f>データ!D316</f>
        <v>0</v>
      </c>
      <c r="E215" s="50">
        <f>データ!E316</f>
        <v>0</v>
      </c>
      <c r="F215" s="50">
        <f>データ!F316</f>
        <v>0</v>
      </c>
      <c r="J215" s="11" t="str">
        <f t="shared" si="43"/>
        <v/>
      </c>
      <c r="K215" s="11" t="str">
        <f t="shared" si="44"/>
        <v/>
      </c>
      <c r="L215" s="12" t="str">
        <f t="shared" si="45"/>
        <v/>
      </c>
      <c r="M215" s="13" t="str">
        <f t="shared" si="46"/>
        <v/>
      </c>
      <c r="N215" s="6" t="e">
        <f t="shared" si="47"/>
        <v>#VALUE!</v>
      </c>
      <c r="O215" s="7" t="e">
        <f t="shared" si="48"/>
        <v>#DIV/0!</v>
      </c>
    </row>
    <row r="216" spans="1:15" x14ac:dyDescent="0.15">
      <c r="A216" s="51">
        <v>295</v>
      </c>
      <c r="B216" s="50">
        <f>データ!B317</f>
        <v>0</v>
      </c>
      <c r="C216" s="5" t="str">
        <f t="shared" si="49"/>
        <v/>
      </c>
      <c r="D216" s="50">
        <f>データ!D317</f>
        <v>0</v>
      </c>
      <c r="E216" s="50">
        <f>データ!E317</f>
        <v>0</v>
      </c>
      <c r="F216" s="50">
        <f>データ!F317</f>
        <v>0</v>
      </c>
      <c r="J216" s="11" t="str">
        <f t="shared" si="43"/>
        <v/>
      </c>
      <c r="K216" s="11" t="str">
        <f t="shared" si="44"/>
        <v/>
      </c>
      <c r="L216" s="12" t="str">
        <f t="shared" si="45"/>
        <v/>
      </c>
      <c r="M216" s="13" t="str">
        <f t="shared" si="46"/>
        <v/>
      </c>
      <c r="N216" s="6" t="e">
        <f t="shared" si="47"/>
        <v>#VALUE!</v>
      </c>
      <c r="O216" s="7" t="e">
        <f t="shared" si="48"/>
        <v>#DIV/0!</v>
      </c>
    </row>
    <row r="217" spans="1:15" x14ac:dyDescent="0.15">
      <c r="A217" s="51">
        <v>296</v>
      </c>
      <c r="B217" s="50">
        <f>データ!B318</f>
        <v>0</v>
      </c>
      <c r="C217" s="5" t="str">
        <f t="shared" si="49"/>
        <v/>
      </c>
      <c r="D217" s="50">
        <f>データ!D318</f>
        <v>0</v>
      </c>
      <c r="E217" s="50">
        <f>データ!E318</f>
        <v>0</v>
      </c>
      <c r="F217" s="50">
        <f>データ!F318</f>
        <v>0</v>
      </c>
      <c r="J217" s="11" t="str">
        <f t="shared" si="43"/>
        <v/>
      </c>
      <c r="K217" s="11" t="str">
        <f t="shared" si="44"/>
        <v/>
      </c>
      <c r="L217" s="12" t="str">
        <f t="shared" si="45"/>
        <v/>
      </c>
      <c r="M217" s="13" t="str">
        <f t="shared" si="46"/>
        <v/>
      </c>
      <c r="N217" s="6" t="e">
        <f t="shared" si="47"/>
        <v>#VALUE!</v>
      </c>
      <c r="O217" s="7" t="e">
        <f t="shared" si="48"/>
        <v>#DIV/0!</v>
      </c>
    </row>
    <row r="218" spans="1:15" x14ac:dyDescent="0.15">
      <c r="A218" s="51">
        <v>297</v>
      </c>
      <c r="B218" s="50">
        <f>データ!B319</f>
        <v>0</v>
      </c>
      <c r="C218" s="5" t="str">
        <f t="shared" si="49"/>
        <v/>
      </c>
      <c r="D218" s="50">
        <f>データ!D319</f>
        <v>0</v>
      </c>
      <c r="E218" s="50">
        <f>データ!E319</f>
        <v>0</v>
      </c>
      <c r="F218" s="50">
        <f>データ!F319</f>
        <v>0</v>
      </c>
      <c r="J218" s="11" t="str">
        <f t="shared" si="43"/>
        <v/>
      </c>
      <c r="K218" s="11" t="str">
        <f t="shared" si="44"/>
        <v/>
      </c>
      <c r="L218" s="12" t="str">
        <f t="shared" si="45"/>
        <v/>
      </c>
      <c r="M218" s="13" t="str">
        <f t="shared" si="46"/>
        <v/>
      </c>
      <c r="N218" s="6" t="e">
        <f t="shared" si="47"/>
        <v>#VALUE!</v>
      </c>
      <c r="O218" s="7" t="e">
        <f t="shared" si="48"/>
        <v>#DIV/0!</v>
      </c>
    </row>
    <row r="219" spans="1:15" x14ac:dyDescent="0.15">
      <c r="A219" s="51">
        <v>298</v>
      </c>
      <c r="B219" s="50">
        <f>データ!B320</f>
        <v>0</v>
      </c>
      <c r="C219" s="5" t="str">
        <f t="shared" si="49"/>
        <v/>
      </c>
      <c r="D219" s="50">
        <f>データ!D320</f>
        <v>0</v>
      </c>
      <c r="E219" s="50">
        <f>データ!E320</f>
        <v>0</v>
      </c>
      <c r="F219" s="50">
        <f>データ!F320</f>
        <v>0</v>
      </c>
      <c r="J219" s="11" t="str">
        <f t="shared" si="43"/>
        <v/>
      </c>
      <c r="K219" s="11" t="str">
        <f t="shared" si="44"/>
        <v/>
      </c>
      <c r="L219" s="12" t="str">
        <f t="shared" si="45"/>
        <v/>
      </c>
      <c r="M219" s="13" t="str">
        <f t="shared" si="46"/>
        <v/>
      </c>
      <c r="N219" s="6" t="e">
        <f t="shared" si="47"/>
        <v>#VALUE!</v>
      </c>
      <c r="O219" s="7" t="e">
        <f t="shared" si="48"/>
        <v>#DIV/0!</v>
      </c>
    </row>
    <row r="220" spans="1:15" x14ac:dyDescent="0.15">
      <c r="A220" s="51">
        <v>299</v>
      </c>
      <c r="B220" s="50">
        <f>データ!B321</f>
        <v>0</v>
      </c>
      <c r="C220" s="5" t="str">
        <f t="shared" si="49"/>
        <v/>
      </c>
      <c r="D220" s="50">
        <f>データ!D321</f>
        <v>0</v>
      </c>
      <c r="E220" s="50">
        <f>データ!E321</f>
        <v>0</v>
      </c>
      <c r="F220" s="50">
        <f>データ!F321</f>
        <v>0</v>
      </c>
      <c r="J220" s="11" t="str">
        <f t="shared" si="43"/>
        <v/>
      </c>
      <c r="K220" s="11" t="str">
        <f t="shared" si="44"/>
        <v/>
      </c>
      <c r="L220" s="12" t="str">
        <f t="shared" si="45"/>
        <v/>
      </c>
      <c r="M220" s="13" t="str">
        <f t="shared" si="46"/>
        <v/>
      </c>
      <c r="N220" s="6" t="e">
        <f t="shared" si="47"/>
        <v>#VALUE!</v>
      </c>
      <c r="O220" s="7" t="e">
        <f t="shared" si="48"/>
        <v>#DIV/0!</v>
      </c>
    </row>
    <row r="221" spans="1:15" x14ac:dyDescent="0.15">
      <c r="A221" s="51">
        <v>300</v>
      </c>
      <c r="B221" s="50">
        <f>データ!B322</f>
        <v>0</v>
      </c>
      <c r="C221" s="5" t="str">
        <f t="shared" si="49"/>
        <v/>
      </c>
      <c r="D221" s="50">
        <f>データ!D322</f>
        <v>0</v>
      </c>
      <c r="E221" s="50">
        <f>データ!E322</f>
        <v>0</v>
      </c>
      <c r="F221" s="50">
        <f>データ!F322</f>
        <v>0</v>
      </c>
      <c r="J221" s="11" t="str">
        <f t="shared" si="43"/>
        <v/>
      </c>
      <c r="K221" s="11" t="str">
        <f t="shared" si="44"/>
        <v/>
      </c>
      <c r="L221" s="12" t="str">
        <f t="shared" si="45"/>
        <v/>
      </c>
      <c r="M221" s="13" t="str">
        <f t="shared" si="46"/>
        <v/>
      </c>
      <c r="N221" s="6" t="e">
        <f t="shared" si="47"/>
        <v>#VALUE!</v>
      </c>
      <c r="O221" s="7" t="e">
        <f t="shared" si="48"/>
        <v>#DIV/0!</v>
      </c>
    </row>
  </sheetData>
  <mergeCells count="8">
    <mergeCell ref="A6:N8"/>
    <mergeCell ref="A17:I17"/>
    <mergeCell ref="J1:K1"/>
    <mergeCell ref="L1:M1"/>
    <mergeCell ref="Q1:R1"/>
    <mergeCell ref="J2:K2"/>
    <mergeCell ref="L2:M2"/>
    <mergeCell ref="Q2:R2"/>
  </mergeCells>
  <phoneticPr fontId="1"/>
  <conditionalFormatting sqref="P18 P20:P21 P23:P24 P26:P27 P29:P30 P32:P33 P35:P36 P38:P39 P41:P42 P44:P45 P47:P48 P50:P51 P53:P54 P56:P57 P59:P60 P62:P63 P65:P66 P68:P69 P71:P72 P74:P75 P77:P78 P80:P81 P83:P84 P86:P87 P89:P91 P93:P94 P96:P97 P99:P100 P102:P103 P105:P106 P108:P109 P111:P112 P114:P115 P118:P122">
    <cfRule type="cellIs" dxfId="3" priority="5" operator="equal">
      <formula>"陽"</formula>
    </cfRule>
    <cfRule type="cellIs" dxfId="2" priority="6" operator="equal">
      <formula>"陰"</formula>
    </cfRule>
  </conditionalFormatting>
  <conditionalFormatting sqref="P19 P22 P25 P28 P31 P34 P37 P40 P43 P46 P49 P52 P55 P58 P61 P64 P67 P70 P73 P76 P79 P82 P85 P88 P92 P95 P98 P101 P104 P107 P110 P113 P116:P117">
    <cfRule type="cellIs" dxfId="1" priority="1" operator="equal">
      <formula>"陽"</formula>
    </cfRule>
    <cfRule type="cellIs" dxfId="0" priority="2" operator="equal">
      <formula>"陰"</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93"/>
  <sheetViews>
    <sheetView workbookViewId="0">
      <selection activeCell="A16" sqref="A16:H21"/>
    </sheetView>
  </sheetViews>
  <sheetFormatPr defaultRowHeight="13.5" x14ac:dyDescent="0.15"/>
  <cols>
    <col min="2" max="2" width="11" style="38" bestFit="1" customWidth="1"/>
    <col min="4" max="4" width="13.875" style="38" bestFit="1" customWidth="1"/>
    <col min="6" max="6" width="11" bestFit="1" customWidth="1"/>
    <col min="8" max="8" width="13.875" style="38" bestFit="1" customWidth="1"/>
    <col min="10" max="10" width="12.75" bestFit="1" customWidth="1"/>
    <col min="12" max="12" width="14.25" style="77" bestFit="1" customWidth="1"/>
    <col min="14" max="14" width="11" bestFit="1" customWidth="1"/>
    <col min="16" max="16" width="13.875" style="77" bestFit="1" customWidth="1"/>
  </cols>
  <sheetData>
    <row r="2" spans="1:10" x14ac:dyDescent="0.15">
      <c r="B2" s="73"/>
      <c r="C2" s="69" t="s">
        <v>570</v>
      </c>
      <c r="D2" s="69"/>
      <c r="E2" s="69"/>
      <c r="F2" s="69" t="s">
        <v>571</v>
      </c>
      <c r="G2" s="69"/>
      <c r="H2" s="69"/>
      <c r="I2" s="69"/>
      <c r="J2" s="69"/>
    </row>
    <row r="3" spans="1:10" x14ac:dyDescent="0.15">
      <c r="B3" s="73"/>
      <c r="C3" s="51" t="s">
        <v>14</v>
      </c>
      <c r="D3" s="75" t="s">
        <v>15</v>
      </c>
      <c r="E3" s="51" t="s">
        <v>564</v>
      </c>
      <c r="F3" s="51" t="s">
        <v>14</v>
      </c>
      <c r="G3" s="51" t="s">
        <v>15</v>
      </c>
      <c r="H3" s="75" t="s">
        <v>564</v>
      </c>
      <c r="I3" s="51"/>
      <c r="J3" s="51"/>
    </row>
    <row r="4" spans="1:10" x14ac:dyDescent="0.15">
      <c r="B4" s="73">
        <v>2005</v>
      </c>
      <c r="C4" s="67">
        <f>SUM(データ!J14:J35)</f>
        <v>1905.0000000000068</v>
      </c>
      <c r="D4" s="67">
        <f>SUM(データ!L14:L35)</f>
        <v>-625.00000000000568</v>
      </c>
      <c r="E4" s="67">
        <f>SUM(データ!K14:K35)+SUM(データ!M14:M35)</f>
        <v>117588.71662690247</v>
      </c>
      <c r="F4" s="67"/>
      <c r="G4" s="67"/>
      <c r="H4" s="67"/>
      <c r="I4" s="16"/>
    </row>
    <row r="5" spans="1:10" x14ac:dyDescent="0.15">
      <c r="B5" s="73">
        <v>2006</v>
      </c>
      <c r="C5" s="67">
        <f>SUM(データ!J37:J66)</f>
        <v>918.99999999999409</v>
      </c>
      <c r="D5" s="67">
        <f>SUM(データ!L37:L66)</f>
        <v>-1027.0000000000009</v>
      </c>
      <c r="E5" s="67">
        <f>SUM(データ!K37:K66)+SUM(データ!M37:M66)</f>
        <v>-56548.942686046154</v>
      </c>
      <c r="F5" s="68"/>
      <c r="G5" s="68"/>
      <c r="H5" s="67"/>
      <c r="I5" s="16"/>
    </row>
    <row r="6" spans="1:10" x14ac:dyDescent="0.15">
      <c r="B6" s="73">
        <v>2007</v>
      </c>
      <c r="C6" s="67">
        <f>SUM(データ!J69:J86)</f>
        <v>2425</v>
      </c>
      <c r="D6" s="67">
        <f>SUM(データ!L69:L86)</f>
        <v>-514.00000000000148</v>
      </c>
      <c r="E6" s="67">
        <f>SUM(データ!K69:K86)+SUM(データ!M69:M86)</f>
        <v>603191.54975163448</v>
      </c>
      <c r="F6" s="68"/>
      <c r="G6" s="68"/>
      <c r="H6" s="67"/>
      <c r="I6" s="16"/>
    </row>
    <row r="7" spans="1:10" x14ac:dyDescent="0.15">
      <c r="B7" s="73">
        <v>2008</v>
      </c>
      <c r="C7" s="67">
        <f>SUM(データ!J88:J114)</f>
        <v>2328.9999999999991</v>
      </c>
      <c r="D7" s="67">
        <f>SUM(データ!L88:L114)</f>
        <v>-1504.9999999999955</v>
      </c>
      <c r="E7" s="67">
        <f>SUM(データ!K88:K114)+SUM(データ!M88:M114)</f>
        <v>51341.813538961345</v>
      </c>
      <c r="F7" s="68"/>
      <c r="G7" s="68"/>
      <c r="H7" s="67"/>
      <c r="I7" s="16"/>
    </row>
    <row r="8" spans="1:10" x14ac:dyDescent="0.15">
      <c r="B8" s="73">
        <v>2009</v>
      </c>
      <c r="C8" s="67">
        <f>SUM(データ!J116:J138)</f>
        <v>1454.0000000000018</v>
      </c>
      <c r="D8" s="67">
        <f>SUM(データ!L116:L138)</f>
        <v>-1334.0000000000005</v>
      </c>
      <c r="E8" s="67">
        <f>SUM(データ!K116:K138)+SUM(データ!M116:M138)</f>
        <v>-143366.39629368472</v>
      </c>
      <c r="F8" s="67">
        <f>SUM('データ(20pips利益で建値)'!J18:J37)</f>
        <v>187.0000000000033</v>
      </c>
      <c r="G8" s="67">
        <f>SUM('データ(20pips利益で建値)'!L18:L37)</f>
        <v>-497.99999999999898</v>
      </c>
      <c r="H8" s="67">
        <f>SUM('データ(20pips利益で建値)'!K18:K37)+SUM('データ(20pips利益で建値)'!M18:M37)</f>
        <v>-118062.29229969785</v>
      </c>
      <c r="I8" s="73"/>
    </row>
    <row r="9" spans="1:10" x14ac:dyDescent="0.15">
      <c r="B9" s="73">
        <v>2010</v>
      </c>
      <c r="C9" s="67">
        <f>SUM(データ!J140:J162)</f>
        <v>2338.0000000000027</v>
      </c>
      <c r="D9" s="67">
        <f>SUM(データ!L140:L162)</f>
        <v>-690.99999999999966</v>
      </c>
      <c r="E9" s="67">
        <f>SUM(データ!K140:K162)+SUM(データ!M140:M162)</f>
        <v>1185764.8083630381</v>
      </c>
      <c r="F9" s="67">
        <f>SUM('データ(20pips利益で建値)'!J39:J61)</f>
        <v>2161.999999999995</v>
      </c>
      <c r="G9" s="67">
        <f>SUM('データ(20pips利益で建値)'!L39:L61)</f>
        <v>-152.00000000000102</v>
      </c>
      <c r="H9" s="67">
        <f>SUM('データ(20pips利益で建値)'!K39:K61)+SUM('データ(20pips利益で建値)'!M39:M61)</f>
        <v>1501384.334943932</v>
      </c>
      <c r="I9" s="73"/>
    </row>
    <row r="10" spans="1:10" x14ac:dyDescent="0.15">
      <c r="B10" s="73">
        <v>2011</v>
      </c>
      <c r="C10" s="67">
        <f>SUM(データ!J164:J191)</f>
        <v>1996.0000000000039</v>
      </c>
      <c r="D10" s="67">
        <f>SUM(データ!L164:L191)</f>
        <v>-448.99999999999807</v>
      </c>
      <c r="E10" s="67">
        <f>SUM(データ!K164:K191)+SUM(データ!M164:M191)</f>
        <v>2603483.1595532708</v>
      </c>
      <c r="F10" s="67">
        <f>SUM('データ(20pips利益で建値)'!J63:J90)</f>
        <v>1647.0000000000043</v>
      </c>
      <c r="G10" s="67">
        <f>SUM('データ(20pips利益で建値)'!L63:L90)</f>
        <v>-362.99999999999812</v>
      </c>
      <c r="H10" s="67">
        <f>SUM('データ(20pips利益で建値)'!K63:K90)+SUM('データ(20pips利益で建値)'!M63:M90)</f>
        <v>2088726.8994260516</v>
      </c>
      <c r="I10" s="73"/>
    </row>
    <row r="11" spans="1:10" x14ac:dyDescent="0.15">
      <c r="B11" s="73">
        <v>2012</v>
      </c>
      <c r="C11" s="67">
        <f>SUM(データ!J193:J217)</f>
        <v>1965.0000000000036</v>
      </c>
      <c r="D11" s="67">
        <f>SUM(データ!L193:L217)</f>
        <v>-513.00000000000091</v>
      </c>
      <c r="E11" s="67">
        <f>SUM(データ!K193:K217)+SUM(データ!M193:M217)</f>
        <v>10446982.110062405</v>
      </c>
      <c r="F11" s="67">
        <f>SUM('データ(20pips利益で建値)'!J92:J116)</f>
        <v>797.00000000000273</v>
      </c>
      <c r="G11" s="67">
        <f>SUM('データ(20pips利益で建値)'!L92:L116)</f>
        <v>-165.99999999999682</v>
      </c>
      <c r="H11" s="67">
        <f>SUM('データ(20pips利益で建値)'!K92:K116)+SUM('データ(20pips利益で建値)'!M92:M116)</f>
        <v>2878418.2741718981</v>
      </c>
      <c r="I11" s="73"/>
    </row>
    <row r="12" spans="1:10" x14ac:dyDescent="0.15">
      <c r="B12" s="73" t="s">
        <v>563</v>
      </c>
      <c r="C12" s="67">
        <f>SUM(C8:C11)</f>
        <v>7753.0000000000118</v>
      </c>
      <c r="D12" s="67">
        <f>SUM(D8:D11)</f>
        <v>-2986.9999999999991</v>
      </c>
      <c r="E12" s="67"/>
      <c r="F12" s="67">
        <f t="shared" ref="D12:H12" si="0">SUM(F4:F11)</f>
        <v>4793.0000000000055</v>
      </c>
      <c r="G12" s="67">
        <f t="shared" si="0"/>
        <v>-1178.999999999995</v>
      </c>
      <c r="H12" s="67"/>
      <c r="I12" s="73"/>
    </row>
    <row r="16" spans="1:10" x14ac:dyDescent="0.15">
      <c r="A16" s="49" t="s">
        <v>566</v>
      </c>
      <c r="B16" s="74"/>
      <c r="C16" s="49"/>
      <c r="D16" s="74"/>
      <c r="E16" t="s">
        <v>568</v>
      </c>
      <c r="H16" s="77"/>
    </row>
    <row r="17" spans="1:16" x14ac:dyDescent="0.15">
      <c r="A17" s="49" t="s">
        <v>22</v>
      </c>
      <c r="B17" s="74" t="s">
        <v>14</v>
      </c>
      <c r="C17" s="49" t="s">
        <v>15</v>
      </c>
      <c r="D17" s="74" t="s">
        <v>564</v>
      </c>
      <c r="E17" s="49" t="s">
        <v>22</v>
      </c>
      <c r="F17" s="49" t="s">
        <v>14</v>
      </c>
      <c r="G17" s="49" t="s">
        <v>15</v>
      </c>
      <c r="H17" s="78" t="s">
        <v>564</v>
      </c>
    </row>
    <row r="18" spans="1:16" x14ac:dyDescent="0.15">
      <c r="A18" s="70">
        <f>COUNT(A31:A93,"&gt;1")/63</f>
        <v>0.41269841269841268</v>
      </c>
      <c r="B18" s="38">
        <f>SUM(A31:A93)</f>
        <v>4887.9999999999945</v>
      </c>
      <c r="C18">
        <f>SUM(C31:C93)</f>
        <v>-1928.0000000000027</v>
      </c>
      <c r="D18" s="72">
        <f>SUM(B31:B93)-SUM(D31:D93)</f>
        <v>9968125.9797041491</v>
      </c>
      <c r="E18" s="70">
        <f>COUNT(I31:I68,"&gt;1")/38</f>
        <v>0.36842105263157893</v>
      </c>
      <c r="F18">
        <f>SUM(I31:I93)</f>
        <v>3395</v>
      </c>
      <c r="G18">
        <f>SUM(K31:K93)</f>
        <v>-1331.0000000000045</v>
      </c>
      <c r="H18" s="72">
        <f>SUM(J31:J93)-SUM(L31:L93)</f>
        <v>14769127.045852879</v>
      </c>
    </row>
    <row r="19" spans="1:16" x14ac:dyDescent="0.15">
      <c r="A19" t="s">
        <v>567</v>
      </c>
      <c r="B19"/>
      <c r="E19" t="s">
        <v>569</v>
      </c>
      <c r="H19" s="77"/>
      <c r="I19" s="70"/>
      <c r="L19" s="72"/>
      <c r="M19" s="70"/>
      <c r="P19" s="72"/>
    </row>
    <row r="20" spans="1:16" x14ac:dyDescent="0.15">
      <c r="A20" s="49" t="s">
        <v>22</v>
      </c>
      <c r="B20" s="49" t="s">
        <v>14</v>
      </c>
      <c r="C20" s="49" t="s">
        <v>15</v>
      </c>
      <c r="D20" s="74" t="s">
        <v>564</v>
      </c>
      <c r="E20" s="49" t="s">
        <v>22</v>
      </c>
      <c r="F20" s="49" t="s">
        <v>14</v>
      </c>
      <c r="G20" s="49" t="s">
        <v>15</v>
      </c>
      <c r="H20" s="78" t="s">
        <v>564</v>
      </c>
      <c r="I20" s="70"/>
      <c r="L20" s="72"/>
      <c r="M20" s="70"/>
      <c r="P20" s="72"/>
    </row>
    <row r="21" spans="1:16" x14ac:dyDescent="0.15">
      <c r="A21" s="70">
        <f>COUNT(E31:E87,"&gt;1")/56</f>
        <v>0.32142857142857145</v>
      </c>
      <c r="B21">
        <f>SUM(E31:E93)</f>
        <v>3104.0000000000091</v>
      </c>
      <c r="C21">
        <f>SUM(G31:G93)</f>
        <v>-2339.9999999999941</v>
      </c>
      <c r="D21" s="72">
        <f>SUM(F31:F93)-SUM(H31:H93)</f>
        <v>20772244.660271678</v>
      </c>
      <c r="E21" s="70">
        <f>COUNT(M31:M67,"&gt;1")/37</f>
        <v>0.45945945945945948</v>
      </c>
      <c r="F21">
        <f>SUM(M31:M93)</f>
        <v>4011.0000000000045</v>
      </c>
      <c r="G21">
        <f>SUM(O31:O93)</f>
        <v>-1040.9999999999998</v>
      </c>
      <c r="H21" s="72">
        <f>SUM(N31:N93)-SUM(P31:P93)</f>
        <v>7460513.5566534484</v>
      </c>
      <c r="I21" s="70"/>
      <c r="L21" s="72"/>
      <c r="M21" s="70"/>
      <c r="P21" s="72"/>
    </row>
    <row r="22" spans="1:16" x14ac:dyDescent="0.15">
      <c r="A22" s="70"/>
      <c r="D22" s="72"/>
      <c r="E22" s="70"/>
      <c r="H22" s="72"/>
      <c r="I22" s="70"/>
      <c r="L22" s="72"/>
      <c r="M22" s="70"/>
      <c r="P22" s="72"/>
    </row>
    <row r="23" spans="1:16" x14ac:dyDescent="0.15">
      <c r="A23" s="70"/>
      <c r="D23" s="72"/>
      <c r="E23" s="70"/>
      <c r="H23" s="72"/>
      <c r="I23" s="70"/>
      <c r="L23" s="72"/>
      <c r="M23" s="70"/>
      <c r="P23" s="72"/>
    </row>
    <row r="24" spans="1:16" x14ac:dyDescent="0.15">
      <c r="A24" s="70"/>
      <c r="D24" s="72"/>
      <c r="E24" s="70"/>
      <c r="H24" s="72"/>
      <c r="I24" s="70"/>
      <c r="L24" s="72"/>
      <c r="M24" s="70"/>
      <c r="P24" s="72"/>
    </row>
    <row r="25" spans="1:16" x14ac:dyDescent="0.15">
      <c r="A25" s="70"/>
      <c r="D25" s="72"/>
      <c r="E25" s="70"/>
      <c r="H25" s="72"/>
      <c r="I25" s="70"/>
      <c r="L25" s="72"/>
      <c r="M25" s="70"/>
      <c r="P25" s="72"/>
    </row>
    <row r="26" spans="1:16" x14ac:dyDescent="0.15">
      <c r="A26" s="70"/>
      <c r="D26" s="72"/>
      <c r="E26" s="70"/>
      <c r="H26" s="72"/>
      <c r="I26" s="70"/>
      <c r="L26" s="72"/>
      <c r="M26" s="70"/>
      <c r="P26" s="72"/>
    </row>
    <row r="27" spans="1:16" x14ac:dyDescent="0.15">
      <c r="A27" s="70"/>
      <c r="D27" s="72"/>
      <c r="E27" s="70"/>
      <c r="H27" s="72"/>
      <c r="I27" s="70"/>
      <c r="L27" s="72"/>
      <c r="M27" s="70"/>
      <c r="P27" s="72"/>
    </row>
    <row r="28" spans="1:16" x14ac:dyDescent="0.15">
      <c r="A28" s="70"/>
      <c r="D28" s="72"/>
      <c r="E28" s="70"/>
      <c r="H28" s="72"/>
      <c r="I28" s="70"/>
      <c r="L28" s="72"/>
      <c r="M28" s="70"/>
      <c r="P28" s="72"/>
    </row>
    <row r="29" spans="1:16" x14ac:dyDescent="0.15">
      <c r="A29" s="70"/>
      <c r="B29" s="74"/>
      <c r="C29" s="49"/>
      <c r="D29" s="74"/>
      <c r="E29" s="70"/>
      <c r="I29" s="70"/>
      <c r="L29" s="38"/>
      <c r="M29" s="70"/>
      <c r="P29" s="38"/>
    </row>
    <row r="30" spans="1:16" x14ac:dyDescent="0.15">
      <c r="A30" s="49"/>
      <c r="B30" s="74"/>
      <c r="C30" s="49"/>
      <c r="D30" s="74"/>
      <c r="L30" s="38"/>
      <c r="P30" s="38"/>
    </row>
    <row r="31" spans="1:16" x14ac:dyDescent="0.15">
      <c r="B31" s="38" t="s">
        <v>565</v>
      </c>
      <c r="C31">
        <v>-70.000000000001705</v>
      </c>
      <c r="D31" s="38">
        <v>-5279.0813253012257</v>
      </c>
      <c r="E31">
        <v>282.00000000000216</v>
      </c>
      <c r="F31" s="38">
        <v>16987.951807229372</v>
      </c>
      <c r="I31" t="s">
        <v>565</v>
      </c>
      <c r="J31" t="s">
        <v>565</v>
      </c>
      <c r="K31">
        <v>-53.000000000000114</v>
      </c>
      <c r="L31" s="79">
        <v>-5849.3975903614692</v>
      </c>
      <c r="M31" t="s">
        <v>565</v>
      </c>
      <c r="N31" t="s">
        <v>565</v>
      </c>
      <c r="O31">
        <v>-36.000000000001364</v>
      </c>
      <c r="P31" s="38">
        <v>-2075.2250727046876</v>
      </c>
    </row>
    <row r="32" spans="1:16" x14ac:dyDescent="0.15">
      <c r="A32">
        <v>381.99999999999932</v>
      </c>
      <c r="B32" s="38">
        <v>29314.715844736071</v>
      </c>
      <c r="C32" t="s">
        <v>565</v>
      </c>
      <c r="D32" s="38" t="s">
        <v>565</v>
      </c>
      <c r="E32" t="s">
        <v>565</v>
      </c>
      <c r="F32" t="s">
        <v>565</v>
      </c>
      <c r="G32">
        <v>-37.000000000000455</v>
      </c>
      <c r="H32" s="38">
        <v>-6162.1893144270425</v>
      </c>
      <c r="I32" t="s">
        <v>565</v>
      </c>
      <c r="J32" t="s">
        <v>565</v>
      </c>
      <c r="K32">
        <v>-47.999999999998977</v>
      </c>
      <c r="L32" s="38">
        <v>-5556.9277108433962</v>
      </c>
      <c r="M32" t="s">
        <v>565</v>
      </c>
      <c r="N32" t="s">
        <v>565</v>
      </c>
      <c r="O32">
        <v>-46.000000000000796</v>
      </c>
      <c r="P32" s="38">
        <v>-11452.037717205394</v>
      </c>
    </row>
    <row r="33" spans="1:16" x14ac:dyDescent="0.15">
      <c r="A33">
        <v>29.000000000002046</v>
      </c>
      <c r="B33" s="38">
        <v>3698.7190426301459</v>
      </c>
      <c r="C33" t="s">
        <v>565</v>
      </c>
      <c r="D33" s="38" t="s">
        <v>565</v>
      </c>
      <c r="E33">
        <v>105.00000000000114</v>
      </c>
      <c r="F33" s="38">
        <v>7299.3058113551442</v>
      </c>
      <c r="G33" t="s">
        <v>565</v>
      </c>
      <c r="H33" s="38" t="s">
        <v>565</v>
      </c>
      <c r="I33" t="s">
        <v>565</v>
      </c>
      <c r="J33" t="s">
        <v>565</v>
      </c>
      <c r="K33">
        <v>-61.000000000001364</v>
      </c>
      <c r="L33" s="38">
        <v>-6486.5150678179407</v>
      </c>
      <c r="M33" t="s">
        <v>565</v>
      </c>
      <c r="N33" t="s">
        <v>565</v>
      </c>
      <c r="O33">
        <v>-34.000000000000341</v>
      </c>
      <c r="P33" s="38">
        <v>-10428.321724510244</v>
      </c>
    </row>
    <row r="34" spans="1:16" x14ac:dyDescent="0.15">
      <c r="A34">
        <v>190.00000000000057</v>
      </c>
      <c r="B34" s="38">
        <v>13925.851558027382</v>
      </c>
      <c r="C34" t="s">
        <v>565</v>
      </c>
      <c r="D34" s="38" t="s">
        <v>565</v>
      </c>
      <c r="E34" t="s">
        <v>565</v>
      </c>
      <c r="F34" s="38" t="s">
        <v>565</v>
      </c>
      <c r="G34">
        <v>-33.000000000001251</v>
      </c>
      <c r="H34" s="38">
        <v>-7831.7656530671511</v>
      </c>
      <c r="I34" t="s">
        <v>565</v>
      </c>
      <c r="J34" t="s">
        <v>565</v>
      </c>
      <c r="K34">
        <v>-11.000000000001364</v>
      </c>
      <c r="L34" s="38">
        <v>-5926.3411468381637</v>
      </c>
      <c r="M34" t="s">
        <v>565</v>
      </c>
      <c r="N34" t="s">
        <v>565</v>
      </c>
      <c r="O34">
        <v>-37.000000000000455</v>
      </c>
      <c r="P34" s="38">
        <v>-9411.5603563704954</v>
      </c>
    </row>
    <row r="35" spans="1:16" x14ac:dyDescent="0.15">
      <c r="A35" t="s">
        <v>565</v>
      </c>
      <c r="B35" s="38" t="s">
        <v>565</v>
      </c>
      <c r="C35">
        <v>-44.999999999998863</v>
      </c>
      <c r="D35" s="38">
        <v>-5854.0798487056918</v>
      </c>
      <c r="F35" s="38"/>
      <c r="G35">
        <v>-168.00000000000068</v>
      </c>
      <c r="H35" s="38">
        <v>-10879.435831345125</v>
      </c>
      <c r="I35" t="s">
        <v>565</v>
      </c>
      <c r="J35" t="s">
        <v>565</v>
      </c>
      <c r="K35">
        <v>-69.000000000002615</v>
      </c>
      <c r="L35" s="38">
        <v>-5630.0240894962553</v>
      </c>
      <c r="M35" t="s">
        <v>565</v>
      </c>
      <c r="N35" t="s">
        <v>565</v>
      </c>
      <c r="O35">
        <v>-46.999999999999886</v>
      </c>
      <c r="P35" s="38">
        <v>-8493.9332216243729</v>
      </c>
    </row>
    <row r="36" spans="1:16" x14ac:dyDescent="0.15">
      <c r="A36">
        <v>325</v>
      </c>
      <c r="B36" s="38">
        <v>49664.855360914196</v>
      </c>
      <c r="C36" t="s">
        <v>565</v>
      </c>
      <c r="D36" s="38" t="s">
        <v>565</v>
      </c>
      <c r="E36">
        <v>290.99999999999966</v>
      </c>
      <c r="F36" s="38">
        <v>84859.877400159065</v>
      </c>
      <c r="G36" t="s">
        <v>565</v>
      </c>
      <c r="H36" s="38" t="s">
        <v>565</v>
      </c>
      <c r="I36" t="s">
        <v>565</v>
      </c>
      <c r="J36" t="s">
        <v>565</v>
      </c>
      <c r="K36">
        <v>-61.000000000001364</v>
      </c>
      <c r="L36" s="38">
        <v>-9906.905638284732</v>
      </c>
      <c r="M36" t="s">
        <v>565</v>
      </c>
      <c r="N36" t="s">
        <v>565</v>
      </c>
      <c r="O36">
        <v>-53.000000000000114</v>
      </c>
      <c r="P36" s="38">
        <v>-12341.863097142013</v>
      </c>
    </row>
    <row r="37" spans="1:16" x14ac:dyDescent="0.15">
      <c r="A37">
        <v>550</v>
      </c>
      <c r="B37" s="38">
        <v>80237.206935832</v>
      </c>
      <c r="C37" t="s">
        <v>565</v>
      </c>
      <c r="D37" s="38" t="s">
        <v>565</v>
      </c>
      <c r="E37" t="s">
        <v>565</v>
      </c>
      <c r="F37" s="38" t="s">
        <v>565</v>
      </c>
      <c r="G37">
        <v>-34.999999999999432</v>
      </c>
      <c r="H37" s="38">
        <v>-12991.434839096859</v>
      </c>
      <c r="I37" t="s">
        <v>565</v>
      </c>
      <c r="J37" t="s">
        <v>565</v>
      </c>
      <c r="K37">
        <v>-17.000000000001592</v>
      </c>
      <c r="L37" s="38">
        <v>-8940.9823385519703</v>
      </c>
      <c r="M37" t="s">
        <v>565</v>
      </c>
      <c r="N37" t="s">
        <v>565</v>
      </c>
      <c r="O37">
        <v>-50</v>
      </c>
      <c r="P37" s="38">
        <v>-12193.434961428284</v>
      </c>
    </row>
    <row r="38" spans="1:16" x14ac:dyDescent="0.15">
      <c r="A38">
        <v>22.999999999998977</v>
      </c>
      <c r="B38" s="38">
        <v>1857.1536946475017</v>
      </c>
      <c r="C38" t="s">
        <v>565</v>
      </c>
      <c r="D38" s="38" t="s">
        <v>565</v>
      </c>
      <c r="E38">
        <v>96.999999999999886</v>
      </c>
      <c r="F38" s="38">
        <v>19043.671179358826</v>
      </c>
      <c r="G38" t="s">
        <v>565</v>
      </c>
      <c r="H38" s="38" t="s">
        <v>565</v>
      </c>
      <c r="I38">
        <v>309.99999999999943</v>
      </c>
      <c r="J38" s="38">
        <v>29319.099463974158</v>
      </c>
      <c r="K38" t="s">
        <v>565</v>
      </c>
      <c r="L38" s="38" t="s">
        <v>565</v>
      </c>
      <c r="M38" t="s">
        <v>565</v>
      </c>
      <c r="N38" t="s">
        <v>565</v>
      </c>
      <c r="O38">
        <v>-21.000000000000796</v>
      </c>
      <c r="P38" s="38">
        <v>-11908.675098576965</v>
      </c>
    </row>
    <row r="39" spans="1:16" x14ac:dyDescent="0.15">
      <c r="A39" t="s">
        <v>565</v>
      </c>
      <c r="B39" s="38" t="s">
        <v>565</v>
      </c>
      <c r="C39">
        <v>-38.000000000002387</v>
      </c>
      <c r="D39" s="38">
        <v>-8069.2365605431532</v>
      </c>
      <c r="E39" t="s">
        <v>565</v>
      </c>
      <c r="F39" s="38" t="s">
        <v>565</v>
      </c>
      <c r="G39">
        <v>-53.000000000000114</v>
      </c>
      <c r="H39" s="38">
        <v>-12535.447472186277</v>
      </c>
      <c r="I39">
        <v>91.999999999998749</v>
      </c>
      <c r="J39" s="38">
        <v>18282.69211339307</v>
      </c>
      <c r="K39" t="s">
        <v>565</v>
      </c>
      <c r="L39" s="38" t="s">
        <v>565</v>
      </c>
      <c r="M39" t="s">
        <v>565</v>
      </c>
      <c r="N39" t="s">
        <v>565</v>
      </c>
      <c r="O39">
        <v>-40.999999999999659</v>
      </c>
      <c r="P39" s="38">
        <v>-11313.241343648115</v>
      </c>
    </row>
    <row r="40" spans="1:16" x14ac:dyDescent="0.15">
      <c r="A40" t="s">
        <v>565</v>
      </c>
      <c r="B40" s="38" t="s">
        <v>565</v>
      </c>
      <c r="C40">
        <v>-19.999999999998863</v>
      </c>
      <c r="D40" s="38">
        <v>-7665.7747325159962</v>
      </c>
      <c r="E40" t="s">
        <v>565</v>
      </c>
      <c r="F40" s="38" t="s">
        <v>565</v>
      </c>
      <c r="G40">
        <v>-50.999999999999091</v>
      </c>
      <c r="H40" s="38">
        <v>-9135.4423849957766</v>
      </c>
      <c r="I40">
        <v>60.999999999998522</v>
      </c>
      <c r="J40" s="38">
        <v>11573.777210586204</v>
      </c>
      <c r="K40" t="s">
        <v>565</v>
      </c>
      <c r="L40" s="38" t="s">
        <v>565</v>
      </c>
      <c r="M40">
        <v>728.9999999999992</v>
      </c>
      <c r="N40" s="38">
        <v>168398.99135940324</v>
      </c>
      <c r="O40" t="s">
        <v>565</v>
      </c>
      <c r="P40" s="38" t="s">
        <v>565</v>
      </c>
    </row>
    <row r="41" spans="1:16" x14ac:dyDescent="0.15">
      <c r="A41" t="s">
        <v>565</v>
      </c>
      <c r="B41" s="38" t="s">
        <v>565</v>
      </c>
      <c r="C41">
        <v>-43.000000000000682</v>
      </c>
      <c r="D41" s="38">
        <v>-8909.3917305257073</v>
      </c>
      <c r="E41" t="s">
        <v>565</v>
      </c>
      <c r="F41" s="38" t="s">
        <v>565</v>
      </c>
      <c r="G41">
        <v>-42.000000000001592</v>
      </c>
      <c r="H41" s="38">
        <v>-10290.807157215922</v>
      </c>
      <c r="I41" t="s">
        <v>565</v>
      </c>
      <c r="J41" t="s">
        <v>565</v>
      </c>
      <c r="K41">
        <v>-38.999999999998636</v>
      </c>
      <c r="L41" s="38">
        <v>-9287.4534593873668</v>
      </c>
      <c r="M41">
        <v>328.00000000000011</v>
      </c>
      <c r="N41" s="38">
        <v>119067.24023129014</v>
      </c>
      <c r="O41" t="s">
        <v>565</v>
      </c>
      <c r="P41" s="38" t="s">
        <v>565</v>
      </c>
    </row>
    <row r="42" spans="1:16" x14ac:dyDescent="0.15">
      <c r="A42" t="s">
        <v>565</v>
      </c>
      <c r="B42" s="38" t="s">
        <v>565</v>
      </c>
      <c r="C42">
        <v>-62.999999999999545</v>
      </c>
      <c r="D42" s="38">
        <v>-11583.76321335687</v>
      </c>
      <c r="E42" t="s">
        <v>565</v>
      </c>
      <c r="F42" s="38" t="s">
        <v>565</v>
      </c>
      <c r="G42">
        <v>-70.999999999997954</v>
      </c>
      <c r="H42" s="38">
        <v>-7690.3315775993733</v>
      </c>
      <c r="I42" t="s">
        <v>565</v>
      </c>
      <c r="J42" t="s">
        <v>565</v>
      </c>
      <c r="K42">
        <v>-32.999999999998408</v>
      </c>
      <c r="L42" s="38">
        <v>-8514.2729588933817</v>
      </c>
      <c r="M42">
        <v>450.99999999999909</v>
      </c>
      <c r="N42" s="38">
        <v>167540.31910281157</v>
      </c>
      <c r="O42" t="s">
        <v>565</v>
      </c>
      <c r="P42" s="38" t="s">
        <v>565</v>
      </c>
    </row>
    <row r="43" spans="1:16" x14ac:dyDescent="0.15">
      <c r="A43" t="s">
        <v>565</v>
      </c>
      <c r="B43" s="38" t="s">
        <v>565</v>
      </c>
      <c r="C43">
        <v>-26.000000000001933</v>
      </c>
      <c r="D43" s="38">
        <v>-9776.266799355124</v>
      </c>
      <c r="E43">
        <v>15.999999999999659</v>
      </c>
      <c r="F43" s="38">
        <v>2487.0859570108137</v>
      </c>
      <c r="G43" t="s">
        <v>565</v>
      </c>
      <c r="H43" s="38" t="s">
        <v>565</v>
      </c>
      <c r="I43" t="s">
        <v>565</v>
      </c>
      <c r="J43" t="s">
        <v>565</v>
      </c>
      <c r="K43">
        <v>-33.999999999997499</v>
      </c>
      <c r="L43" s="38">
        <v>-8475.7775758345451</v>
      </c>
      <c r="M43">
        <v>38.000000000002387</v>
      </c>
      <c r="N43" s="38">
        <v>14508.982767097608</v>
      </c>
      <c r="O43" t="s">
        <v>565</v>
      </c>
      <c r="P43" s="38" t="s">
        <v>565</v>
      </c>
    </row>
    <row r="44" spans="1:16" x14ac:dyDescent="0.15">
      <c r="A44" t="s">
        <v>565</v>
      </c>
      <c r="B44" s="38" t="s">
        <v>565</v>
      </c>
      <c r="C44">
        <v>-20.999999999997954</v>
      </c>
      <c r="D44" s="38">
        <v>-6176.1565504923492</v>
      </c>
      <c r="E44" t="s">
        <v>565</v>
      </c>
      <c r="F44" s="38" t="s">
        <v>565</v>
      </c>
      <c r="G44">
        <v>-25</v>
      </c>
      <c r="H44" s="38">
        <v>-7430.1692965699449</v>
      </c>
      <c r="I44">
        <v>271.0000000000008</v>
      </c>
      <c r="J44" s="38">
        <v>204853.30239432605</v>
      </c>
      <c r="K44" t="s">
        <v>565</v>
      </c>
      <c r="L44" s="38" t="s">
        <v>565</v>
      </c>
      <c r="M44">
        <v>614.00000000000148</v>
      </c>
      <c r="N44" s="38">
        <v>77694.278980076939</v>
      </c>
      <c r="O44" t="s">
        <v>565</v>
      </c>
      <c r="P44" s="38" t="s">
        <v>565</v>
      </c>
    </row>
    <row r="45" spans="1:16" x14ac:dyDescent="0.15">
      <c r="A45">
        <v>44.999999999998863</v>
      </c>
      <c r="B45" s="38">
        <v>7744.3652977166767</v>
      </c>
      <c r="C45" t="s">
        <v>565</v>
      </c>
      <c r="D45" s="38" t="s">
        <v>565</v>
      </c>
      <c r="E45">
        <v>606.00000000000023</v>
      </c>
      <c r="F45" s="38">
        <v>103067.53562691993</v>
      </c>
      <c r="G45" t="s">
        <v>565</v>
      </c>
      <c r="H45" s="38" t="s">
        <v>565</v>
      </c>
      <c r="I45" t="s">
        <v>565</v>
      </c>
      <c r="J45" t="s">
        <v>565</v>
      </c>
      <c r="K45">
        <v>-124.00000000000091</v>
      </c>
      <c r="L45" s="38">
        <v>-38211.566184624549</v>
      </c>
      <c r="M45" t="s">
        <v>565</v>
      </c>
      <c r="N45" s="38" t="s">
        <v>565</v>
      </c>
      <c r="O45">
        <v>-256.99999999999932</v>
      </c>
      <c r="P45" s="38">
        <v>-44250.3084028222</v>
      </c>
    </row>
    <row r="46" spans="1:16" x14ac:dyDescent="0.15">
      <c r="C46">
        <v>-53.000000000000114</v>
      </c>
      <c r="D46" s="38">
        <v>-7233.142388868946</v>
      </c>
      <c r="E46">
        <v>34.000000000000341</v>
      </c>
      <c r="F46" s="38">
        <v>7766.5666221838446</v>
      </c>
      <c r="G46" t="s">
        <v>565</v>
      </c>
      <c r="H46" s="38" t="s">
        <v>565</v>
      </c>
      <c r="I46" t="s">
        <v>565</v>
      </c>
      <c r="J46" t="s">
        <v>565</v>
      </c>
      <c r="K46">
        <v>-81.000000000000227</v>
      </c>
      <c r="L46" s="38">
        <v>-20317.36236187159</v>
      </c>
      <c r="M46">
        <v>31.000000000000227</v>
      </c>
      <c r="N46" s="38">
        <v>6278.7693179404105</v>
      </c>
      <c r="O46" t="s">
        <v>565</v>
      </c>
      <c r="P46" s="38" t="s">
        <v>565</v>
      </c>
    </row>
    <row r="47" spans="1:16" x14ac:dyDescent="0.15">
      <c r="A47">
        <v>94.999999999998863</v>
      </c>
      <c r="B47" s="38">
        <v>60961.16172868359</v>
      </c>
      <c r="C47" t="s">
        <v>565</v>
      </c>
      <c r="D47" s="38" t="s">
        <v>565</v>
      </c>
      <c r="E47" t="s">
        <v>565</v>
      </c>
      <c r="F47" t="s">
        <v>565</v>
      </c>
      <c r="G47">
        <v>-29.000000000002046</v>
      </c>
      <c r="H47" s="38">
        <v>-4490.7558380539149</v>
      </c>
      <c r="I47" t="s">
        <v>565</v>
      </c>
      <c r="J47" t="s">
        <v>565</v>
      </c>
      <c r="K47" t="s">
        <v>565</v>
      </c>
      <c r="L47" s="38" t="s">
        <v>565</v>
      </c>
      <c r="M47" t="s">
        <v>565</v>
      </c>
      <c r="N47" t="s">
        <v>565</v>
      </c>
      <c r="O47">
        <v>-101.00000000000193</v>
      </c>
      <c r="P47" s="38">
        <v>-40195.673435987002</v>
      </c>
    </row>
    <row r="48" spans="1:16" x14ac:dyDescent="0.15">
      <c r="A48" t="s">
        <v>565</v>
      </c>
      <c r="B48" s="38" t="s">
        <v>565</v>
      </c>
      <c r="C48">
        <v>-31.000000000000227</v>
      </c>
      <c r="D48" s="38">
        <v>-8244.9549069329059</v>
      </c>
      <c r="E48" t="s">
        <v>565</v>
      </c>
      <c r="F48" t="s">
        <v>565</v>
      </c>
      <c r="G48">
        <v>-109.99999999999943</v>
      </c>
      <c r="H48" s="38">
        <v>-15880.241765255354</v>
      </c>
      <c r="I48" t="s">
        <v>565</v>
      </c>
      <c r="J48" t="s">
        <v>565</v>
      </c>
      <c r="K48">
        <v>-153.9999999999992</v>
      </c>
      <c r="L48" s="38">
        <v>-40778.656861572606</v>
      </c>
      <c r="M48" t="s">
        <v>565</v>
      </c>
      <c r="N48" t="s">
        <v>565</v>
      </c>
      <c r="O48">
        <v>-45.999999999997954</v>
      </c>
      <c r="P48" s="38">
        <v>-37231.24252008296</v>
      </c>
    </row>
    <row r="49" spans="1:16" x14ac:dyDescent="0.15">
      <c r="A49">
        <v>50</v>
      </c>
      <c r="B49" s="38">
        <v>19045.220356606296</v>
      </c>
      <c r="C49" t="s">
        <v>565</v>
      </c>
      <c r="D49" s="38" t="s">
        <v>565</v>
      </c>
      <c r="E49" t="s">
        <v>565</v>
      </c>
      <c r="F49" t="s">
        <v>565</v>
      </c>
      <c r="G49">
        <v>-137.99999999999955</v>
      </c>
      <c r="H49" s="38">
        <v>-29440.948489377093</v>
      </c>
      <c r="I49" t="s">
        <v>565</v>
      </c>
      <c r="J49" t="s">
        <v>565</v>
      </c>
      <c r="K49">
        <v>-142.00000000000159</v>
      </c>
      <c r="L49" s="38">
        <v>-36802.737817569279</v>
      </c>
      <c r="M49">
        <v>618.99999999999977</v>
      </c>
      <c r="N49" s="38">
        <v>322520.12079249223</v>
      </c>
      <c r="O49" t="s">
        <v>565</v>
      </c>
      <c r="P49" s="38" t="s">
        <v>565</v>
      </c>
    </row>
    <row r="50" spans="1:16" x14ac:dyDescent="0.15">
      <c r="A50" t="s">
        <v>565</v>
      </c>
      <c r="B50" s="38" t="s">
        <v>565</v>
      </c>
      <c r="C50">
        <v>-57.00000000000216</v>
      </c>
      <c r="D50" s="38">
        <v>-4291.8182617560842</v>
      </c>
      <c r="E50" t="s">
        <v>565</v>
      </c>
      <c r="F50" t="s">
        <v>565</v>
      </c>
      <c r="G50">
        <v>-248.00000000000182</v>
      </c>
      <c r="H50" s="38">
        <v>-42254.349886957825</v>
      </c>
      <c r="I50">
        <v>675.99999999999909</v>
      </c>
      <c r="J50" s="38">
        <v>131306.04137329385</v>
      </c>
      <c r="K50" t="s">
        <v>565</v>
      </c>
      <c r="L50" s="38" t="s">
        <v>565</v>
      </c>
      <c r="M50" t="s">
        <v>565</v>
      </c>
      <c r="N50" s="38" t="s">
        <v>565</v>
      </c>
      <c r="O50">
        <v>-71.999999999999886</v>
      </c>
      <c r="P50" s="38">
        <v>-51047.733830119112</v>
      </c>
    </row>
    <row r="51" spans="1:16" x14ac:dyDescent="0.15">
      <c r="A51">
        <v>30.000000000001137</v>
      </c>
      <c r="B51" s="38">
        <v>2618.6633426274057</v>
      </c>
      <c r="C51" t="s">
        <v>565</v>
      </c>
      <c r="D51" s="38" t="s">
        <v>565</v>
      </c>
      <c r="E51" t="s">
        <v>565</v>
      </c>
      <c r="F51" t="s">
        <v>565</v>
      </c>
      <c r="G51">
        <v>-6.9999999999993179</v>
      </c>
      <c r="H51" s="38">
        <v>-2566.7486097195397</v>
      </c>
      <c r="I51" t="s">
        <v>565</v>
      </c>
      <c r="J51" t="s">
        <v>565</v>
      </c>
      <c r="K51">
        <v>-9.0000000000003411</v>
      </c>
      <c r="L51" s="38">
        <v>-35369.680394078801</v>
      </c>
      <c r="M51">
        <v>116.99999999999875</v>
      </c>
      <c r="N51" s="38">
        <v>69105.869672522909</v>
      </c>
      <c r="O51" t="s">
        <v>565</v>
      </c>
      <c r="P51" s="38" t="s">
        <v>565</v>
      </c>
    </row>
    <row r="52" spans="1:16" x14ac:dyDescent="0.15">
      <c r="A52">
        <v>100.99999999999909</v>
      </c>
      <c r="B52" s="38">
        <v>16744.057114024126</v>
      </c>
      <c r="C52" t="s">
        <v>565</v>
      </c>
      <c r="D52" s="38" t="s">
        <v>565</v>
      </c>
      <c r="E52" t="s">
        <v>565</v>
      </c>
      <c r="F52" t="s">
        <v>565</v>
      </c>
      <c r="G52">
        <v>-59.000000000000341</v>
      </c>
      <c r="H52" s="38">
        <v>-38006.213342493458</v>
      </c>
      <c r="I52">
        <v>372.99999999999898</v>
      </c>
      <c r="J52" s="38">
        <v>102034.3647365316</v>
      </c>
      <c r="K52" t="s">
        <v>565</v>
      </c>
      <c r="L52" s="38" t="s">
        <v>565</v>
      </c>
      <c r="M52">
        <v>53.000000000000114</v>
      </c>
      <c r="N52" s="38">
        <v>51930.651228359566</v>
      </c>
      <c r="O52" t="s">
        <v>565</v>
      </c>
      <c r="P52" s="38" t="s">
        <v>565</v>
      </c>
    </row>
    <row r="53" spans="1:16" x14ac:dyDescent="0.15">
      <c r="A53">
        <v>493.00000000000068</v>
      </c>
      <c r="B53" s="38">
        <v>101951.32777426281</v>
      </c>
      <c r="C53" t="s">
        <v>565</v>
      </c>
      <c r="D53" s="38" t="s">
        <v>565</v>
      </c>
      <c r="E53" t="s">
        <v>565</v>
      </c>
      <c r="F53" t="s">
        <v>565</v>
      </c>
      <c r="G53" t="s">
        <v>565</v>
      </c>
      <c r="H53" s="38" t="s">
        <v>565</v>
      </c>
      <c r="I53" t="s">
        <v>565</v>
      </c>
      <c r="J53" t="s">
        <v>565</v>
      </c>
      <c r="K53">
        <v>-37.999999999999545</v>
      </c>
      <c r="L53" s="38">
        <v>-53734.456663283279</v>
      </c>
      <c r="M53" t="s">
        <v>565</v>
      </c>
      <c r="N53" s="38" t="s">
        <v>565</v>
      </c>
      <c r="O53">
        <v>-46.999999999999886</v>
      </c>
      <c r="P53" s="38">
        <v>-74123.655951424313</v>
      </c>
    </row>
    <row r="54" spans="1:16" x14ac:dyDescent="0.15">
      <c r="A54" t="s">
        <v>565</v>
      </c>
      <c r="B54" s="38" t="s">
        <v>565</v>
      </c>
      <c r="C54">
        <v>-103.9999999999992</v>
      </c>
      <c r="D54" s="38">
        <v>-40141.632392609936</v>
      </c>
      <c r="E54" t="s">
        <v>565</v>
      </c>
      <c r="F54" t="s">
        <v>565</v>
      </c>
      <c r="G54">
        <v>-1.999999999998181</v>
      </c>
      <c r="H54" s="38">
        <v>-2018.7241760992781</v>
      </c>
      <c r="I54" t="s">
        <v>565</v>
      </c>
      <c r="J54" t="s">
        <v>565</v>
      </c>
      <c r="K54">
        <v>-131.00000000000023</v>
      </c>
      <c r="L54" s="38">
        <v>-64513.966490336519</v>
      </c>
      <c r="M54">
        <v>25</v>
      </c>
      <c r="N54" s="38">
        <v>36375.497828014013</v>
      </c>
      <c r="O54" t="s">
        <v>565</v>
      </c>
      <c r="P54" s="38" t="s">
        <v>565</v>
      </c>
    </row>
    <row r="55" spans="1:16" x14ac:dyDescent="0.15">
      <c r="A55">
        <v>247.99999999999898</v>
      </c>
      <c r="B55" s="38">
        <v>100609.70633136584</v>
      </c>
      <c r="C55" t="s">
        <v>565</v>
      </c>
      <c r="D55" s="38" t="s">
        <v>565</v>
      </c>
      <c r="E55" t="s">
        <v>565</v>
      </c>
      <c r="F55" t="s">
        <v>565</v>
      </c>
      <c r="G55">
        <v>-85.999999999998522</v>
      </c>
      <c r="H55" s="38">
        <v>-42602.553277347724</v>
      </c>
      <c r="I55">
        <v>47.000000000002728</v>
      </c>
      <c r="J55" s="38">
        <v>29096.450543371204</v>
      </c>
      <c r="K55" t="s">
        <v>565</v>
      </c>
      <c r="L55" s="76" t="s">
        <v>565</v>
      </c>
      <c r="M55">
        <v>23.000000000001819</v>
      </c>
      <c r="N55" s="38">
        <v>53708.899152216407</v>
      </c>
      <c r="O55" t="s">
        <v>565</v>
      </c>
      <c r="P55" s="38" t="s">
        <v>565</v>
      </c>
    </row>
    <row r="56" spans="1:16" x14ac:dyDescent="0.15">
      <c r="A56" t="s">
        <v>565</v>
      </c>
      <c r="B56" s="38" t="s">
        <v>565</v>
      </c>
      <c r="C56">
        <v>-58.000000000001251</v>
      </c>
      <c r="D56" s="38">
        <v>-48497.535828984081</v>
      </c>
      <c r="E56" t="s">
        <v>565</v>
      </c>
      <c r="F56" t="s">
        <v>565</v>
      </c>
      <c r="G56">
        <v>-40.000000000000568</v>
      </c>
      <c r="H56" s="38">
        <v>-16645.605960337551</v>
      </c>
      <c r="I56">
        <v>231.99999999999932</v>
      </c>
      <c r="J56" s="38">
        <v>250972.36277194685</v>
      </c>
      <c r="K56" t="s">
        <v>565</v>
      </c>
      <c r="L56" s="76" t="s">
        <v>565</v>
      </c>
      <c r="M56">
        <v>165.00000000000057</v>
      </c>
      <c r="N56" s="38">
        <v>246789.56386005267</v>
      </c>
      <c r="O56" t="s">
        <v>565</v>
      </c>
      <c r="P56" s="38" t="s">
        <v>565</v>
      </c>
    </row>
    <row r="57" spans="1:16" x14ac:dyDescent="0.15">
      <c r="A57" t="s">
        <v>565</v>
      </c>
      <c r="B57" s="38" t="s">
        <v>565</v>
      </c>
      <c r="C57">
        <v>-128.00000000000011</v>
      </c>
      <c r="D57" s="38">
        <v>-46072.659037534882</v>
      </c>
      <c r="E57" t="s">
        <v>565</v>
      </c>
      <c r="F57" t="s">
        <v>565</v>
      </c>
      <c r="G57">
        <v>-122.99999999999898</v>
      </c>
      <c r="H57" s="38">
        <v>-26516.146342921849</v>
      </c>
      <c r="I57">
        <v>103.00000000000011</v>
      </c>
      <c r="J57" s="38">
        <v>228644.42014460464</v>
      </c>
      <c r="K57" t="s">
        <v>565</v>
      </c>
      <c r="L57" s="76" t="s">
        <v>565</v>
      </c>
      <c r="M57">
        <v>211.00000000000136</v>
      </c>
      <c r="N57" s="38">
        <v>363738.67756993923</v>
      </c>
      <c r="O57" t="s">
        <v>565</v>
      </c>
      <c r="P57" s="38" t="s">
        <v>565</v>
      </c>
    </row>
    <row r="58" spans="1:16" x14ac:dyDescent="0.15">
      <c r="A58" t="s">
        <v>565</v>
      </c>
      <c r="B58" s="38" t="s">
        <v>565</v>
      </c>
      <c r="C58" t="s">
        <v>565</v>
      </c>
      <c r="D58" s="38" t="s">
        <v>565</v>
      </c>
      <c r="E58" t="s">
        <v>565</v>
      </c>
      <c r="F58" t="s">
        <v>565</v>
      </c>
      <c r="G58">
        <v>-56.000000000000227</v>
      </c>
      <c r="H58" s="38">
        <v>-22100.792218433598</v>
      </c>
      <c r="I58">
        <v>47.000000000001307</v>
      </c>
      <c r="J58" s="38">
        <v>80191.26999014082</v>
      </c>
      <c r="K58" t="s">
        <v>565</v>
      </c>
      <c r="L58" s="76" t="s">
        <v>565</v>
      </c>
      <c r="M58" t="s">
        <v>565</v>
      </c>
      <c r="N58" t="s">
        <v>565</v>
      </c>
      <c r="O58">
        <v>-31.999999999999318</v>
      </c>
      <c r="P58" s="38">
        <v>-112328.2823601437</v>
      </c>
    </row>
    <row r="59" spans="1:16" x14ac:dyDescent="0.15">
      <c r="A59">
        <v>89.999999999997726</v>
      </c>
      <c r="B59" s="38">
        <v>53232.599293366002</v>
      </c>
      <c r="C59" t="s">
        <v>565</v>
      </c>
      <c r="D59" s="38" t="s">
        <v>565</v>
      </c>
      <c r="E59" t="s">
        <v>565</v>
      </c>
      <c r="F59" t="s">
        <v>565</v>
      </c>
      <c r="G59">
        <v>-94.999999999998863</v>
      </c>
      <c r="H59" s="38">
        <v>-34962.600926690808</v>
      </c>
      <c r="I59">
        <v>135.99999999999994</v>
      </c>
      <c r="J59" s="38">
        <v>523324.69105488888</v>
      </c>
      <c r="K59" t="s">
        <v>565</v>
      </c>
      <c r="L59" s="76" t="s">
        <v>565</v>
      </c>
      <c r="M59" t="s">
        <v>565</v>
      </c>
      <c r="N59" t="s">
        <v>565</v>
      </c>
      <c r="O59">
        <v>-20.999999999999375</v>
      </c>
      <c r="P59" s="38">
        <v>-28385.35695240747</v>
      </c>
    </row>
    <row r="60" spans="1:16" x14ac:dyDescent="0.15">
      <c r="A60" t="s">
        <v>565</v>
      </c>
      <c r="B60" s="38" t="s">
        <v>565</v>
      </c>
      <c r="C60">
        <v>-36.999999999997613</v>
      </c>
      <c r="D60" s="38">
        <v>-46329.719841521473</v>
      </c>
      <c r="E60" t="s">
        <v>565</v>
      </c>
      <c r="F60" s="38" t="s">
        <v>565</v>
      </c>
      <c r="G60">
        <v>-108.00000000000125</v>
      </c>
      <c r="H60" s="38">
        <v>-33214.470880356268</v>
      </c>
      <c r="I60" t="s">
        <v>565</v>
      </c>
      <c r="J60" s="38" t="s">
        <v>565</v>
      </c>
      <c r="K60">
        <v>-14.000000000000057</v>
      </c>
      <c r="L60" s="38">
        <v>-61860.626933692911</v>
      </c>
      <c r="M60">
        <v>73.000000000000398</v>
      </c>
      <c r="N60" s="38">
        <v>97291.486796212295</v>
      </c>
      <c r="O60" t="s">
        <v>565</v>
      </c>
      <c r="P60" s="38" t="s">
        <v>565</v>
      </c>
    </row>
    <row r="61" spans="1:16" x14ac:dyDescent="0.15">
      <c r="A61" t="s">
        <v>565</v>
      </c>
      <c r="B61" s="38" t="s">
        <v>565</v>
      </c>
      <c r="C61">
        <v>-25</v>
      </c>
      <c r="D61" s="38">
        <v>-28213.611441953155</v>
      </c>
      <c r="E61">
        <v>208.00000000000125</v>
      </c>
      <c r="F61" s="38">
        <v>70003.551939633981</v>
      </c>
      <c r="G61" t="s">
        <v>565</v>
      </c>
      <c r="H61" s="38" t="s">
        <v>565</v>
      </c>
      <c r="I61">
        <v>191.00000000000108</v>
      </c>
      <c r="J61" s="38">
        <v>1165715.2522450634</v>
      </c>
      <c r="K61" t="s">
        <v>565</v>
      </c>
      <c r="L61" s="38" t="s">
        <v>565</v>
      </c>
      <c r="M61">
        <v>157.99999999999983</v>
      </c>
      <c r="N61" s="38">
        <v>234424.58291279862</v>
      </c>
      <c r="O61" t="s">
        <v>565</v>
      </c>
      <c r="P61" s="38" t="s">
        <v>565</v>
      </c>
    </row>
    <row r="62" spans="1:16" x14ac:dyDescent="0.15">
      <c r="A62" t="s">
        <v>565</v>
      </c>
      <c r="B62" s="38" t="s">
        <v>565</v>
      </c>
      <c r="C62">
        <v>-69.999999999998863</v>
      </c>
      <c r="D62" s="38">
        <v>-40711.985665535001</v>
      </c>
      <c r="E62" t="s">
        <v>565</v>
      </c>
      <c r="F62" s="38" t="s">
        <v>565</v>
      </c>
      <c r="G62">
        <v>-68.999999999999773</v>
      </c>
      <c r="H62" s="38">
        <v>-30913.100664424779</v>
      </c>
      <c r="I62">
        <v>56.000000000000227</v>
      </c>
      <c r="J62" s="38">
        <v>402970.1027352055</v>
      </c>
      <c r="K62" t="s">
        <v>565</v>
      </c>
      <c r="L62" s="38" t="s">
        <v>565</v>
      </c>
      <c r="M62">
        <v>184.99999999999943</v>
      </c>
      <c r="N62" s="38">
        <v>349293.57810800453</v>
      </c>
      <c r="O62" t="s">
        <v>565</v>
      </c>
      <c r="P62" s="38" t="s">
        <v>565</v>
      </c>
    </row>
    <row r="63" spans="1:16" x14ac:dyDescent="0.15">
      <c r="A63">
        <v>559.99999999999943</v>
      </c>
      <c r="B63" s="38">
        <v>64146.201804720877</v>
      </c>
      <c r="C63" t="s">
        <v>565</v>
      </c>
      <c r="D63" s="38" t="s">
        <v>565</v>
      </c>
      <c r="E63" t="s">
        <v>565</v>
      </c>
      <c r="F63" s="38" t="s">
        <v>565</v>
      </c>
      <c r="G63">
        <v>-53.999999999999204</v>
      </c>
      <c r="H63" s="38">
        <v>-32055.541341153628</v>
      </c>
      <c r="I63" t="s">
        <v>565</v>
      </c>
      <c r="J63" t="s">
        <v>565</v>
      </c>
      <c r="K63">
        <v>-26.000000000001933</v>
      </c>
      <c r="L63" s="38">
        <v>-265208.99274469475</v>
      </c>
      <c r="M63">
        <v>190.99999999999966</v>
      </c>
      <c r="N63" s="38">
        <v>1669309.7850145616</v>
      </c>
      <c r="O63" t="s">
        <v>565</v>
      </c>
      <c r="P63" s="38" t="s">
        <v>565</v>
      </c>
    </row>
    <row r="64" spans="1:16" x14ac:dyDescent="0.15">
      <c r="A64" t="s">
        <v>565</v>
      </c>
      <c r="B64" s="38" t="s">
        <v>565</v>
      </c>
      <c r="C64">
        <v>-55.000000000001137</v>
      </c>
      <c r="D64" s="38">
        <v>-38739.72401849398</v>
      </c>
      <c r="E64">
        <v>55.000000000001137</v>
      </c>
      <c r="F64" s="38">
        <v>28388.170086022063</v>
      </c>
      <c r="G64" t="s">
        <v>565</v>
      </c>
      <c r="H64" s="38" t="s">
        <v>565</v>
      </c>
      <c r="I64" t="s">
        <v>565</v>
      </c>
      <c r="J64" t="s">
        <v>565</v>
      </c>
      <c r="K64">
        <v>-38.999999999998636</v>
      </c>
      <c r="L64" s="38">
        <v>-468018.52873052092</v>
      </c>
      <c r="M64" t="s">
        <v>565</v>
      </c>
      <c r="N64" s="38" t="s">
        <v>565</v>
      </c>
      <c r="O64">
        <v>-16.00000000000108</v>
      </c>
      <c r="P64" s="38">
        <v>-335439.43170844758</v>
      </c>
    </row>
    <row r="65" spans="1:16" x14ac:dyDescent="0.15">
      <c r="A65" t="s">
        <v>565</v>
      </c>
      <c r="B65" s="38" t="s">
        <v>565</v>
      </c>
      <c r="C65">
        <v>-81.999999999999318</v>
      </c>
      <c r="D65" s="38">
        <v>-31553.747336338456</v>
      </c>
      <c r="E65" t="s">
        <v>565</v>
      </c>
      <c r="F65" s="38" t="s">
        <v>565</v>
      </c>
      <c r="G65">
        <v>-65.999999999999659</v>
      </c>
      <c r="H65" s="38">
        <v>-31481.582425720615</v>
      </c>
      <c r="I65">
        <v>800</v>
      </c>
      <c r="J65" s="38">
        <v>8675465.4106146079</v>
      </c>
      <c r="K65" t="s">
        <v>565</v>
      </c>
      <c r="L65" s="76" t="s">
        <v>565</v>
      </c>
      <c r="M65" t="s">
        <v>565</v>
      </c>
      <c r="N65" t="s">
        <v>565</v>
      </c>
      <c r="O65">
        <v>-20.999999999999375</v>
      </c>
      <c r="P65" s="38">
        <v>-749772.19355121243</v>
      </c>
    </row>
    <row r="66" spans="1:16" x14ac:dyDescent="0.15">
      <c r="A66" t="s">
        <v>565</v>
      </c>
      <c r="B66" s="38" t="s">
        <v>565</v>
      </c>
      <c r="C66">
        <v>-187.99999999999955</v>
      </c>
      <c r="D66" s="38">
        <v>-33790.176032400253</v>
      </c>
      <c r="E66" t="s">
        <v>565</v>
      </c>
      <c r="F66" s="38" t="s">
        <v>565</v>
      </c>
      <c r="G66">
        <v>-51.999999999998181</v>
      </c>
      <c r="H66" s="38">
        <v>-33610.337046888373</v>
      </c>
      <c r="I66" t="s">
        <v>565</v>
      </c>
      <c r="J66" t="s">
        <v>565</v>
      </c>
      <c r="K66">
        <v>-67.000000000000171</v>
      </c>
      <c r="L66" s="38">
        <v>-859505.46905899409</v>
      </c>
      <c r="M66" t="s">
        <v>565</v>
      </c>
      <c r="N66" t="s">
        <v>565</v>
      </c>
      <c r="O66">
        <v>-4.9999999999997158</v>
      </c>
      <c r="P66" s="38">
        <v>-676669.40467996919</v>
      </c>
    </row>
    <row r="67" spans="1:16" x14ac:dyDescent="0.15">
      <c r="A67" t="s">
        <v>565</v>
      </c>
      <c r="B67" s="38" t="s">
        <v>565</v>
      </c>
      <c r="C67">
        <v>-77.000000000001023</v>
      </c>
      <c r="D67" s="38">
        <v>-32100.667230780244</v>
      </c>
      <c r="E67" t="s">
        <v>565</v>
      </c>
      <c r="F67" s="38" t="s">
        <v>565</v>
      </c>
      <c r="G67">
        <v>-115.99999999999966</v>
      </c>
      <c r="H67" s="38">
        <v>-48951.155651785819</v>
      </c>
      <c r="I67" t="s">
        <v>565</v>
      </c>
      <c r="J67" t="s">
        <v>565</v>
      </c>
      <c r="K67">
        <v>-28.000000000000114</v>
      </c>
      <c r="L67" s="38">
        <v>-183190.41378214743</v>
      </c>
      <c r="M67" t="s">
        <v>565</v>
      </c>
      <c r="N67" t="s">
        <v>565</v>
      </c>
      <c r="O67">
        <v>-57.999999999998408</v>
      </c>
      <c r="P67" s="38">
        <v>-1173474.685973828</v>
      </c>
    </row>
    <row r="68" spans="1:16" x14ac:dyDescent="0.15">
      <c r="A68" t="s">
        <v>565</v>
      </c>
      <c r="B68" s="38" t="s">
        <v>565</v>
      </c>
      <c r="C68">
        <v>-43.999999999999773</v>
      </c>
      <c r="D68" s="38">
        <v>-42311.235195775786</v>
      </c>
      <c r="E68">
        <v>49.000000000000909</v>
      </c>
      <c r="F68" s="38">
        <v>42161.543258622129</v>
      </c>
      <c r="G68" t="s">
        <v>565</v>
      </c>
      <c r="H68" s="38" t="s">
        <v>565</v>
      </c>
      <c r="I68" t="s">
        <v>565</v>
      </c>
      <c r="J68" t="s">
        <v>565</v>
      </c>
      <c r="K68">
        <v>-51.999999999999602</v>
      </c>
      <c r="L68" s="38">
        <v>-713290.75286124961</v>
      </c>
      <c r="P68" s="38"/>
    </row>
    <row r="69" spans="1:16" x14ac:dyDescent="0.15">
      <c r="A69" t="s">
        <v>565</v>
      </c>
      <c r="B69" s="38" t="s">
        <v>565</v>
      </c>
      <c r="C69">
        <v>-18.999999999999773</v>
      </c>
      <c r="D69" s="38">
        <v>-19092.944882093823</v>
      </c>
      <c r="E69">
        <v>345.00000000000171</v>
      </c>
      <c r="F69" s="38">
        <v>299761.86450055742</v>
      </c>
      <c r="G69" t="s">
        <v>565</v>
      </c>
      <c r="H69" s="38" t="s">
        <v>565</v>
      </c>
    </row>
    <row r="70" spans="1:16" x14ac:dyDescent="0.15">
      <c r="A70" t="s">
        <v>565</v>
      </c>
      <c r="B70" s="38" t="s">
        <v>565</v>
      </c>
      <c r="C70">
        <v>-25</v>
      </c>
      <c r="D70" s="38">
        <v>-7811.8070535286106</v>
      </c>
      <c r="E70" t="s">
        <v>565</v>
      </c>
      <c r="F70" t="s">
        <v>565</v>
      </c>
      <c r="G70">
        <v>-28.999999999999204</v>
      </c>
      <c r="H70" s="38">
        <v>-75291.708831585594</v>
      </c>
    </row>
    <row r="71" spans="1:16" x14ac:dyDescent="0.15">
      <c r="A71">
        <v>415.99999999999966</v>
      </c>
      <c r="B71" s="38">
        <v>74056.67484907576</v>
      </c>
      <c r="C71" t="s">
        <v>565</v>
      </c>
      <c r="D71" s="38" t="s">
        <v>565</v>
      </c>
      <c r="E71">
        <v>128.00000000000011</v>
      </c>
      <c r="F71" s="38">
        <v>250373.23788035728</v>
      </c>
      <c r="G71" t="s">
        <v>565</v>
      </c>
      <c r="H71" s="38" t="s">
        <v>565</v>
      </c>
    </row>
    <row r="72" spans="1:16" x14ac:dyDescent="0.15">
      <c r="A72">
        <v>82.999999999998408</v>
      </c>
      <c r="B72" s="38">
        <v>17906.588352345032</v>
      </c>
      <c r="C72" t="s">
        <v>565</v>
      </c>
      <c r="D72" s="38" t="s">
        <v>565</v>
      </c>
      <c r="E72">
        <v>186.99999999999903</v>
      </c>
      <c r="F72" s="38">
        <v>206809.92840431401</v>
      </c>
      <c r="G72" t="s">
        <v>565</v>
      </c>
      <c r="H72" s="38" t="s">
        <v>565</v>
      </c>
    </row>
    <row r="73" spans="1:16" x14ac:dyDescent="0.15">
      <c r="A73" t="s">
        <v>565</v>
      </c>
      <c r="B73" s="38" t="s">
        <v>565</v>
      </c>
      <c r="C73">
        <v>-106.00000000000023</v>
      </c>
      <c r="D73" s="38">
        <v>-51605.316106023107</v>
      </c>
      <c r="E73" t="s">
        <v>565</v>
      </c>
      <c r="F73" t="s">
        <v>565</v>
      </c>
      <c r="G73">
        <v>-24.000000000000909</v>
      </c>
      <c r="H73" s="38">
        <v>-103239.07388525599</v>
      </c>
    </row>
    <row r="74" spans="1:16" x14ac:dyDescent="0.15">
      <c r="A74">
        <v>104.00000000000205</v>
      </c>
      <c r="B74" s="38">
        <v>52026.583992604457</v>
      </c>
      <c r="C74" t="s">
        <v>565</v>
      </c>
      <c r="D74" s="38" t="s">
        <v>565</v>
      </c>
      <c r="E74" t="s">
        <v>565</v>
      </c>
      <c r="F74" t="s">
        <v>565</v>
      </c>
      <c r="G74">
        <v>-27.000000000001023</v>
      </c>
      <c r="H74" s="38">
        <v>-131014.17974648632</v>
      </c>
    </row>
    <row r="75" spans="1:16" x14ac:dyDescent="0.15">
      <c r="A75" t="s">
        <v>565</v>
      </c>
      <c r="B75" s="38" t="s">
        <v>565</v>
      </c>
      <c r="C75">
        <v>-67.000000000001592</v>
      </c>
      <c r="D75" s="38">
        <v>-48495.34713861315</v>
      </c>
      <c r="E75" t="s">
        <v>565</v>
      </c>
      <c r="F75" t="s">
        <v>565</v>
      </c>
      <c r="G75">
        <v>-38.999999999998636</v>
      </c>
      <c r="H75" s="38">
        <v>-124463.47075916201</v>
      </c>
    </row>
    <row r="76" spans="1:16" x14ac:dyDescent="0.15">
      <c r="A76">
        <v>162.99999999999955</v>
      </c>
      <c r="B76" s="38">
        <v>260661.32679436251</v>
      </c>
      <c r="C76" t="s">
        <v>565</v>
      </c>
      <c r="D76" s="38" t="s">
        <v>565</v>
      </c>
      <c r="E76" t="s">
        <v>565</v>
      </c>
      <c r="F76" t="s">
        <v>565</v>
      </c>
      <c r="G76">
        <v>-37.000000000000455</v>
      </c>
      <c r="H76" s="38">
        <v>-118240.29722120392</v>
      </c>
    </row>
    <row r="77" spans="1:16" x14ac:dyDescent="0.15">
      <c r="A77" t="s">
        <v>565</v>
      </c>
      <c r="B77" s="38" t="s">
        <v>565</v>
      </c>
      <c r="C77">
        <v>-33.000000000001251</v>
      </c>
      <c r="D77" s="38">
        <v>-97787.976278989794</v>
      </c>
      <c r="E77">
        <v>8.99999999999892</v>
      </c>
      <c r="F77" s="38">
        <v>19252.943508160177</v>
      </c>
      <c r="G77" t="s">
        <v>565</v>
      </c>
      <c r="H77" s="38" t="s">
        <v>565</v>
      </c>
    </row>
    <row r="78" spans="1:16" x14ac:dyDescent="0.15">
      <c r="A78" t="s">
        <v>565</v>
      </c>
      <c r="B78" s="38" t="s">
        <v>565</v>
      </c>
      <c r="C78">
        <v>-56.000000000000227</v>
      </c>
      <c r="D78" s="38">
        <v>-100762.56514860404</v>
      </c>
      <c r="E78">
        <v>60.999999999999943</v>
      </c>
      <c r="F78" s="38">
        <v>176196.41266708801</v>
      </c>
      <c r="G78" t="s">
        <v>565</v>
      </c>
      <c r="H78" s="38" t="s">
        <v>565</v>
      </c>
    </row>
    <row r="79" spans="1:16" x14ac:dyDescent="0.15">
      <c r="A79">
        <v>394.99999999999886</v>
      </c>
      <c r="B79" s="38">
        <v>183198.48265343069</v>
      </c>
      <c r="C79" t="s">
        <v>565</v>
      </c>
      <c r="D79" s="38" t="s">
        <v>565</v>
      </c>
      <c r="E79" t="s">
        <v>565</v>
      </c>
      <c r="F79" t="s">
        <v>565</v>
      </c>
      <c r="G79">
        <v>-30.000000000001137</v>
      </c>
      <c r="H79" s="38">
        <v>-418751.04117581848</v>
      </c>
    </row>
    <row r="80" spans="1:16" x14ac:dyDescent="0.15">
      <c r="A80" t="s">
        <v>565</v>
      </c>
      <c r="B80" s="38" t="s">
        <v>565</v>
      </c>
      <c r="C80">
        <v>-71.999999999999886</v>
      </c>
      <c r="D80" s="38">
        <v>-146842.99410257518</v>
      </c>
      <c r="E80" t="s">
        <v>565</v>
      </c>
      <c r="F80" t="s">
        <v>565</v>
      </c>
      <c r="G80">
        <v>-65.000000000000568</v>
      </c>
      <c r="H80" s="38">
        <v>-816530.19560604438</v>
      </c>
    </row>
    <row r="81" spans="1:8" x14ac:dyDescent="0.15">
      <c r="A81" t="s">
        <v>565</v>
      </c>
      <c r="B81" s="38" t="s">
        <v>565</v>
      </c>
      <c r="C81">
        <v>-46.999999999999886</v>
      </c>
      <c r="D81" s="38">
        <v>-139500.84439744643</v>
      </c>
      <c r="E81" t="s">
        <v>565</v>
      </c>
      <c r="F81" t="s">
        <v>565</v>
      </c>
      <c r="G81">
        <v>-18.999999999999773</v>
      </c>
      <c r="H81" s="38">
        <v>-642835.93444597069</v>
      </c>
    </row>
    <row r="82" spans="1:8" x14ac:dyDescent="0.15">
      <c r="A82">
        <v>52.000000000001023</v>
      </c>
      <c r="B82" s="38">
        <v>107677.21426928336</v>
      </c>
      <c r="C82" t="s">
        <v>565</v>
      </c>
      <c r="D82" s="38" t="s">
        <v>565</v>
      </c>
      <c r="E82">
        <v>84.000000000000341</v>
      </c>
      <c r="F82" s="38">
        <v>2051932.3027515467</v>
      </c>
      <c r="G82" t="s">
        <v>565</v>
      </c>
      <c r="H82" s="38" t="s">
        <v>565</v>
      </c>
    </row>
    <row r="83" spans="1:8" x14ac:dyDescent="0.15">
      <c r="A83" t="s">
        <v>565</v>
      </c>
      <c r="B83" s="38" t="s">
        <v>565</v>
      </c>
      <c r="C83">
        <v>-25.999999999999091</v>
      </c>
      <c r="D83" s="38">
        <v>-137909.66289103823</v>
      </c>
      <c r="E83">
        <v>168.00000000000068</v>
      </c>
      <c r="F83" s="38">
        <v>2919005.2347859377</v>
      </c>
      <c r="G83" t="s">
        <v>565</v>
      </c>
      <c r="H83" s="38" t="s">
        <v>565</v>
      </c>
    </row>
    <row r="84" spans="1:8" x14ac:dyDescent="0.15">
      <c r="A84" t="s">
        <v>565</v>
      </c>
      <c r="B84" s="38" t="s">
        <v>565</v>
      </c>
      <c r="C84">
        <v>-28.999999999999204</v>
      </c>
      <c r="D84" s="38">
        <v>-106711.86824213655</v>
      </c>
      <c r="E84" t="s">
        <v>565</v>
      </c>
      <c r="F84" t="s">
        <v>565</v>
      </c>
      <c r="G84">
        <v>-25.999999999999091</v>
      </c>
      <c r="H84" s="38">
        <v>-823576.47695748403</v>
      </c>
    </row>
    <row r="85" spans="1:8" x14ac:dyDescent="0.15">
      <c r="A85" t="s">
        <v>565</v>
      </c>
      <c r="B85" s="38" t="s">
        <v>565</v>
      </c>
      <c r="C85">
        <v>-25</v>
      </c>
      <c r="D85" s="38">
        <v>-121515.02114277496</v>
      </c>
      <c r="E85" t="s">
        <v>565</v>
      </c>
      <c r="F85" t="s">
        <v>565</v>
      </c>
      <c r="G85">
        <v>-31.000000000000227</v>
      </c>
      <c r="H85" s="38">
        <v>-784654.56941665697</v>
      </c>
    </row>
    <row r="86" spans="1:8" x14ac:dyDescent="0.15">
      <c r="A86" t="s">
        <v>565</v>
      </c>
      <c r="B86" s="38" t="s">
        <v>565</v>
      </c>
      <c r="C86">
        <v>-29.999999999999716</v>
      </c>
      <c r="D86" s="38">
        <v>-243221.24057946407</v>
      </c>
      <c r="E86">
        <v>379.00000000000205</v>
      </c>
      <c r="F86" s="38">
        <v>8561056.9005600754</v>
      </c>
      <c r="G86" t="s">
        <v>565</v>
      </c>
      <c r="H86" s="38" t="s">
        <v>565</v>
      </c>
    </row>
    <row r="87" spans="1:8" x14ac:dyDescent="0.15">
      <c r="A87">
        <v>177.00000000000102</v>
      </c>
      <c r="B87" s="38">
        <v>1202872.1059834829</v>
      </c>
      <c r="C87" t="s">
        <v>565</v>
      </c>
      <c r="D87" s="38" t="s">
        <v>565</v>
      </c>
      <c r="E87" t="s">
        <v>565</v>
      </c>
      <c r="F87" t="s">
        <v>565</v>
      </c>
      <c r="G87">
        <v>-39.999999999997726</v>
      </c>
      <c r="H87" s="38">
        <v>-1294534.7351089574</v>
      </c>
    </row>
    <row r="88" spans="1:8" x14ac:dyDescent="0.15">
      <c r="A88" t="s">
        <v>565</v>
      </c>
      <c r="B88" s="38" t="s">
        <v>565</v>
      </c>
      <c r="C88">
        <v>-23.000000000000398</v>
      </c>
      <c r="D88" s="38">
        <v>-878390.87282472523</v>
      </c>
    </row>
    <row r="89" spans="1:8" x14ac:dyDescent="0.15">
      <c r="A89">
        <v>48.000000000000398</v>
      </c>
      <c r="B89" s="38">
        <v>500682.79751009942</v>
      </c>
      <c r="C89" t="s">
        <v>565</v>
      </c>
      <c r="D89" s="38" t="s">
        <v>565</v>
      </c>
    </row>
    <row r="90" spans="1:8" x14ac:dyDescent="0.15">
      <c r="A90" t="s">
        <v>565</v>
      </c>
      <c r="B90" s="38" t="s">
        <v>565</v>
      </c>
      <c r="C90">
        <v>-34.999999999999432</v>
      </c>
      <c r="D90" s="38">
        <v>-712283.58387365192</v>
      </c>
    </row>
    <row r="91" spans="1:8" x14ac:dyDescent="0.15">
      <c r="A91">
        <v>3.0000000000001137</v>
      </c>
      <c r="B91" s="38">
        <v>45138.326140942314</v>
      </c>
      <c r="C91" t="s">
        <v>565</v>
      </c>
      <c r="D91" s="38" t="s">
        <v>565</v>
      </c>
    </row>
    <row r="92" spans="1:8" x14ac:dyDescent="0.15">
      <c r="A92">
        <v>90.999999999999659</v>
      </c>
      <c r="B92" s="38">
        <v>1844488.847316999</v>
      </c>
      <c r="C92" t="s">
        <v>565</v>
      </c>
      <c r="D92" s="38" t="s">
        <v>565</v>
      </c>
    </row>
    <row r="93" spans="1:8" x14ac:dyDescent="0.15">
      <c r="A93">
        <v>144.99999999999886</v>
      </c>
      <c r="B93" s="38">
        <v>1750186.8213594172</v>
      </c>
      <c r="C93" t="s">
        <v>565</v>
      </c>
      <c r="D93" s="38" t="s">
        <v>565</v>
      </c>
    </row>
  </sheetData>
  <mergeCells count="3">
    <mergeCell ref="F2:H2"/>
    <mergeCell ref="C2:E2"/>
    <mergeCell ref="I2:J2"/>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30"/>
  <sheetViews>
    <sheetView topLeftCell="A862" zoomScale="40" zoomScaleNormal="40" zoomScaleSheetLayoutView="100" workbookViewId="0">
      <selection activeCell="AG894" sqref="AG894"/>
    </sheetView>
  </sheetViews>
  <sheetFormatPr defaultColWidth="8.875" defaultRowHeight="13.5" x14ac:dyDescent="0.15"/>
  <cols>
    <col min="1" max="1" width="10.5" bestFit="1" customWidth="1"/>
  </cols>
  <sheetData>
    <row r="1" spans="1:16" x14ac:dyDescent="0.15">
      <c r="A1" s="1"/>
    </row>
    <row r="14" spans="1:16" x14ac:dyDescent="0.15">
      <c r="P14" s="2"/>
    </row>
    <row r="65" spans="1:1" x14ac:dyDescent="0.15">
      <c r="A65" s="3">
        <v>42197</v>
      </c>
    </row>
    <row r="227" spans="1:1" x14ac:dyDescent="0.15">
      <c r="A227" s="3">
        <v>42198</v>
      </c>
    </row>
    <row r="630" spans="33:33" x14ac:dyDescent="0.15">
      <c r="AG630" s="2"/>
    </row>
  </sheetData>
  <phoneticPr fontId="1"/>
  <pageMargins left="0.75" right="0.75" top="1" bottom="1" header="0.51111111111111107" footer="0.51111111111111107"/>
  <pageSetup paperSize="9" firstPageNumber="4294963191"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J2" sqref="J2:P49"/>
    </sheetView>
  </sheetViews>
  <sheetFormatPr defaultRowHeight="13.5" x14ac:dyDescent="0.15"/>
  <cols>
    <col min="10" max="10" width="10.5" bestFit="1" customWidth="1"/>
  </cols>
  <sheetData>
    <row r="1" spans="1:11" x14ac:dyDescent="0.15">
      <c r="A1" s="49" t="s">
        <v>250</v>
      </c>
      <c r="J1" s="1">
        <v>42211</v>
      </c>
    </row>
    <row r="2" spans="1:11" x14ac:dyDescent="0.15">
      <c r="B2" t="s">
        <v>251</v>
      </c>
      <c r="J2" t="s">
        <v>572</v>
      </c>
      <c r="K2" t="s">
        <v>573</v>
      </c>
    </row>
    <row r="3" spans="1:11" x14ac:dyDescent="0.15">
      <c r="B3" t="s">
        <v>252</v>
      </c>
      <c r="K3" t="s">
        <v>578</v>
      </c>
    </row>
    <row r="4" spans="1:11" x14ac:dyDescent="0.15">
      <c r="B4" t="s">
        <v>253</v>
      </c>
      <c r="K4" t="s">
        <v>574</v>
      </c>
    </row>
    <row r="5" spans="1:11" x14ac:dyDescent="0.15">
      <c r="B5" t="s">
        <v>254</v>
      </c>
      <c r="K5" t="s">
        <v>575</v>
      </c>
    </row>
    <row r="6" spans="1:11" x14ac:dyDescent="0.15">
      <c r="B6" t="s">
        <v>255</v>
      </c>
      <c r="K6" t="s">
        <v>577</v>
      </c>
    </row>
    <row r="7" spans="1:11" x14ac:dyDescent="0.15">
      <c r="B7" t="s">
        <v>256</v>
      </c>
      <c r="K7" t="s">
        <v>576</v>
      </c>
    </row>
    <row r="8" spans="1:11" x14ac:dyDescent="0.15">
      <c r="B8" t="s">
        <v>260</v>
      </c>
    </row>
    <row r="9" spans="1:11" x14ac:dyDescent="0.15">
      <c r="B9" t="s">
        <v>257</v>
      </c>
      <c r="K9" t="s">
        <v>579</v>
      </c>
    </row>
    <row r="10" spans="1:11" x14ac:dyDescent="0.15">
      <c r="B10" t="s">
        <v>261</v>
      </c>
      <c r="K10" t="s">
        <v>580</v>
      </c>
    </row>
    <row r="11" spans="1:11" x14ac:dyDescent="0.15">
      <c r="B11" t="s">
        <v>262</v>
      </c>
      <c r="K11" t="s">
        <v>581</v>
      </c>
    </row>
    <row r="12" spans="1:11" x14ac:dyDescent="0.15">
      <c r="K12" t="s">
        <v>585</v>
      </c>
    </row>
    <row r="13" spans="1:11" x14ac:dyDescent="0.15">
      <c r="A13" t="s">
        <v>248</v>
      </c>
      <c r="B13" t="s">
        <v>258</v>
      </c>
      <c r="K13" t="s">
        <v>587</v>
      </c>
    </row>
    <row r="14" spans="1:11" x14ac:dyDescent="0.15">
      <c r="B14" t="s">
        <v>259</v>
      </c>
      <c r="K14" t="s">
        <v>586</v>
      </c>
    </row>
    <row r="15" spans="1:11" x14ac:dyDescent="0.15">
      <c r="B15" t="s">
        <v>263</v>
      </c>
      <c r="K15" t="s">
        <v>582</v>
      </c>
    </row>
    <row r="16" spans="1:11" x14ac:dyDescent="0.15">
      <c r="B16" t="s">
        <v>264</v>
      </c>
      <c r="K16" t="s">
        <v>583</v>
      </c>
    </row>
    <row r="17" spans="1:14" x14ac:dyDescent="0.15">
      <c r="B17" t="s">
        <v>265</v>
      </c>
      <c r="K17" t="s">
        <v>584</v>
      </c>
    </row>
    <row r="18" spans="1:14" x14ac:dyDescent="0.15">
      <c r="B18" t="s">
        <v>267</v>
      </c>
    </row>
    <row r="19" spans="1:14" x14ac:dyDescent="0.15">
      <c r="B19" t="s">
        <v>266</v>
      </c>
      <c r="K19" t="s">
        <v>566</v>
      </c>
    </row>
    <row r="20" spans="1:14" x14ac:dyDescent="0.15">
      <c r="B20" t="s">
        <v>268</v>
      </c>
      <c r="K20" t="s">
        <v>22</v>
      </c>
      <c r="L20" t="s">
        <v>14</v>
      </c>
      <c r="M20" t="s">
        <v>15</v>
      </c>
      <c r="N20" t="s">
        <v>564</v>
      </c>
    </row>
    <row r="21" spans="1:14" x14ac:dyDescent="0.15">
      <c r="K21" s="80">
        <v>0.41269841269841268</v>
      </c>
      <c r="L21">
        <v>4887.9999999999945</v>
      </c>
      <c r="M21">
        <v>-1928.0000000000027</v>
      </c>
      <c r="N21">
        <v>9968125.9797041491</v>
      </c>
    </row>
    <row r="22" spans="1:14" x14ac:dyDescent="0.15">
      <c r="A22" t="s">
        <v>249</v>
      </c>
      <c r="B22" t="s">
        <v>269</v>
      </c>
      <c r="K22" t="s">
        <v>567</v>
      </c>
    </row>
    <row r="23" spans="1:14" x14ac:dyDescent="0.15">
      <c r="B23" t="s">
        <v>270</v>
      </c>
      <c r="K23" t="s">
        <v>22</v>
      </c>
      <c r="L23" t="s">
        <v>14</v>
      </c>
      <c r="M23" t="s">
        <v>15</v>
      </c>
      <c r="N23" t="s">
        <v>564</v>
      </c>
    </row>
    <row r="24" spans="1:14" x14ac:dyDescent="0.15">
      <c r="B24" t="s">
        <v>271</v>
      </c>
      <c r="K24" s="80">
        <v>0.32142857142857145</v>
      </c>
      <c r="L24">
        <v>3104.0000000000091</v>
      </c>
      <c r="M24">
        <v>-2339.9999999999941</v>
      </c>
      <c r="N24">
        <v>20772244.660271678</v>
      </c>
    </row>
    <row r="25" spans="1:14" x14ac:dyDescent="0.15">
      <c r="K25" t="s">
        <v>568</v>
      </c>
    </row>
    <row r="26" spans="1:14" x14ac:dyDescent="0.15">
      <c r="K26" t="s">
        <v>22</v>
      </c>
      <c r="L26" t="s">
        <v>14</v>
      </c>
      <c r="M26" t="s">
        <v>15</v>
      </c>
      <c r="N26" t="s">
        <v>564</v>
      </c>
    </row>
    <row r="27" spans="1:14" x14ac:dyDescent="0.15">
      <c r="K27" s="80">
        <v>0.36842105263157893</v>
      </c>
      <c r="L27">
        <v>3395</v>
      </c>
      <c r="M27">
        <v>-1331.0000000000045</v>
      </c>
      <c r="N27">
        <v>14769127.045852879</v>
      </c>
    </row>
    <row r="28" spans="1:14" x14ac:dyDescent="0.15">
      <c r="K28" t="s">
        <v>569</v>
      </c>
    </row>
    <row r="29" spans="1:14" x14ac:dyDescent="0.15">
      <c r="K29" t="s">
        <v>22</v>
      </c>
      <c r="L29" t="s">
        <v>14</v>
      </c>
      <c r="M29" t="s">
        <v>15</v>
      </c>
      <c r="N29" t="s">
        <v>564</v>
      </c>
    </row>
    <row r="30" spans="1:14" x14ac:dyDescent="0.15">
      <c r="K30" s="80">
        <v>0.45945945945945948</v>
      </c>
      <c r="L30">
        <v>4011.0000000000045</v>
      </c>
      <c r="M30">
        <v>-1040.9999999999998</v>
      </c>
      <c r="N30">
        <v>7460513.5566534484</v>
      </c>
    </row>
    <row r="32" spans="1:14" x14ac:dyDescent="0.15">
      <c r="J32" t="s">
        <v>588</v>
      </c>
      <c r="K32" t="s">
        <v>589</v>
      </c>
    </row>
    <row r="33" spans="10:11" x14ac:dyDescent="0.15">
      <c r="K33" t="s">
        <v>590</v>
      </c>
    </row>
    <row r="34" spans="10:11" x14ac:dyDescent="0.15">
      <c r="K34" t="s">
        <v>603</v>
      </c>
    </row>
    <row r="35" spans="10:11" x14ac:dyDescent="0.15">
      <c r="K35" t="s">
        <v>604</v>
      </c>
    </row>
    <row r="36" spans="10:11" x14ac:dyDescent="0.15">
      <c r="K36" t="s">
        <v>605</v>
      </c>
    </row>
    <row r="37" spans="10:11" x14ac:dyDescent="0.15">
      <c r="K37" t="s">
        <v>591</v>
      </c>
    </row>
    <row r="38" spans="10:11" x14ac:dyDescent="0.15">
      <c r="K38" t="s">
        <v>592</v>
      </c>
    </row>
    <row r="39" spans="10:11" x14ac:dyDescent="0.15">
      <c r="K39" t="s">
        <v>593</v>
      </c>
    </row>
    <row r="40" spans="10:11" x14ac:dyDescent="0.15">
      <c r="K40" t="s">
        <v>594</v>
      </c>
    </row>
    <row r="41" spans="10:11" x14ac:dyDescent="0.15">
      <c r="K41" t="s">
        <v>595</v>
      </c>
    </row>
    <row r="42" spans="10:11" x14ac:dyDescent="0.15">
      <c r="K42" t="s">
        <v>596</v>
      </c>
    </row>
    <row r="43" spans="10:11" x14ac:dyDescent="0.15">
      <c r="K43" t="s">
        <v>597</v>
      </c>
    </row>
    <row r="44" spans="10:11" x14ac:dyDescent="0.15">
      <c r="K44" t="s">
        <v>598</v>
      </c>
    </row>
    <row r="46" spans="10:11" x14ac:dyDescent="0.15">
      <c r="J46" t="s">
        <v>599</v>
      </c>
      <c r="K46" t="s">
        <v>600</v>
      </c>
    </row>
    <row r="47" spans="10:11" x14ac:dyDescent="0.15">
      <c r="K47" t="s">
        <v>601</v>
      </c>
    </row>
    <row r="48" spans="10:11" x14ac:dyDescent="0.15">
      <c r="K48" t="s">
        <v>602</v>
      </c>
    </row>
    <row r="49" spans="11:11" x14ac:dyDescent="0.15">
      <c r="K49" t="s">
        <v>606</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C7" sqref="C7"/>
    </sheetView>
  </sheetViews>
  <sheetFormatPr defaultRowHeight="13.5" x14ac:dyDescent="0.15"/>
  <sheetData>
    <row r="3" spans="2:3" x14ac:dyDescent="0.15">
      <c r="B3" t="s">
        <v>244</v>
      </c>
      <c r="C3" t="s">
        <v>245</v>
      </c>
    </row>
    <row r="4" spans="2:3" x14ac:dyDescent="0.15">
      <c r="C4" t="s">
        <v>246</v>
      </c>
    </row>
    <row r="6" spans="2:3" x14ac:dyDescent="0.15">
      <c r="B6" t="s">
        <v>247</v>
      </c>
      <c r="C6" t="s">
        <v>562</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データ</vt:lpstr>
      <vt:lpstr>データ(20pips利益で建値)</vt:lpstr>
      <vt:lpstr>比較</vt:lpstr>
      <vt:lpstr>画像</vt:lpstr>
      <vt:lpstr>気づき</vt:lpstr>
      <vt:lpstr>検証終了通貨</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dcterms:created xsi:type="dcterms:W3CDTF">2015-07-09T17:02:26Z</dcterms:created>
  <dcterms:modified xsi:type="dcterms:W3CDTF">2015-07-26T08:19:01Z</dcterms:modified>
</cp:coreProperties>
</file>