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1"/>
  </bookViews>
  <sheets>
    <sheet name="ルール＆合計" sheetId="1" r:id="rId1"/>
    <sheet name="ルール＆合計 (建値撤退追加)" sheetId="2" r:id="rId2"/>
    <sheet name="画像" sheetId="3" r:id="rId3"/>
    <sheet name="気づき" sheetId="4" r:id="rId4"/>
    <sheet name="検証終了通貨" sheetId="5" r:id="rId5"/>
  </sheets>
  <definedNames/>
  <calcPr fullCalcOnLoad="1"/>
</workbook>
</file>

<file path=xl/sharedStrings.xml><?xml version="1.0" encoding="utf-8"?>
<sst xmlns="http://schemas.openxmlformats.org/spreadsheetml/2006/main" count="271" uniqueCount="79">
  <si>
    <t>気付き　質問</t>
  </si>
  <si>
    <t>感想</t>
  </si>
  <si>
    <t>今後</t>
  </si>
  <si>
    <t>PB:</t>
  </si>
  <si>
    <t>日足◎</t>
  </si>
  <si>
    <t>240分足◎</t>
  </si>
  <si>
    <t>売</t>
  </si>
  <si>
    <t>買</t>
  </si>
  <si>
    <t>EUR/USD</t>
  </si>
  <si>
    <t>通貨ペア</t>
  </si>
  <si>
    <t>ERU/USD</t>
  </si>
  <si>
    <t>時間足</t>
  </si>
  <si>
    <t>4時間足</t>
  </si>
  <si>
    <t>当初資金</t>
  </si>
  <si>
    <t>最終資金</t>
  </si>
  <si>
    <t>エントリー理由</t>
  </si>
  <si>
    <t>10MA・20MAの両方の上側にキャンドルがあれば買い方向、下側なら売り方向。MAに触れてPB出現でエントリー待ち、PB高値or安値ブレイクでエントリー。</t>
  </si>
  <si>
    <t>決済理由</t>
  </si>
  <si>
    <t>トレーリングストップ（ダウ理論による）</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</si>
  <si>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</si>
  <si>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</si>
  <si>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</si>
  <si>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</si>
  <si>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</si>
  <si>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</si>
  <si>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</si>
  <si>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</si>
  <si>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</si>
  <si>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</si>
  <si>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</si>
  <si>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</si>
  <si>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</si>
  <si>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</si>
  <si>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</si>
  <si>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</si>
  <si>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</si>
  <si>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</si>
  <si>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</si>
  <si>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</si>
  <si>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</si>
  <si>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</si>
  <si>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</si>
  <si>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</si>
  <si>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pipsでは1,000pips以上のプラスとなったものの、勝敗の巡り合わせの兼ね合いから金額では微減で終わった。トレールで利益を伸ばせたことによるものだが、勝率は25％と散々な結果。日足ではエントリー38回の検証ながら勝率は44％とだったので、なぜここまで変わるのかと疑問に思う。</t>
  </si>
  <si>
    <t>通貨ペア</t>
  </si>
  <si>
    <t>ERU/USD</t>
  </si>
  <si>
    <t>時間足</t>
  </si>
  <si>
    <t>4時間足</t>
  </si>
  <si>
    <t>当初資金</t>
  </si>
  <si>
    <t>最終資金</t>
  </si>
  <si>
    <t>エントリー理由</t>
  </si>
  <si>
    <t>10MA・20MAの両方の上側にキャンドルがあれば買い方向、下側なら売り方向。MAに触れてPB出現でエントリー待ち、PB高値or安値ブレイクでエントリー。</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</si>
  <si>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</si>
  <si>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</si>
  <si>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</si>
  <si>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</si>
  <si>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</si>
  <si>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</si>
  <si>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</si>
  <si>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</si>
  <si>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</si>
  <si>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</si>
  <si>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</si>
  <si>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</si>
  <si>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</si>
  <si>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</si>
  <si>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</si>
  <si>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</si>
  <si>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</si>
  <si>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</si>
  <si>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</si>
  <si>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</si>
  <si>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</si>
  <si>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</si>
  <si>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</si>
  <si>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</si>
  <si>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</si>
  <si>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r>
      <t xml:space="preserve">・トレーリングストップ（ダウ理論による）
</t>
    </r>
    <r>
      <rPr>
        <b/>
        <sz val="11"/>
        <color indexed="12"/>
        <rFont val="ＭＳ Ｐゴシック"/>
        <family val="3"/>
      </rPr>
      <t>・リスクに対し1以上の含み益が出た段階でストップを建値まで上げる</t>
    </r>
  </si>
  <si>
    <r>
      <t xml:space="preserve">一つ感じたのは、ある程度の含み益が出てからの逆行、損切というのがそれなりに見受けられたこと。リスクに対し1以上の含み益が出た段階で、ストップを建値まで上げるという形で再検証してみたいと思う。
</t>
    </r>
    <r>
      <rPr>
        <b/>
        <sz val="11"/>
        <color indexed="12"/>
        <rFont val="ＭＳ Ｐゴシック"/>
        <family val="3"/>
      </rPr>
      <t>↓
建値ストップを取り入れ再検証した結果、総獲得pipsは2倍に、資金も微減だったのが1.7倍に増えた。負けが25減ったのに対し勝ちの減りは2で、マインド的にも一度含み益が出てから損切になるということが減った分、良いように思う。</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</si>
</sst>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 numFmtId="191" formatCode="0.00_);[Red]\(0.00\)"/>
    <numFmt numFmtId="192" formatCode="0.000_);[Red]\(0.000\)"/>
    <numFmt numFmtId="193" formatCode="0.0000_);[Red]\(0.0000\)"/>
    <numFmt numFmtId="194" formatCode="0.00000_);[Red]\(0.00000\)"/>
    <numFmt numFmtId="195" formatCode="0.000000_);[Red]\(0.000000\)"/>
  </numFmts>
  <fonts count="39">
    <font>
      <sz val="11"/>
      <color indexed="8"/>
      <name val="ＭＳ Ｐゴシック"/>
      <family val="3"/>
    </font>
    <font>
      <sz val="11"/>
      <name val="ＭＳ Ｐゴシック"/>
      <family val="3"/>
    </font>
    <font>
      <sz val="6"/>
      <name val="ＭＳ Ｐゴシック"/>
      <family val="3"/>
    </font>
    <font>
      <b/>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0" fillId="0" borderId="0">
      <alignment vertical="center"/>
      <protection/>
    </xf>
    <xf numFmtId="0" fontId="37" fillId="32" borderId="0" applyNumberFormat="0" applyBorder="0" applyAlignment="0" applyProtection="0"/>
  </cellStyleXfs>
  <cellXfs count="54">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3" fillId="28" borderId="11" xfId="0" applyFont="1" applyFill="1" applyBorder="1" applyAlignment="1">
      <alignment vertical="center"/>
    </xf>
    <xf numFmtId="0" fontId="33" fillId="28" borderId="12" xfId="0" applyFont="1" applyFill="1" applyBorder="1" applyAlignment="1">
      <alignment vertical="center"/>
    </xf>
    <xf numFmtId="0" fontId="33" fillId="31" borderId="10" xfId="0" applyFont="1" applyFill="1" applyBorder="1" applyAlignment="1">
      <alignment horizontal="center" vertical="center" shrinkToFit="1"/>
    </xf>
    <xf numFmtId="0" fontId="33" fillId="33" borderId="10" xfId="0" applyFont="1" applyFill="1" applyBorder="1" applyAlignment="1">
      <alignment horizontal="center" vertical="center" shrinkToFit="1"/>
    </xf>
    <xf numFmtId="0" fontId="0" fillId="0" borderId="0" xfId="0" applyFont="1" applyAlignment="1">
      <alignment vertical="center"/>
    </xf>
    <xf numFmtId="0" fontId="33" fillId="28" borderId="10" xfId="0" applyFont="1" applyFill="1" applyBorder="1" applyAlignment="1">
      <alignment horizontal="center" vertical="center"/>
    </xf>
    <xf numFmtId="0" fontId="33" fillId="28" borderId="10" xfId="0" applyFont="1" applyFill="1" applyBorder="1" applyAlignment="1">
      <alignment horizontal="center" vertical="center" shrinkToFit="1"/>
    </xf>
    <xf numFmtId="0" fontId="38" fillId="0" borderId="10" xfId="0" applyFont="1" applyFill="1" applyBorder="1" applyAlignment="1">
      <alignment horizontal="center" vertical="center"/>
    </xf>
    <xf numFmtId="183" fontId="38" fillId="0" borderId="10" xfId="0" applyNumberFormat="1" applyFont="1" applyFill="1" applyBorder="1" applyAlignment="1">
      <alignment horizontal="center" vertical="center"/>
    </xf>
    <xf numFmtId="181" fontId="38" fillId="0" borderId="10" xfId="0" applyNumberFormat="1" applyFont="1" applyFill="1" applyBorder="1" applyAlignment="1">
      <alignment horizontal="center" vertical="center"/>
    </xf>
    <xf numFmtId="0" fontId="33" fillId="28" borderId="10" xfId="0" applyFont="1" applyFill="1" applyBorder="1" applyAlignment="1">
      <alignment horizontal="center" vertical="center" shrinkToFit="1"/>
    </xf>
    <xf numFmtId="0" fontId="33" fillId="28" borderId="10" xfId="0" applyFont="1" applyFill="1" applyBorder="1" applyAlignment="1">
      <alignment horizontal="center" vertical="center"/>
    </xf>
    <xf numFmtId="0" fontId="38" fillId="0" borderId="10" xfId="0" applyFont="1" applyFill="1" applyBorder="1" applyAlignment="1">
      <alignment horizontal="center" vertical="center"/>
    </xf>
    <xf numFmtId="183" fontId="38" fillId="0" borderId="10" xfId="0" applyNumberFormat="1" applyFont="1" applyFill="1" applyBorder="1" applyAlignment="1">
      <alignment horizontal="center" vertical="center"/>
    </xf>
    <xf numFmtId="0" fontId="33" fillId="28"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3" fillId="28" borderId="10" xfId="0" applyFont="1" applyFill="1"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33" fillId="34" borderId="10" xfId="0" applyFont="1" applyFill="1" applyBorder="1" applyAlignment="1">
      <alignment horizontal="center" vertical="center" shrinkToFit="1"/>
    </xf>
    <xf numFmtId="0" fontId="33" fillId="35" borderId="13" xfId="0" applyFont="1" applyFill="1" applyBorder="1" applyAlignment="1">
      <alignment horizontal="center" vertical="center" shrinkToFit="1"/>
    </xf>
    <xf numFmtId="0" fontId="33" fillId="35" borderId="14" xfId="0" applyFont="1" applyFill="1" applyBorder="1" applyAlignment="1">
      <alignment horizontal="center" vertical="center" shrinkToFit="1"/>
    </xf>
    <xf numFmtId="0" fontId="33" fillId="35" borderId="15" xfId="0" applyFont="1" applyFill="1" applyBorder="1" applyAlignment="1">
      <alignment horizontal="center" vertical="center" shrinkToFit="1"/>
    </xf>
    <xf numFmtId="0" fontId="33" fillId="35" borderId="16" xfId="0" applyFont="1" applyFill="1" applyBorder="1" applyAlignment="1">
      <alignment horizontal="center" vertical="center" shrinkToFit="1"/>
    </xf>
    <xf numFmtId="0" fontId="33" fillId="28" borderId="11" xfId="0" applyFont="1" applyFill="1" applyBorder="1" applyAlignment="1">
      <alignment horizontal="center" vertical="center" shrinkToFit="1"/>
    </xf>
    <xf numFmtId="0" fontId="33" fillId="28" borderId="17" xfId="0" applyFont="1" applyFill="1" applyBorder="1" applyAlignment="1">
      <alignment horizontal="center" vertical="center" shrinkToFit="1"/>
    </xf>
    <xf numFmtId="0" fontId="33" fillId="28" borderId="12" xfId="0" applyFont="1" applyFill="1" applyBorder="1" applyAlignment="1">
      <alignment horizontal="center" vertical="center" shrinkToFit="1"/>
    </xf>
    <xf numFmtId="0" fontId="33" fillId="31" borderId="11" xfId="0" applyFont="1" applyFill="1" applyBorder="1" applyAlignment="1">
      <alignment horizontal="center" vertical="center" shrinkToFit="1"/>
    </xf>
    <xf numFmtId="0" fontId="33" fillId="31" borderId="17" xfId="0" applyFont="1" applyFill="1" applyBorder="1" applyAlignment="1">
      <alignment horizontal="center" vertical="center" shrinkToFit="1"/>
    </xf>
    <xf numFmtId="0" fontId="33" fillId="31" borderId="12" xfId="0" applyFont="1" applyFill="1" applyBorder="1" applyAlignment="1">
      <alignment horizontal="center" vertical="center" shrinkToFit="1"/>
    </xf>
    <xf numFmtId="0" fontId="33" fillId="36" borderId="10" xfId="0" applyFont="1" applyFill="1" applyBorder="1" applyAlignment="1">
      <alignment horizontal="center" vertical="center" shrinkToFit="1"/>
    </xf>
    <xf numFmtId="0" fontId="33" fillId="33" borderId="11" xfId="0" applyFont="1" applyFill="1" applyBorder="1" applyAlignment="1">
      <alignment horizontal="center" vertical="center" shrinkToFit="1"/>
    </xf>
    <xf numFmtId="0" fontId="33" fillId="33" borderId="17" xfId="0" applyFont="1" applyFill="1" applyBorder="1" applyAlignment="1">
      <alignment horizontal="center" vertical="center" shrinkToFit="1"/>
    </xf>
    <xf numFmtId="0" fontId="33" fillId="33" borderId="12" xfId="0" applyFont="1" applyFill="1" applyBorder="1" applyAlignment="1">
      <alignment horizontal="center" vertical="center" shrinkToFit="1"/>
    </xf>
    <xf numFmtId="0" fontId="33" fillId="37" borderId="10" xfId="0" applyFont="1" applyFill="1" applyBorder="1" applyAlignment="1">
      <alignment horizontal="center" vertical="center" shrinkToFit="1"/>
    </xf>
    <xf numFmtId="189" fontId="38" fillId="0" borderId="10" xfId="0" applyNumberFormat="1" applyFont="1" applyFill="1" applyBorder="1" applyAlignment="1">
      <alignment horizontal="center" vertical="center"/>
    </xf>
    <xf numFmtId="0" fontId="38" fillId="0" borderId="10" xfId="0" applyFont="1" applyFill="1" applyBorder="1" applyAlignment="1">
      <alignment horizontal="center" vertical="center"/>
    </xf>
    <xf numFmtId="186" fontId="38" fillId="0" borderId="10" xfId="0" applyNumberFormat="1" applyFont="1" applyFill="1" applyBorder="1" applyAlignment="1">
      <alignment horizontal="center" vertical="center"/>
    </xf>
    <xf numFmtId="190" fontId="38" fillId="0" borderId="10" xfId="0" applyNumberFormat="1"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vertical="center" wrapText="1"/>
    </xf>
    <xf numFmtId="0" fontId="0" fillId="0" borderId="0" xfId="0" applyAlignment="1">
      <alignment vertical="center"/>
    </xf>
    <xf numFmtId="0" fontId="0" fillId="0" borderId="0" xfId="0"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selection activeCell="V23" sqref="V23"/>
    </sheetView>
  </sheetViews>
  <sheetFormatPr defaultColWidth="9.00390625" defaultRowHeight="13.5"/>
  <cols>
    <col min="1" max="1" width="2.875" style="0" customWidth="1"/>
    <col min="2" max="21" width="6.625" style="0" customWidth="1"/>
  </cols>
  <sheetData>
    <row r="2" spans="2:17" ht="13.5">
      <c r="B2" s="19" t="s">
        <v>9</v>
      </c>
      <c r="C2" s="19"/>
      <c r="D2" s="21" t="s">
        <v>10</v>
      </c>
      <c r="E2" s="21"/>
      <c r="F2" s="19" t="s">
        <v>11</v>
      </c>
      <c r="G2" s="19"/>
      <c r="H2" s="21" t="s">
        <v>12</v>
      </c>
      <c r="I2" s="21"/>
      <c r="J2" s="19" t="s">
        <v>13</v>
      </c>
      <c r="K2" s="19"/>
      <c r="L2" s="20">
        <f>C9</f>
        <v>1000000</v>
      </c>
      <c r="M2" s="21"/>
      <c r="N2" s="19" t="s">
        <v>14</v>
      </c>
      <c r="O2" s="19"/>
      <c r="P2" s="20">
        <f>C108+R108</f>
        <v>999221</v>
      </c>
      <c r="Q2" s="21"/>
    </row>
    <row r="3" spans="2:17" ht="57" customHeight="1">
      <c r="B3" s="19" t="s">
        <v>15</v>
      </c>
      <c r="C3" s="19"/>
      <c r="D3" s="22" t="s">
        <v>16</v>
      </c>
      <c r="E3" s="22"/>
      <c r="F3" s="22"/>
      <c r="G3" s="22"/>
      <c r="H3" s="22"/>
      <c r="I3" s="22"/>
      <c r="J3" s="19" t="s">
        <v>17</v>
      </c>
      <c r="K3" s="19"/>
      <c r="L3" s="23" t="s">
        <v>18</v>
      </c>
      <c r="M3" s="23"/>
      <c r="N3" s="23"/>
      <c r="O3" s="23"/>
      <c r="P3" s="23"/>
      <c r="Q3" s="23"/>
    </row>
    <row r="4" spans="2:17" ht="13.5">
      <c r="B4" s="19" t="s">
        <v>19</v>
      </c>
      <c r="C4" s="19"/>
      <c r="D4" s="24">
        <f>SUM($R$9:$S$993)</f>
        <v>-779</v>
      </c>
      <c r="E4" s="24"/>
      <c r="F4" s="19" t="s">
        <v>20</v>
      </c>
      <c r="G4" s="19"/>
      <c r="H4" s="25">
        <f>SUM($T$9:$U$108)</f>
        <v>1066.79999999999</v>
      </c>
      <c r="I4" s="21"/>
      <c r="J4" s="26" t="s">
        <v>21</v>
      </c>
      <c r="K4" s="26"/>
      <c r="L4" s="20">
        <f>MAX($C$9:$D$990)-C9</f>
        <v>307111</v>
      </c>
      <c r="M4" s="20"/>
      <c r="N4" s="26" t="s">
        <v>22</v>
      </c>
      <c r="O4" s="26"/>
      <c r="P4" s="24">
        <f>MIN($C$9:$D$990)-C9</f>
        <v>-381569</v>
      </c>
      <c r="Q4" s="24"/>
    </row>
    <row r="5" spans="2:17" ht="13.5">
      <c r="B5" s="10" t="s">
        <v>23</v>
      </c>
      <c r="C5" s="3">
        <f>COUNTIF($R$9:$R$990,"&gt;0")</f>
        <v>25</v>
      </c>
      <c r="D5" s="10" t="s">
        <v>24</v>
      </c>
      <c r="E5" s="3">
        <f>COUNTIF($R$9:$R$990,"&lt;0")</f>
        <v>75</v>
      </c>
      <c r="F5" s="10" t="s">
        <v>25</v>
      </c>
      <c r="G5" s="3">
        <f>COUNTIF($R$9:$R$990,"=0")</f>
        <v>0</v>
      </c>
      <c r="H5" s="10" t="s">
        <v>26</v>
      </c>
      <c r="I5" s="4">
        <f>C5/SUM(C5,E5,G5)</f>
        <v>0.25</v>
      </c>
      <c r="J5" s="19" t="s">
        <v>27</v>
      </c>
      <c r="K5" s="19"/>
      <c r="L5" s="27">
        <v>4</v>
      </c>
      <c r="M5" s="28"/>
      <c r="N5" s="5" t="s">
        <v>28</v>
      </c>
      <c r="O5" s="6"/>
      <c r="P5" s="27">
        <v>12</v>
      </c>
      <c r="Q5" s="28"/>
    </row>
    <row r="6" spans="2:21" ht="13.5">
      <c r="B6" s="2"/>
      <c r="C6" s="2"/>
      <c r="D6" s="2"/>
      <c r="E6" s="2"/>
      <c r="F6" s="2"/>
      <c r="G6" s="2"/>
      <c r="H6" s="2"/>
      <c r="I6" s="2"/>
      <c r="J6" s="2"/>
      <c r="K6" s="2"/>
      <c r="L6" s="2"/>
      <c r="M6" s="2"/>
      <c r="N6" s="1"/>
      <c r="O6" s="2"/>
      <c r="P6" s="2"/>
      <c r="Q6" s="2"/>
      <c r="R6" s="2"/>
      <c r="S6" s="2"/>
      <c r="T6" s="2"/>
      <c r="U6" s="2"/>
    </row>
    <row r="7" spans="2:21" ht="13.5">
      <c r="B7" s="29" t="s">
        <v>29</v>
      </c>
      <c r="C7" s="30" t="s">
        <v>30</v>
      </c>
      <c r="D7" s="31"/>
      <c r="E7" s="34" t="s">
        <v>31</v>
      </c>
      <c r="F7" s="35"/>
      <c r="G7" s="35"/>
      <c r="H7" s="35"/>
      <c r="I7" s="36"/>
      <c r="J7" s="37" t="s">
        <v>32</v>
      </c>
      <c r="K7" s="38"/>
      <c r="L7" s="39"/>
      <c r="M7" s="40" t="s">
        <v>33</v>
      </c>
      <c r="N7" s="41" t="s">
        <v>34</v>
      </c>
      <c r="O7" s="42"/>
      <c r="P7" s="42"/>
      <c r="Q7" s="43"/>
      <c r="R7" s="44" t="s">
        <v>35</v>
      </c>
      <c r="S7" s="44"/>
      <c r="T7" s="44"/>
      <c r="U7" s="44"/>
    </row>
    <row r="8" spans="2:21" ht="13.5">
      <c r="B8" s="29"/>
      <c r="C8" s="32"/>
      <c r="D8" s="33"/>
      <c r="E8" s="11" t="s">
        <v>36</v>
      </c>
      <c r="F8" s="11" t="s">
        <v>37</v>
      </c>
      <c r="G8" s="11" t="s">
        <v>38</v>
      </c>
      <c r="H8" s="34" t="s">
        <v>39</v>
      </c>
      <c r="I8" s="36"/>
      <c r="J8" s="7" t="s">
        <v>40</v>
      </c>
      <c r="K8" s="37" t="s">
        <v>41</v>
      </c>
      <c r="L8" s="39"/>
      <c r="M8" s="40"/>
      <c r="N8" s="8" t="s">
        <v>36</v>
      </c>
      <c r="O8" s="8" t="s">
        <v>37</v>
      </c>
      <c r="P8" s="41" t="s">
        <v>39</v>
      </c>
      <c r="Q8" s="43"/>
      <c r="R8" s="44" t="s">
        <v>42</v>
      </c>
      <c r="S8" s="44"/>
      <c r="T8" s="44" t="s">
        <v>40</v>
      </c>
      <c r="U8" s="44"/>
    </row>
    <row r="9" spans="2:21" ht="13.5">
      <c r="B9" s="12">
        <v>1</v>
      </c>
      <c r="C9" s="45">
        <v>1000000</v>
      </c>
      <c r="D9" s="45"/>
      <c r="E9" s="12">
        <v>2006</v>
      </c>
      <c r="F9" s="13">
        <v>42045</v>
      </c>
      <c r="G9" s="12" t="s">
        <v>7</v>
      </c>
      <c r="H9" s="46">
        <v>1.1986</v>
      </c>
      <c r="I9" s="46"/>
      <c r="J9" s="12">
        <v>33</v>
      </c>
      <c r="K9" s="45">
        <f aca="true" t="shared" si="0" ref="K9:K40">IF(F9="","",C9*0.03)</f>
        <v>30000</v>
      </c>
      <c r="L9" s="45"/>
      <c r="M9" s="14">
        <f>IF(J9="","",ROUNDDOWN(K9/(J9/81)/100000,2))</f>
        <v>0.73</v>
      </c>
      <c r="N9" s="12">
        <v>2006</v>
      </c>
      <c r="O9" s="13">
        <v>42045</v>
      </c>
      <c r="P9" s="46">
        <f>IF(H9="","",IF(G9="買",H9-(J9*0.0001),H9+(J9*0.0001)))</f>
        <v>1.1953</v>
      </c>
      <c r="Q9" s="46"/>
      <c r="R9" s="47">
        <f aca="true" t="shared" si="1" ref="R9:R40">IF(O9="","",ROUNDDOWN((IF(G9="売",H9-P9,P9-H9))*M9*1000000000/81,0))</f>
        <v>-29740</v>
      </c>
      <c r="S9" s="47"/>
      <c r="T9" s="48">
        <f aca="true" t="shared" si="2" ref="T9:T18">IF(O9="","",IF(R9&lt;0,J9*(-1),IF(G9="買",(P9-H9)*10000,(H9-P9)*10000)))</f>
        <v>-33</v>
      </c>
      <c r="U9" s="48"/>
    </row>
    <row r="10" spans="2:21" ht="13.5">
      <c r="B10" s="12">
        <v>2</v>
      </c>
      <c r="C10" s="45">
        <f aca="true" t="shared" si="3" ref="C10:C41">IF(R9="","",C9+R9)</f>
        <v>970260</v>
      </c>
      <c r="D10" s="45"/>
      <c r="E10" s="12">
        <f>E9</f>
        <v>2006</v>
      </c>
      <c r="F10" s="13">
        <v>42057</v>
      </c>
      <c r="G10" s="12" t="s">
        <v>6</v>
      </c>
      <c r="H10" s="46">
        <v>1.19086</v>
      </c>
      <c r="I10" s="46"/>
      <c r="J10" s="12">
        <v>29</v>
      </c>
      <c r="K10" s="45">
        <f t="shared" si="0"/>
        <v>29107.8</v>
      </c>
      <c r="L10" s="45"/>
      <c r="M10" s="14">
        <f aca="true" t="shared" si="4" ref="M10:M73">IF(J10="","",ROUNDDOWN(K10/(J10/81)/100000,2))</f>
        <v>0.81</v>
      </c>
      <c r="N10" s="12">
        <f>N9</f>
        <v>2006</v>
      </c>
      <c r="O10" s="13">
        <v>42058</v>
      </c>
      <c r="P10" s="46">
        <f>IF(H10="","",IF(G10="買",H10-(J10*0.0001),H10+(J10*0.0001)))</f>
        <v>1.19376</v>
      </c>
      <c r="Q10" s="46"/>
      <c r="R10" s="47">
        <f t="shared" si="1"/>
        <v>-28999</v>
      </c>
      <c r="S10" s="47"/>
      <c r="T10" s="48">
        <f t="shared" si="2"/>
        <v>-29</v>
      </c>
      <c r="U10" s="48"/>
    </row>
    <row r="11" spans="2:21" ht="13.5">
      <c r="B11" s="12">
        <v>3</v>
      </c>
      <c r="C11" s="45">
        <f t="shared" si="3"/>
        <v>941261</v>
      </c>
      <c r="D11" s="45"/>
      <c r="E11" s="12">
        <f aca="true" t="shared" si="5" ref="E11:E74">E10</f>
        <v>2006</v>
      </c>
      <c r="F11" s="13">
        <v>42064</v>
      </c>
      <c r="G11" s="12" t="s">
        <v>7</v>
      </c>
      <c r="H11" s="46">
        <v>1.19253</v>
      </c>
      <c r="I11" s="46"/>
      <c r="J11" s="12">
        <v>33</v>
      </c>
      <c r="K11" s="45">
        <f t="shared" si="0"/>
        <v>28237.829999999998</v>
      </c>
      <c r="L11" s="45"/>
      <c r="M11" s="14">
        <f t="shared" si="4"/>
        <v>0.69</v>
      </c>
      <c r="N11" s="12">
        <f aca="true" t="shared" si="6" ref="N11:N74">N10</f>
        <v>2006</v>
      </c>
      <c r="O11" s="13">
        <v>42069</v>
      </c>
      <c r="P11" s="46">
        <v>1.1985</v>
      </c>
      <c r="Q11" s="46"/>
      <c r="R11" s="47">
        <f t="shared" si="1"/>
        <v>50855</v>
      </c>
      <c r="S11" s="47"/>
      <c r="T11" s="48">
        <f t="shared" si="2"/>
        <v>59.699999999998084</v>
      </c>
      <c r="U11" s="48"/>
    </row>
    <row r="12" spans="2:21" ht="13.5">
      <c r="B12" s="12">
        <v>4</v>
      </c>
      <c r="C12" s="45">
        <f t="shared" si="3"/>
        <v>992116</v>
      </c>
      <c r="D12" s="45"/>
      <c r="E12" s="12">
        <f t="shared" si="5"/>
        <v>2006</v>
      </c>
      <c r="F12" s="13">
        <v>42084</v>
      </c>
      <c r="G12" s="12" t="s">
        <v>6</v>
      </c>
      <c r="H12" s="46">
        <v>1.2126</v>
      </c>
      <c r="I12" s="46"/>
      <c r="J12" s="12">
        <v>45</v>
      </c>
      <c r="K12" s="45">
        <f t="shared" si="0"/>
        <v>29763.48</v>
      </c>
      <c r="L12" s="45"/>
      <c r="M12" s="14">
        <f t="shared" si="4"/>
        <v>0.53</v>
      </c>
      <c r="N12" s="12">
        <f t="shared" si="6"/>
        <v>2006</v>
      </c>
      <c r="O12" s="13">
        <v>42091</v>
      </c>
      <c r="P12" s="46">
        <v>1.2071</v>
      </c>
      <c r="Q12" s="46"/>
      <c r="R12" s="47">
        <f t="shared" si="1"/>
        <v>35987</v>
      </c>
      <c r="S12" s="47"/>
      <c r="T12" s="48">
        <f t="shared" si="2"/>
        <v>54.99999999999838</v>
      </c>
      <c r="U12" s="48"/>
    </row>
    <row r="13" spans="2:21" ht="13.5">
      <c r="B13" s="12">
        <v>5</v>
      </c>
      <c r="C13" s="45">
        <f t="shared" si="3"/>
        <v>1028103</v>
      </c>
      <c r="D13" s="45"/>
      <c r="E13" s="12">
        <f t="shared" si="5"/>
        <v>2006</v>
      </c>
      <c r="F13" s="13">
        <v>42168</v>
      </c>
      <c r="G13" s="12" t="s">
        <v>6</v>
      </c>
      <c r="H13" s="46">
        <v>1.25584</v>
      </c>
      <c r="I13" s="46"/>
      <c r="J13" s="12">
        <v>63</v>
      </c>
      <c r="K13" s="45">
        <f t="shared" si="0"/>
        <v>30843.09</v>
      </c>
      <c r="L13" s="45"/>
      <c r="M13" s="14">
        <f t="shared" si="4"/>
        <v>0.39</v>
      </c>
      <c r="N13" s="12">
        <f t="shared" si="6"/>
        <v>2006</v>
      </c>
      <c r="O13" s="13">
        <v>42169</v>
      </c>
      <c r="P13" s="46">
        <f aca="true" t="shared" si="7" ref="P13:P18">IF(H13="","",IF(G13="買",H13-(J13*0.0001),H13+(J13*0.0001)))</f>
        <v>1.26214</v>
      </c>
      <c r="Q13" s="46"/>
      <c r="R13" s="47">
        <f t="shared" si="1"/>
        <v>-30333</v>
      </c>
      <c r="S13" s="47"/>
      <c r="T13" s="48">
        <f t="shared" si="2"/>
        <v>-63</v>
      </c>
      <c r="U13" s="48"/>
    </row>
    <row r="14" spans="2:21" ht="13.5">
      <c r="B14" s="12">
        <v>6</v>
      </c>
      <c r="C14" s="45">
        <f t="shared" si="3"/>
        <v>997770</v>
      </c>
      <c r="D14" s="45"/>
      <c r="E14" s="12">
        <f t="shared" si="5"/>
        <v>2006</v>
      </c>
      <c r="F14" s="13">
        <v>42170</v>
      </c>
      <c r="G14" s="12" t="s">
        <v>7</v>
      </c>
      <c r="H14" s="46">
        <v>1.26312</v>
      </c>
      <c r="I14" s="46"/>
      <c r="J14" s="12">
        <v>56</v>
      </c>
      <c r="K14" s="45">
        <f t="shared" si="0"/>
        <v>29933.1</v>
      </c>
      <c r="L14" s="45"/>
      <c r="M14" s="14">
        <f t="shared" si="4"/>
        <v>0.43</v>
      </c>
      <c r="N14" s="12">
        <f t="shared" si="6"/>
        <v>2006</v>
      </c>
      <c r="O14" s="13">
        <v>42174</v>
      </c>
      <c r="P14" s="46">
        <f t="shared" si="7"/>
        <v>1.25752</v>
      </c>
      <c r="Q14" s="46"/>
      <c r="R14" s="47">
        <f t="shared" si="1"/>
        <v>-29728</v>
      </c>
      <c r="S14" s="47"/>
      <c r="T14" s="48">
        <f t="shared" si="2"/>
        <v>-56</v>
      </c>
      <c r="U14" s="48"/>
    </row>
    <row r="15" spans="2:21" ht="13.5">
      <c r="B15" s="12">
        <v>7</v>
      </c>
      <c r="C15" s="45">
        <f t="shared" si="3"/>
        <v>968042</v>
      </c>
      <c r="D15" s="45"/>
      <c r="E15" s="12">
        <f t="shared" si="5"/>
        <v>2006</v>
      </c>
      <c r="F15" s="13">
        <v>42175</v>
      </c>
      <c r="G15" s="12" t="s">
        <v>6</v>
      </c>
      <c r="H15" s="46">
        <v>1.25687</v>
      </c>
      <c r="I15" s="46"/>
      <c r="J15" s="12">
        <v>34</v>
      </c>
      <c r="K15" s="45">
        <f t="shared" si="0"/>
        <v>29041.26</v>
      </c>
      <c r="L15" s="45"/>
      <c r="M15" s="14">
        <f t="shared" si="4"/>
        <v>0.69</v>
      </c>
      <c r="N15" s="12">
        <f t="shared" si="6"/>
        <v>2006</v>
      </c>
      <c r="O15" s="13">
        <v>42175</v>
      </c>
      <c r="P15" s="46">
        <f t="shared" si="7"/>
        <v>1.26027</v>
      </c>
      <c r="Q15" s="46"/>
      <c r="R15" s="47">
        <f t="shared" si="1"/>
        <v>-28962</v>
      </c>
      <c r="S15" s="47"/>
      <c r="T15" s="48">
        <f t="shared" si="2"/>
        <v>-34</v>
      </c>
      <c r="U15" s="48"/>
    </row>
    <row r="16" spans="2:21" ht="13.5">
      <c r="B16" s="12">
        <v>8</v>
      </c>
      <c r="C16" s="45">
        <f t="shared" si="3"/>
        <v>939080</v>
      </c>
      <c r="D16" s="45"/>
      <c r="E16" s="12">
        <f t="shared" si="5"/>
        <v>2006</v>
      </c>
      <c r="F16" s="13">
        <v>42182</v>
      </c>
      <c r="G16" s="12" t="s">
        <v>7</v>
      </c>
      <c r="H16" s="46">
        <v>1.25983</v>
      </c>
      <c r="I16" s="46"/>
      <c r="J16" s="12">
        <v>42</v>
      </c>
      <c r="K16" s="45">
        <f t="shared" si="0"/>
        <v>28172.399999999998</v>
      </c>
      <c r="L16" s="45"/>
      <c r="M16" s="14">
        <f t="shared" si="4"/>
        <v>0.54</v>
      </c>
      <c r="N16" s="12">
        <f t="shared" si="6"/>
        <v>2006</v>
      </c>
      <c r="O16" s="13">
        <v>42183</v>
      </c>
      <c r="P16" s="46">
        <f t="shared" si="7"/>
        <v>1.25563</v>
      </c>
      <c r="Q16" s="46"/>
      <c r="R16" s="47">
        <f t="shared" si="1"/>
        <v>-27999</v>
      </c>
      <c r="S16" s="47"/>
      <c r="T16" s="48">
        <f t="shared" si="2"/>
        <v>-42</v>
      </c>
      <c r="U16" s="48"/>
    </row>
    <row r="17" spans="2:21" ht="13.5">
      <c r="B17" s="12">
        <v>9</v>
      </c>
      <c r="C17" s="45">
        <f t="shared" si="3"/>
        <v>911081</v>
      </c>
      <c r="D17" s="45"/>
      <c r="E17" s="12">
        <f t="shared" si="5"/>
        <v>2006</v>
      </c>
      <c r="F17" s="13">
        <v>42190</v>
      </c>
      <c r="G17" s="12" t="s">
        <v>6</v>
      </c>
      <c r="H17" s="46">
        <v>1.27405</v>
      </c>
      <c r="I17" s="46"/>
      <c r="J17" s="12">
        <v>61</v>
      </c>
      <c r="K17" s="45">
        <f t="shared" si="0"/>
        <v>27332.43</v>
      </c>
      <c r="L17" s="45"/>
      <c r="M17" s="14">
        <f t="shared" si="4"/>
        <v>0.36</v>
      </c>
      <c r="N17" s="12">
        <f t="shared" si="6"/>
        <v>2006</v>
      </c>
      <c r="O17" s="13">
        <v>42192</v>
      </c>
      <c r="P17" s="46">
        <f t="shared" si="7"/>
        <v>1.28015</v>
      </c>
      <c r="Q17" s="46"/>
      <c r="R17" s="47">
        <f t="shared" si="1"/>
        <v>-27111</v>
      </c>
      <c r="S17" s="47"/>
      <c r="T17" s="48">
        <f t="shared" si="2"/>
        <v>-61</v>
      </c>
      <c r="U17" s="48"/>
    </row>
    <row r="18" spans="2:21" ht="13.5">
      <c r="B18" s="12">
        <v>10</v>
      </c>
      <c r="C18" s="45">
        <f t="shared" si="3"/>
        <v>883970</v>
      </c>
      <c r="D18" s="45"/>
      <c r="E18" s="12">
        <f t="shared" si="5"/>
        <v>2006</v>
      </c>
      <c r="F18" s="13">
        <v>42210</v>
      </c>
      <c r="G18" s="12" t="s">
        <v>6</v>
      </c>
      <c r="H18" s="46">
        <v>1.26309</v>
      </c>
      <c r="I18" s="46"/>
      <c r="J18" s="12">
        <v>46</v>
      </c>
      <c r="K18" s="45">
        <f t="shared" si="0"/>
        <v>26519.1</v>
      </c>
      <c r="L18" s="45"/>
      <c r="M18" s="14">
        <f t="shared" si="4"/>
        <v>0.46</v>
      </c>
      <c r="N18" s="12">
        <f t="shared" si="6"/>
        <v>2006</v>
      </c>
      <c r="O18" s="13">
        <v>42211</v>
      </c>
      <c r="P18" s="46">
        <f t="shared" si="7"/>
        <v>1.26769</v>
      </c>
      <c r="Q18" s="46"/>
      <c r="R18" s="47">
        <f t="shared" si="1"/>
        <v>-26123</v>
      </c>
      <c r="S18" s="47"/>
      <c r="T18" s="48">
        <f t="shared" si="2"/>
        <v>-46</v>
      </c>
      <c r="U18" s="48"/>
    </row>
    <row r="19" spans="2:21" ht="13.5">
      <c r="B19" s="12">
        <v>11</v>
      </c>
      <c r="C19" s="45">
        <f t="shared" si="3"/>
        <v>857847</v>
      </c>
      <c r="D19" s="45"/>
      <c r="E19" s="12">
        <f t="shared" si="5"/>
        <v>2006</v>
      </c>
      <c r="F19" s="13">
        <v>42220</v>
      </c>
      <c r="G19" s="12" t="s">
        <v>7</v>
      </c>
      <c r="H19" s="46">
        <v>1.28296</v>
      </c>
      <c r="I19" s="46"/>
      <c r="J19" s="12">
        <v>73</v>
      </c>
      <c r="K19" s="45">
        <f t="shared" si="0"/>
        <v>25735.41</v>
      </c>
      <c r="L19" s="45"/>
      <c r="M19" s="14">
        <f t="shared" si="4"/>
        <v>0.28</v>
      </c>
      <c r="N19" s="12">
        <f t="shared" si="6"/>
        <v>2006</v>
      </c>
      <c r="O19" s="13">
        <v>42226</v>
      </c>
      <c r="P19" s="46">
        <v>1.2795</v>
      </c>
      <c r="Q19" s="46"/>
      <c r="R19" s="47">
        <f t="shared" si="1"/>
        <v>-11960</v>
      </c>
      <c r="S19" s="47"/>
      <c r="T19" s="48">
        <f>(P19-H19)*10000</f>
        <v>-34.600000000000186</v>
      </c>
      <c r="U19" s="48"/>
    </row>
    <row r="20" spans="2:21" ht="13.5">
      <c r="B20" s="12">
        <v>12</v>
      </c>
      <c r="C20" s="45">
        <f t="shared" si="3"/>
        <v>845887</v>
      </c>
      <c r="D20" s="45"/>
      <c r="E20" s="12">
        <f t="shared" si="5"/>
        <v>2006</v>
      </c>
      <c r="F20" s="13">
        <v>42246</v>
      </c>
      <c r="G20" s="12" t="s">
        <v>7</v>
      </c>
      <c r="H20" s="46">
        <v>1.28374</v>
      </c>
      <c r="I20" s="46"/>
      <c r="J20" s="12">
        <v>33</v>
      </c>
      <c r="K20" s="45">
        <f t="shared" si="0"/>
        <v>25376.61</v>
      </c>
      <c r="L20" s="45"/>
      <c r="M20" s="14">
        <f t="shared" si="4"/>
        <v>0.62</v>
      </c>
      <c r="N20" s="12">
        <f t="shared" si="6"/>
        <v>2006</v>
      </c>
      <c r="O20" s="13">
        <v>42247</v>
      </c>
      <c r="P20" s="46">
        <f>IF(H20="","",IF(G20="買",H20-(J20*0.0001),H20+(J20*0.0001)))</f>
        <v>1.28044</v>
      </c>
      <c r="Q20" s="46"/>
      <c r="R20" s="47">
        <f t="shared" si="1"/>
        <v>-25259</v>
      </c>
      <c r="S20" s="47"/>
      <c r="T20" s="48">
        <f aca="true" t="shared" si="8" ref="T20:T27">IF(O20="","",IF(R20&lt;0,J20*(-1),IF(G20="買",(P20-H20)*10000,(H20-P20)*10000)))</f>
        <v>-33</v>
      </c>
      <c r="U20" s="48"/>
    </row>
    <row r="21" spans="2:21" ht="13.5">
      <c r="B21" s="12">
        <v>13</v>
      </c>
      <c r="C21" s="45">
        <f t="shared" si="3"/>
        <v>820628</v>
      </c>
      <c r="D21" s="45"/>
      <c r="E21" s="12">
        <f t="shared" si="5"/>
        <v>2006</v>
      </c>
      <c r="F21" s="13">
        <v>42253</v>
      </c>
      <c r="G21" s="12" t="s">
        <v>6</v>
      </c>
      <c r="H21" s="46">
        <v>1.28115</v>
      </c>
      <c r="I21" s="46"/>
      <c r="J21" s="12">
        <v>28</v>
      </c>
      <c r="K21" s="45">
        <f t="shared" si="0"/>
        <v>24618.84</v>
      </c>
      <c r="L21" s="45"/>
      <c r="M21" s="14">
        <f t="shared" si="4"/>
        <v>0.71</v>
      </c>
      <c r="N21" s="12">
        <f t="shared" si="6"/>
        <v>2006</v>
      </c>
      <c r="O21" s="13">
        <v>42261</v>
      </c>
      <c r="P21" s="46">
        <v>1.27284</v>
      </c>
      <c r="Q21" s="46"/>
      <c r="R21" s="47">
        <f t="shared" si="1"/>
        <v>72840</v>
      </c>
      <c r="S21" s="47"/>
      <c r="T21" s="48">
        <f t="shared" si="8"/>
        <v>83.10000000000039</v>
      </c>
      <c r="U21" s="48"/>
    </row>
    <row r="22" spans="2:21" ht="13.5">
      <c r="B22" s="12">
        <v>14</v>
      </c>
      <c r="C22" s="45">
        <f t="shared" si="3"/>
        <v>893468</v>
      </c>
      <c r="D22" s="45"/>
      <c r="E22" s="12">
        <f t="shared" si="5"/>
        <v>2006</v>
      </c>
      <c r="F22" s="13">
        <v>42267</v>
      </c>
      <c r="G22" s="12" t="s">
        <v>6</v>
      </c>
      <c r="H22" s="46">
        <v>1.26752</v>
      </c>
      <c r="I22" s="46"/>
      <c r="J22" s="12">
        <v>22</v>
      </c>
      <c r="K22" s="45">
        <f t="shared" si="0"/>
        <v>26804.039999999997</v>
      </c>
      <c r="L22" s="45"/>
      <c r="M22" s="14">
        <f t="shared" si="4"/>
        <v>0.98</v>
      </c>
      <c r="N22" s="12">
        <f t="shared" si="6"/>
        <v>2006</v>
      </c>
      <c r="O22" s="13">
        <v>42267</v>
      </c>
      <c r="P22" s="46">
        <f>IF(H22="","",IF(G22="買",H22-(J22*0.0001),H22+(J22*0.0001)))</f>
        <v>1.26972</v>
      </c>
      <c r="Q22" s="46"/>
      <c r="R22" s="47">
        <f t="shared" si="1"/>
        <v>-26617</v>
      </c>
      <c r="S22" s="47"/>
      <c r="T22" s="48">
        <f t="shared" si="8"/>
        <v>-22</v>
      </c>
      <c r="U22" s="48"/>
    </row>
    <row r="23" spans="2:21" ht="13.5">
      <c r="B23" s="12">
        <v>15</v>
      </c>
      <c r="C23" s="45">
        <f t="shared" si="3"/>
        <v>866851</v>
      </c>
      <c r="D23" s="45"/>
      <c r="E23" s="12">
        <f t="shared" si="5"/>
        <v>2006</v>
      </c>
      <c r="F23" s="13">
        <v>42274</v>
      </c>
      <c r="G23" s="12" t="s">
        <v>6</v>
      </c>
      <c r="H23" s="46">
        <v>1.26768</v>
      </c>
      <c r="I23" s="46"/>
      <c r="J23" s="12">
        <v>50</v>
      </c>
      <c r="K23" s="45">
        <f t="shared" si="0"/>
        <v>26005.53</v>
      </c>
      <c r="L23" s="45"/>
      <c r="M23" s="14">
        <f t="shared" si="4"/>
        <v>0.42</v>
      </c>
      <c r="N23" s="12">
        <f t="shared" si="6"/>
        <v>2006</v>
      </c>
      <c r="O23" s="13">
        <v>42275</v>
      </c>
      <c r="P23" s="46">
        <f>IF(H23="","",IF(G23="買",H23-(J23*0.0001),H23+(J23*0.0001)))</f>
        <v>1.2726799999999998</v>
      </c>
      <c r="Q23" s="46"/>
      <c r="R23" s="47">
        <f t="shared" si="1"/>
        <v>-25925</v>
      </c>
      <c r="S23" s="47"/>
      <c r="T23" s="48">
        <f t="shared" si="8"/>
        <v>-50</v>
      </c>
      <c r="U23" s="48"/>
    </row>
    <row r="24" spans="2:21" ht="13.5">
      <c r="B24" s="12">
        <v>16</v>
      </c>
      <c r="C24" s="45">
        <f t="shared" si="3"/>
        <v>840926</v>
      </c>
      <c r="D24" s="45"/>
      <c r="E24" s="12">
        <f t="shared" si="5"/>
        <v>2006</v>
      </c>
      <c r="F24" s="13">
        <v>42276</v>
      </c>
      <c r="G24" s="12" t="s">
        <v>6</v>
      </c>
      <c r="H24" s="46">
        <v>1.26959</v>
      </c>
      <c r="I24" s="46"/>
      <c r="J24" s="12">
        <v>26</v>
      </c>
      <c r="K24" s="45">
        <f t="shared" si="0"/>
        <v>25227.78</v>
      </c>
      <c r="L24" s="45"/>
      <c r="M24" s="14">
        <f t="shared" si="4"/>
        <v>0.78</v>
      </c>
      <c r="N24" s="12">
        <f t="shared" si="6"/>
        <v>2006</v>
      </c>
      <c r="O24" s="13">
        <v>42279</v>
      </c>
      <c r="P24" s="46">
        <f>IF(H24="","",IF(G24="買",H24-(J24*0.0001),H24+(J24*0.0001)))</f>
        <v>1.27219</v>
      </c>
      <c r="Q24" s="46"/>
      <c r="R24" s="47">
        <f t="shared" si="1"/>
        <v>-25037</v>
      </c>
      <c r="S24" s="47"/>
      <c r="T24" s="48">
        <f t="shared" si="8"/>
        <v>-26</v>
      </c>
      <c r="U24" s="48"/>
    </row>
    <row r="25" spans="2:21" ht="13.5">
      <c r="B25" s="12">
        <v>17</v>
      </c>
      <c r="C25" s="45">
        <f t="shared" si="3"/>
        <v>815889</v>
      </c>
      <c r="D25" s="45"/>
      <c r="E25" s="12">
        <f t="shared" si="5"/>
        <v>2006</v>
      </c>
      <c r="F25" s="13">
        <v>42288</v>
      </c>
      <c r="G25" s="12" t="s">
        <v>6</v>
      </c>
      <c r="H25" s="46">
        <v>1.2537</v>
      </c>
      <c r="I25" s="46"/>
      <c r="J25" s="12">
        <v>27</v>
      </c>
      <c r="K25" s="45">
        <f t="shared" si="0"/>
        <v>24476.67</v>
      </c>
      <c r="L25" s="45"/>
      <c r="M25" s="14">
        <f t="shared" si="4"/>
        <v>0.73</v>
      </c>
      <c r="N25" s="12">
        <f t="shared" si="6"/>
        <v>2006</v>
      </c>
      <c r="O25" s="13">
        <v>42289</v>
      </c>
      <c r="P25" s="46">
        <f>IF(H25="","",IF(G25="買",H25-(J25*0.0001),H25+(J25*0.0001)))</f>
        <v>1.2564</v>
      </c>
      <c r="Q25" s="46"/>
      <c r="R25" s="47">
        <f t="shared" si="1"/>
        <v>-24333</v>
      </c>
      <c r="S25" s="47"/>
      <c r="T25" s="48">
        <f t="shared" si="8"/>
        <v>-27</v>
      </c>
      <c r="U25" s="48"/>
    </row>
    <row r="26" spans="2:21" ht="13.5">
      <c r="B26" s="12">
        <v>18</v>
      </c>
      <c r="C26" s="45">
        <f t="shared" si="3"/>
        <v>791556</v>
      </c>
      <c r="D26" s="45"/>
      <c r="E26" s="12">
        <f t="shared" si="5"/>
        <v>2006</v>
      </c>
      <c r="F26" s="13">
        <v>42352</v>
      </c>
      <c r="G26" s="12" t="s">
        <v>6</v>
      </c>
      <c r="H26" s="46">
        <v>1.32136</v>
      </c>
      <c r="I26" s="46"/>
      <c r="J26" s="12">
        <v>47</v>
      </c>
      <c r="K26" s="45">
        <f t="shared" si="0"/>
        <v>23746.68</v>
      </c>
      <c r="L26" s="45"/>
      <c r="M26" s="14">
        <f t="shared" si="4"/>
        <v>0.4</v>
      </c>
      <c r="N26" s="12">
        <f t="shared" si="6"/>
        <v>2006</v>
      </c>
      <c r="O26" s="13">
        <v>42357</v>
      </c>
      <c r="P26" s="46">
        <v>1.313</v>
      </c>
      <c r="Q26" s="46"/>
      <c r="R26" s="47">
        <f t="shared" si="1"/>
        <v>41283</v>
      </c>
      <c r="S26" s="47"/>
      <c r="T26" s="48">
        <f t="shared" si="8"/>
        <v>83.60000000000144</v>
      </c>
      <c r="U26" s="48"/>
    </row>
    <row r="27" spans="2:21" ht="13.5">
      <c r="B27" s="12">
        <v>19</v>
      </c>
      <c r="C27" s="45">
        <f t="shared" si="3"/>
        <v>832839</v>
      </c>
      <c r="D27" s="45"/>
      <c r="E27" s="12">
        <v>2007</v>
      </c>
      <c r="F27" s="13">
        <v>42026</v>
      </c>
      <c r="G27" s="12" t="s">
        <v>7</v>
      </c>
      <c r="H27" s="46">
        <v>1.29712</v>
      </c>
      <c r="I27" s="46"/>
      <c r="J27" s="12">
        <v>64</v>
      </c>
      <c r="K27" s="45">
        <f t="shared" si="0"/>
        <v>24985.17</v>
      </c>
      <c r="L27" s="45"/>
      <c r="M27" s="14">
        <f t="shared" si="4"/>
        <v>0.31</v>
      </c>
      <c r="N27" s="12">
        <v>2007</v>
      </c>
      <c r="O27" s="13">
        <v>42028</v>
      </c>
      <c r="P27" s="46">
        <v>1.2995</v>
      </c>
      <c r="Q27" s="46"/>
      <c r="R27" s="47">
        <f t="shared" si="1"/>
        <v>9108</v>
      </c>
      <c r="S27" s="47"/>
      <c r="T27" s="48">
        <f t="shared" si="8"/>
        <v>23.800000000000487</v>
      </c>
      <c r="U27" s="48"/>
    </row>
    <row r="28" spans="2:21" ht="13.5">
      <c r="B28" s="12">
        <v>20</v>
      </c>
      <c r="C28" s="45">
        <f t="shared" si="3"/>
        <v>841947</v>
      </c>
      <c r="D28" s="45"/>
      <c r="E28" s="12">
        <f t="shared" si="5"/>
        <v>2007</v>
      </c>
      <c r="F28" s="13">
        <v>42029</v>
      </c>
      <c r="G28" s="12" t="s">
        <v>6</v>
      </c>
      <c r="H28" s="46">
        <v>1.29648</v>
      </c>
      <c r="I28" s="46"/>
      <c r="J28" s="12">
        <v>37</v>
      </c>
      <c r="K28" s="45">
        <f t="shared" si="0"/>
        <v>25258.41</v>
      </c>
      <c r="L28" s="45"/>
      <c r="M28" s="14">
        <f t="shared" si="4"/>
        <v>0.55</v>
      </c>
      <c r="N28" s="12">
        <f t="shared" si="6"/>
        <v>2007</v>
      </c>
      <c r="O28" s="13">
        <v>42034</v>
      </c>
      <c r="P28" s="46">
        <v>1.2991</v>
      </c>
      <c r="Q28" s="46"/>
      <c r="R28" s="47">
        <f t="shared" si="1"/>
        <v>-17790</v>
      </c>
      <c r="S28" s="47"/>
      <c r="T28" s="48">
        <f>IF(G28="買",(P28-H28)*10000,(H28-P28)*10000)</f>
        <v>-26.199999999998447</v>
      </c>
      <c r="U28" s="48"/>
    </row>
    <row r="29" spans="2:21" ht="13.5">
      <c r="B29" s="12">
        <v>21</v>
      </c>
      <c r="C29" s="45">
        <f t="shared" si="3"/>
        <v>824157</v>
      </c>
      <c r="D29" s="45"/>
      <c r="E29" s="12">
        <f t="shared" si="5"/>
        <v>2007</v>
      </c>
      <c r="F29" s="13">
        <v>42056</v>
      </c>
      <c r="G29" s="12" t="s">
        <v>6</v>
      </c>
      <c r="H29" s="46">
        <v>1.31344</v>
      </c>
      <c r="I29" s="46"/>
      <c r="J29" s="12">
        <v>37</v>
      </c>
      <c r="K29" s="45">
        <f t="shared" si="0"/>
        <v>24724.71</v>
      </c>
      <c r="L29" s="45"/>
      <c r="M29" s="14">
        <f t="shared" si="4"/>
        <v>0.54</v>
      </c>
      <c r="N29" s="12">
        <f t="shared" si="6"/>
        <v>2007</v>
      </c>
      <c r="O29" s="13">
        <v>42058</v>
      </c>
      <c r="P29" s="46">
        <v>1.3155</v>
      </c>
      <c r="Q29" s="46"/>
      <c r="R29" s="47">
        <f t="shared" si="1"/>
        <v>-13733</v>
      </c>
      <c r="S29" s="47"/>
      <c r="T29" s="48">
        <f>IF(G29="買",(P29-H29)*10000,(H29-P29)*10000)</f>
        <v>-20.599999999999508</v>
      </c>
      <c r="U29" s="48"/>
    </row>
    <row r="30" spans="2:21" ht="13.5">
      <c r="B30" s="12">
        <v>22</v>
      </c>
      <c r="C30" s="45">
        <f t="shared" si="3"/>
        <v>810424</v>
      </c>
      <c r="D30" s="45"/>
      <c r="E30" s="12">
        <f t="shared" si="5"/>
        <v>2007</v>
      </c>
      <c r="F30" s="13">
        <v>42097</v>
      </c>
      <c r="G30" s="12" t="s">
        <v>7</v>
      </c>
      <c r="H30" s="46">
        <v>1.33681</v>
      </c>
      <c r="I30" s="46"/>
      <c r="J30" s="12">
        <v>23</v>
      </c>
      <c r="K30" s="45">
        <f t="shared" si="0"/>
        <v>24312.719999999998</v>
      </c>
      <c r="L30" s="45"/>
      <c r="M30" s="14">
        <f t="shared" si="4"/>
        <v>0.85</v>
      </c>
      <c r="N30" s="12">
        <f t="shared" si="6"/>
        <v>2007</v>
      </c>
      <c r="O30" s="13">
        <v>42097</v>
      </c>
      <c r="P30" s="46">
        <f>IF(H30="","",IF(G30="買",H30-(J30*0.0001),H30+(J30*0.0001)))</f>
        <v>1.33451</v>
      </c>
      <c r="Q30" s="46"/>
      <c r="R30" s="47">
        <f t="shared" si="1"/>
        <v>-24135</v>
      </c>
      <c r="S30" s="47"/>
      <c r="T30" s="48">
        <f aca="true" t="shared" si="9" ref="T30:T52">IF(O30="","",IF(R30&lt;0,J30*(-1),IF(G30="買",(P30-H30)*10000,(H30-P30)*10000)))</f>
        <v>-23</v>
      </c>
      <c r="U30" s="48"/>
    </row>
    <row r="31" spans="2:21" ht="13.5">
      <c r="B31" s="12">
        <v>23</v>
      </c>
      <c r="C31" s="45">
        <f t="shared" si="3"/>
        <v>786289</v>
      </c>
      <c r="D31" s="45"/>
      <c r="E31" s="12">
        <f t="shared" si="5"/>
        <v>2007</v>
      </c>
      <c r="F31" s="13">
        <v>42099</v>
      </c>
      <c r="G31" s="12" t="s">
        <v>7</v>
      </c>
      <c r="H31" s="46">
        <v>1.3372</v>
      </c>
      <c r="I31" s="46"/>
      <c r="J31" s="12">
        <v>25</v>
      </c>
      <c r="K31" s="45">
        <f t="shared" si="0"/>
        <v>23588.67</v>
      </c>
      <c r="L31" s="45"/>
      <c r="M31" s="14">
        <f t="shared" si="4"/>
        <v>0.76</v>
      </c>
      <c r="N31" s="12">
        <f t="shared" si="6"/>
        <v>2007</v>
      </c>
      <c r="O31" s="13">
        <v>42103</v>
      </c>
      <c r="P31" s="46">
        <f>IF(H31="","",IF(G31="買",H31-(J31*0.0001),H31+(J31*0.0001)))</f>
        <v>1.3347</v>
      </c>
      <c r="Q31" s="46"/>
      <c r="R31" s="47">
        <f t="shared" si="1"/>
        <v>-23456</v>
      </c>
      <c r="S31" s="47"/>
      <c r="T31" s="48">
        <f t="shared" si="9"/>
        <v>-25</v>
      </c>
      <c r="U31" s="48"/>
    </row>
    <row r="32" spans="2:21" ht="13.5">
      <c r="B32" s="12">
        <v>24</v>
      </c>
      <c r="C32" s="45">
        <f t="shared" si="3"/>
        <v>762833</v>
      </c>
      <c r="D32" s="45"/>
      <c r="E32" s="12">
        <f t="shared" si="5"/>
        <v>2007</v>
      </c>
      <c r="F32" s="13">
        <v>42106</v>
      </c>
      <c r="G32" s="12" t="s">
        <v>7</v>
      </c>
      <c r="H32" s="46">
        <v>1.34349</v>
      </c>
      <c r="I32" s="46"/>
      <c r="J32" s="12">
        <v>36</v>
      </c>
      <c r="K32" s="45">
        <f t="shared" si="0"/>
        <v>22884.989999999998</v>
      </c>
      <c r="L32" s="45"/>
      <c r="M32" s="14">
        <f t="shared" si="4"/>
        <v>0.51</v>
      </c>
      <c r="N32" s="12">
        <f t="shared" si="6"/>
        <v>2007</v>
      </c>
      <c r="O32" s="13">
        <v>42117</v>
      </c>
      <c r="P32" s="46">
        <v>1.355</v>
      </c>
      <c r="Q32" s="46"/>
      <c r="R32" s="47">
        <f t="shared" si="1"/>
        <v>72470</v>
      </c>
      <c r="S32" s="47"/>
      <c r="T32" s="48">
        <f t="shared" si="9"/>
        <v>115.09999999999908</v>
      </c>
      <c r="U32" s="48"/>
    </row>
    <row r="33" spans="2:21" ht="13.5">
      <c r="B33" s="12">
        <v>25</v>
      </c>
      <c r="C33" s="45">
        <f t="shared" si="3"/>
        <v>835303</v>
      </c>
      <c r="D33" s="45"/>
      <c r="E33" s="12">
        <f t="shared" si="5"/>
        <v>2007</v>
      </c>
      <c r="F33" s="13">
        <v>42133</v>
      </c>
      <c r="G33" s="12" t="s">
        <v>6</v>
      </c>
      <c r="H33" s="46">
        <v>1.35404</v>
      </c>
      <c r="I33" s="46"/>
      <c r="J33" s="12">
        <v>31</v>
      </c>
      <c r="K33" s="45">
        <f t="shared" si="0"/>
        <v>25059.09</v>
      </c>
      <c r="L33" s="45"/>
      <c r="M33" s="14">
        <f t="shared" si="4"/>
        <v>0.65</v>
      </c>
      <c r="N33" s="12">
        <f t="shared" si="6"/>
        <v>2007</v>
      </c>
      <c r="O33" s="13">
        <v>42139</v>
      </c>
      <c r="P33" s="46">
        <f aca="true" t="shared" si="10" ref="P33:P42">IF(H33="","",IF(G33="買",H33-(J33*0.0001),H33+(J33*0.0001)))</f>
        <v>1.35714</v>
      </c>
      <c r="Q33" s="46"/>
      <c r="R33" s="47">
        <f t="shared" si="1"/>
        <v>-24876</v>
      </c>
      <c r="S33" s="47"/>
      <c r="T33" s="48">
        <f t="shared" si="9"/>
        <v>-31</v>
      </c>
      <c r="U33" s="48"/>
    </row>
    <row r="34" spans="2:21" ht="13.5">
      <c r="B34" s="12">
        <v>26</v>
      </c>
      <c r="C34" s="45">
        <f t="shared" si="3"/>
        <v>810427</v>
      </c>
      <c r="D34" s="45"/>
      <c r="E34" s="12">
        <f t="shared" si="5"/>
        <v>2007</v>
      </c>
      <c r="F34" s="13">
        <v>42142</v>
      </c>
      <c r="G34" s="12" t="s">
        <v>6</v>
      </c>
      <c r="H34" s="46">
        <v>1.34797</v>
      </c>
      <c r="I34" s="46"/>
      <c r="J34" s="12">
        <v>38</v>
      </c>
      <c r="K34" s="45">
        <f t="shared" si="0"/>
        <v>24312.809999999998</v>
      </c>
      <c r="L34" s="45"/>
      <c r="M34" s="14">
        <f t="shared" si="4"/>
        <v>0.51</v>
      </c>
      <c r="N34" s="12">
        <f t="shared" si="6"/>
        <v>2007</v>
      </c>
      <c r="O34" s="13">
        <v>42142</v>
      </c>
      <c r="P34" s="46">
        <f t="shared" si="10"/>
        <v>1.35177</v>
      </c>
      <c r="Q34" s="46"/>
      <c r="R34" s="47">
        <f t="shared" si="1"/>
        <v>-23925</v>
      </c>
      <c r="S34" s="47"/>
      <c r="T34" s="48">
        <f t="shared" si="9"/>
        <v>-38</v>
      </c>
      <c r="U34" s="48"/>
    </row>
    <row r="35" spans="2:21" ht="13.5">
      <c r="B35" s="12">
        <v>27</v>
      </c>
      <c r="C35" s="45">
        <f t="shared" si="3"/>
        <v>786502</v>
      </c>
      <c r="D35" s="45"/>
      <c r="E35" s="12">
        <f t="shared" si="5"/>
        <v>2007</v>
      </c>
      <c r="F35" s="13">
        <v>42146</v>
      </c>
      <c r="G35" s="12" t="s">
        <v>6</v>
      </c>
      <c r="H35" s="46">
        <v>1.34473</v>
      </c>
      <c r="I35" s="46"/>
      <c r="J35" s="12">
        <v>29</v>
      </c>
      <c r="K35" s="45">
        <f t="shared" si="0"/>
        <v>23595.059999999998</v>
      </c>
      <c r="L35" s="45"/>
      <c r="M35" s="14">
        <f t="shared" si="4"/>
        <v>0.65</v>
      </c>
      <c r="N35" s="12">
        <f t="shared" si="6"/>
        <v>2007</v>
      </c>
      <c r="O35" s="13">
        <v>42147</v>
      </c>
      <c r="P35" s="46">
        <f t="shared" si="10"/>
        <v>1.3476299999999999</v>
      </c>
      <c r="Q35" s="46"/>
      <c r="R35" s="47">
        <f t="shared" si="1"/>
        <v>-23271</v>
      </c>
      <c r="S35" s="47"/>
      <c r="T35" s="48">
        <f t="shared" si="9"/>
        <v>-29</v>
      </c>
      <c r="U35" s="48"/>
    </row>
    <row r="36" spans="2:21" ht="13.5">
      <c r="B36" s="12">
        <v>28</v>
      </c>
      <c r="C36" s="45">
        <f t="shared" si="3"/>
        <v>763231</v>
      </c>
      <c r="D36" s="45"/>
      <c r="E36" s="12">
        <f t="shared" si="5"/>
        <v>2007</v>
      </c>
      <c r="F36" s="13">
        <v>42156</v>
      </c>
      <c r="G36" s="12" t="s">
        <v>6</v>
      </c>
      <c r="H36" s="46">
        <v>1.34074</v>
      </c>
      <c r="I36" s="46"/>
      <c r="J36" s="12">
        <v>60</v>
      </c>
      <c r="K36" s="45">
        <f t="shared" si="0"/>
        <v>22896.93</v>
      </c>
      <c r="L36" s="45"/>
      <c r="M36" s="14">
        <f t="shared" si="4"/>
        <v>0.3</v>
      </c>
      <c r="N36" s="12">
        <f t="shared" si="6"/>
        <v>2007</v>
      </c>
      <c r="O36" s="13">
        <v>42159</v>
      </c>
      <c r="P36" s="46">
        <f t="shared" si="10"/>
        <v>1.34674</v>
      </c>
      <c r="Q36" s="46"/>
      <c r="R36" s="47">
        <f t="shared" si="1"/>
        <v>-22222</v>
      </c>
      <c r="S36" s="47"/>
      <c r="T36" s="48">
        <f t="shared" si="9"/>
        <v>-60</v>
      </c>
      <c r="U36" s="48"/>
    </row>
    <row r="37" spans="2:21" ht="13.5">
      <c r="B37" s="12">
        <v>29</v>
      </c>
      <c r="C37" s="45">
        <f t="shared" si="3"/>
        <v>741009</v>
      </c>
      <c r="D37" s="45"/>
      <c r="E37" s="12">
        <f t="shared" si="5"/>
        <v>2007</v>
      </c>
      <c r="F37" s="13">
        <v>42180</v>
      </c>
      <c r="G37" s="12" t="s">
        <v>7</v>
      </c>
      <c r="H37" s="46">
        <v>1.34694</v>
      </c>
      <c r="I37" s="46"/>
      <c r="J37" s="12">
        <v>33</v>
      </c>
      <c r="K37" s="45">
        <f t="shared" si="0"/>
        <v>22230.27</v>
      </c>
      <c r="L37" s="45"/>
      <c r="M37" s="14">
        <f t="shared" si="4"/>
        <v>0.54</v>
      </c>
      <c r="N37" s="12">
        <f t="shared" si="6"/>
        <v>2007</v>
      </c>
      <c r="O37" s="13">
        <v>42181</v>
      </c>
      <c r="P37" s="46">
        <f t="shared" si="10"/>
        <v>1.34364</v>
      </c>
      <c r="Q37" s="46"/>
      <c r="R37" s="47">
        <f t="shared" si="1"/>
        <v>-22000</v>
      </c>
      <c r="S37" s="47"/>
      <c r="T37" s="48">
        <f t="shared" si="9"/>
        <v>-33</v>
      </c>
      <c r="U37" s="48"/>
    </row>
    <row r="38" spans="2:21" ht="13.5">
      <c r="B38" s="12">
        <v>30</v>
      </c>
      <c r="C38" s="45">
        <f t="shared" si="3"/>
        <v>719009</v>
      </c>
      <c r="D38" s="45"/>
      <c r="E38" s="12">
        <f t="shared" si="5"/>
        <v>2007</v>
      </c>
      <c r="F38" s="13">
        <v>42189</v>
      </c>
      <c r="G38" s="12" t="s">
        <v>7</v>
      </c>
      <c r="H38" s="46">
        <v>1.36219</v>
      </c>
      <c r="I38" s="46"/>
      <c r="J38" s="12">
        <v>30</v>
      </c>
      <c r="K38" s="45">
        <f t="shared" si="0"/>
        <v>21570.27</v>
      </c>
      <c r="L38" s="45"/>
      <c r="M38" s="14">
        <f t="shared" si="4"/>
        <v>0.58</v>
      </c>
      <c r="N38" s="12">
        <f t="shared" si="6"/>
        <v>2007</v>
      </c>
      <c r="O38" s="13">
        <v>42190</v>
      </c>
      <c r="P38" s="46">
        <f t="shared" si="10"/>
        <v>1.3591900000000001</v>
      </c>
      <c r="Q38" s="46"/>
      <c r="R38" s="47">
        <f t="shared" si="1"/>
        <v>-21481</v>
      </c>
      <c r="S38" s="47"/>
      <c r="T38" s="48">
        <f t="shared" si="9"/>
        <v>-30</v>
      </c>
      <c r="U38" s="48"/>
    </row>
    <row r="39" spans="2:21" ht="13.5">
      <c r="B39" s="12">
        <v>31</v>
      </c>
      <c r="C39" s="45">
        <f t="shared" si="3"/>
        <v>697528</v>
      </c>
      <c r="D39" s="45"/>
      <c r="E39" s="12">
        <f t="shared" si="5"/>
        <v>2007</v>
      </c>
      <c r="F39" s="13">
        <v>42198</v>
      </c>
      <c r="G39" s="12" t="s">
        <v>7</v>
      </c>
      <c r="H39" s="46">
        <v>1.37886</v>
      </c>
      <c r="I39" s="46"/>
      <c r="J39" s="12">
        <v>30</v>
      </c>
      <c r="K39" s="45">
        <f t="shared" si="0"/>
        <v>20925.84</v>
      </c>
      <c r="L39" s="45"/>
      <c r="M39" s="14">
        <f t="shared" si="4"/>
        <v>0.56</v>
      </c>
      <c r="N39" s="12">
        <f t="shared" si="6"/>
        <v>2007</v>
      </c>
      <c r="O39" s="13">
        <v>42201</v>
      </c>
      <c r="P39" s="46">
        <f t="shared" si="10"/>
        <v>1.37586</v>
      </c>
      <c r="Q39" s="46"/>
      <c r="R39" s="47">
        <f t="shared" si="1"/>
        <v>-20740</v>
      </c>
      <c r="S39" s="47"/>
      <c r="T39" s="48">
        <f t="shared" si="9"/>
        <v>-30</v>
      </c>
      <c r="U39" s="48"/>
    </row>
    <row r="40" spans="2:21" ht="13.5">
      <c r="B40" s="12">
        <v>32</v>
      </c>
      <c r="C40" s="45">
        <f t="shared" si="3"/>
        <v>676788</v>
      </c>
      <c r="D40" s="45"/>
      <c r="E40" s="12">
        <f t="shared" si="5"/>
        <v>2007</v>
      </c>
      <c r="F40" s="13">
        <v>42201</v>
      </c>
      <c r="G40" s="12" t="s">
        <v>7</v>
      </c>
      <c r="H40" s="46">
        <v>1.37918</v>
      </c>
      <c r="I40" s="46"/>
      <c r="J40" s="12">
        <v>39</v>
      </c>
      <c r="K40" s="45">
        <f t="shared" si="0"/>
        <v>20303.64</v>
      </c>
      <c r="L40" s="45"/>
      <c r="M40" s="14">
        <f t="shared" si="4"/>
        <v>0.42</v>
      </c>
      <c r="N40" s="12">
        <f t="shared" si="6"/>
        <v>2007</v>
      </c>
      <c r="O40" s="13">
        <v>42203</v>
      </c>
      <c r="P40" s="46">
        <f t="shared" si="10"/>
        <v>1.37528</v>
      </c>
      <c r="Q40" s="46"/>
      <c r="R40" s="47">
        <f t="shared" si="1"/>
        <v>-20222</v>
      </c>
      <c r="S40" s="47"/>
      <c r="T40" s="48">
        <f t="shared" si="9"/>
        <v>-39</v>
      </c>
      <c r="U40" s="48"/>
    </row>
    <row r="41" spans="2:21" ht="13.5">
      <c r="B41" s="12">
        <v>33</v>
      </c>
      <c r="C41" s="45">
        <f t="shared" si="3"/>
        <v>656566</v>
      </c>
      <c r="D41" s="45"/>
      <c r="E41" s="12">
        <f t="shared" si="5"/>
        <v>2007</v>
      </c>
      <c r="F41" s="13">
        <v>42209</v>
      </c>
      <c r="G41" s="12" t="s">
        <v>7</v>
      </c>
      <c r="H41" s="46">
        <v>1.38229</v>
      </c>
      <c r="I41" s="46"/>
      <c r="J41" s="12">
        <v>34</v>
      </c>
      <c r="K41" s="45">
        <f aca="true" t="shared" si="11" ref="K41:K72">IF(F41="","",C41*0.03)</f>
        <v>19696.98</v>
      </c>
      <c r="L41" s="45"/>
      <c r="M41" s="14">
        <f t="shared" si="4"/>
        <v>0.46</v>
      </c>
      <c r="N41" s="12">
        <f t="shared" si="6"/>
        <v>2007</v>
      </c>
      <c r="O41" s="13">
        <v>42210</v>
      </c>
      <c r="P41" s="46">
        <f t="shared" si="10"/>
        <v>1.37889</v>
      </c>
      <c r="Q41" s="46"/>
      <c r="R41" s="47">
        <f aca="true" t="shared" si="12" ref="R41:R72">IF(O41="","",ROUNDDOWN((IF(G41="売",H41-P41,P41-H41))*M41*1000000000/81,0))</f>
        <v>-19308</v>
      </c>
      <c r="S41" s="47"/>
      <c r="T41" s="48">
        <f t="shared" si="9"/>
        <v>-34</v>
      </c>
      <c r="U41" s="48"/>
    </row>
    <row r="42" spans="2:21" ht="13.5">
      <c r="B42" s="12">
        <v>34</v>
      </c>
      <c r="C42" s="45">
        <f aca="true" t="shared" si="13" ref="C42:C73">IF(R41="","",C41+R41)</f>
        <v>637258</v>
      </c>
      <c r="D42" s="45"/>
      <c r="E42" s="12">
        <f t="shared" si="5"/>
        <v>2007</v>
      </c>
      <c r="F42" s="13">
        <v>42243</v>
      </c>
      <c r="G42" s="12" t="s">
        <v>7</v>
      </c>
      <c r="H42" s="46">
        <v>1.36543</v>
      </c>
      <c r="I42" s="46"/>
      <c r="J42" s="12">
        <v>25</v>
      </c>
      <c r="K42" s="45">
        <f t="shared" si="11"/>
        <v>19117.739999999998</v>
      </c>
      <c r="L42" s="45"/>
      <c r="M42" s="14">
        <f t="shared" si="4"/>
        <v>0.61</v>
      </c>
      <c r="N42" s="12">
        <f t="shared" si="6"/>
        <v>2007</v>
      </c>
      <c r="O42" s="13">
        <v>42244</v>
      </c>
      <c r="P42" s="46">
        <f t="shared" si="10"/>
        <v>1.36293</v>
      </c>
      <c r="Q42" s="46"/>
      <c r="R42" s="47">
        <f t="shared" si="12"/>
        <v>-18827</v>
      </c>
      <c r="S42" s="47"/>
      <c r="T42" s="48">
        <f t="shared" si="9"/>
        <v>-25</v>
      </c>
      <c r="U42" s="48"/>
    </row>
    <row r="43" spans="2:21" ht="13.5">
      <c r="B43" s="12">
        <v>35</v>
      </c>
      <c r="C43" s="45">
        <f t="shared" si="13"/>
        <v>618431</v>
      </c>
      <c r="D43" s="45"/>
      <c r="E43" s="12">
        <f t="shared" si="5"/>
        <v>2007</v>
      </c>
      <c r="F43" s="13">
        <v>42258</v>
      </c>
      <c r="G43" s="12" t="s">
        <v>7</v>
      </c>
      <c r="H43" s="46">
        <v>1.37996</v>
      </c>
      <c r="I43" s="46"/>
      <c r="J43" s="12">
        <v>27</v>
      </c>
      <c r="K43" s="45">
        <f t="shared" si="11"/>
        <v>18552.93</v>
      </c>
      <c r="L43" s="45"/>
      <c r="M43" s="14">
        <f t="shared" si="4"/>
        <v>0.55</v>
      </c>
      <c r="N43" s="12">
        <f t="shared" si="6"/>
        <v>2007</v>
      </c>
      <c r="O43" s="13">
        <v>42265</v>
      </c>
      <c r="P43" s="46">
        <v>1.3834</v>
      </c>
      <c r="Q43" s="46"/>
      <c r="R43" s="47">
        <f t="shared" si="12"/>
        <v>23358</v>
      </c>
      <c r="S43" s="47"/>
      <c r="T43" s="48">
        <f t="shared" si="9"/>
        <v>34.399999999998876</v>
      </c>
      <c r="U43" s="48"/>
    </row>
    <row r="44" spans="2:21" ht="13.5">
      <c r="B44" s="12">
        <v>36</v>
      </c>
      <c r="C44" s="45">
        <f t="shared" si="13"/>
        <v>641789</v>
      </c>
      <c r="D44" s="45"/>
      <c r="E44" s="12">
        <f t="shared" si="5"/>
        <v>2007</v>
      </c>
      <c r="F44" s="13">
        <v>42338</v>
      </c>
      <c r="G44" s="12" t="s">
        <v>6</v>
      </c>
      <c r="H44" s="46">
        <v>1.47422</v>
      </c>
      <c r="I44" s="46"/>
      <c r="J44" s="12">
        <v>34</v>
      </c>
      <c r="K44" s="45">
        <f t="shared" si="11"/>
        <v>19253.67</v>
      </c>
      <c r="L44" s="45"/>
      <c r="M44" s="14">
        <f t="shared" si="4"/>
        <v>0.45</v>
      </c>
      <c r="N44" s="12">
        <f t="shared" si="6"/>
        <v>2007</v>
      </c>
      <c r="O44" s="13">
        <v>42342</v>
      </c>
      <c r="P44" s="46">
        <v>1.4718</v>
      </c>
      <c r="Q44" s="46"/>
      <c r="R44" s="47">
        <f t="shared" si="12"/>
        <v>13444</v>
      </c>
      <c r="S44" s="47"/>
      <c r="T44" s="48">
        <f t="shared" si="9"/>
        <v>24.200000000000887</v>
      </c>
      <c r="U44" s="48"/>
    </row>
    <row r="45" spans="2:21" ht="13.5">
      <c r="B45" s="12">
        <v>37</v>
      </c>
      <c r="C45" s="45">
        <f t="shared" si="13"/>
        <v>655233</v>
      </c>
      <c r="D45" s="45"/>
      <c r="E45" s="12">
        <v>2008</v>
      </c>
      <c r="F45" s="13">
        <v>42028</v>
      </c>
      <c r="G45" s="12" t="s">
        <v>7</v>
      </c>
      <c r="H45" s="46">
        <v>1.46314</v>
      </c>
      <c r="I45" s="46"/>
      <c r="J45" s="12">
        <v>46</v>
      </c>
      <c r="K45" s="45">
        <f t="shared" si="11"/>
        <v>19656.989999999998</v>
      </c>
      <c r="L45" s="45"/>
      <c r="M45" s="14">
        <f t="shared" si="4"/>
        <v>0.34</v>
      </c>
      <c r="N45" s="12">
        <v>2008</v>
      </c>
      <c r="O45" s="13">
        <v>42036</v>
      </c>
      <c r="P45" s="46">
        <v>1.479</v>
      </c>
      <c r="Q45" s="46"/>
      <c r="R45" s="47">
        <f t="shared" si="12"/>
        <v>66572</v>
      </c>
      <c r="S45" s="47"/>
      <c r="T45" s="48">
        <f t="shared" si="9"/>
        <v>158.59999999999985</v>
      </c>
      <c r="U45" s="48"/>
    </row>
    <row r="46" spans="2:21" ht="13.5">
      <c r="B46" s="12">
        <v>38</v>
      </c>
      <c r="C46" s="45">
        <f t="shared" si="13"/>
        <v>721805</v>
      </c>
      <c r="D46" s="45"/>
      <c r="E46" s="12">
        <f t="shared" si="5"/>
        <v>2008</v>
      </c>
      <c r="F46" s="13">
        <v>42040</v>
      </c>
      <c r="G46" s="12" t="s">
        <v>6</v>
      </c>
      <c r="H46" s="46">
        <v>1.47963</v>
      </c>
      <c r="I46" s="46"/>
      <c r="J46" s="12">
        <v>58</v>
      </c>
      <c r="K46" s="45">
        <f t="shared" si="11"/>
        <v>21654.149999999998</v>
      </c>
      <c r="L46" s="45"/>
      <c r="M46" s="14">
        <f t="shared" si="4"/>
        <v>0.3</v>
      </c>
      <c r="N46" s="12">
        <f t="shared" si="6"/>
        <v>2008</v>
      </c>
      <c r="O46" s="13">
        <v>42047</v>
      </c>
      <c r="P46" s="46">
        <v>1.4587</v>
      </c>
      <c r="Q46" s="46"/>
      <c r="R46" s="47">
        <f t="shared" si="12"/>
        <v>77518</v>
      </c>
      <c r="S46" s="47"/>
      <c r="T46" s="48">
        <f t="shared" si="9"/>
        <v>209.29999999999893</v>
      </c>
      <c r="U46" s="48"/>
    </row>
    <row r="47" spans="2:21" ht="13.5">
      <c r="B47" s="12">
        <v>39</v>
      </c>
      <c r="C47" s="45">
        <f t="shared" si="13"/>
        <v>799323</v>
      </c>
      <c r="D47" s="45"/>
      <c r="E47" s="12">
        <f t="shared" si="5"/>
        <v>2008</v>
      </c>
      <c r="F47" s="13">
        <v>42048</v>
      </c>
      <c r="G47" s="12" t="s">
        <v>7</v>
      </c>
      <c r="H47" s="46">
        <v>1.45752</v>
      </c>
      <c r="I47" s="46"/>
      <c r="J47" s="12">
        <v>44</v>
      </c>
      <c r="K47" s="45">
        <f t="shared" si="11"/>
        <v>23979.69</v>
      </c>
      <c r="L47" s="45"/>
      <c r="M47" s="14">
        <f t="shared" si="4"/>
        <v>0.44</v>
      </c>
      <c r="N47" s="12">
        <f t="shared" si="6"/>
        <v>2008</v>
      </c>
      <c r="O47" s="13">
        <v>42048</v>
      </c>
      <c r="P47" s="46">
        <f>IF(H47="","",IF(G47="買",H47-(J47*0.0001),H47+(J47*0.0001)))</f>
        <v>1.45312</v>
      </c>
      <c r="Q47" s="46"/>
      <c r="R47" s="47">
        <f t="shared" si="12"/>
        <v>-23901</v>
      </c>
      <c r="S47" s="47"/>
      <c r="T47" s="48">
        <f t="shared" si="9"/>
        <v>-44</v>
      </c>
      <c r="U47" s="48"/>
    </row>
    <row r="48" spans="2:21" ht="13.5">
      <c r="B48" s="12">
        <v>40</v>
      </c>
      <c r="C48" s="45">
        <f t="shared" si="13"/>
        <v>775422</v>
      </c>
      <c r="D48" s="45"/>
      <c r="E48" s="12">
        <f t="shared" si="5"/>
        <v>2008</v>
      </c>
      <c r="F48" s="13">
        <v>42048</v>
      </c>
      <c r="G48" s="12" t="s">
        <v>7</v>
      </c>
      <c r="H48" s="46">
        <v>1.45784</v>
      </c>
      <c r="I48" s="46"/>
      <c r="J48" s="12">
        <v>54</v>
      </c>
      <c r="K48" s="45">
        <f t="shared" si="11"/>
        <v>23262.66</v>
      </c>
      <c r="L48" s="45"/>
      <c r="M48" s="14">
        <f t="shared" si="4"/>
        <v>0.34</v>
      </c>
      <c r="N48" s="12">
        <f t="shared" si="6"/>
        <v>2008</v>
      </c>
      <c r="O48" s="13">
        <v>42074</v>
      </c>
      <c r="P48" s="46">
        <v>1.53</v>
      </c>
      <c r="Q48" s="46"/>
      <c r="R48" s="47">
        <f t="shared" si="12"/>
        <v>302893</v>
      </c>
      <c r="S48" s="47"/>
      <c r="T48" s="48">
        <f t="shared" si="9"/>
        <v>721.6</v>
      </c>
      <c r="U48" s="48"/>
    </row>
    <row r="49" spans="2:21" ht="13.5">
      <c r="B49" s="12">
        <v>41</v>
      </c>
      <c r="C49" s="45">
        <f t="shared" si="13"/>
        <v>1078315</v>
      </c>
      <c r="D49" s="45"/>
      <c r="E49" s="12">
        <f t="shared" si="5"/>
        <v>2008</v>
      </c>
      <c r="F49" s="13">
        <v>42116</v>
      </c>
      <c r="G49" s="12" t="s">
        <v>7</v>
      </c>
      <c r="H49" s="46">
        <v>1.59504</v>
      </c>
      <c r="I49" s="46"/>
      <c r="J49" s="12">
        <v>126</v>
      </c>
      <c r="K49" s="45">
        <f t="shared" si="11"/>
        <v>32349.449999999997</v>
      </c>
      <c r="L49" s="45"/>
      <c r="M49" s="14">
        <f t="shared" si="4"/>
        <v>0.2</v>
      </c>
      <c r="N49" s="12">
        <f t="shared" si="6"/>
        <v>2008</v>
      </c>
      <c r="O49" s="13">
        <v>42118</v>
      </c>
      <c r="P49" s="46">
        <f>IF(H49="","",IF(G49="買",H49-(J49*0.0001),H49+(J49*0.0001)))</f>
        <v>1.58244</v>
      </c>
      <c r="Q49" s="46"/>
      <c r="R49" s="47">
        <f t="shared" si="12"/>
        <v>-31111</v>
      </c>
      <c r="S49" s="47"/>
      <c r="T49" s="48">
        <f t="shared" si="9"/>
        <v>-126</v>
      </c>
      <c r="U49" s="48"/>
    </row>
    <row r="50" spans="2:21" ht="13.5">
      <c r="B50" s="12">
        <v>42</v>
      </c>
      <c r="C50" s="45">
        <f t="shared" si="13"/>
        <v>1047204</v>
      </c>
      <c r="D50" s="45"/>
      <c r="E50" s="12">
        <f t="shared" si="5"/>
        <v>2008</v>
      </c>
      <c r="F50" s="13">
        <v>42130</v>
      </c>
      <c r="G50" s="12" t="s">
        <v>7</v>
      </c>
      <c r="H50" s="46">
        <v>1.55226</v>
      </c>
      <c r="I50" s="46"/>
      <c r="J50" s="12">
        <v>76</v>
      </c>
      <c r="K50" s="45">
        <f t="shared" si="11"/>
        <v>31416.12</v>
      </c>
      <c r="L50" s="45"/>
      <c r="M50" s="14">
        <f t="shared" si="4"/>
        <v>0.33</v>
      </c>
      <c r="N50" s="12">
        <f t="shared" si="6"/>
        <v>2008</v>
      </c>
      <c r="O50" s="13">
        <v>42131</v>
      </c>
      <c r="P50" s="46">
        <f>IF(H50="","",IF(G50="買",H50-(J50*0.0001),H50+(J50*0.0001)))</f>
        <v>1.54466</v>
      </c>
      <c r="Q50" s="46"/>
      <c r="R50" s="47">
        <f t="shared" si="12"/>
        <v>-30962</v>
      </c>
      <c r="S50" s="47"/>
      <c r="T50" s="48">
        <f t="shared" si="9"/>
        <v>-76</v>
      </c>
      <c r="U50" s="48"/>
    </row>
    <row r="51" spans="2:21" ht="13.5">
      <c r="B51" s="12">
        <v>43</v>
      </c>
      <c r="C51" s="45">
        <f t="shared" si="13"/>
        <v>1016242</v>
      </c>
      <c r="D51" s="45"/>
      <c r="E51" s="12">
        <f t="shared" si="5"/>
        <v>2008</v>
      </c>
      <c r="F51" s="13">
        <v>42152</v>
      </c>
      <c r="G51" s="12" t="s">
        <v>6</v>
      </c>
      <c r="H51" s="46">
        <v>1.56955</v>
      </c>
      <c r="I51" s="46"/>
      <c r="J51" s="12">
        <v>70</v>
      </c>
      <c r="K51" s="45">
        <f t="shared" si="11"/>
        <v>30487.26</v>
      </c>
      <c r="L51" s="45"/>
      <c r="M51" s="14">
        <f t="shared" si="4"/>
        <v>0.35</v>
      </c>
      <c r="N51" s="12">
        <f t="shared" si="6"/>
        <v>2008</v>
      </c>
      <c r="O51" s="13">
        <v>42158</v>
      </c>
      <c r="P51" s="46">
        <v>1.5599</v>
      </c>
      <c r="Q51" s="46"/>
      <c r="R51" s="47">
        <f t="shared" si="12"/>
        <v>41697</v>
      </c>
      <c r="S51" s="47"/>
      <c r="T51" s="48">
        <f t="shared" si="9"/>
        <v>96.49999999999936</v>
      </c>
      <c r="U51" s="48"/>
    </row>
    <row r="52" spans="2:21" ht="13.5">
      <c r="B52" s="12">
        <v>44</v>
      </c>
      <c r="C52" s="45">
        <f t="shared" si="13"/>
        <v>1057939</v>
      </c>
      <c r="D52" s="45"/>
      <c r="E52" s="12">
        <f t="shared" si="5"/>
        <v>2008</v>
      </c>
      <c r="F52" s="13">
        <v>42168</v>
      </c>
      <c r="G52" s="12" t="s">
        <v>6</v>
      </c>
      <c r="H52" s="46">
        <v>1.54261</v>
      </c>
      <c r="I52" s="46"/>
      <c r="J52" s="12">
        <v>61</v>
      </c>
      <c r="K52" s="45">
        <f t="shared" si="11"/>
        <v>31738.17</v>
      </c>
      <c r="L52" s="45"/>
      <c r="M52" s="14">
        <f t="shared" si="4"/>
        <v>0.42</v>
      </c>
      <c r="N52" s="12">
        <f t="shared" si="6"/>
        <v>2008</v>
      </c>
      <c r="O52" s="13">
        <v>42171</v>
      </c>
      <c r="P52" s="46">
        <f>IF(H52="","",IF(G52="買",H52-(J52*0.0001),H52+(J52*0.0001)))</f>
        <v>1.54871</v>
      </c>
      <c r="Q52" s="46"/>
      <c r="R52" s="47">
        <f t="shared" si="12"/>
        <v>-31629</v>
      </c>
      <c r="S52" s="47"/>
      <c r="T52" s="48">
        <f t="shared" si="9"/>
        <v>-61</v>
      </c>
      <c r="U52" s="48"/>
    </row>
    <row r="53" spans="2:21" ht="13.5">
      <c r="B53" s="12">
        <v>45</v>
      </c>
      <c r="C53" s="45">
        <f t="shared" si="13"/>
        <v>1026310</v>
      </c>
      <c r="D53" s="45"/>
      <c r="E53" s="12">
        <f t="shared" si="5"/>
        <v>2008</v>
      </c>
      <c r="F53" s="13">
        <v>42187</v>
      </c>
      <c r="G53" s="12" t="s">
        <v>7</v>
      </c>
      <c r="H53" s="46">
        <v>1.58256</v>
      </c>
      <c r="I53" s="46"/>
      <c r="J53" s="12">
        <v>96</v>
      </c>
      <c r="K53" s="45">
        <f t="shared" si="11"/>
        <v>30789.3</v>
      </c>
      <c r="L53" s="45"/>
      <c r="M53" s="14">
        <f t="shared" si="4"/>
        <v>0.25</v>
      </c>
      <c r="N53" s="12">
        <f t="shared" si="6"/>
        <v>2008</v>
      </c>
      <c r="O53" s="13">
        <v>42188</v>
      </c>
      <c r="P53" s="46">
        <v>1.5767</v>
      </c>
      <c r="Q53" s="46"/>
      <c r="R53" s="47">
        <f t="shared" si="12"/>
        <v>-18086</v>
      </c>
      <c r="S53" s="47"/>
      <c r="T53" s="48">
        <f>IF(G53="買",(P53-H53)*10000,(H53-P53)*10000)</f>
        <v>-58.59999999999977</v>
      </c>
      <c r="U53" s="48"/>
    </row>
    <row r="54" spans="2:21" ht="13.5">
      <c r="B54" s="12">
        <v>46</v>
      </c>
      <c r="C54" s="45">
        <f t="shared" si="13"/>
        <v>1008224</v>
      </c>
      <c r="D54" s="45"/>
      <c r="E54" s="12">
        <f t="shared" si="5"/>
        <v>2008</v>
      </c>
      <c r="F54" s="13">
        <v>42199</v>
      </c>
      <c r="G54" s="12" t="s">
        <v>7</v>
      </c>
      <c r="H54" s="46">
        <v>1.58779</v>
      </c>
      <c r="I54" s="46"/>
      <c r="J54" s="12">
        <v>40</v>
      </c>
      <c r="K54" s="45">
        <f t="shared" si="11"/>
        <v>30246.719999999998</v>
      </c>
      <c r="L54" s="45"/>
      <c r="M54" s="14">
        <f t="shared" si="4"/>
        <v>0.61</v>
      </c>
      <c r="N54" s="12">
        <f t="shared" si="6"/>
        <v>2008</v>
      </c>
      <c r="O54" s="13">
        <v>42201</v>
      </c>
      <c r="P54" s="46">
        <v>1.5854</v>
      </c>
      <c r="Q54" s="46"/>
      <c r="R54" s="47">
        <f t="shared" si="12"/>
        <v>-17998</v>
      </c>
      <c r="S54" s="47"/>
      <c r="T54" s="48">
        <f>(P54-H54)*10000</f>
        <v>-23.900000000001143</v>
      </c>
      <c r="U54" s="48"/>
    </row>
    <row r="55" spans="2:21" ht="13.5">
      <c r="B55" s="12">
        <v>47</v>
      </c>
      <c r="C55" s="45">
        <f t="shared" si="13"/>
        <v>990226</v>
      </c>
      <c r="D55" s="45"/>
      <c r="E55" s="12">
        <f t="shared" si="5"/>
        <v>2008</v>
      </c>
      <c r="F55" s="13">
        <v>42209</v>
      </c>
      <c r="G55" s="12" t="s">
        <v>6</v>
      </c>
      <c r="H55" s="46">
        <v>1.56413</v>
      </c>
      <c r="I55" s="46"/>
      <c r="J55" s="12">
        <v>77</v>
      </c>
      <c r="K55" s="45">
        <f t="shared" si="11"/>
        <v>29706.78</v>
      </c>
      <c r="L55" s="45"/>
      <c r="M55" s="14">
        <f t="shared" si="4"/>
        <v>0.31</v>
      </c>
      <c r="N55" s="12">
        <f t="shared" si="6"/>
        <v>2008</v>
      </c>
      <c r="O55" s="13">
        <v>42210</v>
      </c>
      <c r="P55" s="46">
        <f>IF(H55="","",IF(G55="買",H55-(J55*0.0001),H55+(J55*0.0001)))</f>
        <v>1.57183</v>
      </c>
      <c r="Q55" s="46"/>
      <c r="R55" s="47">
        <f t="shared" si="12"/>
        <v>-29469</v>
      </c>
      <c r="S55" s="47"/>
      <c r="T55" s="48">
        <f aca="true" t="shared" si="14" ref="T55:T60">IF(O55="","",IF(R55&lt;0,J55*(-1),IF(G55="買",(P55-H55)*10000,(H55-P55)*10000)))</f>
        <v>-77</v>
      </c>
      <c r="U55" s="48"/>
    </row>
    <row r="56" spans="2:21" ht="13.5">
      <c r="B56" s="12">
        <v>48</v>
      </c>
      <c r="C56" s="45">
        <f t="shared" si="13"/>
        <v>960757</v>
      </c>
      <c r="D56" s="45"/>
      <c r="E56" s="12">
        <f t="shared" si="5"/>
        <v>2008</v>
      </c>
      <c r="F56" s="13">
        <v>42230</v>
      </c>
      <c r="G56" s="12" t="s">
        <v>6</v>
      </c>
      <c r="H56" s="46">
        <v>1.48847</v>
      </c>
      <c r="I56" s="46"/>
      <c r="J56" s="12">
        <v>73</v>
      </c>
      <c r="K56" s="45">
        <f t="shared" si="11"/>
        <v>28822.71</v>
      </c>
      <c r="L56" s="45"/>
      <c r="M56" s="14">
        <f t="shared" si="4"/>
        <v>0.31</v>
      </c>
      <c r="N56" s="12">
        <f t="shared" si="6"/>
        <v>2008</v>
      </c>
      <c r="O56" s="13">
        <v>42235</v>
      </c>
      <c r="P56" s="46">
        <v>1.4777</v>
      </c>
      <c r="Q56" s="46"/>
      <c r="R56" s="47">
        <f t="shared" si="12"/>
        <v>41218</v>
      </c>
      <c r="S56" s="47"/>
      <c r="T56" s="48">
        <f t="shared" si="14"/>
        <v>107.69999999999946</v>
      </c>
      <c r="U56" s="48"/>
    </row>
    <row r="57" spans="2:21" ht="13.5">
      <c r="B57" s="12">
        <v>49</v>
      </c>
      <c r="C57" s="45">
        <f t="shared" si="13"/>
        <v>1001975</v>
      </c>
      <c r="D57" s="45"/>
      <c r="E57" s="12">
        <f t="shared" si="5"/>
        <v>2008</v>
      </c>
      <c r="F57" s="13">
        <v>42277</v>
      </c>
      <c r="G57" s="12" t="s">
        <v>6</v>
      </c>
      <c r="H57" s="46">
        <v>1.43839</v>
      </c>
      <c r="I57" s="46"/>
      <c r="J57" s="12">
        <v>193</v>
      </c>
      <c r="K57" s="45">
        <f t="shared" si="11"/>
        <v>30059.25</v>
      </c>
      <c r="L57" s="45"/>
      <c r="M57" s="14">
        <f t="shared" si="4"/>
        <v>0.12</v>
      </c>
      <c r="N57" s="12">
        <f t="shared" si="6"/>
        <v>2008</v>
      </c>
      <c r="O57" s="13">
        <v>42285</v>
      </c>
      <c r="P57" s="46">
        <v>1.375</v>
      </c>
      <c r="Q57" s="46"/>
      <c r="R57" s="47">
        <f t="shared" si="12"/>
        <v>93911</v>
      </c>
      <c r="S57" s="47"/>
      <c r="T57" s="48">
        <f t="shared" si="14"/>
        <v>633.9000000000005</v>
      </c>
      <c r="U57" s="48"/>
    </row>
    <row r="58" spans="2:21" ht="13.5">
      <c r="B58" s="12">
        <v>50</v>
      </c>
      <c r="C58" s="45">
        <f t="shared" si="13"/>
        <v>1095886</v>
      </c>
      <c r="D58" s="45"/>
      <c r="E58" s="12">
        <f t="shared" si="5"/>
        <v>2008</v>
      </c>
      <c r="F58" s="13">
        <v>42287</v>
      </c>
      <c r="G58" s="12" t="s">
        <v>6</v>
      </c>
      <c r="H58" s="46">
        <v>1.3595</v>
      </c>
      <c r="I58" s="46"/>
      <c r="J58" s="12">
        <v>104</v>
      </c>
      <c r="K58" s="45">
        <f t="shared" si="11"/>
        <v>32876.58</v>
      </c>
      <c r="L58" s="45"/>
      <c r="M58" s="14">
        <f t="shared" si="4"/>
        <v>0.25</v>
      </c>
      <c r="N58" s="12">
        <f t="shared" si="6"/>
        <v>2008</v>
      </c>
      <c r="O58" s="13">
        <v>42291</v>
      </c>
      <c r="P58" s="46">
        <f>IF(H58="","",IF(G58="買",H58-(J58*0.0001),H58+(J58*0.0001)))</f>
        <v>1.3699</v>
      </c>
      <c r="Q58" s="46"/>
      <c r="R58" s="47">
        <f t="shared" si="12"/>
        <v>-32098</v>
      </c>
      <c r="S58" s="47"/>
      <c r="T58" s="48">
        <f t="shared" si="14"/>
        <v>-104</v>
      </c>
      <c r="U58" s="48"/>
    </row>
    <row r="59" spans="2:21" ht="13.5">
      <c r="B59" s="12">
        <v>51</v>
      </c>
      <c r="C59" s="45">
        <f t="shared" si="13"/>
        <v>1063788</v>
      </c>
      <c r="D59" s="45"/>
      <c r="E59" s="12">
        <f t="shared" si="5"/>
        <v>2008</v>
      </c>
      <c r="F59" s="13">
        <v>42305</v>
      </c>
      <c r="G59" s="12" t="s">
        <v>6</v>
      </c>
      <c r="H59" s="46">
        <v>1.24582</v>
      </c>
      <c r="I59" s="46"/>
      <c r="J59" s="12">
        <v>140</v>
      </c>
      <c r="K59" s="45">
        <f t="shared" si="11"/>
        <v>31913.64</v>
      </c>
      <c r="L59" s="45"/>
      <c r="M59" s="14">
        <f t="shared" si="4"/>
        <v>0.18</v>
      </c>
      <c r="N59" s="12">
        <f t="shared" si="6"/>
        <v>2008</v>
      </c>
      <c r="O59" s="13">
        <v>42305</v>
      </c>
      <c r="P59" s="46">
        <f>IF(H59="","",IF(G59="買",H59-(J59*0.0001),H59+(J59*0.0001)))</f>
        <v>1.25982</v>
      </c>
      <c r="Q59" s="46"/>
      <c r="R59" s="47">
        <f t="shared" si="12"/>
        <v>-31111</v>
      </c>
      <c r="S59" s="47"/>
      <c r="T59" s="48">
        <f t="shared" si="14"/>
        <v>-140</v>
      </c>
      <c r="U59" s="48"/>
    </row>
    <row r="60" spans="2:21" ht="13.5">
      <c r="B60" s="12">
        <v>52</v>
      </c>
      <c r="C60" s="45">
        <f t="shared" si="13"/>
        <v>1032677</v>
      </c>
      <c r="D60" s="45"/>
      <c r="E60" s="12">
        <f t="shared" si="5"/>
        <v>2008</v>
      </c>
      <c r="F60" s="13">
        <v>42319</v>
      </c>
      <c r="G60" s="12" t="s">
        <v>6</v>
      </c>
      <c r="H60" s="46">
        <v>1.27049</v>
      </c>
      <c r="I60" s="46"/>
      <c r="J60" s="12">
        <v>100</v>
      </c>
      <c r="K60" s="45">
        <f t="shared" si="11"/>
        <v>30980.309999999998</v>
      </c>
      <c r="L60" s="45"/>
      <c r="M60" s="14">
        <f t="shared" si="4"/>
        <v>0.25</v>
      </c>
      <c r="N60" s="12">
        <f t="shared" si="6"/>
        <v>2008</v>
      </c>
      <c r="O60" s="13">
        <v>42321</v>
      </c>
      <c r="P60" s="46">
        <v>1.2641</v>
      </c>
      <c r="Q60" s="46"/>
      <c r="R60" s="47">
        <f t="shared" si="12"/>
        <v>19722</v>
      </c>
      <c r="S60" s="47"/>
      <c r="T60" s="48">
        <f t="shared" si="14"/>
        <v>63.899999999998954</v>
      </c>
      <c r="U60" s="48"/>
    </row>
    <row r="61" spans="2:21" ht="13.5">
      <c r="B61" s="12">
        <v>53</v>
      </c>
      <c r="C61" s="45">
        <f t="shared" si="13"/>
        <v>1052399</v>
      </c>
      <c r="D61" s="45"/>
      <c r="E61" s="12">
        <f t="shared" si="5"/>
        <v>2008</v>
      </c>
      <c r="F61" s="13">
        <v>42327</v>
      </c>
      <c r="G61" s="12" t="s">
        <v>6</v>
      </c>
      <c r="H61" s="46">
        <v>1.25523</v>
      </c>
      <c r="I61" s="46"/>
      <c r="J61" s="12">
        <v>267</v>
      </c>
      <c r="K61" s="45">
        <f t="shared" si="11"/>
        <v>31571.969999999998</v>
      </c>
      <c r="L61" s="45"/>
      <c r="M61" s="14">
        <f t="shared" si="4"/>
        <v>0.09</v>
      </c>
      <c r="N61" s="12">
        <f t="shared" si="6"/>
        <v>2008</v>
      </c>
      <c r="O61" s="13">
        <v>42329</v>
      </c>
      <c r="P61" s="46">
        <v>1.2603</v>
      </c>
      <c r="Q61" s="46"/>
      <c r="R61" s="47">
        <f t="shared" si="12"/>
        <v>-5633</v>
      </c>
      <c r="S61" s="47"/>
      <c r="T61" s="48">
        <f>IF(G61="買",(P61-H61)*10000,(H61-P61)*10000)</f>
        <v>-50.69999999999908</v>
      </c>
      <c r="U61" s="48"/>
    </row>
    <row r="62" spans="2:21" ht="13.5">
      <c r="B62" s="12">
        <v>54</v>
      </c>
      <c r="C62" s="45">
        <f t="shared" si="13"/>
        <v>1046766</v>
      </c>
      <c r="D62" s="45"/>
      <c r="E62" s="12">
        <f t="shared" si="5"/>
        <v>2008</v>
      </c>
      <c r="F62" s="13">
        <v>42340</v>
      </c>
      <c r="G62" s="12" t="s">
        <v>6</v>
      </c>
      <c r="H62" s="46">
        <v>1.25893</v>
      </c>
      <c r="I62" s="46"/>
      <c r="J62" s="12">
        <v>106</v>
      </c>
      <c r="K62" s="45">
        <f t="shared" si="11"/>
        <v>31402.98</v>
      </c>
      <c r="L62" s="45"/>
      <c r="M62" s="14">
        <f t="shared" si="4"/>
        <v>0.23</v>
      </c>
      <c r="N62" s="12">
        <f t="shared" si="6"/>
        <v>2008</v>
      </c>
      <c r="O62" s="13">
        <v>42340</v>
      </c>
      <c r="P62" s="46">
        <f>IF(H62="","",IF(G62="買",H62-(J62*0.0001),H62+(J62*0.0001)))</f>
        <v>1.26953</v>
      </c>
      <c r="Q62" s="46"/>
      <c r="R62" s="47">
        <f t="shared" si="12"/>
        <v>-30098</v>
      </c>
      <c r="S62" s="47"/>
      <c r="T62" s="48">
        <f>IF(O62="","",IF(R62&lt;0,J62*(-1),IF(G62="買",(P62-H62)*10000,(H62-P62)*10000)))</f>
        <v>-106</v>
      </c>
      <c r="U62" s="48"/>
    </row>
    <row r="63" spans="2:21" ht="13.5">
      <c r="B63" s="12">
        <v>55</v>
      </c>
      <c r="C63" s="45">
        <f t="shared" si="13"/>
        <v>1016668</v>
      </c>
      <c r="D63" s="45"/>
      <c r="E63" s="12">
        <f t="shared" si="5"/>
        <v>2008</v>
      </c>
      <c r="F63" s="13">
        <v>42350</v>
      </c>
      <c r="G63" s="12" t="s">
        <v>7</v>
      </c>
      <c r="H63" s="46">
        <v>1.3416</v>
      </c>
      <c r="I63" s="46"/>
      <c r="J63" s="12">
        <v>154</v>
      </c>
      <c r="K63" s="45">
        <f t="shared" si="11"/>
        <v>30500.039999999997</v>
      </c>
      <c r="L63" s="45"/>
      <c r="M63" s="14">
        <f t="shared" si="4"/>
        <v>0.16</v>
      </c>
      <c r="N63" s="12">
        <f t="shared" si="6"/>
        <v>2008</v>
      </c>
      <c r="O63" s="13">
        <v>42357</v>
      </c>
      <c r="P63" s="46">
        <v>1.41685</v>
      </c>
      <c r="Q63" s="46"/>
      <c r="R63" s="47">
        <f t="shared" si="12"/>
        <v>148641</v>
      </c>
      <c r="S63" s="47"/>
      <c r="T63" s="48">
        <f>IF(O63="","",IF(R63&lt;0,J63*(-1),IF(G63="買",(P63-H63)*10000,(H63-P63)*10000)))</f>
        <v>752.5000000000003</v>
      </c>
      <c r="U63" s="48"/>
    </row>
    <row r="64" spans="2:21" ht="13.5">
      <c r="B64" s="12">
        <v>56</v>
      </c>
      <c r="C64" s="45">
        <f t="shared" si="13"/>
        <v>1165309</v>
      </c>
      <c r="D64" s="45"/>
      <c r="E64" s="12">
        <v>2009</v>
      </c>
      <c r="F64" s="13">
        <v>42006</v>
      </c>
      <c r="G64" s="12" t="s">
        <v>6</v>
      </c>
      <c r="H64" s="46">
        <v>1.38767</v>
      </c>
      <c r="I64" s="46"/>
      <c r="J64" s="12">
        <v>115</v>
      </c>
      <c r="K64" s="45">
        <f t="shared" si="11"/>
        <v>34959.27</v>
      </c>
      <c r="L64" s="45"/>
      <c r="M64" s="14">
        <f t="shared" si="4"/>
        <v>0.24</v>
      </c>
      <c r="N64" s="12">
        <v>2009</v>
      </c>
      <c r="O64" s="13">
        <v>42012</v>
      </c>
      <c r="P64" s="46">
        <v>1.3757</v>
      </c>
      <c r="Q64" s="46"/>
      <c r="R64" s="47">
        <f t="shared" si="12"/>
        <v>35466</v>
      </c>
      <c r="S64" s="47"/>
      <c r="T64" s="48">
        <f>IF(O64="","",IF(R64&lt;0,J64*(-1),IF(G64="買",(P64-H64)*10000,(H64-P64)*10000)))</f>
        <v>119.70000000000036</v>
      </c>
      <c r="U64" s="48"/>
    </row>
    <row r="65" spans="2:21" ht="13.5">
      <c r="B65" s="12">
        <v>57</v>
      </c>
      <c r="C65" s="45">
        <f t="shared" si="13"/>
        <v>1200775</v>
      </c>
      <c r="D65" s="45"/>
      <c r="E65" s="12">
        <f t="shared" si="5"/>
        <v>2009</v>
      </c>
      <c r="F65" s="13">
        <v>42019</v>
      </c>
      <c r="G65" s="12" t="s">
        <v>6</v>
      </c>
      <c r="H65" s="46">
        <v>1.31339</v>
      </c>
      <c r="I65" s="46"/>
      <c r="J65" s="12">
        <v>102</v>
      </c>
      <c r="K65" s="45">
        <f t="shared" si="11"/>
        <v>36023.25</v>
      </c>
      <c r="L65" s="45"/>
      <c r="M65" s="14">
        <f t="shared" si="4"/>
        <v>0.28</v>
      </c>
      <c r="N65" s="12">
        <f t="shared" si="6"/>
        <v>2009</v>
      </c>
      <c r="O65" s="13">
        <v>42020</v>
      </c>
      <c r="P65" s="46">
        <f>IF(H65="","",IF(G65="買",H65-(J65*0.0001),H65+(J65*0.0001)))</f>
        <v>1.32359</v>
      </c>
      <c r="Q65" s="46"/>
      <c r="R65" s="47">
        <f t="shared" si="12"/>
        <v>-35259</v>
      </c>
      <c r="S65" s="47"/>
      <c r="T65" s="48">
        <f>IF(O65="","",IF(R65&lt;0,J65*(-1),IF(G65="買",(P65-H65)*10000,(H65-P65)*10000)))</f>
        <v>-102</v>
      </c>
      <c r="U65" s="48"/>
    </row>
    <row r="66" spans="2:21" ht="13.5">
      <c r="B66" s="12">
        <v>58</v>
      </c>
      <c r="C66" s="45">
        <f t="shared" si="13"/>
        <v>1165516</v>
      </c>
      <c r="D66" s="45"/>
      <c r="E66" s="12">
        <f t="shared" si="5"/>
        <v>2009</v>
      </c>
      <c r="F66" s="13">
        <v>42039</v>
      </c>
      <c r="G66" s="12" t="s">
        <v>6</v>
      </c>
      <c r="H66" s="46">
        <v>1.28365</v>
      </c>
      <c r="I66" s="46"/>
      <c r="J66" s="12">
        <v>103</v>
      </c>
      <c r="K66" s="45">
        <f t="shared" si="11"/>
        <v>34965.479999999996</v>
      </c>
      <c r="L66" s="45"/>
      <c r="M66" s="14">
        <f t="shared" si="4"/>
        <v>0.27</v>
      </c>
      <c r="N66" s="12">
        <f t="shared" si="6"/>
        <v>2009</v>
      </c>
      <c r="O66" s="13">
        <v>42041</v>
      </c>
      <c r="P66" s="46">
        <v>1.2914</v>
      </c>
      <c r="Q66" s="46"/>
      <c r="R66" s="47">
        <f t="shared" si="12"/>
        <v>-25833</v>
      </c>
      <c r="S66" s="47"/>
      <c r="T66" s="48">
        <f>IF(G66="買",(P66-H66)*10000,(H66-P66)*10000)</f>
        <v>-77.50000000000145</v>
      </c>
      <c r="U66" s="48"/>
    </row>
    <row r="67" spans="2:21" ht="13.5">
      <c r="B67" s="12">
        <v>59</v>
      </c>
      <c r="C67" s="45">
        <f t="shared" si="13"/>
        <v>1139683</v>
      </c>
      <c r="D67" s="45"/>
      <c r="E67" s="12">
        <f t="shared" si="5"/>
        <v>2009</v>
      </c>
      <c r="F67" s="13">
        <v>42053</v>
      </c>
      <c r="G67" s="12" t="s">
        <v>6</v>
      </c>
      <c r="H67" s="46">
        <v>1.25581</v>
      </c>
      <c r="I67" s="46"/>
      <c r="J67" s="12">
        <v>90</v>
      </c>
      <c r="K67" s="45">
        <f t="shared" si="11"/>
        <v>34190.49</v>
      </c>
      <c r="L67" s="45"/>
      <c r="M67" s="14">
        <f t="shared" si="4"/>
        <v>0.3</v>
      </c>
      <c r="N67" s="12">
        <f t="shared" si="6"/>
        <v>2009</v>
      </c>
      <c r="O67" s="13">
        <v>42054</v>
      </c>
      <c r="P67" s="46">
        <f>IF(H67="","",IF(G67="買",H67-(J67*0.0001),H67+(J67*0.0001)))</f>
        <v>1.26481</v>
      </c>
      <c r="Q67" s="46"/>
      <c r="R67" s="47">
        <f t="shared" si="12"/>
        <v>-33333</v>
      </c>
      <c r="S67" s="47"/>
      <c r="T67" s="48">
        <f aca="true" t="shared" si="15" ref="T67:T83">IF(O67="","",IF(R67&lt;0,J67*(-1),IF(G67="買",(P67-H67)*10000,(H67-P67)*10000)))</f>
        <v>-90</v>
      </c>
      <c r="U67" s="48"/>
    </row>
    <row r="68" spans="2:21" ht="13.5">
      <c r="B68" s="12">
        <v>60</v>
      </c>
      <c r="C68" s="45">
        <f t="shared" si="13"/>
        <v>1106350</v>
      </c>
      <c r="D68" s="45"/>
      <c r="E68" s="12">
        <f t="shared" si="5"/>
        <v>2009</v>
      </c>
      <c r="F68" s="13">
        <v>42075</v>
      </c>
      <c r="G68" s="12" t="s">
        <v>7</v>
      </c>
      <c r="H68" s="46">
        <v>1.28379</v>
      </c>
      <c r="I68" s="46"/>
      <c r="J68" s="12">
        <v>112</v>
      </c>
      <c r="K68" s="45">
        <f t="shared" si="11"/>
        <v>33190.5</v>
      </c>
      <c r="L68" s="45"/>
      <c r="M68" s="14">
        <f t="shared" si="4"/>
        <v>0.24</v>
      </c>
      <c r="N68" s="12">
        <f t="shared" si="6"/>
        <v>2009</v>
      </c>
      <c r="O68" s="13">
        <v>42086</v>
      </c>
      <c r="P68" s="46">
        <v>1.3503</v>
      </c>
      <c r="Q68" s="46"/>
      <c r="R68" s="47">
        <f t="shared" si="12"/>
        <v>197066</v>
      </c>
      <c r="S68" s="47"/>
      <c r="T68" s="48">
        <f t="shared" si="15"/>
        <v>665.1000000000007</v>
      </c>
      <c r="U68" s="48"/>
    </row>
    <row r="69" spans="2:21" ht="13.5">
      <c r="B69" s="12">
        <v>61</v>
      </c>
      <c r="C69" s="45">
        <f t="shared" si="13"/>
        <v>1303416</v>
      </c>
      <c r="D69" s="45"/>
      <c r="E69" s="12">
        <f t="shared" si="5"/>
        <v>2009</v>
      </c>
      <c r="F69" s="13">
        <v>42129</v>
      </c>
      <c r="G69" s="12" t="s">
        <v>7</v>
      </c>
      <c r="H69" s="46">
        <v>1.33872</v>
      </c>
      <c r="I69" s="46"/>
      <c r="J69" s="12">
        <v>70</v>
      </c>
      <c r="K69" s="45">
        <f t="shared" si="11"/>
        <v>39102.479999999996</v>
      </c>
      <c r="L69" s="45"/>
      <c r="M69" s="14">
        <f t="shared" si="4"/>
        <v>0.45</v>
      </c>
      <c r="N69" s="12">
        <f t="shared" si="6"/>
        <v>2009</v>
      </c>
      <c r="O69" s="13">
        <v>42129</v>
      </c>
      <c r="P69" s="46">
        <f>IF(H69="","",IF(G69="買",H69-(J69*0.0001),H69+(J69*0.0001)))</f>
        <v>1.33172</v>
      </c>
      <c r="Q69" s="46"/>
      <c r="R69" s="47">
        <f t="shared" si="12"/>
        <v>-38888</v>
      </c>
      <c r="S69" s="47"/>
      <c r="T69" s="48">
        <f t="shared" si="15"/>
        <v>-70</v>
      </c>
      <c r="U69" s="48"/>
    </row>
    <row r="70" spans="2:21" ht="13.5">
      <c r="B70" s="12">
        <v>62</v>
      </c>
      <c r="C70" s="45">
        <f t="shared" si="13"/>
        <v>1264528</v>
      </c>
      <c r="D70" s="45"/>
      <c r="E70" s="12">
        <f t="shared" si="5"/>
        <v>2009</v>
      </c>
      <c r="F70" s="13">
        <v>42139</v>
      </c>
      <c r="G70" s="12" t="s">
        <v>6</v>
      </c>
      <c r="H70" s="46">
        <v>1.35227</v>
      </c>
      <c r="I70" s="46"/>
      <c r="J70" s="12">
        <v>92</v>
      </c>
      <c r="K70" s="45">
        <f t="shared" si="11"/>
        <v>37935.84</v>
      </c>
      <c r="L70" s="45"/>
      <c r="M70" s="14">
        <f t="shared" si="4"/>
        <v>0.33</v>
      </c>
      <c r="N70" s="12">
        <f t="shared" si="6"/>
        <v>2009</v>
      </c>
      <c r="O70" s="13">
        <v>42143</v>
      </c>
      <c r="P70" s="46">
        <f>IF(H70="","",IF(G70="買",H70-(J70*0.0001),H70+(J70*0.0001)))</f>
        <v>1.3614700000000002</v>
      </c>
      <c r="Q70" s="46"/>
      <c r="R70" s="47">
        <f t="shared" si="12"/>
        <v>-37481</v>
      </c>
      <c r="S70" s="47"/>
      <c r="T70" s="48">
        <f t="shared" si="15"/>
        <v>-92</v>
      </c>
      <c r="U70" s="48"/>
    </row>
    <row r="71" spans="2:21" ht="13.5">
      <c r="B71" s="12">
        <v>63</v>
      </c>
      <c r="C71" s="45">
        <f t="shared" si="13"/>
        <v>1227047</v>
      </c>
      <c r="D71" s="45"/>
      <c r="E71" s="12">
        <f t="shared" si="5"/>
        <v>2009</v>
      </c>
      <c r="F71" s="13">
        <v>42229</v>
      </c>
      <c r="G71" s="12" t="s">
        <v>7</v>
      </c>
      <c r="H71" s="46">
        <v>1.42393</v>
      </c>
      <c r="I71" s="46"/>
      <c r="J71" s="12">
        <v>123</v>
      </c>
      <c r="K71" s="45">
        <f t="shared" si="11"/>
        <v>36811.409999999996</v>
      </c>
      <c r="L71" s="45"/>
      <c r="M71" s="14">
        <f t="shared" si="4"/>
        <v>0.24</v>
      </c>
      <c r="N71" s="12">
        <f t="shared" si="6"/>
        <v>2009</v>
      </c>
      <c r="O71" s="13">
        <v>42233</v>
      </c>
      <c r="P71" s="46">
        <f>IF(H71="","",IF(G71="買",H71-(J71*0.0001),H71+(J71*0.0001)))</f>
        <v>1.41163</v>
      </c>
      <c r="Q71" s="46"/>
      <c r="R71" s="47">
        <f t="shared" si="12"/>
        <v>-36444</v>
      </c>
      <c r="S71" s="47"/>
      <c r="T71" s="48">
        <f t="shared" si="15"/>
        <v>-123</v>
      </c>
      <c r="U71" s="48"/>
    </row>
    <row r="72" spans="2:21" ht="13.5">
      <c r="B72" s="12">
        <v>64</v>
      </c>
      <c r="C72" s="45">
        <f t="shared" si="13"/>
        <v>1190603</v>
      </c>
      <c r="D72" s="45"/>
      <c r="E72" s="12">
        <f t="shared" si="5"/>
        <v>2009</v>
      </c>
      <c r="F72" s="13">
        <v>42243</v>
      </c>
      <c r="G72" s="12" t="s">
        <v>6</v>
      </c>
      <c r="H72" s="46">
        <v>1.42389</v>
      </c>
      <c r="I72" s="46"/>
      <c r="J72" s="12">
        <v>48</v>
      </c>
      <c r="K72" s="45">
        <f t="shared" si="11"/>
        <v>35718.09</v>
      </c>
      <c r="L72" s="45"/>
      <c r="M72" s="14">
        <f t="shared" si="4"/>
        <v>0.6</v>
      </c>
      <c r="N72" s="12">
        <f t="shared" si="6"/>
        <v>2009</v>
      </c>
      <c r="O72" s="13">
        <v>42243</v>
      </c>
      <c r="P72" s="46">
        <f>IF(H72="","",IF(G72="買",H72-(J72*0.0001),H72+(J72*0.0001)))</f>
        <v>1.42869</v>
      </c>
      <c r="Q72" s="46"/>
      <c r="R72" s="47">
        <f t="shared" si="12"/>
        <v>-35555</v>
      </c>
      <c r="S72" s="47"/>
      <c r="T72" s="48">
        <f t="shared" si="15"/>
        <v>-48</v>
      </c>
      <c r="U72" s="48"/>
    </row>
    <row r="73" spans="2:21" ht="13.5">
      <c r="B73" s="12">
        <v>65</v>
      </c>
      <c r="C73" s="45">
        <f t="shared" si="13"/>
        <v>1155048</v>
      </c>
      <c r="D73" s="45"/>
      <c r="E73" s="12">
        <f t="shared" si="5"/>
        <v>2009</v>
      </c>
      <c r="F73" s="13">
        <v>42248</v>
      </c>
      <c r="G73" s="12" t="s">
        <v>7</v>
      </c>
      <c r="H73" s="46">
        <v>1.43463</v>
      </c>
      <c r="I73" s="46"/>
      <c r="J73" s="12">
        <v>38</v>
      </c>
      <c r="K73" s="45">
        <f aca="true" t="shared" si="16" ref="K73:K108">IF(F73="","",C73*0.03)</f>
        <v>34651.44</v>
      </c>
      <c r="L73" s="45"/>
      <c r="M73" s="14">
        <f t="shared" si="4"/>
        <v>0.73</v>
      </c>
      <c r="N73" s="12">
        <f t="shared" si="6"/>
        <v>2009</v>
      </c>
      <c r="O73" s="13">
        <v>42248</v>
      </c>
      <c r="P73" s="46">
        <f>IF(H73="","",IF(G73="買",H73-(J73*0.0001),H73+(J73*0.0001)))</f>
        <v>1.43083</v>
      </c>
      <c r="Q73" s="46"/>
      <c r="R73" s="47">
        <f aca="true" t="shared" si="17" ref="R73:R108">IF(O73="","",ROUNDDOWN((IF(G73="売",H73-P73,P73-H73))*M73*1000000000/81,0))</f>
        <v>-34246</v>
      </c>
      <c r="S73" s="47"/>
      <c r="T73" s="48">
        <f t="shared" si="15"/>
        <v>-38</v>
      </c>
      <c r="U73" s="48"/>
    </row>
    <row r="74" spans="2:21" ht="13.5">
      <c r="B74" s="12">
        <v>66</v>
      </c>
      <c r="C74" s="45">
        <f aca="true" t="shared" si="18" ref="C74:C108">IF(R73="","",C73+R73)</f>
        <v>1120802</v>
      </c>
      <c r="D74" s="45"/>
      <c r="E74" s="12">
        <f t="shared" si="5"/>
        <v>2009</v>
      </c>
      <c r="F74" s="13">
        <v>42257</v>
      </c>
      <c r="G74" s="12" t="s">
        <v>7</v>
      </c>
      <c r="H74" s="46">
        <v>1.46014</v>
      </c>
      <c r="I74" s="46"/>
      <c r="J74" s="12">
        <v>104</v>
      </c>
      <c r="K74" s="45">
        <f t="shared" si="16"/>
        <v>33624.06</v>
      </c>
      <c r="L74" s="45"/>
      <c r="M74" s="14">
        <f aca="true" t="shared" si="19" ref="M74:M108">IF(J74="","",ROUNDDOWN(K74/(J74/81)/100000,2))</f>
        <v>0.26</v>
      </c>
      <c r="N74" s="12">
        <f t="shared" si="6"/>
        <v>2009</v>
      </c>
      <c r="O74" s="13">
        <v>42268</v>
      </c>
      <c r="P74" s="46">
        <v>1.4635</v>
      </c>
      <c r="Q74" s="46"/>
      <c r="R74" s="47">
        <f t="shared" si="17"/>
        <v>10785</v>
      </c>
      <c r="S74" s="47"/>
      <c r="T74" s="48">
        <f t="shared" si="15"/>
        <v>33.60000000000029</v>
      </c>
      <c r="U74" s="48"/>
    </row>
    <row r="75" spans="2:21" ht="13.5">
      <c r="B75" s="12">
        <v>67</v>
      </c>
      <c r="C75" s="45">
        <f t="shared" si="18"/>
        <v>1131587</v>
      </c>
      <c r="D75" s="45"/>
      <c r="E75" s="12">
        <f aca="true" t="shared" si="20" ref="E75:E108">E74</f>
        <v>2009</v>
      </c>
      <c r="F75" s="13">
        <v>42286</v>
      </c>
      <c r="G75" s="12" t="s">
        <v>6</v>
      </c>
      <c r="H75" s="46">
        <v>1.47187</v>
      </c>
      <c r="I75" s="46"/>
      <c r="J75" s="12">
        <v>59</v>
      </c>
      <c r="K75" s="45">
        <f t="shared" si="16"/>
        <v>33947.61</v>
      </c>
      <c r="L75" s="45"/>
      <c r="M75" s="14">
        <f t="shared" si="19"/>
        <v>0.46</v>
      </c>
      <c r="N75" s="12">
        <f aca="true" t="shared" si="21" ref="N75:N108">N74</f>
        <v>2009</v>
      </c>
      <c r="O75" s="13">
        <v>42289</v>
      </c>
      <c r="P75" s="46">
        <f>IF(H75="","",IF(G75="買",H75-(J75*0.0001),H75+(J75*0.0001)))</f>
        <v>1.47777</v>
      </c>
      <c r="Q75" s="46"/>
      <c r="R75" s="47">
        <f t="shared" si="17"/>
        <v>-33506</v>
      </c>
      <c r="S75" s="47"/>
      <c r="T75" s="48">
        <f t="shared" si="15"/>
        <v>-59</v>
      </c>
      <c r="U75" s="48"/>
    </row>
    <row r="76" spans="2:21" ht="13.5">
      <c r="B76" s="12">
        <v>68</v>
      </c>
      <c r="C76" s="45">
        <f t="shared" si="18"/>
        <v>1098081</v>
      </c>
      <c r="D76" s="45"/>
      <c r="E76" s="12">
        <f t="shared" si="20"/>
        <v>2009</v>
      </c>
      <c r="F76" s="13">
        <v>42305</v>
      </c>
      <c r="G76" s="12" t="s">
        <v>6</v>
      </c>
      <c r="H76" s="46">
        <v>1.47939</v>
      </c>
      <c r="I76" s="46"/>
      <c r="J76" s="12">
        <v>53</v>
      </c>
      <c r="K76" s="45">
        <f t="shared" si="16"/>
        <v>32942.43</v>
      </c>
      <c r="L76" s="45"/>
      <c r="M76" s="14">
        <f t="shared" si="19"/>
        <v>0.5</v>
      </c>
      <c r="N76" s="12">
        <f t="shared" si="21"/>
        <v>2009</v>
      </c>
      <c r="O76" s="13">
        <v>42306</v>
      </c>
      <c r="P76" s="46">
        <f>IF(H76="","",IF(G76="買",H76-(J76*0.0001),H76+(J76*0.0001)))</f>
        <v>1.48469</v>
      </c>
      <c r="Q76" s="46"/>
      <c r="R76" s="47">
        <f t="shared" si="17"/>
        <v>-32716</v>
      </c>
      <c r="S76" s="47"/>
      <c r="T76" s="48">
        <f t="shared" si="15"/>
        <v>-53</v>
      </c>
      <c r="U76" s="48"/>
    </row>
    <row r="77" spans="2:21" ht="13.5">
      <c r="B77" s="12">
        <v>69</v>
      </c>
      <c r="C77" s="45">
        <f t="shared" si="18"/>
        <v>1065365</v>
      </c>
      <c r="D77" s="45"/>
      <c r="E77" s="12">
        <f t="shared" si="20"/>
        <v>2009</v>
      </c>
      <c r="F77" s="13">
        <v>42310</v>
      </c>
      <c r="G77" s="12" t="s">
        <v>6</v>
      </c>
      <c r="H77" s="46">
        <v>1.47385</v>
      </c>
      <c r="I77" s="46"/>
      <c r="J77" s="12">
        <v>112</v>
      </c>
      <c r="K77" s="45">
        <f t="shared" si="16"/>
        <v>31960.949999999997</v>
      </c>
      <c r="L77" s="45"/>
      <c r="M77" s="14">
        <f t="shared" si="19"/>
        <v>0.23</v>
      </c>
      <c r="N77" s="12">
        <f t="shared" si="21"/>
        <v>2009</v>
      </c>
      <c r="O77" s="13">
        <v>42312</v>
      </c>
      <c r="P77" s="46">
        <f>IF(H77="","",IF(G77="買",H77-(J77*0.0001),H77+(J77*0.0001)))</f>
        <v>1.4850500000000002</v>
      </c>
      <c r="Q77" s="46"/>
      <c r="R77" s="47">
        <f t="shared" si="17"/>
        <v>-31802</v>
      </c>
      <c r="S77" s="47"/>
      <c r="T77" s="48">
        <f t="shared" si="15"/>
        <v>-112</v>
      </c>
      <c r="U77" s="48"/>
    </row>
    <row r="78" spans="2:21" ht="13.5">
      <c r="B78" s="12">
        <v>70</v>
      </c>
      <c r="C78" s="45">
        <f t="shared" si="18"/>
        <v>1033563</v>
      </c>
      <c r="D78" s="45"/>
      <c r="E78" s="12">
        <f t="shared" si="20"/>
        <v>2009</v>
      </c>
      <c r="F78" s="13">
        <v>42324</v>
      </c>
      <c r="G78" s="12" t="s">
        <v>7</v>
      </c>
      <c r="H78" s="46">
        <v>1.49883</v>
      </c>
      <c r="I78" s="46"/>
      <c r="J78" s="12">
        <v>113</v>
      </c>
      <c r="K78" s="45">
        <f t="shared" si="16"/>
        <v>31006.89</v>
      </c>
      <c r="L78" s="45"/>
      <c r="M78" s="14">
        <f t="shared" si="19"/>
        <v>0.22</v>
      </c>
      <c r="N78" s="12">
        <f t="shared" si="21"/>
        <v>2009</v>
      </c>
      <c r="O78" s="13">
        <v>42325</v>
      </c>
      <c r="P78" s="46">
        <f>IF(H78="","",IF(G78="買",H78-(J78*0.0001),H78+(J78*0.0001)))</f>
        <v>1.48753</v>
      </c>
      <c r="Q78" s="46"/>
      <c r="R78" s="47">
        <f t="shared" si="17"/>
        <v>-30691</v>
      </c>
      <c r="S78" s="47"/>
      <c r="T78" s="48">
        <f t="shared" si="15"/>
        <v>-113</v>
      </c>
      <c r="U78" s="48"/>
    </row>
    <row r="79" spans="2:21" ht="13.5">
      <c r="B79" s="12">
        <v>71</v>
      </c>
      <c r="C79" s="45">
        <f t="shared" si="18"/>
        <v>1002872</v>
      </c>
      <c r="D79" s="45"/>
      <c r="E79" s="12">
        <f t="shared" si="20"/>
        <v>2009</v>
      </c>
      <c r="F79" s="13">
        <v>42354</v>
      </c>
      <c r="G79" s="12" t="s">
        <v>6</v>
      </c>
      <c r="H79" s="46">
        <v>1.45361</v>
      </c>
      <c r="I79" s="46"/>
      <c r="J79" s="12">
        <v>60</v>
      </c>
      <c r="K79" s="45">
        <f t="shared" si="16"/>
        <v>30086.16</v>
      </c>
      <c r="L79" s="45"/>
      <c r="M79" s="14">
        <f t="shared" si="19"/>
        <v>0.4</v>
      </c>
      <c r="N79" s="12">
        <f t="shared" si="21"/>
        <v>2009</v>
      </c>
      <c r="O79" s="13">
        <v>42361</v>
      </c>
      <c r="P79" s="46">
        <v>1.432</v>
      </c>
      <c r="Q79" s="46"/>
      <c r="R79" s="47">
        <f t="shared" si="17"/>
        <v>106716</v>
      </c>
      <c r="S79" s="47"/>
      <c r="T79" s="48">
        <f t="shared" si="15"/>
        <v>216.1000000000013</v>
      </c>
      <c r="U79" s="48"/>
    </row>
    <row r="80" spans="2:21" ht="13.5">
      <c r="B80" s="12">
        <v>72</v>
      </c>
      <c r="C80" s="45">
        <f t="shared" si="18"/>
        <v>1109588</v>
      </c>
      <c r="D80" s="45"/>
      <c r="E80" s="12">
        <f t="shared" si="20"/>
        <v>2009</v>
      </c>
      <c r="F80" s="13">
        <v>42017</v>
      </c>
      <c r="G80" s="12" t="s">
        <v>7</v>
      </c>
      <c r="H80" s="46">
        <v>1.45207</v>
      </c>
      <c r="I80" s="46"/>
      <c r="J80" s="12">
        <v>65</v>
      </c>
      <c r="K80" s="45">
        <f t="shared" si="16"/>
        <v>33287.64</v>
      </c>
      <c r="L80" s="45"/>
      <c r="M80" s="14">
        <f t="shared" si="19"/>
        <v>0.41</v>
      </c>
      <c r="N80" s="12">
        <f t="shared" si="21"/>
        <v>2009</v>
      </c>
      <c r="O80" s="13">
        <v>42018</v>
      </c>
      <c r="P80" s="46">
        <f>IF(H80="","",IF(G80="買",H80-(J80*0.0001),H80+(J80*0.0001)))</f>
        <v>1.44557</v>
      </c>
      <c r="Q80" s="46"/>
      <c r="R80" s="47">
        <f t="shared" si="17"/>
        <v>-32901</v>
      </c>
      <c r="S80" s="47"/>
      <c r="T80" s="48">
        <f t="shared" si="15"/>
        <v>-65</v>
      </c>
      <c r="U80" s="48"/>
    </row>
    <row r="81" spans="2:21" ht="13.5">
      <c r="B81" s="12">
        <v>73</v>
      </c>
      <c r="C81" s="45">
        <f t="shared" si="18"/>
        <v>1076687</v>
      </c>
      <c r="D81" s="45"/>
      <c r="E81" s="12">
        <v>2010</v>
      </c>
      <c r="F81" s="13">
        <v>42031</v>
      </c>
      <c r="G81" s="12" t="s">
        <v>6</v>
      </c>
      <c r="H81" s="46">
        <v>1.40302</v>
      </c>
      <c r="I81" s="46"/>
      <c r="J81" s="12">
        <v>61</v>
      </c>
      <c r="K81" s="45">
        <f t="shared" si="16"/>
        <v>32300.61</v>
      </c>
      <c r="L81" s="45"/>
      <c r="M81" s="14">
        <f t="shared" si="19"/>
        <v>0.42</v>
      </c>
      <c r="N81" s="12">
        <v>2010</v>
      </c>
      <c r="O81" s="13">
        <v>42058</v>
      </c>
      <c r="P81" s="46">
        <v>1.3662</v>
      </c>
      <c r="Q81" s="46"/>
      <c r="R81" s="47">
        <f t="shared" si="17"/>
        <v>190918</v>
      </c>
      <c r="S81" s="47"/>
      <c r="T81" s="48">
        <f t="shared" si="15"/>
        <v>368.1999999999985</v>
      </c>
      <c r="U81" s="48"/>
    </row>
    <row r="82" spans="2:21" ht="13.5">
      <c r="B82" s="12">
        <v>74</v>
      </c>
      <c r="C82" s="45">
        <f t="shared" si="18"/>
        <v>1267605</v>
      </c>
      <c r="D82" s="45"/>
      <c r="E82" s="12">
        <f t="shared" si="20"/>
        <v>2010</v>
      </c>
      <c r="F82" s="13">
        <v>42059</v>
      </c>
      <c r="G82" s="12" t="s">
        <v>6</v>
      </c>
      <c r="H82" s="46">
        <v>1.35359</v>
      </c>
      <c r="I82" s="46"/>
      <c r="J82" s="12">
        <v>94</v>
      </c>
      <c r="K82" s="45">
        <f t="shared" si="16"/>
        <v>38028.15</v>
      </c>
      <c r="L82" s="45"/>
      <c r="M82" s="14">
        <f t="shared" si="19"/>
        <v>0.32</v>
      </c>
      <c r="N82" s="12">
        <f t="shared" si="21"/>
        <v>2010</v>
      </c>
      <c r="O82" s="13">
        <v>42061</v>
      </c>
      <c r="P82" s="46">
        <f>IF(H82="","",IF(G82="買",H82-(J82*0.0001),H82+(J82*0.0001)))</f>
        <v>1.3629900000000001</v>
      </c>
      <c r="Q82" s="46"/>
      <c r="R82" s="47">
        <f t="shared" si="17"/>
        <v>-37135</v>
      </c>
      <c r="S82" s="47"/>
      <c r="T82" s="48">
        <f t="shared" si="15"/>
        <v>-94</v>
      </c>
      <c r="U82" s="48"/>
    </row>
    <row r="83" spans="2:21" ht="13.5">
      <c r="B83" s="12">
        <v>75</v>
      </c>
      <c r="C83" s="45">
        <f t="shared" si="18"/>
        <v>1230470</v>
      </c>
      <c r="D83" s="45"/>
      <c r="E83" s="12">
        <f t="shared" si="20"/>
        <v>2010</v>
      </c>
      <c r="F83" s="13">
        <v>42065</v>
      </c>
      <c r="G83" s="12" t="s">
        <v>6</v>
      </c>
      <c r="H83" s="46">
        <v>1.35202</v>
      </c>
      <c r="I83" s="46"/>
      <c r="J83" s="12">
        <v>83</v>
      </c>
      <c r="K83" s="45">
        <f t="shared" si="16"/>
        <v>36914.1</v>
      </c>
      <c r="L83" s="45"/>
      <c r="M83" s="14">
        <f t="shared" si="19"/>
        <v>0.36</v>
      </c>
      <c r="N83" s="12">
        <f t="shared" si="21"/>
        <v>2010</v>
      </c>
      <c r="O83" s="13">
        <v>42065</v>
      </c>
      <c r="P83" s="46">
        <f>IF(H83="","",IF(G83="買",H83-(J83*0.0001),H83+(J83*0.0001)))</f>
        <v>1.36032</v>
      </c>
      <c r="Q83" s="46"/>
      <c r="R83" s="47">
        <f t="shared" si="17"/>
        <v>-36888</v>
      </c>
      <c r="S83" s="47"/>
      <c r="T83" s="48">
        <f t="shared" si="15"/>
        <v>-83</v>
      </c>
      <c r="U83" s="48"/>
    </row>
    <row r="84" spans="2:21" ht="13.5">
      <c r="B84" s="12">
        <v>76</v>
      </c>
      <c r="C84" s="45">
        <f t="shared" si="18"/>
        <v>1193582</v>
      </c>
      <c r="D84" s="45"/>
      <c r="E84" s="12">
        <f t="shared" si="20"/>
        <v>2010</v>
      </c>
      <c r="F84" s="13">
        <v>42072</v>
      </c>
      <c r="G84" s="12" t="s">
        <v>6</v>
      </c>
      <c r="H84" s="46">
        <v>1.35974</v>
      </c>
      <c r="I84" s="46"/>
      <c r="J84" s="12">
        <v>42</v>
      </c>
      <c r="K84" s="45">
        <f t="shared" si="16"/>
        <v>35807.46</v>
      </c>
      <c r="L84" s="45"/>
      <c r="M84" s="14">
        <f t="shared" si="19"/>
        <v>0.69</v>
      </c>
      <c r="N84" s="12">
        <f t="shared" si="21"/>
        <v>2010</v>
      </c>
      <c r="O84" s="13">
        <v>42073</v>
      </c>
      <c r="P84" s="46">
        <v>1.3625</v>
      </c>
      <c r="Q84" s="46"/>
      <c r="R84" s="47">
        <f t="shared" si="17"/>
        <v>-23511</v>
      </c>
      <c r="S84" s="47"/>
      <c r="T84" s="48">
        <f>IF(G84="買",(P84-H84)*10000,(H84-P84)*10000)</f>
        <v>-27.600000000000957</v>
      </c>
      <c r="U84" s="48"/>
    </row>
    <row r="85" spans="2:21" ht="13.5">
      <c r="B85" s="12">
        <v>77</v>
      </c>
      <c r="C85" s="45">
        <f t="shared" si="18"/>
        <v>1170071</v>
      </c>
      <c r="D85" s="45"/>
      <c r="E85" s="12">
        <f t="shared" si="20"/>
        <v>2010</v>
      </c>
      <c r="F85" s="13">
        <v>42095</v>
      </c>
      <c r="G85" s="12" t="s">
        <v>7</v>
      </c>
      <c r="H85" s="46">
        <v>1.35188</v>
      </c>
      <c r="I85" s="46"/>
      <c r="J85" s="12">
        <v>66</v>
      </c>
      <c r="K85" s="45">
        <f t="shared" si="16"/>
        <v>35102.13</v>
      </c>
      <c r="L85" s="45"/>
      <c r="M85" s="14">
        <f t="shared" si="19"/>
        <v>0.43</v>
      </c>
      <c r="N85" s="12">
        <f t="shared" si="21"/>
        <v>2010</v>
      </c>
      <c r="O85" s="13">
        <v>42099</v>
      </c>
      <c r="P85" s="46">
        <v>1.3464</v>
      </c>
      <c r="Q85" s="46"/>
      <c r="R85" s="47">
        <f t="shared" si="17"/>
        <v>-29091</v>
      </c>
      <c r="S85" s="47"/>
      <c r="T85" s="48">
        <f aca="true" t="shared" si="22" ref="T85:T91">IF(O85="","",IF(R85&lt;0,J85*(-1),IF(G85="買",(P85-H85)*10000,(H85-P85)*10000)))</f>
        <v>-66</v>
      </c>
      <c r="U85" s="48"/>
    </row>
    <row r="86" spans="2:21" ht="13.5">
      <c r="B86" s="12">
        <v>78</v>
      </c>
      <c r="C86" s="45">
        <f t="shared" si="18"/>
        <v>1140980</v>
      </c>
      <c r="D86" s="45"/>
      <c r="E86" s="12">
        <f t="shared" si="20"/>
        <v>2010</v>
      </c>
      <c r="F86" s="13">
        <v>42122</v>
      </c>
      <c r="G86" s="12" t="s">
        <v>6</v>
      </c>
      <c r="H86" s="46">
        <v>1.31814</v>
      </c>
      <c r="I86" s="46"/>
      <c r="J86" s="12">
        <v>87</v>
      </c>
      <c r="K86" s="45">
        <f t="shared" si="16"/>
        <v>34229.4</v>
      </c>
      <c r="L86" s="45"/>
      <c r="M86" s="14">
        <f t="shared" si="19"/>
        <v>0.31</v>
      </c>
      <c r="N86" s="12">
        <f t="shared" si="21"/>
        <v>2010</v>
      </c>
      <c r="O86" s="13">
        <v>42124</v>
      </c>
      <c r="P86" s="46">
        <f>IF(H86="","",IF(G86="買",H86-(J86*0.0001),H86+(J86*0.0001)))</f>
        <v>1.32684</v>
      </c>
      <c r="Q86" s="46"/>
      <c r="R86" s="47">
        <f t="shared" si="17"/>
        <v>-33296</v>
      </c>
      <c r="S86" s="47"/>
      <c r="T86" s="48">
        <f t="shared" si="22"/>
        <v>-87</v>
      </c>
      <c r="U86" s="48"/>
    </row>
    <row r="87" spans="2:21" ht="13.5">
      <c r="B87" s="12">
        <v>79</v>
      </c>
      <c r="C87" s="45">
        <f t="shared" si="18"/>
        <v>1107684</v>
      </c>
      <c r="D87" s="45"/>
      <c r="E87" s="12">
        <f t="shared" si="20"/>
        <v>2010</v>
      </c>
      <c r="F87" s="13">
        <v>42165</v>
      </c>
      <c r="G87" s="12" t="s">
        <v>7</v>
      </c>
      <c r="H87" s="46">
        <v>1.19919</v>
      </c>
      <c r="I87" s="46"/>
      <c r="J87" s="12">
        <v>42</v>
      </c>
      <c r="K87" s="45">
        <f t="shared" si="16"/>
        <v>33230.52</v>
      </c>
      <c r="L87" s="45"/>
      <c r="M87" s="14">
        <f t="shared" si="19"/>
        <v>0.64</v>
      </c>
      <c r="N87" s="12">
        <f t="shared" si="21"/>
        <v>2010</v>
      </c>
      <c r="O87" s="13">
        <v>42172</v>
      </c>
      <c r="P87" s="46">
        <v>1.22443</v>
      </c>
      <c r="Q87" s="46"/>
      <c r="R87" s="47">
        <f t="shared" si="17"/>
        <v>199427</v>
      </c>
      <c r="S87" s="47"/>
      <c r="T87" s="48">
        <f t="shared" si="22"/>
        <v>252.3999999999993</v>
      </c>
      <c r="U87" s="48"/>
    </row>
    <row r="88" spans="2:21" ht="13.5">
      <c r="B88" s="12">
        <v>80</v>
      </c>
      <c r="C88" s="45">
        <f t="shared" si="18"/>
        <v>1307111</v>
      </c>
      <c r="D88" s="45"/>
      <c r="E88" s="12">
        <f t="shared" si="20"/>
        <v>2010</v>
      </c>
      <c r="F88" s="13">
        <v>42180</v>
      </c>
      <c r="G88" s="12" t="s">
        <v>7</v>
      </c>
      <c r="H88" s="46">
        <v>1.23374</v>
      </c>
      <c r="I88" s="46"/>
      <c r="J88" s="12">
        <v>47</v>
      </c>
      <c r="K88" s="45">
        <f t="shared" si="16"/>
        <v>39213.33</v>
      </c>
      <c r="L88" s="45"/>
      <c r="M88" s="14">
        <f t="shared" si="19"/>
        <v>0.67</v>
      </c>
      <c r="N88" s="12">
        <f t="shared" si="21"/>
        <v>2010</v>
      </c>
      <c r="O88" s="13">
        <v>42180</v>
      </c>
      <c r="P88" s="46">
        <f>IF(H88="","",IF(G88="買",H88-(J88*0.0001),H88+(J88*0.0001)))</f>
        <v>1.2290400000000001</v>
      </c>
      <c r="Q88" s="46"/>
      <c r="R88" s="47">
        <f t="shared" si="17"/>
        <v>-38876</v>
      </c>
      <c r="S88" s="47"/>
      <c r="T88" s="48">
        <f t="shared" si="22"/>
        <v>-47</v>
      </c>
      <c r="U88" s="48"/>
    </row>
    <row r="89" spans="2:21" ht="13.5">
      <c r="B89" s="12">
        <v>81</v>
      </c>
      <c r="C89" s="45">
        <f t="shared" si="18"/>
        <v>1268235</v>
      </c>
      <c r="D89" s="45"/>
      <c r="E89" s="12">
        <f t="shared" si="20"/>
        <v>2010</v>
      </c>
      <c r="F89" s="13">
        <v>42242</v>
      </c>
      <c r="G89" s="12" t="s">
        <v>7</v>
      </c>
      <c r="H89" s="46">
        <v>1.27282</v>
      </c>
      <c r="I89" s="46"/>
      <c r="J89" s="12">
        <v>69</v>
      </c>
      <c r="K89" s="45">
        <f t="shared" si="16"/>
        <v>38047.049999999996</v>
      </c>
      <c r="L89" s="45"/>
      <c r="M89" s="14">
        <f t="shared" si="19"/>
        <v>0.44</v>
      </c>
      <c r="N89" s="12">
        <f t="shared" si="21"/>
        <v>2010</v>
      </c>
      <c r="O89" s="13">
        <v>42246</v>
      </c>
      <c r="P89" s="46">
        <f>IF(H89="","",IF(G89="買",H89-(J89*0.0001),H89+(J89*0.0001)))</f>
        <v>1.2659200000000002</v>
      </c>
      <c r="Q89" s="46"/>
      <c r="R89" s="47">
        <f t="shared" si="17"/>
        <v>-37481</v>
      </c>
      <c r="S89" s="47"/>
      <c r="T89" s="48">
        <f t="shared" si="22"/>
        <v>-69</v>
      </c>
      <c r="U89" s="48"/>
    </row>
    <row r="90" spans="2:21" ht="13.5">
      <c r="B90" s="12">
        <v>82</v>
      </c>
      <c r="C90" s="45">
        <f t="shared" si="18"/>
        <v>1230754</v>
      </c>
      <c r="D90" s="45"/>
      <c r="E90" s="12">
        <f t="shared" si="20"/>
        <v>2010</v>
      </c>
      <c r="F90" s="13">
        <v>42250</v>
      </c>
      <c r="G90" s="12" t="s">
        <v>7</v>
      </c>
      <c r="H90" s="46">
        <v>1.28284</v>
      </c>
      <c r="I90" s="46"/>
      <c r="J90" s="12">
        <v>23</v>
      </c>
      <c r="K90" s="45">
        <f t="shared" si="16"/>
        <v>36922.619999999995</v>
      </c>
      <c r="L90" s="45"/>
      <c r="M90" s="14">
        <f t="shared" si="19"/>
        <v>1.3</v>
      </c>
      <c r="N90" s="12">
        <f t="shared" si="21"/>
        <v>2010</v>
      </c>
      <c r="O90" s="13">
        <v>42254</v>
      </c>
      <c r="P90" s="46">
        <f>IF(H90="","",IF(G90="買",H90-(J90*0.0001),H90+(J90*0.0001)))</f>
        <v>1.28054</v>
      </c>
      <c r="Q90" s="46"/>
      <c r="R90" s="47">
        <f t="shared" si="17"/>
        <v>-36913</v>
      </c>
      <c r="S90" s="47"/>
      <c r="T90" s="48">
        <f t="shared" si="22"/>
        <v>-23</v>
      </c>
      <c r="U90" s="48"/>
    </row>
    <row r="91" spans="2:21" ht="13.5">
      <c r="B91" s="12">
        <v>83</v>
      </c>
      <c r="C91" s="45">
        <f t="shared" si="18"/>
        <v>1193841</v>
      </c>
      <c r="D91" s="45"/>
      <c r="E91" s="12">
        <f t="shared" si="20"/>
        <v>2010</v>
      </c>
      <c r="F91" s="13">
        <v>42275</v>
      </c>
      <c r="G91" s="12" t="s">
        <v>7</v>
      </c>
      <c r="H91" s="46">
        <v>1.34908</v>
      </c>
      <c r="I91" s="46"/>
      <c r="J91" s="12">
        <v>113</v>
      </c>
      <c r="K91" s="45">
        <f t="shared" si="16"/>
        <v>35815.229999999996</v>
      </c>
      <c r="L91" s="45"/>
      <c r="M91" s="14">
        <f t="shared" si="19"/>
        <v>0.25</v>
      </c>
      <c r="N91" s="12">
        <f t="shared" si="21"/>
        <v>2010</v>
      </c>
      <c r="O91" s="13">
        <v>42285</v>
      </c>
      <c r="P91" s="46">
        <v>1.38424</v>
      </c>
      <c r="Q91" s="46"/>
      <c r="R91" s="47">
        <f t="shared" si="17"/>
        <v>108518</v>
      </c>
      <c r="S91" s="47"/>
      <c r="T91" s="48">
        <f t="shared" si="22"/>
        <v>351.5999999999986</v>
      </c>
      <c r="U91" s="48"/>
    </row>
    <row r="92" spans="2:21" ht="13.5">
      <c r="B92" s="12">
        <v>84</v>
      </c>
      <c r="C92" s="45">
        <f t="shared" si="18"/>
        <v>1302359</v>
      </c>
      <c r="D92" s="45"/>
      <c r="E92" s="12">
        <f t="shared" si="20"/>
        <v>2010</v>
      </c>
      <c r="F92" s="13">
        <v>42296</v>
      </c>
      <c r="G92" s="12" t="s">
        <v>6</v>
      </c>
      <c r="H92" s="46">
        <v>1.39238</v>
      </c>
      <c r="I92" s="46"/>
      <c r="J92" s="12">
        <v>83</v>
      </c>
      <c r="K92" s="45">
        <f t="shared" si="16"/>
        <v>39070.77</v>
      </c>
      <c r="L92" s="45"/>
      <c r="M92" s="14">
        <f t="shared" si="19"/>
        <v>0.38</v>
      </c>
      <c r="N92" s="12">
        <f t="shared" si="21"/>
        <v>2010</v>
      </c>
      <c r="O92" s="13">
        <v>42298</v>
      </c>
      <c r="P92" s="46">
        <v>1.3999</v>
      </c>
      <c r="Q92" s="46"/>
      <c r="R92" s="47">
        <f t="shared" si="17"/>
        <v>-35279</v>
      </c>
      <c r="S92" s="47"/>
      <c r="T92" s="48">
        <f>IF(G92="買",(P92-H92)*10000,(H92-P92)*10000)</f>
        <v>-75.1999999999997</v>
      </c>
      <c r="U92" s="48"/>
    </row>
    <row r="93" spans="2:21" ht="13.5">
      <c r="B93" s="12">
        <v>85</v>
      </c>
      <c r="C93" s="45">
        <f t="shared" si="18"/>
        <v>1267080</v>
      </c>
      <c r="D93" s="45"/>
      <c r="E93" s="12">
        <f t="shared" si="20"/>
        <v>2010</v>
      </c>
      <c r="F93" s="13">
        <v>42309</v>
      </c>
      <c r="G93" s="12" t="s">
        <v>7</v>
      </c>
      <c r="H93" s="46">
        <v>1.39934</v>
      </c>
      <c r="I93" s="46"/>
      <c r="J93" s="12">
        <v>106</v>
      </c>
      <c r="K93" s="45">
        <f t="shared" si="16"/>
        <v>38012.4</v>
      </c>
      <c r="L93" s="45"/>
      <c r="M93" s="14">
        <f t="shared" si="19"/>
        <v>0.29</v>
      </c>
      <c r="N93" s="12">
        <f t="shared" si="21"/>
        <v>2010</v>
      </c>
      <c r="O93" s="13">
        <v>42309</v>
      </c>
      <c r="P93" s="46">
        <f>IF(H93="","",IF(G93="買",H93-(J93*0.0001),H93+(J93*0.0001)))</f>
        <v>1.38874</v>
      </c>
      <c r="Q93" s="46"/>
      <c r="R93" s="47">
        <f t="shared" si="17"/>
        <v>-37950</v>
      </c>
      <c r="S93" s="47"/>
      <c r="T93" s="48">
        <f>IF(O93="","",IF(R93&lt;0,J93*(-1),IF(G93="買",(P93-H93)*10000,(H93-P93)*10000)))</f>
        <v>-106</v>
      </c>
      <c r="U93" s="48"/>
    </row>
    <row r="94" spans="2:21" ht="13.5">
      <c r="B94" s="12">
        <v>86</v>
      </c>
      <c r="C94" s="45">
        <f t="shared" si="18"/>
        <v>1229130</v>
      </c>
      <c r="D94" s="45"/>
      <c r="E94" s="12">
        <f t="shared" si="20"/>
        <v>2010</v>
      </c>
      <c r="F94" s="13">
        <v>42324</v>
      </c>
      <c r="G94" s="12" t="s">
        <v>6</v>
      </c>
      <c r="H94" s="46">
        <v>1.35708</v>
      </c>
      <c r="I94" s="46"/>
      <c r="J94" s="12">
        <v>72</v>
      </c>
      <c r="K94" s="45">
        <f t="shared" si="16"/>
        <v>36873.9</v>
      </c>
      <c r="L94" s="45"/>
      <c r="M94" s="14">
        <f t="shared" si="19"/>
        <v>0.41</v>
      </c>
      <c r="N94" s="12">
        <f t="shared" si="21"/>
        <v>2010</v>
      </c>
      <c r="O94" s="13">
        <v>42326</v>
      </c>
      <c r="P94" s="46">
        <f>IF(H94="","",IF(G94="買",H94-(J94*0.0001),H94+(J94*0.0001)))</f>
        <v>1.3642800000000002</v>
      </c>
      <c r="Q94" s="46"/>
      <c r="R94" s="47">
        <f t="shared" si="17"/>
        <v>-36444</v>
      </c>
      <c r="S94" s="47"/>
      <c r="T94" s="48">
        <f>IF(O94="","",IF(R94&lt;0,J94*(-1),IF(G94="買",(P94-H94)*10000,(H94-P94)*10000)))</f>
        <v>-72</v>
      </c>
      <c r="U94" s="48"/>
    </row>
    <row r="95" spans="2:21" ht="13.5">
      <c r="B95" s="12">
        <v>87</v>
      </c>
      <c r="C95" s="45">
        <f t="shared" si="18"/>
        <v>1192686</v>
      </c>
      <c r="D95" s="45"/>
      <c r="E95" s="12">
        <f t="shared" si="20"/>
        <v>2010</v>
      </c>
      <c r="F95" s="13">
        <v>42340</v>
      </c>
      <c r="G95" s="12" t="s">
        <v>7</v>
      </c>
      <c r="H95" s="46">
        <v>1.31899</v>
      </c>
      <c r="I95" s="46"/>
      <c r="J95" s="12">
        <v>135</v>
      </c>
      <c r="K95" s="45">
        <f t="shared" si="16"/>
        <v>35780.58</v>
      </c>
      <c r="L95" s="45"/>
      <c r="M95" s="14">
        <f t="shared" si="19"/>
        <v>0.21</v>
      </c>
      <c r="N95" s="12">
        <f t="shared" si="21"/>
        <v>2010</v>
      </c>
      <c r="O95" s="13">
        <v>42346</v>
      </c>
      <c r="P95" s="46">
        <v>1.3235</v>
      </c>
      <c r="Q95" s="46"/>
      <c r="R95" s="47">
        <f t="shared" si="17"/>
        <v>11692</v>
      </c>
      <c r="S95" s="47"/>
      <c r="T95" s="48">
        <f>IF(O95="","",IF(R95&lt;0,J95*(-1),IF(G95="買",(P95-H95)*10000,(H95-P95)*10000)))</f>
        <v>45.09999999999792</v>
      </c>
      <c r="U95" s="48"/>
    </row>
    <row r="96" spans="2:21" ht="13.5">
      <c r="B96" s="12">
        <v>88</v>
      </c>
      <c r="C96" s="45">
        <f t="shared" si="18"/>
        <v>1204378</v>
      </c>
      <c r="D96" s="45"/>
      <c r="E96" s="12">
        <f t="shared" si="20"/>
        <v>2010</v>
      </c>
      <c r="F96" s="13">
        <v>42359</v>
      </c>
      <c r="G96" s="12" t="s">
        <v>6</v>
      </c>
      <c r="H96" s="46">
        <v>1.31412</v>
      </c>
      <c r="I96" s="46"/>
      <c r="J96" s="12">
        <v>54</v>
      </c>
      <c r="K96" s="45">
        <f t="shared" si="16"/>
        <v>36131.34</v>
      </c>
      <c r="L96" s="45"/>
      <c r="M96" s="14">
        <f t="shared" si="19"/>
        <v>0.54</v>
      </c>
      <c r="N96" s="12">
        <f t="shared" si="21"/>
        <v>2010</v>
      </c>
      <c r="O96" s="13">
        <v>42365</v>
      </c>
      <c r="P96" s="46">
        <v>1.316</v>
      </c>
      <c r="Q96" s="46"/>
      <c r="R96" s="47">
        <f t="shared" si="17"/>
        <v>-12533</v>
      </c>
      <c r="S96" s="47"/>
      <c r="T96" s="48">
        <f>IF(G96="買",(P96-H96)*10000,(H96-P96)*10000)</f>
        <v>-18.800000000001038</v>
      </c>
      <c r="U96" s="48"/>
    </row>
    <row r="97" spans="2:21" ht="13.5">
      <c r="B97" s="12">
        <v>89</v>
      </c>
      <c r="C97" s="45">
        <f t="shared" si="18"/>
        <v>1191845</v>
      </c>
      <c r="D97" s="45"/>
      <c r="E97" s="12">
        <f t="shared" si="20"/>
        <v>2010</v>
      </c>
      <c r="F97" s="13">
        <v>42365</v>
      </c>
      <c r="G97" s="12" t="s">
        <v>7</v>
      </c>
      <c r="H97" s="46">
        <v>1.31653</v>
      </c>
      <c r="I97" s="46"/>
      <c r="J97" s="12">
        <v>49</v>
      </c>
      <c r="K97" s="45">
        <f t="shared" si="16"/>
        <v>35755.35</v>
      </c>
      <c r="L97" s="45"/>
      <c r="M97" s="14">
        <f t="shared" si="19"/>
        <v>0.59</v>
      </c>
      <c r="N97" s="12">
        <f t="shared" si="21"/>
        <v>2010</v>
      </c>
      <c r="O97" s="13">
        <v>42366</v>
      </c>
      <c r="P97" s="46">
        <f aca="true" t="shared" si="23" ref="P97:P107">IF(H97="","",IF(G97="買",H97-(J97*0.0001),H97+(J97*0.0001)))</f>
        <v>1.31163</v>
      </c>
      <c r="Q97" s="46"/>
      <c r="R97" s="47">
        <f t="shared" si="17"/>
        <v>-35691</v>
      </c>
      <c r="S97" s="47"/>
      <c r="T97" s="48">
        <f aca="true" t="shared" si="24" ref="T97:T108">IF(O97="","",IF(R97&lt;0,J97*(-1),IF(G97="買",(P97-H97)*10000,(H97-P97)*10000)))</f>
        <v>-49</v>
      </c>
      <c r="U97" s="48"/>
    </row>
    <row r="98" spans="2:21" ht="13.5">
      <c r="B98" s="12">
        <v>90</v>
      </c>
      <c r="C98" s="45">
        <f t="shared" si="18"/>
        <v>1156154</v>
      </c>
      <c r="D98" s="45"/>
      <c r="E98" s="12">
        <v>2011</v>
      </c>
      <c r="F98" s="13">
        <v>42015</v>
      </c>
      <c r="G98" s="12" t="s">
        <v>6</v>
      </c>
      <c r="H98" s="46">
        <v>1.29117</v>
      </c>
      <c r="I98" s="46"/>
      <c r="J98" s="12">
        <v>76</v>
      </c>
      <c r="K98" s="45">
        <f t="shared" si="16"/>
        <v>34684.619999999995</v>
      </c>
      <c r="L98" s="45"/>
      <c r="M98" s="14">
        <f t="shared" si="19"/>
        <v>0.36</v>
      </c>
      <c r="N98" s="12">
        <f t="shared" si="21"/>
        <v>2010</v>
      </c>
      <c r="O98" s="13">
        <v>42015</v>
      </c>
      <c r="P98" s="46">
        <f t="shared" si="23"/>
        <v>1.29877</v>
      </c>
      <c r="Q98" s="46"/>
      <c r="R98" s="47">
        <f t="shared" si="17"/>
        <v>-33777</v>
      </c>
      <c r="S98" s="47"/>
      <c r="T98" s="48">
        <f t="shared" si="24"/>
        <v>-76</v>
      </c>
      <c r="U98" s="48"/>
    </row>
    <row r="99" spans="2:21" ht="13.5">
      <c r="B99" s="12">
        <v>91</v>
      </c>
      <c r="C99" s="45">
        <f t="shared" si="18"/>
        <v>1122377</v>
      </c>
      <c r="D99" s="45"/>
      <c r="E99" s="12">
        <f t="shared" si="20"/>
        <v>2011</v>
      </c>
      <c r="F99" s="13">
        <v>42031</v>
      </c>
      <c r="G99" s="12" t="s">
        <v>7</v>
      </c>
      <c r="H99" s="46">
        <v>1.37446</v>
      </c>
      <c r="I99" s="46"/>
      <c r="J99" s="12">
        <v>115</v>
      </c>
      <c r="K99" s="45">
        <f t="shared" si="16"/>
        <v>33671.31</v>
      </c>
      <c r="L99" s="45"/>
      <c r="M99" s="14">
        <f t="shared" si="19"/>
        <v>0.23</v>
      </c>
      <c r="N99" s="12">
        <f t="shared" si="21"/>
        <v>2010</v>
      </c>
      <c r="O99" s="13">
        <v>42032</v>
      </c>
      <c r="P99" s="46">
        <f t="shared" si="23"/>
        <v>1.36296</v>
      </c>
      <c r="Q99" s="46"/>
      <c r="R99" s="47">
        <f t="shared" si="17"/>
        <v>-32654</v>
      </c>
      <c r="S99" s="47"/>
      <c r="T99" s="48">
        <f t="shared" si="24"/>
        <v>-115</v>
      </c>
      <c r="U99" s="48"/>
    </row>
    <row r="100" spans="2:21" ht="13.5">
      <c r="B100" s="12">
        <v>92</v>
      </c>
      <c r="C100" s="45">
        <f t="shared" si="18"/>
        <v>1089723</v>
      </c>
      <c r="D100" s="45"/>
      <c r="E100" s="12">
        <f t="shared" si="20"/>
        <v>2011</v>
      </c>
      <c r="F100" s="13">
        <v>42043</v>
      </c>
      <c r="G100" s="12" t="s">
        <v>7</v>
      </c>
      <c r="H100" s="46">
        <v>1.36637</v>
      </c>
      <c r="I100" s="46"/>
      <c r="J100" s="12">
        <v>79</v>
      </c>
      <c r="K100" s="45">
        <f t="shared" si="16"/>
        <v>32691.69</v>
      </c>
      <c r="L100" s="45"/>
      <c r="M100" s="14">
        <f t="shared" si="19"/>
        <v>0.33</v>
      </c>
      <c r="N100" s="12">
        <f t="shared" si="21"/>
        <v>2010</v>
      </c>
      <c r="O100" s="13">
        <v>42045</v>
      </c>
      <c r="P100" s="46">
        <f t="shared" si="23"/>
        <v>1.35847</v>
      </c>
      <c r="Q100" s="46"/>
      <c r="R100" s="47">
        <f t="shared" si="17"/>
        <v>-32185</v>
      </c>
      <c r="S100" s="47"/>
      <c r="T100" s="48">
        <f t="shared" si="24"/>
        <v>-79</v>
      </c>
      <c r="U100" s="48"/>
    </row>
    <row r="101" spans="2:21" ht="13.5">
      <c r="B101" s="12">
        <v>93</v>
      </c>
      <c r="C101" s="45">
        <f t="shared" si="18"/>
        <v>1057538</v>
      </c>
      <c r="D101" s="45"/>
      <c r="E101" s="12">
        <f t="shared" si="20"/>
        <v>2011</v>
      </c>
      <c r="F101" s="13">
        <v>42079</v>
      </c>
      <c r="G101" s="12" t="s">
        <v>6</v>
      </c>
      <c r="H101" s="46">
        <v>1.39742</v>
      </c>
      <c r="I101" s="46"/>
      <c r="J101" s="12">
        <v>70</v>
      </c>
      <c r="K101" s="45">
        <f t="shared" si="16"/>
        <v>31726.14</v>
      </c>
      <c r="L101" s="45"/>
      <c r="M101" s="14">
        <f t="shared" si="19"/>
        <v>0.36</v>
      </c>
      <c r="N101" s="12">
        <f t="shared" si="21"/>
        <v>2010</v>
      </c>
      <c r="O101" s="13">
        <v>42080</v>
      </c>
      <c r="P101" s="46">
        <f t="shared" si="23"/>
        <v>1.40442</v>
      </c>
      <c r="Q101" s="46"/>
      <c r="R101" s="47">
        <f t="shared" si="17"/>
        <v>-31111</v>
      </c>
      <c r="S101" s="47"/>
      <c r="T101" s="48">
        <f t="shared" si="24"/>
        <v>-70</v>
      </c>
      <c r="U101" s="48"/>
    </row>
    <row r="102" spans="2:21" ht="13.5">
      <c r="B102" s="12">
        <v>94</v>
      </c>
      <c r="C102" s="45">
        <f t="shared" si="18"/>
        <v>1026427</v>
      </c>
      <c r="D102" s="45"/>
      <c r="E102" s="12">
        <f t="shared" si="20"/>
        <v>2011</v>
      </c>
      <c r="F102" s="13">
        <v>42091</v>
      </c>
      <c r="G102" s="12" t="s">
        <v>6</v>
      </c>
      <c r="H102" s="46">
        <v>1.40817</v>
      </c>
      <c r="I102" s="46"/>
      <c r="J102" s="12">
        <v>38</v>
      </c>
      <c r="K102" s="45">
        <f t="shared" si="16"/>
        <v>30792.809999999998</v>
      </c>
      <c r="L102" s="45"/>
      <c r="M102" s="14">
        <f t="shared" si="19"/>
        <v>0.65</v>
      </c>
      <c r="N102" s="12">
        <f t="shared" si="21"/>
        <v>2010</v>
      </c>
      <c r="O102" s="13">
        <v>42092</v>
      </c>
      <c r="P102" s="46">
        <f t="shared" si="23"/>
        <v>1.41197</v>
      </c>
      <c r="Q102" s="46"/>
      <c r="R102" s="47">
        <f t="shared" si="17"/>
        <v>-30493</v>
      </c>
      <c r="S102" s="47"/>
      <c r="T102" s="48">
        <f t="shared" si="24"/>
        <v>-38</v>
      </c>
      <c r="U102" s="48"/>
    </row>
    <row r="103" spans="2:21" ht="13.5">
      <c r="B103" s="12">
        <v>95</v>
      </c>
      <c r="C103" s="45">
        <f t="shared" si="18"/>
        <v>995934</v>
      </c>
      <c r="D103" s="45"/>
      <c r="E103" s="12">
        <f t="shared" si="20"/>
        <v>2011</v>
      </c>
      <c r="F103" s="13">
        <v>42093</v>
      </c>
      <c r="G103" s="12" t="s">
        <v>6</v>
      </c>
      <c r="H103" s="46">
        <v>1.40583</v>
      </c>
      <c r="I103" s="46"/>
      <c r="J103" s="12">
        <v>53</v>
      </c>
      <c r="K103" s="45">
        <f t="shared" si="16"/>
        <v>29878.02</v>
      </c>
      <c r="L103" s="45"/>
      <c r="M103" s="14">
        <f t="shared" si="19"/>
        <v>0.45</v>
      </c>
      <c r="N103" s="12">
        <f t="shared" si="21"/>
        <v>2010</v>
      </c>
      <c r="O103" s="13">
        <v>42093</v>
      </c>
      <c r="P103" s="46">
        <f t="shared" si="23"/>
        <v>1.41113</v>
      </c>
      <c r="Q103" s="46"/>
      <c r="R103" s="47">
        <f t="shared" si="17"/>
        <v>-29444</v>
      </c>
      <c r="S103" s="47"/>
      <c r="T103" s="48">
        <f t="shared" si="24"/>
        <v>-53</v>
      </c>
      <c r="U103" s="48"/>
    </row>
    <row r="104" spans="2:21" ht="13.5">
      <c r="B104" s="12">
        <v>96</v>
      </c>
      <c r="C104" s="45">
        <f t="shared" si="18"/>
        <v>966490</v>
      </c>
      <c r="D104" s="45"/>
      <c r="E104" s="12">
        <f t="shared" si="20"/>
        <v>2011</v>
      </c>
      <c r="F104" s="13">
        <v>42107</v>
      </c>
      <c r="G104" s="12" t="s">
        <v>7</v>
      </c>
      <c r="H104" s="46">
        <v>1.45089</v>
      </c>
      <c r="I104" s="46"/>
      <c r="J104" s="12">
        <v>80</v>
      </c>
      <c r="K104" s="45">
        <f t="shared" si="16"/>
        <v>28994.7</v>
      </c>
      <c r="L104" s="45"/>
      <c r="M104" s="14">
        <f t="shared" si="19"/>
        <v>0.29</v>
      </c>
      <c r="N104" s="12">
        <f t="shared" si="21"/>
        <v>2010</v>
      </c>
      <c r="O104" s="13">
        <v>42107</v>
      </c>
      <c r="P104" s="46">
        <f t="shared" si="23"/>
        <v>1.44289</v>
      </c>
      <c r="Q104" s="46"/>
      <c r="R104" s="47">
        <f t="shared" si="17"/>
        <v>-28641</v>
      </c>
      <c r="S104" s="47"/>
      <c r="T104" s="48">
        <f t="shared" si="24"/>
        <v>-80</v>
      </c>
      <c r="U104" s="48"/>
    </row>
    <row r="105" spans="2:21" ht="13.5">
      <c r="B105" s="12">
        <v>97</v>
      </c>
      <c r="C105" s="45">
        <f t="shared" si="18"/>
        <v>937849</v>
      </c>
      <c r="D105" s="45"/>
      <c r="E105" s="12">
        <f t="shared" si="20"/>
        <v>2011</v>
      </c>
      <c r="F105" s="13">
        <v>42109</v>
      </c>
      <c r="G105" s="12" t="s">
        <v>6</v>
      </c>
      <c r="H105" s="46">
        <v>1.44416</v>
      </c>
      <c r="I105" s="46"/>
      <c r="J105" s="12">
        <v>63</v>
      </c>
      <c r="K105" s="45">
        <f t="shared" si="16"/>
        <v>28135.469999999998</v>
      </c>
      <c r="L105" s="45"/>
      <c r="M105" s="14">
        <f t="shared" si="19"/>
        <v>0.36</v>
      </c>
      <c r="N105" s="12">
        <f t="shared" si="21"/>
        <v>2010</v>
      </c>
      <c r="O105" s="13">
        <v>42114</v>
      </c>
      <c r="P105" s="46">
        <f t="shared" si="23"/>
        <v>1.45046</v>
      </c>
      <c r="Q105" s="46"/>
      <c r="R105" s="47">
        <f t="shared" si="17"/>
        <v>-27999</v>
      </c>
      <c r="S105" s="47"/>
      <c r="T105" s="48">
        <f t="shared" si="24"/>
        <v>-63</v>
      </c>
      <c r="U105" s="48"/>
    </row>
    <row r="106" spans="2:21" ht="13.5">
      <c r="B106" s="12">
        <v>98</v>
      </c>
      <c r="C106" s="45">
        <f t="shared" si="18"/>
        <v>909850</v>
      </c>
      <c r="D106" s="45"/>
      <c r="E106" s="12">
        <f t="shared" si="20"/>
        <v>2011</v>
      </c>
      <c r="F106" s="13">
        <v>42123</v>
      </c>
      <c r="G106" s="12" t="s">
        <v>7</v>
      </c>
      <c r="H106" s="46">
        <v>1.48518</v>
      </c>
      <c r="I106" s="46"/>
      <c r="J106" s="12">
        <v>88</v>
      </c>
      <c r="K106" s="45">
        <f t="shared" si="16"/>
        <v>27295.5</v>
      </c>
      <c r="L106" s="45"/>
      <c r="M106" s="14">
        <f t="shared" si="19"/>
        <v>0.25</v>
      </c>
      <c r="N106" s="12">
        <f t="shared" si="21"/>
        <v>2010</v>
      </c>
      <c r="O106" s="13">
        <v>42127</v>
      </c>
      <c r="P106" s="46">
        <f t="shared" si="23"/>
        <v>1.47638</v>
      </c>
      <c r="Q106" s="46"/>
      <c r="R106" s="47">
        <f t="shared" si="17"/>
        <v>-27160</v>
      </c>
      <c r="S106" s="47"/>
      <c r="T106" s="48">
        <f t="shared" si="24"/>
        <v>-88</v>
      </c>
      <c r="U106" s="48"/>
    </row>
    <row r="107" spans="2:21" ht="13.5">
      <c r="B107" s="12">
        <v>99</v>
      </c>
      <c r="C107" s="45">
        <f t="shared" si="18"/>
        <v>882690</v>
      </c>
      <c r="D107" s="45"/>
      <c r="E107" s="12">
        <f t="shared" si="20"/>
        <v>2011</v>
      </c>
      <c r="F107" s="13">
        <v>42143</v>
      </c>
      <c r="G107" s="12" t="s">
        <v>7</v>
      </c>
      <c r="H107" s="46">
        <v>1.42809</v>
      </c>
      <c r="I107" s="46"/>
      <c r="J107" s="12">
        <v>74</v>
      </c>
      <c r="K107" s="45">
        <f t="shared" si="16"/>
        <v>26480.7</v>
      </c>
      <c r="L107" s="45"/>
      <c r="M107" s="14">
        <f t="shared" si="19"/>
        <v>0.28</v>
      </c>
      <c r="N107" s="12">
        <f t="shared" si="21"/>
        <v>2010</v>
      </c>
      <c r="O107" s="13">
        <v>42144</v>
      </c>
      <c r="P107" s="46">
        <f t="shared" si="23"/>
        <v>1.42069</v>
      </c>
      <c r="Q107" s="46"/>
      <c r="R107" s="47">
        <f t="shared" si="17"/>
        <v>-25580</v>
      </c>
      <c r="S107" s="47"/>
      <c r="T107" s="48">
        <f t="shared" si="24"/>
        <v>-74</v>
      </c>
      <c r="U107" s="48"/>
    </row>
    <row r="108" spans="2:21" ht="13.5">
      <c r="B108" s="12">
        <v>100</v>
      </c>
      <c r="C108" s="45">
        <f t="shared" si="18"/>
        <v>857110</v>
      </c>
      <c r="D108" s="45"/>
      <c r="E108" s="12">
        <f t="shared" si="20"/>
        <v>2011</v>
      </c>
      <c r="F108" s="13">
        <v>42164</v>
      </c>
      <c r="G108" s="12" t="s">
        <v>6</v>
      </c>
      <c r="H108" s="46">
        <v>1.46048</v>
      </c>
      <c r="I108" s="46"/>
      <c r="J108" s="12">
        <v>46</v>
      </c>
      <c r="K108" s="45">
        <f t="shared" si="16"/>
        <v>25713.3</v>
      </c>
      <c r="L108" s="45"/>
      <c r="M108" s="14">
        <f t="shared" si="19"/>
        <v>0.45</v>
      </c>
      <c r="N108" s="12">
        <f t="shared" si="21"/>
        <v>2010</v>
      </c>
      <c r="O108" s="13">
        <v>42176</v>
      </c>
      <c r="P108" s="46">
        <v>1.4349</v>
      </c>
      <c r="Q108" s="46"/>
      <c r="R108" s="47">
        <f t="shared" si="17"/>
        <v>142111</v>
      </c>
      <c r="S108" s="47"/>
      <c r="T108" s="48">
        <f t="shared" si="24"/>
        <v>255.79999999999936</v>
      </c>
      <c r="U108" s="48"/>
    </row>
    <row r="109" spans="2:21" ht="13.5">
      <c r="B109" s="2"/>
      <c r="C109" s="2"/>
      <c r="D109" s="2"/>
      <c r="E109" s="2"/>
      <c r="F109" s="2"/>
      <c r="G109" s="2"/>
      <c r="H109" s="2"/>
      <c r="I109" s="2"/>
      <c r="J109" s="2"/>
      <c r="K109" s="2"/>
      <c r="L109" s="2"/>
      <c r="M109" s="2"/>
      <c r="N109" s="2"/>
      <c r="O109" s="2"/>
      <c r="P109" s="2"/>
      <c r="Q109" s="2"/>
      <c r="R109" s="2"/>
      <c r="S109" s="2"/>
      <c r="T109" s="2"/>
      <c r="U109" s="2"/>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9:G11 G14:G45 G47:G108">
    <cfRule type="cellIs" priority="25" dxfId="16" operator="equal">
      <formula>"買"</formula>
    </cfRule>
    <cfRule type="cellIs" priority="26" dxfId="17" operator="equal">
      <formula>"売"</formula>
    </cfRule>
  </conditionalFormatting>
  <conditionalFormatting sqref="G12">
    <cfRule type="cellIs" priority="19" dxfId="16" operator="equal">
      <formula>"買"</formula>
    </cfRule>
    <cfRule type="cellIs" priority="20" dxfId="17" operator="equal">
      <formula>"売"</formula>
    </cfRule>
  </conditionalFormatting>
  <conditionalFormatting sqref="G13">
    <cfRule type="cellIs" priority="13" dxfId="16" operator="equal">
      <formula>"買"</formula>
    </cfRule>
    <cfRule type="cellIs" priority="14" dxfId="17" operator="equal">
      <formula>"売"</formula>
    </cfRule>
  </conditionalFormatting>
  <conditionalFormatting sqref="G46">
    <cfRule type="cellIs" priority="7" dxfId="16" operator="equal">
      <formula>"買"</formula>
    </cfRule>
    <cfRule type="cellIs" priority="8" dxfId="17" operator="equal">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selection activeCell="E82" sqref="E82"/>
    </sheetView>
  </sheetViews>
  <sheetFormatPr defaultColWidth="9.00390625" defaultRowHeight="13.5"/>
  <cols>
    <col min="1" max="1" width="2.875" style="0" customWidth="1"/>
    <col min="2" max="18" width="6.625" style="0" customWidth="1"/>
  </cols>
  <sheetData>
    <row r="2" spans="2:20" ht="13.5">
      <c r="B2" s="19" t="s">
        <v>44</v>
      </c>
      <c r="C2" s="19"/>
      <c r="D2" s="21" t="s">
        <v>45</v>
      </c>
      <c r="E2" s="21"/>
      <c r="F2" s="19" t="s">
        <v>46</v>
      </c>
      <c r="G2" s="19"/>
      <c r="H2" s="21" t="s">
        <v>47</v>
      </c>
      <c r="I2" s="21"/>
      <c r="J2" s="19" t="s">
        <v>48</v>
      </c>
      <c r="K2" s="19"/>
      <c r="L2" s="20">
        <f>C9</f>
        <v>200000</v>
      </c>
      <c r="M2" s="21"/>
      <c r="N2" s="19" t="s">
        <v>49</v>
      </c>
      <c r="O2" s="19"/>
      <c r="P2" s="20">
        <f>C108+R108</f>
        <v>0</v>
      </c>
      <c r="Q2" s="21"/>
      <c r="R2" s="2"/>
      <c r="S2" s="2"/>
      <c r="T2" s="2"/>
    </row>
    <row r="3" spans="2:20" ht="57" customHeight="1">
      <c r="B3" s="19" t="s">
        <v>50</v>
      </c>
      <c r="C3" s="19"/>
      <c r="D3" s="22" t="s">
        <v>51</v>
      </c>
      <c r="E3" s="22"/>
      <c r="F3" s="22"/>
      <c r="G3" s="22"/>
      <c r="H3" s="22"/>
      <c r="I3" s="22"/>
      <c r="J3" s="19" t="s">
        <v>52</v>
      </c>
      <c r="K3" s="19"/>
      <c r="L3" s="22" t="s">
        <v>77</v>
      </c>
      <c r="M3" s="23"/>
      <c r="N3" s="23"/>
      <c r="O3" s="23"/>
      <c r="P3" s="23"/>
      <c r="Q3" s="23"/>
      <c r="R3" s="2"/>
      <c r="S3" s="2"/>
      <c r="T3" s="2"/>
    </row>
    <row r="4" spans="2:20" ht="13.5">
      <c r="B4" s="19" t="s">
        <v>53</v>
      </c>
      <c r="C4" s="19"/>
      <c r="D4" s="24">
        <f>SUM($R$9:$S$993)</f>
        <v>14760554</v>
      </c>
      <c r="E4" s="24"/>
      <c r="F4" s="19" t="s">
        <v>54</v>
      </c>
      <c r="G4" s="19"/>
      <c r="H4" s="25">
        <f>SUM($T$9:$U$108)</f>
        <v>5498.900000000006</v>
      </c>
      <c r="I4" s="21"/>
      <c r="J4" s="26" t="s">
        <v>55</v>
      </c>
      <c r="K4" s="26"/>
      <c r="L4" s="20">
        <f>MAX($C$9:$D$990)-C9</f>
        <v>14760554</v>
      </c>
      <c r="M4" s="20"/>
      <c r="N4" s="26" t="s">
        <v>56</v>
      </c>
      <c r="O4" s="26"/>
      <c r="P4" s="24">
        <f>MIN($C$9:$D$990)-C9</f>
        <v>-5896</v>
      </c>
      <c r="Q4" s="24"/>
      <c r="R4" s="2"/>
      <c r="S4" s="2"/>
      <c r="T4" s="2"/>
    </row>
    <row r="5" spans="2:20" ht="13.5">
      <c r="B5" s="16" t="s">
        <v>57</v>
      </c>
      <c r="C5" s="3">
        <f>COUNTIF($R$9:$R$990,"&gt;0")</f>
        <v>43</v>
      </c>
      <c r="D5" s="16" t="s">
        <v>58</v>
      </c>
      <c r="E5" s="3">
        <f>COUNTIF($R$9:$R$990,"&lt;0")</f>
        <v>17</v>
      </c>
      <c r="F5" s="16" t="s">
        <v>59</v>
      </c>
      <c r="G5" s="3">
        <f>COUNTIF($R$9:$R$990,"=0")</f>
        <v>26</v>
      </c>
      <c r="H5" s="16" t="s">
        <v>60</v>
      </c>
      <c r="I5" s="4">
        <f>C5/SUM(C5,E5,G5)</f>
        <v>0.5</v>
      </c>
      <c r="J5" s="19" t="s">
        <v>61</v>
      </c>
      <c r="K5" s="19"/>
      <c r="L5" s="27">
        <v>4</v>
      </c>
      <c r="M5" s="28"/>
      <c r="N5" s="5" t="s">
        <v>62</v>
      </c>
      <c r="O5" s="6"/>
      <c r="P5" s="27">
        <v>12</v>
      </c>
      <c r="Q5" s="28"/>
      <c r="R5" s="2"/>
      <c r="S5" s="2"/>
      <c r="T5" s="2"/>
    </row>
    <row r="6" spans="2:21" ht="13.5">
      <c r="B6" s="2"/>
      <c r="C6" s="2"/>
      <c r="D6" s="2"/>
      <c r="E6" s="2"/>
      <c r="F6" s="2"/>
      <c r="G6" s="2"/>
      <c r="H6" s="2"/>
      <c r="I6" s="2"/>
      <c r="J6" s="2"/>
      <c r="K6" s="2"/>
      <c r="L6" s="2"/>
      <c r="M6" s="2"/>
      <c r="N6" s="1"/>
      <c r="O6" s="2"/>
      <c r="P6" s="2"/>
      <c r="Q6" s="2"/>
      <c r="R6" s="2"/>
      <c r="S6" s="2"/>
      <c r="T6" s="2"/>
      <c r="U6" s="2"/>
    </row>
    <row r="7" spans="2:21" ht="13.5">
      <c r="B7" s="29" t="s">
        <v>63</v>
      </c>
      <c r="C7" s="30" t="s">
        <v>64</v>
      </c>
      <c r="D7" s="31"/>
      <c r="E7" s="34" t="s">
        <v>65</v>
      </c>
      <c r="F7" s="35"/>
      <c r="G7" s="35"/>
      <c r="H7" s="35"/>
      <c r="I7" s="36"/>
      <c r="J7" s="37" t="s">
        <v>66</v>
      </c>
      <c r="K7" s="38"/>
      <c r="L7" s="39"/>
      <c r="M7" s="40" t="s">
        <v>67</v>
      </c>
      <c r="N7" s="41" t="s">
        <v>68</v>
      </c>
      <c r="O7" s="42"/>
      <c r="P7" s="42"/>
      <c r="Q7" s="43"/>
      <c r="R7" s="44" t="s">
        <v>69</v>
      </c>
      <c r="S7" s="44"/>
      <c r="T7" s="44"/>
      <c r="U7" s="44"/>
    </row>
    <row r="8" spans="2:21" ht="13.5">
      <c r="B8" s="29"/>
      <c r="C8" s="32"/>
      <c r="D8" s="33"/>
      <c r="E8" s="15" t="s">
        <v>70</v>
      </c>
      <c r="F8" s="15" t="s">
        <v>71</v>
      </c>
      <c r="G8" s="15" t="s">
        <v>72</v>
      </c>
      <c r="H8" s="34" t="s">
        <v>73</v>
      </c>
      <c r="I8" s="36"/>
      <c r="J8" s="7" t="s">
        <v>74</v>
      </c>
      <c r="K8" s="37" t="s">
        <v>75</v>
      </c>
      <c r="L8" s="39"/>
      <c r="M8" s="40"/>
      <c r="N8" s="8" t="s">
        <v>70</v>
      </c>
      <c r="O8" s="8" t="s">
        <v>71</v>
      </c>
      <c r="P8" s="41" t="s">
        <v>73</v>
      </c>
      <c r="Q8" s="43"/>
      <c r="R8" s="44" t="s">
        <v>76</v>
      </c>
      <c r="S8" s="44"/>
      <c r="T8" s="44" t="s">
        <v>74</v>
      </c>
      <c r="U8" s="44"/>
    </row>
    <row r="9" spans="2:21" ht="13.5">
      <c r="B9" s="17">
        <v>1</v>
      </c>
      <c r="C9" s="45">
        <v>200000</v>
      </c>
      <c r="D9" s="45"/>
      <c r="E9" s="17">
        <v>2013</v>
      </c>
      <c r="F9" s="18">
        <v>42040</v>
      </c>
      <c r="G9" s="17" t="s">
        <v>6</v>
      </c>
      <c r="H9" s="46">
        <v>1.35081</v>
      </c>
      <c r="I9" s="46"/>
      <c r="J9" s="17">
        <v>60</v>
      </c>
      <c r="K9" s="45">
        <f aca="true" t="shared" si="0" ref="K9:K40">IF(F9="","",C9*0.03)</f>
        <v>6000</v>
      </c>
      <c r="L9" s="45"/>
      <c r="M9" s="14">
        <f>IF(J9="","",ROUNDDOWN(K9/(J9/81)/100000,2))</f>
        <v>0.08</v>
      </c>
      <c r="N9" s="17">
        <v>2013</v>
      </c>
      <c r="O9" s="18">
        <v>42040</v>
      </c>
      <c r="P9" s="46">
        <v>1.35678</v>
      </c>
      <c r="Q9" s="46"/>
      <c r="R9" s="47">
        <f aca="true" t="shared" si="1" ref="R9:R40">IF(O9="","",ROUNDDOWN((IF(G9="売",H9-P9,P9-H9))*M9*1000000000/81,0))</f>
        <v>-5896</v>
      </c>
      <c r="S9" s="47"/>
      <c r="T9" s="48">
        <f aca="true" t="shared" si="2" ref="T9:T18">IF(O9="","",IF(R9&lt;0,J9*(-1),IF(G9="買",(P9-H9)*10000,(H9-P9)*10000)))</f>
        <v>-60</v>
      </c>
      <c r="U9" s="48"/>
    </row>
    <row r="10" spans="2:21" ht="13.5">
      <c r="B10" s="17">
        <v>2</v>
      </c>
      <c r="C10" s="45">
        <f aca="true" t="shared" si="3" ref="C10:C41">IF(R9="","",C9+R9)</f>
        <v>194104</v>
      </c>
      <c r="D10" s="45"/>
      <c r="E10" s="17">
        <f>E9</f>
        <v>2013</v>
      </c>
      <c r="F10" s="18">
        <v>42057</v>
      </c>
      <c r="G10" s="17" t="s">
        <v>6</v>
      </c>
      <c r="H10" s="46">
        <v>1.32008</v>
      </c>
      <c r="I10" s="46"/>
      <c r="J10" s="17">
        <v>8</v>
      </c>
      <c r="K10" s="45">
        <f t="shared" si="0"/>
        <v>5823.12</v>
      </c>
      <c r="L10" s="45"/>
      <c r="M10" s="14">
        <f aca="true" t="shared" si="4" ref="M10:M73">IF(J10="","",ROUNDDOWN(K10/(J10/81)/100000,2))</f>
        <v>0.58</v>
      </c>
      <c r="N10" s="17">
        <f>N9</f>
        <v>2013</v>
      </c>
      <c r="O10" s="18">
        <v>42060</v>
      </c>
      <c r="P10" s="46">
        <f>H10</f>
        <v>1.32008</v>
      </c>
      <c r="Q10" s="46"/>
      <c r="R10" s="47">
        <f t="shared" si="1"/>
        <v>0</v>
      </c>
      <c r="S10" s="47"/>
      <c r="T10" s="48">
        <f t="shared" si="2"/>
        <v>0</v>
      </c>
      <c r="U10" s="48"/>
    </row>
    <row r="11" spans="2:21" ht="13.5">
      <c r="B11" s="17">
        <v>3</v>
      </c>
      <c r="C11" s="45">
        <f t="shared" si="3"/>
        <v>194104</v>
      </c>
      <c r="D11" s="45"/>
      <c r="E11" s="17">
        <f aca="true" t="shared" si="5" ref="E11:E74">E10</f>
        <v>2013</v>
      </c>
      <c r="F11" s="18">
        <v>42076</v>
      </c>
      <c r="G11" s="17" t="s">
        <v>6</v>
      </c>
      <c r="H11" s="46">
        <v>1.3013</v>
      </c>
      <c r="I11" s="46"/>
      <c r="J11" s="17">
        <v>52</v>
      </c>
      <c r="K11" s="45">
        <f t="shared" si="0"/>
        <v>5823.12</v>
      </c>
      <c r="L11" s="45"/>
      <c r="M11" s="14">
        <f t="shared" si="4"/>
        <v>0.09</v>
      </c>
      <c r="N11" s="17">
        <f aca="true" t="shared" si="6" ref="N11:N74">N10</f>
        <v>2013</v>
      </c>
      <c r="O11" s="18">
        <v>42077</v>
      </c>
      <c r="P11" s="46">
        <v>1.29445</v>
      </c>
      <c r="Q11" s="46"/>
      <c r="R11" s="47">
        <f t="shared" si="1"/>
        <v>7611</v>
      </c>
      <c r="S11" s="47"/>
      <c r="T11" s="48">
        <f t="shared" si="2"/>
        <v>68.49999999999801</v>
      </c>
      <c r="U11" s="48"/>
    </row>
    <row r="12" spans="2:21" ht="13.5">
      <c r="B12" s="17">
        <v>4</v>
      </c>
      <c r="C12" s="45">
        <f t="shared" si="3"/>
        <v>201715</v>
      </c>
      <c r="D12" s="45"/>
      <c r="E12" s="17">
        <f t="shared" si="5"/>
        <v>2013</v>
      </c>
      <c r="F12" s="18">
        <v>42091</v>
      </c>
      <c r="G12" s="17" t="s">
        <v>6</v>
      </c>
      <c r="H12" s="46">
        <v>1.27828</v>
      </c>
      <c r="I12" s="46"/>
      <c r="J12" s="17">
        <v>31</v>
      </c>
      <c r="K12" s="45">
        <f t="shared" si="0"/>
        <v>6051.45</v>
      </c>
      <c r="L12" s="45"/>
      <c r="M12" s="14">
        <f t="shared" si="4"/>
        <v>0.15</v>
      </c>
      <c r="N12" s="17">
        <f t="shared" si="6"/>
        <v>2013</v>
      </c>
      <c r="O12" s="18">
        <v>42091</v>
      </c>
      <c r="P12" s="46">
        <v>1.28133</v>
      </c>
      <c r="Q12" s="46"/>
      <c r="R12" s="47">
        <f t="shared" si="1"/>
        <v>-5648</v>
      </c>
      <c r="S12" s="47"/>
      <c r="T12" s="48">
        <f t="shared" si="2"/>
        <v>-31</v>
      </c>
      <c r="U12" s="48"/>
    </row>
    <row r="13" spans="2:21" ht="13.5">
      <c r="B13" s="17">
        <v>5</v>
      </c>
      <c r="C13" s="45">
        <f t="shared" si="3"/>
        <v>196067</v>
      </c>
      <c r="D13" s="45"/>
      <c r="E13" s="17">
        <f t="shared" si="5"/>
        <v>2013</v>
      </c>
      <c r="F13" s="18">
        <v>42103</v>
      </c>
      <c r="G13" s="17" t="s">
        <v>7</v>
      </c>
      <c r="H13" s="46">
        <v>1.30504</v>
      </c>
      <c r="I13" s="46"/>
      <c r="J13" s="17">
        <v>45</v>
      </c>
      <c r="K13" s="45">
        <f t="shared" si="0"/>
        <v>5882.01</v>
      </c>
      <c r="L13" s="45"/>
      <c r="M13" s="14">
        <f t="shared" si="4"/>
        <v>0.1</v>
      </c>
      <c r="N13" s="17">
        <f t="shared" si="6"/>
        <v>2013</v>
      </c>
      <c r="O13" s="18">
        <v>42104</v>
      </c>
      <c r="P13" s="46">
        <v>1.30849</v>
      </c>
      <c r="Q13" s="46"/>
      <c r="R13" s="47">
        <f t="shared" si="1"/>
        <v>4259</v>
      </c>
      <c r="S13" s="47"/>
      <c r="T13" s="48">
        <f t="shared" si="2"/>
        <v>34.49999999999953</v>
      </c>
      <c r="U13" s="48"/>
    </row>
    <row r="14" spans="2:21" ht="13.5">
      <c r="B14" s="17">
        <v>6</v>
      </c>
      <c r="C14" s="45">
        <f t="shared" si="3"/>
        <v>200326</v>
      </c>
      <c r="D14" s="45"/>
      <c r="E14" s="17">
        <f t="shared" si="5"/>
        <v>2013</v>
      </c>
      <c r="F14" s="18">
        <v>42116</v>
      </c>
      <c r="G14" s="17" t="s">
        <v>6</v>
      </c>
      <c r="H14" s="46">
        <v>1.30616</v>
      </c>
      <c r="I14" s="46"/>
      <c r="J14" s="17">
        <v>21</v>
      </c>
      <c r="K14" s="45">
        <f t="shared" si="0"/>
        <v>6009.78</v>
      </c>
      <c r="L14" s="45"/>
      <c r="M14" s="14">
        <f t="shared" si="4"/>
        <v>0.23</v>
      </c>
      <c r="N14" s="17">
        <f t="shared" si="6"/>
        <v>2013</v>
      </c>
      <c r="O14" s="18">
        <v>42116</v>
      </c>
      <c r="P14" s="46">
        <v>1.30616</v>
      </c>
      <c r="Q14" s="46"/>
      <c r="R14" s="47">
        <f t="shared" si="1"/>
        <v>0</v>
      </c>
      <c r="S14" s="47"/>
      <c r="T14" s="48">
        <f t="shared" si="2"/>
        <v>0</v>
      </c>
      <c r="U14" s="48"/>
    </row>
    <row r="15" spans="2:21" ht="13.5">
      <c r="B15" s="17">
        <v>7</v>
      </c>
      <c r="C15" s="45">
        <f t="shared" si="3"/>
        <v>200326</v>
      </c>
      <c r="D15" s="45"/>
      <c r="E15" s="17">
        <f t="shared" si="5"/>
        <v>2013</v>
      </c>
      <c r="F15" s="18">
        <v>42118</v>
      </c>
      <c r="G15" s="17" t="s">
        <v>6</v>
      </c>
      <c r="H15" s="46">
        <v>1.2987</v>
      </c>
      <c r="I15" s="46"/>
      <c r="J15" s="17">
        <v>46</v>
      </c>
      <c r="K15" s="45">
        <f t="shared" si="0"/>
        <v>6009.78</v>
      </c>
      <c r="L15" s="45"/>
      <c r="M15" s="14">
        <f t="shared" si="4"/>
        <v>0.1</v>
      </c>
      <c r="N15" s="17">
        <f t="shared" si="6"/>
        <v>2013</v>
      </c>
      <c r="O15" s="18">
        <v>42119</v>
      </c>
      <c r="P15" s="46">
        <v>1.30329</v>
      </c>
      <c r="Q15" s="46"/>
      <c r="R15" s="47">
        <f t="shared" si="1"/>
        <v>-5666</v>
      </c>
      <c r="S15" s="47"/>
      <c r="T15" s="48">
        <f t="shared" si="2"/>
        <v>-46</v>
      </c>
      <c r="U15" s="48"/>
    </row>
    <row r="16" spans="2:21" ht="13.5">
      <c r="B16" s="17">
        <v>8</v>
      </c>
      <c r="C16" s="45">
        <f t="shared" si="3"/>
        <v>194660</v>
      </c>
      <c r="D16" s="45"/>
      <c r="E16" s="17">
        <f t="shared" si="5"/>
        <v>2013</v>
      </c>
      <c r="F16" s="18">
        <v>42119</v>
      </c>
      <c r="G16" s="17" t="s">
        <v>7</v>
      </c>
      <c r="H16" s="46">
        <v>1.30508</v>
      </c>
      <c r="I16" s="46"/>
      <c r="J16" s="17">
        <v>25</v>
      </c>
      <c r="K16" s="45">
        <f t="shared" si="0"/>
        <v>5839.8</v>
      </c>
      <c r="L16" s="45"/>
      <c r="M16" s="14">
        <f t="shared" si="4"/>
        <v>0.18</v>
      </c>
      <c r="N16" s="17">
        <f t="shared" si="6"/>
        <v>2013</v>
      </c>
      <c r="O16" s="18">
        <v>42119</v>
      </c>
      <c r="P16" s="46">
        <v>1.30508</v>
      </c>
      <c r="Q16" s="46"/>
      <c r="R16" s="47">
        <f t="shared" si="1"/>
        <v>0</v>
      </c>
      <c r="S16" s="47"/>
      <c r="T16" s="48">
        <f t="shared" si="2"/>
        <v>0</v>
      </c>
      <c r="U16" s="48"/>
    </row>
    <row r="17" spans="2:21" ht="13.5">
      <c r="B17" s="17">
        <v>9</v>
      </c>
      <c r="C17" s="45">
        <f t="shared" si="3"/>
        <v>194660</v>
      </c>
      <c r="D17" s="45"/>
      <c r="E17" s="17">
        <f t="shared" si="5"/>
        <v>2013</v>
      </c>
      <c r="F17" s="18">
        <v>42120</v>
      </c>
      <c r="G17" s="17" t="s">
        <v>7</v>
      </c>
      <c r="H17" s="46">
        <v>1.30327</v>
      </c>
      <c r="I17" s="46"/>
      <c r="J17" s="17">
        <v>43</v>
      </c>
      <c r="K17" s="45">
        <f t="shared" si="0"/>
        <v>5839.8</v>
      </c>
      <c r="L17" s="45"/>
      <c r="M17" s="14">
        <f t="shared" si="4"/>
        <v>0.11</v>
      </c>
      <c r="N17" s="17">
        <f t="shared" si="6"/>
        <v>2013</v>
      </c>
      <c r="O17" s="18">
        <v>42124</v>
      </c>
      <c r="P17" s="46">
        <v>1.30853</v>
      </c>
      <c r="Q17" s="46"/>
      <c r="R17" s="47">
        <f t="shared" si="1"/>
        <v>7143</v>
      </c>
      <c r="S17" s="47"/>
      <c r="T17" s="48">
        <f t="shared" si="2"/>
        <v>52.60000000000042</v>
      </c>
      <c r="U17" s="48"/>
    </row>
    <row r="18" spans="2:21" ht="13.5">
      <c r="B18" s="17">
        <v>10</v>
      </c>
      <c r="C18" s="45">
        <f t="shared" si="3"/>
        <v>201803</v>
      </c>
      <c r="D18" s="45"/>
      <c r="E18" s="17">
        <f t="shared" si="5"/>
        <v>2013</v>
      </c>
      <c r="F18" s="18">
        <v>42138</v>
      </c>
      <c r="G18" s="17" t="s">
        <v>6</v>
      </c>
      <c r="H18" s="46">
        <v>1.29484</v>
      </c>
      <c r="I18" s="46"/>
      <c r="J18" s="17">
        <v>46</v>
      </c>
      <c r="K18" s="45">
        <f t="shared" si="0"/>
        <v>6054.09</v>
      </c>
      <c r="L18" s="45"/>
      <c r="M18" s="14">
        <f t="shared" si="4"/>
        <v>0.1</v>
      </c>
      <c r="N18" s="17">
        <f t="shared" si="6"/>
        <v>2013</v>
      </c>
      <c r="O18" s="18">
        <v>42141</v>
      </c>
      <c r="P18" s="46">
        <v>1.28377</v>
      </c>
      <c r="Q18" s="46"/>
      <c r="R18" s="47">
        <f t="shared" si="1"/>
        <v>13666</v>
      </c>
      <c r="S18" s="47"/>
      <c r="T18" s="48">
        <f t="shared" si="2"/>
        <v>110.69999999999914</v>
      </c>
      <c r="U18" s="48"/>
    </row>
    <row r="19" spans="2:21" ht="13.5">
      <c r="B19" s="17">
        <v>11</v>
      </c>
      <c r="C19" s="45">
        <f t="shared" si="3"/>
        <v>215469</v>
      </c>
      <c r="D19" s="45"/>
      <c r="E19" s="17">
        <f t="shared" si="5"/>
        <v>2013</v>
      </c>
      <c r="F19" s="18">
        <v>42161</v>
      </c>
      <c r="G19" s="17" t="s">
        <v>7</v>
      </c>
      <c r="H19" s="46">
        <v>1.31657</v>
      </c>
      <c r="I19" s="46"/>
      <c r="J19" s="17">
        <v>74</v>
      </c>
      <c r="K19" s="45">
        <f t="shared" si="0"/>
        <v>6464.07</v>
      </c>
      <c r="L19" s="45"/>
      <c r="M19" s="14">
        <f t="shared" si="4"/>
        <v>0.07</v>
      </c>
      <c r="N19" s="17">
        <f t="shared" si="6"/>
        <v>2013</v>
      </c>
      <c r="O19" s="18">
        <v>42167</v>
      </c>
      <c r="P19" s="46">
        <v>1.33221</v>
      </c>
      <c r="Q19" s="46"/>
      <c r="R19" s="47">
        <f t="shared" si="1"/>
        <v>13516</v>
      </c>
      <c r="S19" s="47"/>
      <c r="T19" s="48">
        <f>(P19-H19)*10000</f>
        <v>156.39999999999876</v>
      </c>
      <c r="U19" s="48"/>
    </row>
    <row r="20" spans="2:21" ht="13.5">
      <c r="B20" s="17">
        <v>12</v>
      </c>
      <c r="C20" s="45">
        <f t="shared" si="3"/>
        <v>228985</v>
      </c>
      <c r="D20" s="45"/>
      <c r="E20" s="17">
        <f t="shared" si="5"/>
        <v>2013</v>
      </c>
      <c r="F20" s="18">
        <v>42180</v>
      </c>
      <c r="G20" s="17" t="s">
        <v>6</v>
      </c>
      <c r="H20" s="46">
        <v>1.31081</v>
      </c>
      <c r="I20" s="46"/>
      <c r="J20" s="17">
        <v>42</v>
      </c>
      <c r="K20" s="45">
        <f t="shared" si="0"/>
        <v>6869.55</v>
      </c>
      <c r="L20" s="45"/>
      <c r="M20" s="14">
        <f t="shared" si="4"/>
        <v>0.13</v>
      </c>
      <c r="N20" s="17">
        <f t="shared" si="6"/>
        <v>2013</v>
      </c>
      <c r="O20" s="18">
        <v>42182</v>
      </c>
      <c r="P20" s="46">
        <v>1.30519</v>
      </c>
      <c r="Q20" s="46"/>
      <c r="R20" s="47">
        <f t="shared" si="1"/>
        <v>9019</v>
      </c>
      <c r="S20" s="47"/>
      <c r="T20" s="48">
        <f aca="true" t="shared" si="7" ref="T20:T27">IF(O20="","",IF(R20&lt;0,J20*(-1),IF(G20="買",(P20-H20)*10000,(H20-P20)*10000)))</f>
        <v>56.199999999999584</v>
      </c>
      <c r="U20" s="48"/>
    </row>
    <row r="21" spans="2:21" ht="13.5">
      <c r="B21" s="17">
        <v>13</v>
      </c>
      <c r="C21" s="45">
        <f t="shared" si="3"/>
        <v>238004</v>
      </c>
      <c r="D21" s="45"/>
      <c r="E21" s="17">
        <f t="shared" si="5"/>
        <v>2013</v>
      </c>
      <c r="F21" s="18">
        <v>42187</v>
      </c>
      <c r="G21" s="17" t="s">
        <v>6</v>
      </c>
      <c r="H21" s="46">
        <v>1.30208</v>
      </c>
      <c r="I21" s="46"/>
      <c r="J21" s="17">
        <v>57</v>
      </c>
      <c r="K21" s="45">
        <f t="shared" si="0"/>
        <v>7140.12</v>
      </c>
      <c r="L21" s="45"/>
      <c r="M21" s="14">
        <f t="shared" si="4"/>
        <v>0.1</v>
      </c>
      <c r="N21" s="17">
        <f t="shared" si="6"/>
        <v>2013</v>
      </c>
      <c r="O21" s="18">
        <v>42188</v>
      </c>
      <c r="P21" s="46">
        <v>1.29802</v>
      </c>
      <c r="Q21" s="46"/>
      <c r="R21" s="47">
        <f t="shared" si="1"/>
        <v>5012</v>
      </c>
      <c r="S21" s="47"/>
      <c r="T21" s="48">
        <f t="shared" si="7"/>
        <v>40.599999999999525</v>
      </c>
      <c r="U21" s="48"/>
    </row>
    <row r="22" spans="2:21" ht="13.5">
      <c r="B22" s="17">
        <v>14</v>
      </c>
      <c r="C22" s="45">
        <f t="shared" si="3"/>
        <v>243016</v>
      </c>
      <c r="D22" s="45"/>
      <c r="E22" s="17">
        <f t="shared" si="5"/>
        <v>2013</v>
      </c>
      <c r="F22" s="18">
        <v>42201</v>
      </c>
      <c r="G22" s="17" t="s">
        <v>7</v>
      </c>
      <c r="H22" s="46">
        <v>1.31552</v>
      </c>
      <c r="I22" s="46"/>
      <c r="J22" s="17">
        <v>61</v>
      </c>
      <c r="K22" s="45">
        <f t="shared" si="0"/>
        <v>7290.48</v>
      </c>
      <c r="L22" s="45"/>
      <c r="M22" s="14">
        <f t="shared" si="4"/>
        <v>0.09</v>
      </c>
      <c r="N22" s="17">
        <f t="shared" si="6"/>
        <v>2013</v>
      </c>
      <c r="O22" s="18">
        <v>42202</v>
      </c>
      <c r="P22" s="46">
        <v>1.30941</v>
      </c>
      <c r="Q22" s="46"/>
      <c r="R22" s="47">
        <f t="shared" si="1"/>
        <v>-6788</v>
      </c>
      <c r="S22" s="47"/>
      <c r="T22" s="48">
        <f t="shared" si="7"/>
        <v>-61</v>
      </c>
      <c r="U22" s="48"/>
    </row>
    <row r="23" spans="2:21" ht="13.5">
      <c r="B23" s="17">
        <v>15</v>
      </c>
      <c r="C23" s="45">
        <f t="shared" si="3"/>
        <v>236228</v>
      </c>
      <c r="D23" s="45"/>
      <c r="E23" s="17">
        <f t="shared" si="5"/>
        <v>2013</v>
      </c>
      <c r="F23" s="18">
        <v>42204</v>
      </c>
      <c r="G23" s="17" t="s">
        <v>7</v>
      </c>
      <c r="H23" s="46">
        <v>1.31525</v>
      </c>
      <c r="I23" s="46"/>
      <c r="J23" s="17">
        <v>26</v>
      </c>
      <c r="K23" s="45">
        <f t="shared" si="0"/>
        <v>7086.84</v>
      </c>
      <c r="L23" s="45"/>
      <c r="M23" s="14">
        <f t="shared" si="4"/>
        <v>0.22</v>
      </c>
      <c r="N23" s="17">
        <f t="shared" si="6"/>
        <v>2013</v>
      </c>
      <c r="O23" s="18">
        <v>42210</v>
      </c>
      <c r="P23" s="46">
        <v>1.31871</v>
      </c>
      <c r="Q23" s="46"/>
      <c r="R23" s="47">
        <f t="shared" si="1"/>
        <v>9397</v>
      </c>
      <c r="S23" s="47"/>
      <c r="T23" s="48">
        <f t="shared" si="7"/>
        <v>34.600000000000186</v>
      </c>
      <c r="U23" s="48"/>
    </row>
    <row r="24" spans="2:21" ht="13.5">
      <c r="B24" s="17">
        <v>16</v>
      </c>
      <c r="C24" s="45">
        <f t="shared" si="3"/>
        <v>245625</v>
      </c>
      <c r="D24" s="45"/>
      <c r="E24" s="17">
        <f t="shared" si="5"/>
        <v>2013</v>
      </c>
      <c r="F24" s="18">
        <v>42215</v>
      </c>
      <c r="G24" s="17" t="s">
        <v>7</v>
      </c>
      <c r="H24" s="46">
        <v>1.32613</v>
      </c>
      <c r="I24" s="46"/>
      <c r="J24" s="17">
        <v>15</v>
      </c>
      <c r="K24" s="45">
        <f t="shared" si="0"/>
        <v>7368.75</v>
      </c>
      <c r="L24" s="45"/>
      <c r="M24" s="14">
        <f t="shared" si="4"/>
        <v>0.39</v>
      </c>
      <c r="N24" s="17">
        <f t="shared" si="6"/>
        <v>2013</v>
      </c>
      <c r="O24" s="18">
        <v>42215</v>
      </c>
      <c r="P24" s="46">
        <v>1.32613</v>
      </c>
      <c r="Q24" s="46"/>
      <c r="R24" s="47">
        <f t="shared" si="1"/>
        <v>0</v>
      </c>
      <c r="S24" s="47"/>
      <c r="T24" s="48">
        <f t="shared" si="7"/>
        <v>0</v>
      </c>
      <c r="U24" s="48"/>
    </row>
    <row r="25" spans="2:21" ht="13.5">
      <c r="B25" s="17">
        <v>17</v>
      </c>
      <c r="C25" s="45">
        <f t="shared" si="3"/>
        <v>245625</v>
      </c>
      <c r="D25" s="45"/>
      <c r="E25" s="17">
        <f t="shared" si="5"/>
        <v>2013</v>
      </c>
      <c r="F25" s="18">
        <v>42228</v>
      </c>
      <c r="G25" s="17" t="s">
        <v>6</v>
      </c>
      <c r="H25" s="46">
        <v>1.33184</v>
      </c>
      <c r="I25" s="46"/>
      <c r="J25" s="17">
        <v>25</v>
      </c>
      <c r="K25" s="45">
        <f t="shared" si="0"/>
        <v>7368.75</v>
      </c>
      <c r="L25" s="45"/>
      <c r="M25" s="14">
        <f t="shared" si="4"/>
        <v>0.23</v>
      </c>
      <c r="N25" s="17">
        <f t="shared" si="6"/>
        <v>2013</v>
      </c>
      <c r="O25" s="18">
        <v>42231</v>
      </c>
      <c r="P25" s="46">
        <v>1.32801</v>
      </c>
      <c r="Q25" s="46"/>
      <c r="R25" s="47">
        <f t="shared" si="1"/>
        <v>10875</v>
      </c>
      <c r="S25" s="47"/>
      <c r="T25" s="48">
        <f t="shared" si="7"/>
        <v>38.3</v>
      </c>
      <c r="U25" s="48"/>
    </row>
    <row r="26" spans="2:21" ht="13.5">
      <c r="B26" s="17">
        <v>18</v>
      </c>
      <c r="C26" s="45">
        <f t="shared" si="3"/>
        <v>256500</v>
      </c>
      <c r="D26" s="45"/>
      <c r="E26" s="17">
        <f t="shared" si="5"/>
        <v>2013</v>
      </c>
      <c r="F26" s="18">
        <v>42239</v>
      </c>
      <c r="G26" s="17" t="s">
        <v>6</v>
      </c>
      <c r="H26" s="46">
        <v>1.33399</v>
      </c>
      <c r="I26" s="46"/>
      <c r="J26" s="17">
        <v>20</v>
      </c>
      <c r="K26" s="45">
        <f t="shared" si="0"/>
        <v>7695</v>
      </c>
      <c r="L26" s="45"/>
      <c r="M26" s="14">
        <f t="shared" si="4"/>
        <v>0.31</v>
      </c>
      <c r="N26" s="17">
        <f t="shared" si="6"/>
        <v>2013</v>
      </c>
      <c r="O26" s="18">
        <v>42357</v>
      </c>
      <c r="P26" s="46">
        <v>1.33595</v>
      </c>
      <c r="Q26" s="46"/>
      <c r="R26" s="47">
        <f t="shared" si="1"/>
        <v>-7501</v>
      </c>
      <c r="S26" s="47"/>
      <c r="T26" s="48">
        <f t="shared" si="7"/>
        <v>-20</v>
      </c>
      <c r="U26" s="48"/>
    </row>
    <row r="27" spans="2:21" ht="13.5">
      <c r="B27" s="17">
        <v>19</v>
      </c>
      <c r="C27" s="45">
        <f t="shared" si="3"/>
        <v>248999</v>
      </c>
      <c r="D27" s="45"/>
      <c r="E27" s="17">
        <v>2013</v>
      </c>
      <c r="F27" s="18">
        <v>42244</v>
      </c>
      <c r="G27" s="17" t="s">
        <v>6</v>
      </c>
      <c r="H27" s="46">
        <v>1.33615</v>
      </c>
      <c r="I27" s="46"/>
      <c r="J27" s="17">
        <v>25</v>
      </c>
      <c r="K27" s="45">
        <f t="shared" si="0"/>
        <v>7469.969999999999</v>
      </c>
      <c r="L27" s="45"/>
      <c r="M27" s="14">
        <f t="shared" si="4"/>
        <v>0.24</v>
      </c>
      <c r="N27" s="17">
        <v>2013</v>
      </c>
      <c r="O27" s="18">
        <v>42251</v>
      </c>
      <c r="P27" s="46">
        <v>1.31861</v>
      </c>
      <c r="Q27" s="46"/>
      <c r="R27" s="47">
        <f t="shared" si="1"/>
        <v>51970</v>
      </c>
      <c r="S27" s="47"/>
      <c r="T27" s="48">
        <f t="shared" si="7"/>
        <v>175.3999999999989</v>
      </c>
      <c r="U27" s="48"/>
    </row>
    <row r="28" spans="2:21" ht="13.5">
      <c r="B28" s="17">
        <v>20</v>
      </c>
      <c r="C28" s="45">
        <f t="shared" si="3"/>
        <v>300969</v>
      </c>
      <c r="D28" s="45"/>
      <c r="E28" s="17">
        <f t="shared" si="5"/>
        <v>2013</v>
      </c>
      <c r="F28" s="18">
        <v>42257</v>
      </c>
      <c r="G28" s="17" t="s">
        <v>7</v>
      </c>
      <c r="H28" s="46">
        <v>1.32527</v>
      </c>
      <c r="I28" s="46"/>
      <c r="J28" s="17">
        <v>24</v>
      </c>
      <c r="K28" s="45">
        <f t="shared" si="0"/>
        <v>9029.07</v>
      </c>
      <c r="L28" s="45"/>
      <c r="M28" s="14">
        <f t="shared" si="4"/>
        <v>0.3</v>
      </c>
      <c r="N28" s="17">
        <f t="shared" si="6"/>
        <v>2013</v>
      </c>
      <c r="O28" s="18">
        <v>42267</v>
      </c>
      <c r="P28" s="46">
        <v>1.35086</v>
      </c>
      <c r="Q28" s="46"/>
      <c r="R28" s="47">
        <f t="shared" si="1"/>
        <v>94777</v>
      </c>
      <c r="S28" s="47"/>
      <c r="T28" s="48">
        <f>IF(G28="買",(P28-H28)*10000,(H28-P28)*10000)</f>
        <v>255.9</v>
      </c>
      <c r="U28" s="48"/>
    </row>
    <row r="29" spans="2:21" ht="13.5">
      <c r="B29" s="17">
        <v>21</v>
      </c>
      <c r="C29" s="45">
        <f t="shared" si="3"/>
        <v>395746</v>
      </c>
      <c r="D29" s="45"/>
      <c r="E29" s="17">
        <f t="shared" si="5"/>
        <v>2013</v>
      </c>
      <c r="F29" s="18">
        <v>42285</v>
      </c>
      <c r="G29" s="17" t="s">
        <v>6</v>
      </c>
      <c r="H29" s="46">
        <v>1.35714</v>
      </c>
      <c r="I29" s="46"/>
      <c r="J29" s="17">
        <v>35</v>
      </c>
      <c r="K29" s="45">
        <f t="shared" si="0"/>
        <v>11872.38</v>
      </c>
      <c r="L29" s="45"/>
      <c r="M29" s="14">
        <f t="shared" si="4"/>
        <v>0.27</v>
      </c>
      <c r="N29" s="17">
        <f t="shared" si="6"/>
        <v>2013</v>
      </c>
      <c r="O29" s="18">
        <v>42286</v>
      </c>
      <c r="P29" s="46">
        <v>1.35186</v>
      </c>
      <c r="Q29" s="46"/>
      <c r="R29" s="47">
        <f t="shared" si="1"/>
        <v>17599</v>
      </c>
      <c r="S29" s="47"/>
      <c r="T29" s="48">
        <f>IF(G29="買",(P29-H29)*10000,(H29-P29)*10000)</f>
        <v>52.799999999999514</v>
      </c>
      <c r="U29" s="48"/>
    </row>
    <row r="30" spans="2:21" ht="13.5">
      <c r="B30" s="17">
        <v>22</v>
      </c>
      <c r="C30" s="45">
        <f t="shared" si="3"/>
        <v>413345</v>
      </c>
      <c r="D30" s="45"/>
      <c r="E30" s="17">
        <f t="shared" si="5"/>
        <v>2013</v>
      </c>
      <c r="F30" s="18">
        <v>42287</v>
      </c>
      <c r="G30" s="17" t="s">
        <v>6</v>
      </c>
      <c r="H30" s="46">
        <v>1.35107</v>
      </c>
      <c r="I30" s="46"/>
      <c r="J30" s="17">
        <v>35</v>
      </c>
      <c r="K30" s="45">
        <f t="shared" si="0"/>
        <v>12400.35</v>
      </c>
      <c r="L30" s="45"/>
      <c r="M30" s="14">
        <f t="shared" si="4"/>
        <v>0.28</v>
      </c>
      <c r="N30" s="17">
        <f t="shared" si="6"/>
        <v>2013</v>
      </c>
      <c r="O30" s="18">
        <v>42288</v>
      </c>
      <c r="P30" s="46">
        <v>1.35315</v>
      </c>
      <c r="Q30" s="46"/>
      <c r="R30" s="47">
        <f t="shared" si="1"/>
        <v>-7190</v>
      </c>
      <c r="S30" s="47"/>
      <c r="T30" s="48">
        <f aca="true" t="shared" si="8" ref="T30:T52">IF(O30="","",IF(R30&lt;0,J30*(-1),IF(G30="買",(P30-H30)*10000,(H30-P30)*10000)))</f>
        <v>-35</v>
      </c>
      <c r="U30" s="48"/>
    </row>
    <row r="31" spans="2:21" ht="13.5">
      <c r="B31" s="17">
        <v>23</v>
      </c>
      <c r="C31" s="45">
        <f t="shared" si="3"/>
        <v>406155</v>
      </c>
      <c r="D31" s="45"/>
      <c r="E31" s="17">
        <f t="shared" si="5"/>
        <v>2013</v>
      </c>
      <c r="F31" s="18">
        <v>42294</v>
      </c>
      <c r="G31" s="17" t="s">
        <v>7</v>
      </c>
      <c r="H31" s="46">
        <v>1.35381</v>
      </c>
      <c r="I31" s="46"/>
      <c r="J31" s="17">
        <v>24</v>
      </c>
      <c r="K31" s="45">
        <f t="shared" si="0"/>
        <v>12184.65</v>
      </c>
      <c r="L31" s="45"/>
      <c r="M31" s="14">
        <f t="shared" si="4"/>
        <v>0.41</v>
      </c>
      <c r="N31" s="17">
        <f t="shared" si="6"/>
        <v>2013</v>
      </c>
      <c r="O31" s="18">
        <v>42298</v>
      </c>
      <c r="P31" s="46">
        <v>1.36759</v>
      </c>
      <c r="Q31" s="46"/>
      <c r="R31" s="47">
        <f t="shared" si="1"/>
        <v>69750</v>
      </c>
      <c r="S31" s="47"/>
      <c r="T31" s="48">
        <f t="shared" si="8"/>
        <v>137.80000000000126</v>
      </c>
      <c r="U31" s="48"/>
    </row>
    <row r="32" spans="2:21" ht="13.5">
      <c r="B32" s="17">
        <v>24</v>
      </c>
      <c r="C32" s="45">
        <f t="shared" si="3"/>
        <v>475905</v>
      </c>
      <c r="D32" s="45"/>
      <c r="E32" s="17">
        <f t="shared" si="5"/>
        <v>2013</v>
      </c>
      <c r="F32" s="18">
        <v>42298</v>
      </c>
      <c r="G32" s="17" t="s">
        <v>7</v>
      </c>
      <c r="H32" s="46">
        <v>1.3678</v>
      </c>
      <c r="I32" s="46"/>
      <c r="J32" s="17">
        <v>28</v>
      </c>
      <c r="K32" s="45">
        <f t="shared" si="0"/>
        <v>14277.15</v>
      </c>
      <c r="L32" s="45"/>
      <c r="M32" s="14">
        <f t="shared" si="4"/>
        <v>0.41</v>
      </c>
      <c r="N32" s="17">
        <f t="shared" si="6"/>
        <v>2013</v>
      </c>
      <c r="O32" s="18">
        <v>42302</v>
      </c>
      <c r="P32" s="46">
        <v>1.38028</v>
      </c>
      <c r="Q32" s="46"/>
      <c r="R32" s="47">
        <f t="shared" si="1"/>
        <v>63170</v>
      </c>
      <c r="S32" s="47"/>
      <c r="T32" s="48">
        <f t="shared" si="8"/>
        <v>124.80000000000047</v>
      </c>
      <c r="U32" s="48"/>
    </row>
    <row r="33" spans="2:21" ht="13.5">
      <c r="B33" s="17">
        <v>25</v>
      </c>
      <c r="C33" s="45">
        <f t="shared" si="3"/>
        <v>539075</v>
      </c>
      <c r="D33" s="45"/>
      <c r="E33" s="17">
        <f t="shared" si="5"/>
        <v>2013</v>
      </c>
      <c r="F33" s="18">
        <v>42305</v>
      </c>
      <c r="G33" s="17" t="s">
        <v>6</v>
      </c>
      <c r="H33" s="46">
        <v>1.37818</v>
      </c>
      <c r="I33" s="46"/>
      <c r="J33" s="17">
        <v>28</v>
      </c>
      <c r="K33" s="45">
        <f t="shared" si="0"/>
        <v>16172.25</v>
      </c>
      <c r="L33" s="45"/>
      <c r="M33" s="14">
        <f t="shared" si="4"/>
        <v>0.46</v>
      </c>
      <c r="N33" s="17">
        <f t="shared" si="6"/>
        <v>2013</v>
      </c>
      <c r="O33" s="18">
        <v>42306</v>
      </c>
      <c r="P33" s="46">
        <f>H33</f>
        <v>1.37818</v>
      </c>
      <c r="Q33" s="46"/>
      <c r="R33" s="47">
        <f t="shared" si="1"/>
        <v>0</v>
      </c>
      <c r="S33" s="47"/>
      <c r="T33" s="48">
        <f t="shared" si="8"/>
        <v>0</v>
      </c>
      <c r="U33" s="48"/>
    </row>
    <row r="34" spans="2:21" ht="13.5">
      <c r="B34" s="17">
        <v>26</v>
      </c>
      <c r="C34" s="45">
        <f t="shared" si="3"/>
        <v>539075</v>
      </c>
      <c r="D34" s="45"/>
      <c r="E34" s="17">
        <f t="shared" si="5"/>
        <v>2013</v>
      </c>
      <c r="F34" s="18">
        <v>42306</v>
      </c>
      <c r="G34" s="17" t="s">
        <v>6</v>
      </c>
      <c r="H34" s="46">
        <v>1.37386</v>
      </c>
      <c r="I34" s="46"/>
      <c r="J34" s="17">
        <v>74</v>
      </c>
      <c r="K34" s="45">
        <f t="shared" si="0"/>
        <v>16172.25</v>
      </c>
      <c r="L34" s="45"/>
      <c r="M34" s="14">
        <f t="shared" si="4"/>
        <v>0.17</v>
      </c>
      <c r="N34" s="17">
        <f t="shared" si="6"/>
        <v>2013</v>
      </c>
      <c r="O34" s="18">
        <v>42314</v>
      </c>
      <c r="P34" s="46">
        <v>1.34785</v>
      </c>
      <c r="Q34" s="46"/>
      <c r="R34" s="47">
        <f t="shared" si="1"/>
        <v>54588</v>
      </c>
      <c r="S34" s="47"/>
      <c r="T34" s="48">
        <f t="shared" si="8"/>
        <v>260.1000000000009</v>
      </c>
      <c r="U34" s="48"/>
    </row>
    <row r="35" spans="2:21" ht="13.5">
      <c r="B35" s="17">
        <v>27</v>
      </c>
      <c r="C35" s="45">
        <f t="shared" si="3"/>
        <v>593663</v>
      </c>
      <c r="D35" s="45"/>
      <c r="E35" s="17">
        <f t="shared" si="5"/>
        <v>2013</v>
      </c>
      <c r="F35" s="18">
        <v>42321</v>
      </c>
      <c r="G35" s="17" t="s">
        <v>7</v>
      </c>
      <c r="H35" s="46">
        <v>1.3469</v>
      </c>
      <c r="I35" s="46"/>
      <c r="J35" s="17">
        <v>81</v>
      </c>
      <c r="K35" s="45">
        <f t="shared" si="0"/>
        <v>17809.89</v>
      </c>
      <c r="L35" s="45"/>
      <c r="M35" s="14">
        <f t="shared" si="4"/>
        <v>0.17</v>
      </c>
      <c r="N35" s="17">
        <f t="shared" si="6"/>
        <v>2013</v>
      </c>
      <c r="O35" s="18">
        <v>42328</v>
      </c>
      <c r="P35" s="46">
        <v>1.35256</v>
      </c>
      <c r="Q35" s="46"/>
      <c r="R35" s="47">
        <f t="shared" si="1"/>
        <v>11879</v>
      </c>
      <c r="S35" s="47"/>
      <c r="T35" s="48">
        <f t="shared" si="8"/>
        <v>56.59999999999998</v>
      </c>
      <c r="U35" s="48"/>
    </row>
    <row r="36" spans="2:21" ht="13.5">
      <c r="B36" s="17">
        <v>28</v>
      </c>
      <c r="C36" s="45">
        <f t="shared" si="3"/>
        <v>605542</v>
      </c>
      <c r="D36" s="45"/>
      <c r="E36" s="17">
        <f t="shared" si="5"/>
        <v>2013</v>
      </c>
      <c r="F36" s="18">
        <v>42333</v>
      </c>
      <c r="G36" s="17" t="s">
        <v>7</v>
      </c>
      <c r="H36" s="46">
        <v>1.35161</v>
      </c>
      <c r="I36" s="46"/>
      <c r="J36" s="17">
        <v>27</v>
      </c>
      <c r="K36" s="45">
        <f t="shared" si="0"/>
        <v>18166.26</v>
      </c>
      <c r="L36" s="45"/>
      <c r="M36" s="14">
        <f t="shared" si="4"/>
        <v>0.54</v>
      </c>
      <c r="N36" s="17">
        <f t="shared" si="6"/>
        <v>2013</v>
      </c>
      <c r="O36" s="18">
        <v>42337</v>
      </c>
      <c r="P36" s="46">
        <v>1.36043</v>
      </c>
      <c r="Q36" s="46"/>
      <c r="R36" s="47">
        <f t="shared" si="1"/>
        <v>58800</v>
      </c>
      <c r="S36" s="47"/>
      <c r="T36" s="48">
        <f t="shared" si="8"/>
        <v>88.2000000000005</v>
      </c>
      <c r="U36" s="48"/>
    </row>
    <row r="37" spans="2:21" ht="13.5">
      <c r="B37" s="17">
        <v>29</v>
      </c>
      <c r="C37" s="45">
        <f t="shared" si="3"/>
        <v>664342</v>
      </c>
      <c r="D37" s="45"/>
      <c r="E37" s="17">
        <f t="shared" si="5"/>
        <v>2013</v>
      </c>
      <c r="F37" s="18">
        <v>42342</v>
      </c>
      <c r="G37" s="17" t="s">
        <v>7</v>
      </c>
      <c r="H37" s="46">
        <v>1.35906</v>
      </c>
      <c r="I37" s="46"/>
      <c r="J37" s="17">
        <v>24</v>
      </c>
      <c r="K37" s="45">
        <f t="shared" si="0"/>
        <v>19930.26</v>
      </c>
      <c r="L37" s="45"/>
      <c r="M37" s="14">
        <f t="shared" si="4"/>
        <v>0.67</v>
      </c>
      <c r="N37" s="17">
        <f t="shared" si="6"/>
        <v>2013</v>
      </c>
      <c r="O37" s="18">
        <v>42342</v>
      </c>
      <c r="P37" s="46">
        <v>1.35668</v>
      </c>
      <c r="Q37" s="46"/>
      <c r="R37" s="47">
        <f t="shared" si="1"/>
        <v>-19686</v>
      </c>
      <c r="S37" s="47"/>
      <c r="T37" s="48">
        <f t="shared" si="8"/>
        <v>-24</v>
      </c>
      <c r="U37" s="48"/>
    </row>
    <row r="38" spans="2:21" ht="13.5">
      <c r="B38" s="17">
        <v>30</v>
      </c>
      <c r="C38" s="45">
        <f t="shared" si="3"/>
        <v>644656</v>
      </c>
      <c r="D38" s="45"/>
      <c r="E38" s="17">
        <f t="shared" si="5"/>
        <v>2013</v>
      </c>
      <c r="F38" s="18">
        <v>42343</v>
      </c>
      <c r="G38" s="17" t="s">
        <v>7</v>
      </c>
      <c r="H38" s="46">
        <v>1.35911</v>
      </c>
      <c r="I38" s="46"/>
      <c r="J38" s="17">
        <v>12</v>
      </c>
      <c r="K38" s="45">
        <f t="shared" si="0"/>
        <v>19339.68</v>
      </c>
      <c r="L38" s="45"/>
      <c r="M38" s="14">
        <f t="shared" si="4"/>
        <v>1.3</v>
      </c>
      <c r="N38" s="17">
        <f t="shared" si="6"/>
        <v>2013</v>
      </c>
      <c r="O38" s="18">
        <v>42343</v>
      </c>
      <c r="P38" s="46">
        <v>1.35911</v>
      </c>
      <c r="Q38" s="46"/>
      <c r="R38" s="47">
        <f t="shared" si="1"/>
        <v>0</v>
      </c>
      <c r="S38" s="47"/>
      <c r="T38" s="48">
        <f t="shared" si="8"/>
        <v>0</v>
      </c>
      <c r="U38" s="48"/>
    </row>
    <row r="39" spans="2:21" ht="13.5">
      <c r="B39" s="17">
        <v>31</v>
      </c>
      <c r="C39" s="45">
        <f t="shared" si="3"/>
        <v>644656</v>
      </c>
      <c r="D39" s="45"/>
      <c r="E39" s="17">
        <f t="shared" si="5"/>
        <v>2013</v>
      </c>
      <c r="F39" s="18">
        <v>42343</v>
      </c>
      <c r="G39" s="17" t="s">
        <v>7</v>
      </c>
      <c r="H39" s="46">
        <v>1.36293</v>
      </c>
      <c r="I39" s="46"/>
      <c r="J39" s="17">
        <v>87</v>
      </c>
      <c r="K39" s="45">
        <f t="shared" si="0"/>
        <v>19339.68</v>
      </c>
      <c r="L39" s="45"/>
      <c r="M39" s="14">
        <f t="shared" si="4"/>
        <v>0.18</v>
      </c>
      <c r="N39" s="17">
        <f t="shared" si="6"/>
        <v>2013</v>
      </c>
      <c r="O39" s="18">
        <v>42350</v>
      </c>
      <c r="P39" s="46">
        <v>1.37721</v>
      </c>
      <c r="Q39" s="46"/>
      <c r="R39" s="47">
        <f t="shared" si="1"/>
        <v>31733</v>
      </c>
      <c r="S39" s="47"/>
      <c r="T39" s="48">
        <f t="shared" si="8"/>
        <v>142.8000000000007</v>
      </c>
      <c r="U39" s="48"/>
    </row>
    <row r="40" spans="2:21" ht="13.5">
      <c r="B40" s="17">
        <v>32</v>
      </c>
      <c r="C40" s="45">
        <f t="shared" si="3"/>
        <v>676389</v>
      </c>
      <c r="D40" s="45"/>
      <c r="E40" s="17">
        <f t="shared" si="5"/>
        <v>2013</v>
      </c>
      <c r="F40" s="18">
        <v>42350</v>
      </c>
      <c r="G40" s="17" t="s">
        <v>6</v>
      </c>
      <c r="H40" s="46">
        <v>1.37493</v>
      </c>
      <c r="I40" s="46"/>
      <c r="J40" s="17">
        <v>41</v>
      </c>
      <c r="K40" s="45">
        <f t="shared" si="0"/>
        <v>20291.67</v>
      </c>
      <c r="L40" s="45"/>
      <c r="M40" s="14">
        <f t="shared" si="4"/>
        <v>0.4</v>
      </c>
      <c r="N40" s="17">
        <f t="shared" si="6"/>
        <v>2013</v>
      </c>
      <c r="O40" s="18">
        <v>42354</v>
      </c>
      <c r="P40" s="46">
        <v>1.37493</v>
      </c>
      <c r="Q40" s="46"/>
      <c r="R40" s="47">
        <f t="shared" si="1"/>
        <v>0</v>
      </c>
      <c r="S40" s="47"/>
      <c r="T40" s="48">
        <f t="shared" si="8"/>
        <v>0</v>
      </c>
      <c r="U40" s="48"/>
    </row>
    <row r="41" spans="2:21" ht="13.5">
      <c r="B41" s="17">
        <v>33</v>
      </c>
      <c r="C41" s="45">
        <f t="shared" si="3"/>
        <v>676389</v>
      </c>
      <c r="D41" s="45"/>
      <c r="E41" s="17">
        <f t="shared" si="5"/>
        <v>2013</v>
      </c>
      <c r="F41" s="18">
        <v>42356</v>
      </c>
      <c r="G41" s="17" t="s">
        <v>6</v>
      </c>
      <c r="H41" s="46">
        <v>1.37409</v>
      </c>
      <c r="I41" s="46"/>
      <c r="J41" s="17">
        <v>33</v>
      </c>
      <c r="K41" s="45">
        <f aca="true" t="shared" si="9" ref="K41:K72">IF(F41="","",C41*0.03)</f>
        <v>20291.67</v>
      </c>
      <c r="L41" s="45"/>
      <c r="M41" s="14">
        <f t="shared" si="4"/>
        <v>0.49</v>
      </c>
      <c r="N41" s="17">
        <f t="shared" si="6"/>
        <v>2013</v>
      </c>
      <c r="O41" s="18">
        <v>42356</v>
      </c>
      <c r="P41" s="46">
        <v>1.37732</v>
      </c>
      <c r="Q41" s="46"/>
      <c r="R41" s="47">
        <f aca="true" t="shared" si="10" ref="R41:R72">IF(O41="","",ROUNDDOWN((IF(G41="売",H41-P41,P41-H41))*M41*1000000000/81,0))</f>
        <v>-19539</v>
      </c>
      <c r="S41" s="47"/>
      <c r="T41" s="48">
        <f t="shared" si="8"/>
        <v>-33</v>
      </c>
      <c r="U41" s="48"/>
    </row>
    <row r="42" spans="2:21" ht="13.5">
      <c r="B42" s="17">
        <v>34</v>
      </c>
      <c r="C42" s="45">
        <f aca="true" t="shared" si="11" ref="C42:C73">IF(R41="","",C41+R41)</f>
        <v>656850</v>
      </c>
      <c r="D42" s="45"/>
      <c r="E42" s="17">
        <f t="shared" si="5"/>
        <v>2013</v>
      </c>
      <c r="F42" s="18">
        <v>42356</v>
      </c>
      <c r="G42" s="17" t="s">
        <v>6</v>
      </c>
      <c r="H42" s="46">
        <v>1.36735</v>
      </c>
      <c r="I42" s="46"/>
      <c r="J42" s="17">
        <v>137</v>
      </c>
      <c r="K42" s="45">
        <f t="shared" si="9"/>
        <v>19705.5</v>
      </c>
      <c r="L42" s="45"/>
      <c r="M42" s="14">
        <f t="shared" si="4"/>
        <v>0.11</v>
      </c>
      <c r="N42" s="17">
        <f t="shared" si="6"/>
        <v>2013</v>
      </c>
      <c r="O42" s="18">
        <v>42244</v>
      </c>
      <c r="P42" s="46">
        <v>1.36735</v>
      </c>
      <c r="Q42" s="46"/>
      <c r="R42" s="47">
        <f t="shared" si="10"/>
        <v>0</v>
      </c>
      <c r="S42" s="47"/>
      <c r="T42" s="48">
        <f t="shared" si="8"/>
        <v>0</v>
      </c>
      <c r="U42" s="48"/>
    </row>
    <row r="43" spans="2:21" ht="13.5">
      <c r="B43" s="17">
        <v>35</v>
      </c>
      <c r="C43" s="45">
        <f t="shared" si="11"/>
        <v>656850</v>
      </c>
      <c r="D43" s="45"/>
      <c r="E43" s="17">
        <v>2014</v>
      </c>
      <c r="F43" s="18">
        <v>42011</v>
      </c>
      <c r="G43" s="17" t="s">
        <v>6</v>
      </c>
      <c r="H43" s="46">
        <v>1.36121</v>
      </c>
      <c r="I43" s="46"/>
      <c r="J43" s="17">
        <v>44</v>
      </c>
      <c r="K43" s="45">
        <f t="shared" si="9"/>
        <v>19705.5</v>
      </c>
      <c r="L43" s="45"/>
      <c r="M43" s="14">
        <f t="shared" si="4"/>
        <v>0.36</v>
      </c>
      <c r="N43" s="17">
        <f t="shared" si="6"/>
        <v>2013</v>
      </c>
      <c r="O43" s="18">
        <v>42013</v>
      </c>
      <c r="P43" s="46">
        <v>1.35859</v>
      </c>
      <c r="Q43" s="46"/>
      <c r="R43" s="47">
        <f t="shared" si="10"/>
        <v>11644</v>
      </c>
      <c r="S43" s="47"/>
      <c r="T43" s="48">
        <f t="shared" si="8"/>
        <v>26.200000000000667</v>
      </c>
      <c r="U43" s="48"/>
    </row>
    <row r="44" spans="2:21" ht="13.5">
      <c r="B44" s="17">
        <v>36</v>
      </c>
      <c r="C44" s="45">
        <f t="shared" si="11"/>
        <v>668494</v>
      </c>
      <c r="D44" s="45"/>
      <c r="E44" s="17">
        <f t="shared" si="5"/>
        <v>2014</v>
      </c>
      <c r="F44" s="18">
        <v>42032</v>
      </c>
      <c r="G44" s="17" t="s">
        <v>6</v>
      </c>
      <c r="H44" s="46">
        <v>1.36544</v>
      </c>
      <c r="I44" s="46"/>
      <c r="J44" s="17">
        <v>31</v>
      </c>
      <c r="K44" s="45">
        <f t="shared" si="9"/>
        <v>20054.82</v>
      </c>
      <c r="L44" s="45"/>
      <c r="M44" s="14">
        <f t="shared" si="4"/>
        <v>0.52</v>
      </c>
      <c r="N44" s="17">
        <f t="shared" si="6"/>
        <v>2013</v>
      </c>
      <c r="O44" s="18">
        <v>42038</v>
      </c>
      <c r="P44" s="46">
        <v>1.34906</v>
      </c>
      <c r="Q44" s="46"/>
      <c r="R44" s="47">
        <f t="shared" si="10"/>
        <v>105155</v>
      </c>
      <c r="S44" s="47"/>
      <c r="T44" s="48">
        <f t="shared" si="8"/>
        <v>163.8000000000006</v>
      </c>
      <c r="U44" s="48"/>
    </row>
    <row r="45" spans="2:21" ht="13.5">
      <c r="B45" s="17">
        <v>37</v>
      </c>
      <c r="C45" s="45">
        <f t="shared" si="11"/>
        <v>773649</v>
      </c>
      <c r="D45" s="45"/>
      <c r="E45" s="17">
        <v>2014</v>
      </c>
      <c r="F45" s="18">
        <v>42040</v>
      </c>
      <c r="G45" s="17" t="s">
        <v>7</v>
      </c>
      <c r="H45" s="46">
        <v>1.35261</v>
      </c>
      <c r="I45" s="46"/>
      <c r="J45" s="17">
        <v>17</v>
      </c>
      <c r="K45" s="45">
        <f t="shared" si="9"/>
        <v>23209.469999999998</v>
      </c>
      <c r="L45" s="45"/>
      <c r="M45" s="14">
        <f t="shared" si="4"/>
        <v>1.1</v>
      </c>
      <c r="N45" s="17">
        <v>2014</v>
      </c>
      <c r="O45" s="18">
        <v>42040</v>
      </c>
      <c r="P45" s="46">
        <v>1.35261</v>
      </c>
      <c r="Q45" s="46"/>
      <c r="R45" s="47">
        <f t="shared" si="10"/>
        <v>0</v>
      </c>
      <c r="S45" s="47"/>
      <c r="T45" s="48">
        <f t="shared" si="8"/>
        <v>0</v>
      </c>
      <c r="U45" s="48"/>
    </row>
    <row r="46" spans="2:21" ht="13.5">
      <c r="B46" s="17">
        <v>38</v>
      </c>
      <c r="C46" s="45">
        <f t="shared" si="11"/>
        <v>773649</v>
      </c>
      <c r="D46" s="45"/>
      <c r="E46" s="17">
        <f t="shared" si="5"/>
        <v>2014</v>
      </c>
      <c r="F46" s="18">
        <v>42042</v>
      </c>
      <c r="G46" s="17" t="s">
        <v>7</v>
      </c>
      <c r="H46" s="46">
        <v>1.36191</v>
      </c>
      <c r="I46" s="46"/>
      <c r="J46" s="17">
        <v>44</v>
      </c>
      <c r="K46" s="45">
        <f t="shared" si="9"/>
        <v>23209.469999999998</v>
      </c>
      <c r="L46" s="45"/>
      <c r="M46" s="14">
        <f t="shared" si="4"/>
        <v>0.42</v>
      </c>
      <c r="N46" s="17">
        <f t="shared" si="6"/>
        <v>2014</v>
      </c>
      <c r="O46" s="18">
        <v>42047</v>
      </c>
      <c r="P46" s="46">
        <v>1.36305</v>
      </c>
      <c r="Q46" s="46"/>
      <c r="R46" s="47">
        <f t="shared" si="10"/>
        <v>5911</v>
      </c>
      <c r="S46" s="47"/>
      <c r="T46" s="48">
        <f t="shared" si="8"/>
        <v>11.400000000001409</v>
      </c>
      <c r="U46" s="48"/>
    </row>
    <row r="47" spans="2:21" ht="13.5">
      <c r="B47" s="17">
        <v>39</v>
      </c>
      <c r="C47" s="45">
        <f t="shared" si="11"/>
        <v>779560</v>
      </c>
      <c r="D47" s="45"/>
      <c r="E47" s="17">
        <f t="shared" si="5"/>
        <v>2014</v>
      </c>
      <c r="F47" s="18">
        <v>42053</v>
      </c>
      <c r="G47" s="17" t="s">
        <v>7</v>
      </c>
      <c r="H47" s="46">
        <v>1.37083</v>
      </c>
      <c r="I47" s="46"/>
      <c r="J47" s="17">
        <v>17</v>
      </c>
      <c r="K47" s="45">
        <f t="shared" si="9"/>
        <v>23386.8</v>
      </c>
      <c r="L47" s="45"/>
      <c r="M47" s="14">
        <f t="shared" si="4"/>
        <v>1.11</v>
      </c>
      <c r="N47" s="17">
        <f t="shared" si="6"/>
        <v>2014</v>
      </c>
      <c r="O47" s="18">
        <v>42054</v>
      </c>
      <c r="P47" s="46">
        <v>1.37581</v>
      </c>
      <c r="Q47" s="46"/>
      <c r="R47" s="47">
        <f t="shared" si="10"/>
        <v>68244</v>
      </c>
      <c r="S47" s="47"/>
      <c r="T47" s="48">
        <f t="shared" si="8"/>
        <v>49.79999999999984</v>
      </c>
      <c r="U47" s="48"/>
    </row>
    <row r="48" spans="2:21" ht="13.5">
      <c r="B48" s="17">
        <v>40</v>
      </c>
      <c r="C48" s="45">
        <f t="shared" si="11"/>
        <v>847804</v>
      </c>
      <c r="D48" s="45"/>
      <c r="E48" s="17">
        <f t="shared" si="5"/>
        <v>2014</v>
      </c>
      <c r="F48" s="18">
        <v>42074</v>
      </c>
      <c r="G48" s="17" t="s">
        <v>6</v>
      </c>
      <c r="H48" s="46">
        <v>1.38563</v>
      </c>
      <c r="I48" s="46"/>
      <c r="J48" s="17">
        <v>20</v>
      </c>
      <c r="K48" s="45">
        <f t="shared" si="9"/>
        <v>25434.12</v>
      </c>
      <c r="L48" s="45"/>
      <c r="M48" s="14">
        <f t="shared" si="4"/>
        <v>1.03</v>
      </c>
      <c r="N48" s="17">
        <f t="shared" si="6"/>
        <v>2014</v>
      </c>
      <c r="O48" s="18">
        <v>42074</v>
      </c>
      <c r="P48" s="46">
        <v>1.38563</v>
      </c>
      <c r="Q48" s="46"/>
      <c r="R48" s="47">
        <f t="shared" si="10"/>
        <v>0</v>
      </c>
      <c r="S48" s="47"/>
      <c r="T48" s="48">
        <f t="shared" si="8"/>
        <v>0</v>
      </c>
      <c r="U48" s="48"/>
    </row>
    <row r="49" spans="2:21" ht="13.5">
      <c r="B49" s="17">
        <v>41</v>
      </c>
      <c r="C49" s="45">
        <f t="shared" si="11"/>
        <v>847804</v>
      </c>
      <c r="D49" s="45"/>
      <c r="E49" s="17">
        <f t="shared" si="5"/>
        <v>2014</v>
      </c>
      <c r="F49" s="18">
        <v>42080</v>
      </c>
      <c r="G49" s="17" t="s">
        <v>7</v>
      </c>
      <c r="H49" s="46">
        <v>1.39047</v>
      </c>
      <c r="I49" s="46"/>
      <c r="J49" s="17">
        <v>27</v>
      </c>
      <c r="K49" s="45">
        <f t="shared" si="9"/>
        <v>25434.12</v>
      </c>
      <c r="L49" s="45"/>
      <c r="M49" s="14">
        <f t="shared" si="4"/>
        <v>0.76</v>
      </c>
      <c r="N49" s="17">
        <f t="shared" si="6"/>
        <v>2014</v>
      </c>
      <c r="O49" s="18">
        <v>42080</v>
      </c>
      <c r="P49" s="46">
        <v>1.39047</v>
      </c>
      <c r="Q49" s="46"/>
      <c r="R49" s="47">
        <f t="shared" si="10"/>
        <v>0</v>
      </c>
      <c r="S49" s="47"/>
      <c r="T49" s="48">
        <f t="shared" si="8"/>
        <v>0</v>
      </c>
      <c r="U49" s="48"/>
    </row>
    <row r="50" spans="2:21" ht="13.5">
      <c r="B50" s="17">
        <v>42</v>
      </c>
      <c r="C50" s="45">
        <f t="shared" si="11"/>
        <v>847804</v>
      </c>
      <c r="D50" s="45"/>
      <c r="E50" s="17">
        <f t="shared" si="5"/>
        <v>2014</v>
      </c>
      <c r="F50" s="18">
        <v>42089</v>
      </c>
      <c r="G50" s="17" t="s">
        <v>6</v>
      </c>
      <c r="H50" s="46">
        <v>1.37755</v>
      </c>
      <c r="I50" s="46"/>
      <c r="J50" s="17">
        <v>33</v>
      </c>
      <c r="K50" s="45">
        <f t="shared" si="9"/>
        <v>25434.12</v>
      </c>
      <c r="L50" s="45"/>
      <c r="M50" s="14">
        <f t="shared" si="4"/>
        <v>0.62</v>
      </c>
      <c r="N50" s="17">
        <f t="shared" si="6"/>
        <v>2014</v>
      </c>
      <c r="O50" s="18">
        <v>42091</v>
      </c>
      <c r="P50" s="46">
        <v>1.3748</v>
      </c>
      <c r="Q50" s="46"/>
      <c r="R50" s="47">
        <f t="shared" si="10"/>
        <v>21049</v>
      </c>
      <c r="S50" s="47"/>
      <c r="T50" s="48">
        <f t="shared" si="8"/>
        <v>27.500000000000302</v>
      </c>
      <c r="U50" s="48"/>
    </row>
    <row r="51" spans="2:21" ht="13.5">
      <c r="B51" s="17">
        <v>43</v>
      </c>
      <c r="C51" s="45">
        <f t="shared" si="11"/>
        <v>868853</v>
      </c>
      <c r="D51" s="45"/>
      <c r="E51" s="17">
        <f t="shared" si="5"/>
        <v>2014</v>
      </c>
      <c r="F51" s="18">
        <v>42110</v>
      </c>
      <c r="G51" s="17" t="s">
        <v>7</v>
      </c>
      <c r="H51" s="46">
        <v>1.38354</v>
      </c>
      <c r="I51" s="46"/>
      <c r="J51" s="17">
        <v>33</v>
      </c>
      <c r="K51" s="45">
        <f t="shared" si="9"/>
        <v>26065.59</v>
      </c>
      <c r="L51" s="45"/>
      <c r="M51" s="14">
        <f t="shared" si="4"/>
        <v>0.63</v>
      </c>
      <c r="N51" s="17">
        <f t="shared" si="6"/>
        <v>2014</v>
      </c>
      <c r="O51" s="18">
        <v>42115</v>
      </c>
      <c r="P51" s="46">
        <v>1.38028</v>
      </c>
      <c r="Q51" s="46"/>
      <c r="R51" s="47">
        <f t="shared" si="10"/>
        <v>-25355</v>
      </c>
      <c r="S51" s="47"/>
      <c r="T51" s="48">
        <f t="shared" si="8"/>
        <v>-33</v>
      </c>
      <c r="U51" s="48"/>
    </row>
    <row r="52" spans="2:21" ht="13.5">
      <c r="B52" s="17">
        <v>44</v>
      </c>
      <c r="C52" s="45">
        <f t="shared" si="11"/>
        <v>843498</v>
      </c>
      <c r="D52" s="45"/>
      <c r="E52" s="17">
        <f t="shared" si="5"/>
        <v>2014</v>
      </c>
      <c r="F52" s="18">
        <v>42117</v>
      </c>
      <c r="G52" s="17" t="s">
        <v>7</v>
      </c>
      <c r="H52" s="46">
        <v>1.38193</v>
      </c>
      <c r="I52" s="46"/>
      <c r="J52" s="17">
        <v>7</v>
      </c>
      <c r="K52" s="45">
        <f t="shared" si="9"/>
        <v>25304.94</v>
      </c>
      <c r="L52" s="45"/>
      <c r="M52" s="14">
        <f t="shared" si="4"/>
        <v>2.92</v>
      </c>
      <c r="N52" s="17">
        <f t="shared" si="6"/>
        <v>2014</v>
      </c>
      <c r="O52" s="18">
        <v>42118</v>
      </c>
      <c r="P52" s="46">
        <v>1.38193</v>
      </c>
      <c r="Q52" s="46"/>
      <c r="R52" s="47">
        <f t="shared" si="10"/>
        <v>0</v>
      </c>
      <c r="S52" s="47"/>
      <c r="T52" s="48">
        <f t="shared" si="8"/>
        <v>0</v>
      </c>
      <c r="U52" s="48"/>
    </row>
    <row r="53" spans="2:21" ht="13.5">
      <c r="B53" s="17">
        <v>45</v>
      </c>
      <c r="C53" s="45">
        <f t="shared" si="11"/>
        <v>843498</v>
      </c>
      <c r="D53" s="45"/>
      <c r="E53" s="17">
        <f t="shared" si="5"/>
        <v>2014</v>
      </c>
      <c r="F53" s="18">
        <v>42123</v>
      </c>
      <c r="G53" s="17" t="s">
        <v>7</v>
      </c>
      <c r="H53" s="46">
        <v>1.38557</v>
      </c>
      <c r="I53" s="46"/>
      <c r="J53" s="17">
        <v>9</v>
      </c>
      <c r="K53" s="45">
        <f t="shared" si="9"/>
        <v>25304.94</v>
      </c>
      <c r="L53" s="45"/>
      <c r="M53" s="14">
        <f t="shared" si="4"/>
        <v>2.27</v>
      </c>
      <c r="N53" s="17">
        <f t="shared" si="6"/>
        <v>2014</v>
      </c>
      <c r="O53" s="18">
        <v>42123</v>
      </c>
      <c r="P53" s="46">
        <v>1.38557</v>
      </c>
      <c r="Q53" s="46"/>
      <c r="R53" s="47">
        <f t="shared" si="10"/>
        <v>0</v>
      </c>
      <c r="S53" s="47"/>
      <c r="T53" s="48">
        <f>IF(G53="買",(P53-H53)*10000,(H53-P53)*10000)</f>
        <v>0</v>
      </c>
      <c r="U53" s="48"/>
    </row>
    <row r="54" spans="2:21" ht="13.5">
      <c r="B54" s="17">
        <v>46</v>
      </c>
      <c r="C54" s="45">
        <f t="shared" si="11"/>
        <v>843498</v>
      </c>
      <c r="D54" s="45"/>
      <c r="E54" s="17">
        <f t="shared" si="5"/>
        <v>2014</v>
      </c>
      <c r="F54" s="18">
        <v>42137</v>
      </c>
      <c r="G54" s="17" t="s">
        <v>6</v>
      </c>
      <c r="H54" s="46">
        <v>1.37564</v>
      </c>
      <c r="I54" s="46"/>
      <c r="J54" s="17">
        <v>15</v>
      </c>
      <c r="K54" s="45">
        <f t="shared" si="9"/>
        <v>25304.94</v>
      </c>
      <c r="L54" s="45"/>
      <c r="M54" s="14">
        <f t="shared" si="4"/>
        <v>1.36</v>
      </c>
      <c r="N54" s="17">
        <f t="shared" si="6"/>
        <v>2014</v>
      </c>
      <c r="O54" s="18">
        <v>42139</v>
      </c>
      <c r="P54" s="46">
        <v>1.36787</v>
      </c>
      <c r="Q54" s="46"/>
      <c r="R54" s="47">
        <f t="shared" si="10"/>
        <v>130459</v>
      </c>
      <c r="S54" s="47"/>
      <c r="T54" s="48">
        <f>IF(G54="買",(P54-H54)*10000,(H54-P54)*10000)</f>
        <v>77.70000000000054</v>
      </c>
      <c r="U54" s="48"/>
    </row>
    <row r="55" spans="2:21" ht="13.5">
      <c r="B55" s="17">
        <v>47</v>
      </c>
      <c r="C55" s="45">
        <f t="shared" si="11"/>
        <v>973957</v>
      </c>
      <c r="D55" s="45"/>
      <c r="E55" s="17">
        <f t="shared" si="5"/>
        <v>2014</v>
      </c>
      <c r="F55" s="18">
        <v>42140</v>
      </c>
      <c r="G55" s="17" t="s">
        <v>6</v>
      </c>
      <c r="H55" s="46">
        <v>1.36975</v>
      </c>
      <c r="I55" s="46"/>
      <c r="J55" s="17">
        <v>21</v>
      </c>
      <c r="K55" s="45">
        <f t="shared" si="9"/>
        <v>29218.71</v>
      </c>
      <c r="L55" s="45"/>
      <c r="M55" s="14">
        <f t="shared" si="4"/>
        <v>1.12</v>
      </c>
      <c r="N55" s="17">
        <f t="shared" si="6"/>
        <v>2014</v>
      </c>
      <c r="O55" s="18">
        <v>42143</v>
      </c>
      <c r="P55" s="46">
        <v>1.37177</v>
      </c>
      <c r="Q55" s="46"/>
      <c r="R55" s="47">
        <f t="shared" si="10"/>
        <v>-27930</v>
      </c>
      <c r="S55" s="47"/>
      <c r="T55" s="48">
        <f aca="true" t="shared" si="12" ref="T55:T60">IF(O55="","",IF(R55&lt;0,J55*(-1),IF(G55="買",(P55-H55)*10000,(H55-P55)*10000)))</f>
        <v>-21</v>
      </c>
      <c r="U55" s="48"/>
    </row>
    <row r="56" spans="2:21" ht="13.5">
      <c r="B56" s="17">
        <v>48</v>
      </c>
      <c r="C56" s="45">
        <f t="shared" si="11"/>
        <v>946027</v>
      </c>
      <c r="D56" s="45"/>
      <c r="E56" s="17">
        <f t="shared" si="5"/>
        <v>2014</v>
      </c>
      <c r="F56" s="18">
        <v>42150</v>
      </c>
      <c r="G56" s="17" t="s">
        <v>6</v>
      </c>
      <c r="H56" s="46">
        <v>1.36135</v>
      </c>
      <c r="I56" s="46"/>
      <c r="J56" s="17">
        <v>27</v>
      </c>
      <c r="K56" s="45">
        <f t="shared" si="9"/>
        <v>28380.809999999998</v>
      </c>
      <c r="L56" s="45"/>
      <c r="M56" s="14">
        <f t="shared" si="4"/>
        <v>0.85</v>
      </c>
      <c r="N56" s="17">
        <f t="shared" si="6"/>
        <v>2014</v>
      </c>
      <c r="O56" s="18">
        <v>42150</v>
      </c>
      <c r="P56" s="46">
        <v>1.36135</v>
      </c>
      <c r="Q56" s="46"/>
      <c r="R56" s="47">
        <f t="shared" si="10"/>
        <v>0</v>
      </c>
      <c r="S56" s="47"/>
      <c r="T56" s="48">
        <f t="shared" si="12"/>
        <v>0</v>
      </c>
      <c r="U56" s="48"/>
    </row>
    <row r="57" spans="2:21" ht="13.5">
      <c r="B57" s="17">
        <v>49</v>
      </c>
      <c r="C57" s="45">
        <f t="shared" si="11"/>
        <v>946027</v>
      </c>
      <c r="D57" s="45"/>
      <c r="E57" s="17">
        <f t="shared" si="5"/>
        <v>2014</v>
      </c>
      <c r="F57" s="18">
        <v>42152</v>
      </c>
      <c r="G57" s="17" t="s">
        <v>6</v>
      </c>
      <c r="H57" s="46">
        <v>1.36287</v>
      </c>
      <c r="I57" s="46"/>
      <c r="J57" s="17">
        <v>9</v>
      </c>
      <c r="K57" s="45">
        <f t="shared" si="9"/>
        <v>28380.809999999998</v>
      </c>
      <c r="L57" s="45"/>
      <c r="M57" s="14">
        <f t="shared" si="4"/>
        <v>2.55</v>
      </c>
      <c r="N57" s="17">
        <f t="shared" si="6"/>
        <v>2014</v>
      </c>
      <c r="O57" s="18">
        <v>42153</v>
      </c>
      <c r="P57" s="46">
        <v>1.35957</v>
      </c>
      <c r="Q57" s="46"/>
      <c r="R57" s="47">
        <f t="shared" si="10"/>
        <v>103888</v>
      </c>
      <c r="S57" s="47"/>
      <c r="T57" s="48">
        <f t="shared" si="12"/>
        <v>33.00000000000081</v>
      </c>
      <c r="U57" s="48"/>
    </row>
    <row r="58" spans="2:21" ht="13.5">
      <c r="B58" s="17">
        <v>50</v>
      </c>
      <c r="C58" s="45">
        <f t="shared" si="11"/>
        <v>1049915</v>
      </c>
      <c r="D58" s="45"/>
      <c r="E58" s="17">
        <f t="shared" si="5"/>
        <v>2014</v>
      </c>
      <c r="F58" s="18">
        <v>42164</v>
      </c>
      <c r="G58" s="17" t="s">
        <v>6</v>
      </c>
      <c r="H58" s="46">
        <v>1.36335</v>
      </c>
      <c r="I58" s="46"/>
      <c r="J58" s="17">
        <v>35</v>
      </c>
      <c r="K58" s="45">
        <f t="shared" si="9"/>
        <v>31497.449999999997</v>
      </c>
      <c r="L58" s="45"/>
      <c r="M58" s="14">
        <f t="shared" si="4"/>
        <v>0.72</v>
      </c>
      <c r="N58" s="17">
        <f t="shared" si="6"/>
        <v>2014</v>
      </c>
      <c r="O58" s="18">
        <v>42167</v>
      </c>
      <c r="P58" s="46">
        <v>1.35561</v>
      </c>
      <c r="Q58" s="46"/>
      <c r="R58" s="47">
        <f t="shared" si="10"/>
        <v>68800</v>
      </c>
      <c r="S58" s="47"/>
      <c r="T58" s="48">
        <f t="shared" si="12"/>
        <v>77.4000000000008</v>
      </c>
      <c r="U58" s="48"/>
    </row>
    <row r="59" spans="2:21" ht="13.5">
      <c r="B59" s="17">
        <v>51</v>
      </c>
      <c r="C59" s="45">
        <f t="shared" si="11"/>
        <v>1118715</v>
      </c>
      <c r="D59" s="45"/>
      <c r="E59" s="17">
        <f t="shared" si="5"/>
        <v>2014</v>
      </c>
      <c r="F59" s="18">
        <v>42173</v>
      </c>
      <c r="G59" s="17" t="s">
        <v>7</v>
      </c>
      <c r="H59" s="46">
        <v>1.35982</v>
      </c>
      <c r="I59" s="46"/>
      <c r="J59" s="17">
        <v>52</v>
      </c>
      <c r="K59" s="45">
        <f t="shared" si="9"/>
        <v>33561.45</v>
      </c>
      <c r="L59" s="45"/>
      <c r="M59" s="14">
        <f t="shared" si="4"/>
        <v>0.52</v>
      </c>
      <c r="N59" s="17">
        <f t="shared" si="6"/>
        <v>2014</v>
      </c>
      <c r="O59" s="18">
        <v>42175</v>
      </c>
      <c r="P59" s="46">
        <v>1.35982</v>
      </c>
      <c r="Q59" s="46"/>
      <c r="R59" s="47">
        <f t="shared" si="10"/>
        <v>0</v>
      </c>
      <c r="S59" s="47"/>
      <c r="T59" s="48">
        <f t="shared" si="12"/>
        <v>0</v>
      </c>
      <c r="U59" s="48"/>
    </row>
    <row r="60" spans="2:21" ht="13.5">
      <c r="B60" s="17">
        <v>52</v>
      </c>
      <c r="C60" s="45">
        <f t="shared" si="11"/>
        <v>1118715</v>
      </c>
      <c r="D60" s="45"/>
      <c r="E60" s="17">
        <f t="shared" si="5"/>
        <v>2014</v>
      </c>
      <c r="F60" s="18">
        <v>42175</v>
      </c>
      <c r="G60" s="17" t="s">
        <v>7</v>
      </c>
      <c r="H60" s="46">
        <v>1.35889</v>
      </c>
      <c r="I60" s="46"/>
      <c r="J60" s="17">
        <v>26</v>
      </c>
      <c r="K60" s="45">
        <f t="shared" si="9"/>
        <v>33561.45</v>
      </c>
      <c r="L60" s="45"/>
      <c r="M60" s="14">
        <f t="shared" si="4"/>
        <v>1.04</v>
      </c>
      <c r="N60" s="17">
        <f t="shared" si="6"/>
        <v>2014</v>
      </c>
      <c r="O60" s="18">
        <v>42175</v>
      </c>
      <c r="P60" s="46">
        <v>1.35889</v>
      </c>
      <c r="Q60" s="46"/>
      <c r="R60" s="47">
        <f t="shared" si="10"/>
        <v>0</v>
      </c>
      <c r="S60" s="47"/>
      <c r="T60" s="48">
        <f t="shared" si="12"/>
        <v>0</v>
      </c>
      <c r="U60" s="48"/>
    </row>
    <row r="61" spans="2:21" ht="13.5">
      <c r="B61" s="17">
        <v>53</v>
      </c>
      <c r="C61" s="45">
        <f t="shared" si="11"/>
        <v>1118715</v>
      </c>
      <c r="D61" s="45"/>
      <c r="E61" s="17">
        <f t="shared" si="5"/>
        <v>2014</v>
      </c>
      <c r="F61" s="18">
        <v>42327</v>
      </c>
      <c r="G61" s="17" t="s">
        <v>6</v>
      </c>
      <c r="H61" s="46">
        <v>1.25523</v>
      </c>
      <c r="I61" s="46"/>
      <c r="J61" s="17">
        <v>267</v>
      </c>
      <c r="K61" s="45">
        <f t="shared" si="9"/>
        <v>33561.45</v>
      </c>
      <c r="L61" s="45"/>
      <c r="M61" s="14">
        <f t="shared" si="4"/>
        <v>0.1</v>
      </c>
      <c r="N61" s="17">
        <f t="shared" si="6"/>
        <v>2014</v>
      </c>
      <c r="O61" s="18">
        <v>42329</v>
      </c>
      <c r="P61" s="46">
        <v>1.2603</v>
      </c>
      <c r="Q61" s="46"/>
      <c r="R61" s="47">
        <f t="shared" si="10"/>
        <v>-6259</v>
      </c>
      <c r="S61" s="47"/>
      <c r="T61" s="48">
        <f>IF(G61="買",(P61-H61)*10000,(H61-P61)*10000)</f>
        <v>-50.69999999999908</v>
      </c>
      <c r="U61" s="48"/>
    </row>
    <row r="62" spans="2:21" ht="13.5">
      <c r="B62" s="17">
        <v>54</v>
      </c>
      <c r="C62" s="45">
        <f t="shared" si="11"/>
        <v>1112456</v>
      </c>
      <c r="D62" s="45"/>
      <c r="E62" s="17">
        <f t="shared" si="5"/>
        <v>2014</v>
      </c>
      <c r="F62" s="18">
        <v>42182</v>
      </c>
      <c r="G62" s="17" t="s">
        <v>7</v>
      </c>
      <c r="H62" s="46">
        <v>1.36295</v>
      </c>
      <c r="I62" s="46"/>
      <c r="J62" s="17">
        <v>21</v>
      </c>
      <c r="K62" s="45">
        <f t="shared" si="9"/>
        <v>33373.68</v>
      </c>
      <c r="L62" s="45"/>
      <c r="M62" s="14">
        <f t="shared" si="4"/>
        <v>1.28</v>
      </c>
      <c r="N62" s="17">
        <f t="shared" si="6"/>
        <v>2014</v>
      </c>
      <c r="O62" s="18">
        <v>42186</v>
      </c>
      <c r="P62" s="46">
        <v>1.36876</v>
      </c>
      <c r="Q62" s="46"/>
      <c r="R62" s="47">
        <f t="shared" si="10"/>
        <v>91812</v>
      </c>
      <c r="S62" s="47"/>
      <c r="T62" s="48">
        <f>IF(O62="","",IF(R62&lt;0,J62*(-1),IF(G62="買",(P62-H62)*10000,(H62-P62)*10000)))</f>
        <v>58.09999999999871</v>
      </c>
      <c r="U62" s="48"/>
    </row>
    <row r="63" spans="2:21" ht="13.5">
      <c r="B63" s="17">
        <v>55</v>
      </c>
      <c r="C63" s="45">
        <f t="shared" si="11"/>
        <v>1204268</v>
      </c>
      <c r="D63" s="45"/>
      <c r="E63" s="17">
        <f t="shared" si="5"/>
        <v>2014</v>
      </c>
      <c r="F63" s="18">
        <v>42187</v>
      </c>
      <c r="G63" s="17" t="s">
        <v>6</v>
      </c>
      <c r="H63" s="46">
        <v>1.36545</v>
      </c>
      <c r="I63" s="46"/>
      <c r="J63" s="17">
        <v>26</v>
      </c>
      <c r="K63" s="45">
        <f t="shared" si="9"/>
        <v>36128.04</v>
      </c>
      <c r="L63" s="45"/>
      <c r="M63" s="14">
        <f t="shared" si="4"/>
        <v>1.12</v>
      </c>
      <c r="N63" s="17">
        <f t="shared" si="6"/>
        <v>2014</v>
      </c>
      <c r="O63" s="18">
        <v>42189</v>
      </c>
      <c r="P63" s="46">
        <v>1.35938</v>
      </c>
      <c r="Q63" s="46"/>
      <c r="R63" s="47">
        <f t="shared" si="10"/>
        <v>83930</v>
      </c>
      <c r="S63" s="47"/>
      <c r="T63" s="48">
        <f>IF(O63="","",IF(R63&lt;0,J63*(-1),IF(G63="買",(P63-H63)*10000,(H63-P63)*10000)))</f>
        <v>60.7000000000002</v>
      </c>
      <c r="U63" s="48"/>
    </row>
    <row r="64" spans="2:21" ht="13.5">
      <c r="B64" s="17">
        <v>56</v>
      </c>
      <c r="C64" s="45">
        <f t="shared" si="11"/>
        <v>1288198</v>
      </c>
      <c r="D64" s="45"/>
      <c r="E64" s="17">
        <v>2014</v>
      </c>
      <c r="F64" s="18">
        <v>42194</v>
      </c>
      <c r="G64" s="17" t="s">
        <v>7</v>
      </c>
      <c r="H64" s="46">
        <v>1.36466</v>
      </c>
      <c r="I64" s="46"/>
      <c r="J64" s="17">
        <v>7</v>
      </c>
      <c r="K64" s="45">
        <f t="shared" si="9"/>
        <v>38645.939999999995</v>
      </c>
      <c r="L64" s="45"/>
      <c r="M64" s="14">
        <f t="shared" si="4"/>
        <v>4.47</v>
      </c>
      <c r="N64" s="17">
        <v>2014</v>
      </c>
      <c r="O64" s="18">
        <v>42195</v>
      </c>
      <c r="P64" s="46">
        <v>1.36396</v>
      </c>
      <c r="Q64" s="46"/>
      <c r="R64" s="47">
        <f t="shared" si="10"/>
        <v>-38629</v>
      </c>
      <c r="S64" s="47"/>
      <c r="T64" s="48">
        <f>IF(O64="","",IF(R64&lt;0,J64*(-1),IF(G64="買",(P64-H64)*10000,(H64-P64)*10000)))</f>
        <v>-7</v>
      </c>
      <c r="U64" s="48"/>
    </row>
    <row r="65" spans="2:21" ht="13.5">
      <c r="B65" s="17">
        <v>57</v>
      </c>
      <c r="C65" s="45">
        <f t="shared" si="11"/>
        <v>1249569</v>
      </c>
      <c r="D65" s="45"/>
      <c r="E65" s="17">
        <f t="shared" si="5"/>
        <v>2014</v>
      </c>
      <c r="F65" s="18">
        <v>42220</v>
      </c>
      <c r="G65" s="17" t="s">
        <v>7</v>
      </c>
      <c r="H65" s="46">
        <v>1.34235</v>
      </c>
      <c r="I65" s="46"/>
      <c r="J65" s="17">
        <v>15</v>
      </c>
      <c r="K65" s="45">
        <f t="shared" si="9"/>
        <v>37487.07</v>
      </c>
      <c r="L65" s="45"/>
      <c r="M65" s="14">
        <f t="shared" si="4"/>
        <v>2.02</v>
      </c>
      <c r="N65" s="17">
        <f t="shared" si="6"/>
        <v>2014</v>
      </c>
      <c r="O65" s="18">
        <v>42222</v>
      </c>
      <c r="P65" s="46">
        <v>1.34085</v>
      </c>
      <c r="Q65" s="46"/>
      <c r="R65" s="47">
        <f t="shared" si="10"/>
        <v>-37407</v>
      </c>
      <c r="S65" s="47"/>
      <c r="T65" s="48">
        <f>IF(O65="","",IF(R65&lt;0,J65*(-1),IF(G65="買",(P65-H65)*10000,(H65-P65)*10000)))</f>
        <v>-15</v>
      </c>
      <c r="U65" s="48"/>
    </row>
    <row r="66" spans="2:21" ht="13.5">
      <c r="B66" s="17">
        <v>58</v>
      </c>
      <c r="C66" s="45">
        <f t="shared" si="11"/>
        <v>1212162</v>
      </c>
      <c r="D66" s="45"/>
      <c r="E66" s="17">
        <f t="shared" si="5"/>
        <v>2014</v>
      </c>
      <c r="F66" s="18">
        <v>42242</v>
      </c>
      <c r="G66" s="17" t="s">
        <v>6</v>
      </c>
      <c r="H66" s="46">
        <v>1.31887</v>
      </c>
      <c r="I66" s="46"/>
      <c r="J66" s="17">
        <v>25</v>
      </c>
      <c r="K66" s="45">
        <f t="shared" si="9"/>
        <v>36364.86</v>
      </c>
      <c r="L66" s="45"/>
      <c r="M66" s="14">
        <f t="shared" si="4"/>
        <v>1.17</v>
      </c>
      <c r="N66" s="17">
        <f t="shared" si="6"/>
        <v>2014</v>
      </c>
      <c r="O66" s="18">
        <v>42243</v>
      </c>
      <c r="P66" s="46">
        <v>1.31668</v>
      </c>
      <c r="Q66" s="46"/>
      <c r="R66" s="47">
        <f t="shared" si="10"/>
        <v>31633</v>
      </c>
      <c r="S66" s="47"/>
      <c r="T66" s="48">
        <f>IF(G66="買",(P66-H66)*10000,(H66-P66)*10000)</f>
        <v>21.899999999999142</v>
      </c>
      <c r="U66" s="48"/>
    </row>
    <row r="67" spans="2:21" ht="13.5">
      <c r="B67" s="17">
        <v>59</v>
      </c>
      <c r="C67" s="45">
        <f t="shared" si="11"/>
        <v>1243795</v>
      </c>
      <c r="D67" s="45"/>
      <c r="E67" s="17">
        <f t="shared" si="5"/>
        <v>2014</v>
      </c>
      <c r="F67" s="18">
        <v>42245</v>
      </c>
      <c r="G67" s="17" t="s">
        <v>6</v>
      </c>
      <c r="H67" s="46">
        <v>1.31745</v>
      </c>
      <c r="I67" s="46"/>
      <c r="J67" s="17">
        <v>21</v>
      </c>
      <c r="K67" s="45">
        <f t="shared" si="9"/>
        <v>37313.85</v>
      </c>
      <c r="L67" s="45"/>
      <c r="M67" s="14">
        <f t="shared" si="4"/>
        <v>1.43</v>
      </c>
      <c r="N67" s="17">
        <f t="shared" si="6"/>
        <v>2014</v>
      </c>
      <c r="O67" s="18">
        <v>42285</v>
      </c>
      <c r="P67" s="46">
        <v>1.26979</v>
      </c>
      <c r="Q67" s="46"/>
      <c r="R67" s="47">
        <f t="shared" si="10"/>
        <v>841404</v>
      </c>
      <c r="S67" s="47"/>
      <c r="T67" s="48">
        <f aca="true" t="shared" si="13" ref="T67:T83">IF(O67="","",IF(R67&lt;0,J67*(-1),IF(G67="買",(P67-H67)*10000,(H67-P67)*10000)))</f>
        <v>476.60000000000036</v>
      </c>
      <c r="U67" s="48"/>
    </row>
    <row r="68" spans="2:21" ht="13.5">
      <c r="B68" s="17">
        <v>60</v>
      </c>
      <c r="C68" s="45">
        <f t="shared" si="11"/>
        <v>2085199</v>
      </c>
      <c r="D68" s="45"/>
      <c r="E68" s="17">
        <f t="shared" si="5"/>
        <v>2014</v>
      </c>
      <c r="F68" s="18">
        <v>42291</v>
      </c>
      <c r="G68" s="17" t="s">
        <v>6</v>
      </c>
      <c r="H68" s="46">
        <v>1.26439</v>
      </c>
      <c r="I68" s="46"/>
      <c r="J68" s="17">
        <v>34</v>
      </c>
      <c r="K68" s="45">
        <f t="shared" si="9"/>
        <v>62555.97</v>
      </c>
      <c r="L68" s="45"/>
      <c r="M68" s="14">
        <f t="shared" si="4"/>
        <v>1.49</v>
      </c>
      <c r="N68" s="17">
        <f t="shared" si="6"/>
        <v>2014</v>
      </c>
      <c r="O68" s="18">
        <v>42086</v>
      </c>
      <c r="P68" s="46">
        <v>1.26778</v>
      </c>
      <c r="Q68" s="46"/>
      <c r="R68" s="47">
        <f t="shared" si="10"/>
        <v>-62359</v>
      </c>
      <c r="S68" s="47"/>
      <c r="T68" s="48">
        <f t="shared" si="13"/>
        <v>-34</v>
      </c>
      <c r="U68" s="48"/>
    </row>
    <row r="69" spans="2:21" ht="13.5">
      <c r="B69" s="17">
        <v>61</v>
      </c>
      <c r="C69" s="45">
        <f t="shared" si="11"/>
        <v>2022840</v>
      </c>
      <c r="D69" s="45"/>
      <c r="E69" s="17">
        <f t="shared" si="5"/>
        <v>2014</v>
      </c>
      <c r="F69" s="18">
        <v>42299</v>
      </c>
      <c r="G69" s="17" t="s">
        <v>6</v>
      </c>
      <c r="H69" s="46">
        <v>1.26602</v>
      </c>
      <c r="I69" s="46"/>
      <c r="J69" s="17">
        <v>67</v>
      </c>
      <c r="K69" s="45">
        <f t="shared" si="9"/>
        <v>60685.2</v>
      </c>
      <c r="L69" s="45"/>
      <c r="M69" s="14">
        <f t="shared" si="4"/>
        <v>0.73</v>
      </c>
      <c r="N69" s="17">
        <f t="shared" si="6"/>
        <v>2014</v>
      </c>
      <c r="O69" s="18">
        <v>42301</v>
      </c>
      <c r="P69" s="46">
        <v>1.26625</v>
      </c>
      <c r="Q69" s="46"/>
      <c r="R69" s="47">
        <f t="shared" si="10"/>
        <v>-2072</v>
      </c>
      <c r="S69" s="47"/>
      <c r="T69" s="48">
        <f t="shared" si="13"/>
        <v>-67</v>
      </c>
      <c r="U69" s="48"/>
    </row>
    <row r="70" spans="2:21" ht="13.5">
      <c r="B70" s="17">
        <v>62</v>
      </c>
      <c r="C70" s="45">
        <f t="shared" si="11"/>
        <v>2020768</v>
      </c>
      <c r="D70" s="45"/>
      <c r="E70" s="17">
        <f t="shared" si="5"/>
        <v>2014</v>
      </c>
      <c r="F70" s="18">
        <v>42304</v>
      </c>
      <c r="G70" s="17" t="s">
        <v>7</v>
      </c>
      <c r="H70" s="46">
        <v>1.27052</v>
      </c>
      <c r="I70" s="46"/>
      <c r="J70" s="17">
        <v>41</v>
      </c>
      <c r="K70" s="45">
        <f t="shared" si="9"/>
        <v>60623.04</v>
      </c>
      <c r="L70" s="45"/>
      <c r="M70" s="14">
        <f t="shared" si="4"/>
        <v>1.19</v>
      </c>
      <c r="N70" s="17">
        <f t="shared" si="6"/>
        <v>2014</v>
      </c>
      <c r="O70" s="18">
        <v>42305</v>
      </c>
      <c r="P70" s="46">
        <v>1.27198</v>
      </c>
      <c r="Q70" s="46"/>
      <c r="R70" s="47">
        <f t="shared" si="10"/>
        <v>21449</v>
      </c>
      <c r="S70" s="47"/>
      <c r="T70" s="48">
        <f t="shared" si="13"/>
        <v>14.600000000000168</v>
      </c>
      <c r="U70" s="48"/>
    </row>
    <row r="71" spans="2:21" ht="13.5">
      <c r="B71" s="17">
        <v>63</v>
      </c>
      <c r="C71" s="45">
        <f t="shared" si="11"/>
        <v>2042217</v>
      </c>
      <c r="D71" s="45"/>
      <c r="E71" s="17">
        <f t="shared" si="5"/>
        <v>2014</v>
      </c>
      <c r="F71" s="18">
        <v>42327</v>
      </c>
      <c r="G71" s="17" t="s">
        <v>7</v>
      </c>
      <c r="H71" s="46">
        <v>1.25244</v>
      </c>
      <c r="I71" s="46"/>
      <c r="J71" s="17">
        <v>14</v>
      </c>
      <c r="K71" s="45">
        <f t="shared" si="9"/>
        <v>61266.509999999995</v>
      </c>
      <c r="L71" s="45"/>
      <c r="M71" s="14">
        <f t="shared" si="4"/>
        <v>3.54</v>
      </c>
      <c r="N71" s="17">
        <f t="shared" si="6"/>
        <v>2014</v>
      </c>
      <c r="O71" s="18">
        <v>42327</v>
      </c>
      <c r="P71" s="46">
        <v>1.25244</v>
      </c>
      <c r="Q71" s="46"/>
      <c r="R71" s="47">
        <f t="shared" si="10"/>
        <v>0</v>
      </c>
      <c r="S71" s="47"/>
      <c r="T71" s="48">
        <f t="shared" si="13"/>
        <v>0</v>
      </c>
      <c r="U71" s="48"/>
    </row>
    <row r="72" spans="2:21" ht="13.5">
      <c r="B72" s="17">
        <v>64</v>
      </c>
      <c r="C72" s="45">
        <f t="shared" si="11"/>
        <v>2042217</v>
      </c>
      <c r="D72" s="45"/>
      <c r="E72" s="17">
        <f t="shared" si="5"/>
        <v>2014</v>
      </c>
      <c r="F72" s="18">
        <v>42332</v>
      </c>
      <c r="G72" s="17" t="s">
        <v>6</v>
      </c>
      <c r="H72" s="46">
        <v>1.24093</v>
      </c>
      <c r="I72" s="46"/>
      <c r="J72" s="17">
        <v>35</v>
      </c>
      <c r="K72" s="45">
        <f t="shared" si="9"/>
        <v>61266.509999999995</v>
      </c>
      <c r="L72" s="45"/>
      <c r="M72" s="14">
        <f t="shared" si="4"/>
        <v>1.41</v>
      </c>
      <c r="N72" s="17">
        <f t="shared" si="6"/>
        <v>2014</v>
      </c>
      <c r="O72" s="18">
        <v>42333</v>
      </c>
      <c r="P72" s="46">
        <v>1.24438</v>
      </c>
      <c r="Q72" s="46"/>
      <c r="R72" s="47">
        <f t="shared" si="10"/>
        <v>-60055</v>
      </c>
      <c r="S72" s="47"/>
      <c r="T72" s="48">
        <f t="shared" si="13"/>
        <v>-35</v>
      </c>
      <c r="U72" s="48"/>
    </row>
    <row r="73" spans="2:21" ht="13.5">
      <c r="B73" s="17">
        <v>65</v>
      </c>
      <c r="C73" s="45">
        <f t="shared" si="11"/>
        <v>1982162</v>
      </c>
      <c r="D73" s="45"/>
      <c r="E73" s="17">
        <f t="shared" si="5"/>
        <v>2014</v>
      </c>
      <c r="F73" s="18">
        <v>42336</v>
      </c>
      <c r="G73" s="17" t="s">
        <v>6</v>
      </c>
      <c r="H73" s="46">
        <v>1.24283</v>
      </c>
      <c r="I73" s="46"/>
      <c r="J73" s="17">
        <v>35</v>
      </c>
      <c r="K73" s="45">
        <f aca="true" t="shared" si="14" ref="K73:K108">IF(F73="","",C73*0.03)</f>
        <v>59464.86</v>
      </c>
      <c r="L73" s="45"/>
      <c r="M73" s="14">
        <f t="shared" si="4"/>
        <v>1.37</v>
      </c>
      <c r="N73" s="17">
        <f t="shared" si="6"/>
        <v>2014</v>
      </c>
      <c r="O73" s="18">
        <v>42336</v>
      </c>
      <c r="P73" s="46">
        <v>1.24283</v>
      </c>
      <c r="Q73" s="46"/>
      <c r="R73" s="47">
        <f aca="true" t="shared" si="15" ref="R73:R108">IF(O73="","",ROUNDDOWN((IF(G73="売",H73-P73,P73-H73))*M73*1000000000/81,0))</f>
        <v>0</v>
      </c>
      <c r="S73" s="47"/>
      <c r="T73" s="48">
        <f t="shared" si="13"/>
        <v>0</v>
      </c>
      <c r="U73" s="48"/>
    </row>
    <row r="74" spans="2:21" ht="13.5">
      <c r="B74" s="17">
        <v>66</v>
      </c>
      <c r="C74" s="45">
        <f aca="true" t="shared" si="16" ref="C74:C108">IF(R73="","",C73+R73)</f>
        <v>1982162</v>
      </c>
      <c r="D74" s="45"/>
      <c r="E74" s="17">
        <f t="shared" si="5"/>
        <v>2014</v>
      </c>
      <c r="F74" s="18">
        <v>42348</v>
      </c>
      <c r="G74" s="17" t="s">
        <v>7</v>
      </c>
      <c r="H74" s="46">
        <v>1.23974</v>
      </c>
      <c r="I74" s="46"/>
      <c r="J74" s="17">
        <v>33</v>
      </c>
      <c r="K74" s="45">
        <f t="shared" si="14"/>
        <v>59464.86</v>
      </c>
      <c r="L74" s="45"/>
      <c r="M74" s="14">
        <f aca="true" t="shared" si="17" ref="M74:M108">IF(J74="","",ROUNDDOWN(K74/(J74/81)/100000,2))</f>
        <v>1.45</v>
      </c>
      <c r="N74" s="17">
        <f t="shared" si="6"/>
        <v>2014</v>
      </c>
      <c r="O74" s="18">
        <v>42349</v>
      </c>
      <c r="P74" s="46">
        <v>1.23974</v>
      </c>
      <c r="Q74" s="46"/>
      <c r="R74" s="47">
        <f t="shared" si="15"/>
        <v>0</v>
      </c>
      <c r="S74" s="47"/>
      <c r="T74" s="48">
        <f t="shared" si="13"/>
        <v>0</v>
      </c>
      <c r="U74" s="48"/>
    </row>
    <row r="75" spans="2:21" ht="13.5">
      <c r="B75" s="17">
        <v>67</v>
      </c>
      <c r="C75" s="45">
        <f t="shared" si="16"/>
        <v>1982162</v>
      </c>
      <c r="D75" s="45"/>
      <c r="E75" s="17">
        <f aca="true" t="shared" si="18" ref="E75:E108">E74</f>
        <v>2014</v>
      </c>
      <c r="F75" s="18">
        <v>42355</v>
      </c>
      <c r="G75" s="17" t="s">
        <v>6</v>
      </c>
      <c r="H75" s="46">
        <v>1.23209</v>
      </c>
      <c r="I75" s="46"/>
      <c r="J75" s="17">
        <v>150</v>
      </c>
      <c r="K75" s="45">
        <f t="shared" si="14"/>
        <v>59464.86</v>
      </c>
      <c r="L75" s="45"/>
      <c r="M75" s="14">
        <f t="shared" si="17"/>
        <v>0.32</v>
      </c>
      <c r="N75" s="17">
        <f aca="true" t="shared" si="19" ref="N75:N108">N74</f>
        <v>2014</v>
      </c>
      <c r="O75" s="18">
        <v>42362</v>
      </c>
      <c r="P75" s="46">
        <v>1.21875</v>
      </c>
      <c r="Q75" s="46"/>
      <c r="R75" s="47">
        <f t="shared" si="15"/>
        <v>52701</v>
      </c>
      <c r="S75" s="47"/>
      <c r="T75" s="48">
        <f t="shared" si="13"/>
        <v>133.39999999999907</v>
      </c>
      <c r="U75" s="48"/>
    </row>
    <row r="76" spans="2:21" ht="13.5">
      <c r="B76" s="17">
        <v>68</v>
      </c>
      <c r="C76" s="45">
        <f t="shared" si="16"/>
        <v>2034863</v>
      </c>
      <c r="D76" s="45"/>
      <c r="E76" s="17">
        <f t="shared" si="18"/>
        <v>2014</v>
      </c>
      <c r="F76" s="18">
        <v>42368</v>
      </c>
      <c r="G76" s="17" t="s">
        <v>6</v>
      </c>
      <c r="H76" s="46">
        <v>1.21557</v>
      </c>
      <c r="I76" s="46"/>
      <c r="J76" s="17">
        <v>25</v>
      </c>
      <c r="K76" s="45">
        <f t="shared" si="14"/>
        <v>61045.89</v>
      </c>
      <c r="L76" s="45"/>
      <c r="M76" s="14">
        <f t="shared" si="17"/>
        <v>1.97</v>
      </c>
      <c r="N76" s="17">
        <v>2015</v>
      </c>
      <c r="O76" s="18">
        <v>42080</v>
      </c>
      <c r="P76" s="46">
        <v>1.06406</v>
      </c>
      <c r="Q76" s="46"/>
      <c r="R76" s="47">
        <f t="shared" si="15"/>
        <v>3684872</v>
      </c>
      <c r="S76" s="47"/>
      <c r="T76" s="48">
        <f t="shared" si="13"/>
        <v>1515.1000000000004</v>
      </c>
      <c r="U76" s="48"/>
    </row>
    <row r="77" spans="2:21" ht="13.5">
      <c r="B77" s="17">
        <v>69</v>
      </c>
      <c r="C77" s="45">
        <f t="shared" si="16"/>
        <v>5719735</v>
      </c>
      <c r="D77" s="45"/>
      <c r="E77" s="17">
        <v>2015</v>
      </c>
      <c r="F77" s="18">
        <v>42086</v>
      </c>
      <c r="G77" s="17" t="s">
        <v>7</v>
      </c>
      <c r="H77" s="46">
        <v>1.08266</v>
      </c>
      <c r="I77" s="46"/>
      <c r="J77" s="17">
        <v>59</v>
      </c>
      <c r="K77" s="45">
        <f t="shared" si="14"/>
        <v>171592.05</v>
      </c>
      <c r="L77" s="45"/>
      <c r="M77" s="14">
        <f t="shared" si="17"/>
        <v>2.35</v>
      </c>
      <c r="N77" s="17">
        <f t="shared" si="19"/>
        <v>2015</v>
      </c>
      <c r="O77" s="18">
        <v>42087</v>
      </c>
      <c r="P77" s="46">
        <v>1.09395</v>
      </c>
      <c r="Q77" s="46"/>
      <c r="R77" s="47">
        <f t="shared" si="15"/>
        <v>327549</v>
      </c>
      <c r="S77" s="47"/>
      <c r="T77" s="48">
        <f t="shared" si="13"/>
        <v>112.90000000000022</v>
      </c>
      <c r="U77" s="48"/>
    </row>
    <row r="78" spans="2:21" ht="13.5">
      <c r="B78" s="17">
        <v>70</v>
      </c>
      <c r="C78" s="45">
        <f t="shared" si="16"/>
        <v>6047284</v>
      </c>
      <c r="D78" s="45"/>
      <c r="E78" s="17">
        <f t="shared" si="18"/>
        <v>2015</v>
      </c>
      <c r="F78" s="18">
        <v>42088</v>
      </c>
      <c r="G78" s="17" t="s">
        <v>7</v>
      </c>
      <c r="H78" s="46">
        <v>1.09752</v>
      </c>
      <c r="I78" s="46"/>
      <c r="J78" s="17">
        <v>23</v>
      </c>
      <c r="K78" s="45">
        <f t="shared" si="14"/>
        <v>181418.52</v>
      </c>
      <c r="L78" s="45"/>
      <c r="M78" s="14">
        <f t="shared" si="17"/>
        <v>6.38</v>
      </c>
      <c r="N78" s="17">
        <f t="shared" si="19"/>
        <v>2015</v>
      </c>
      <c r="O78" s="18">
        <v>42089</v>
      </c>
      <c r="P78" s="46">
        <v>1.09752</v>
      </c>
      <c r="Q78" s="46"/>
      <c r="R78" s="47">
        <f t="shared" si="15"/>
        <v>0</v>
      </c>
      <c r="S78" s="47"/>
      <c r="T78" s="48">
        <f t="shared" si="13"/>
        <v>0</v>
      </c>
      <c r="U78" s="48"/>
    </row>
    <row r="79" spans="2:21" ht="13.5">
      <c r="B79" s="17">
        <v>71</v>
      </c>
      <c r="C79" s="45">
        <f t="shared" si="16"/>
        <v>6047284</v>
      </c>
      <c r="D79" s="45"/>
      <c r="E79" s="17">
        <f t="shared" si="18"/>
        <v>2015</v>
      </c>
      <c r="F79" s="18">
        <v>42093</v>
      </c>
      <c r="G79" s="17" t="s">
        <v>6</v>
      </c>
      <c r="H79" s="46">
        <v>1.08092</v>
      </c>
      <c r="I79" s="46"/>
      <c r="J79" s="17">
        <v>54</v>
      </c>
      <c r="K79" s="45">
        <f t="shared" si="14"/>
        <v>181418.52</v>
      </c>
      <c r="L79" s="45"/>
      <c r="M79" s="14">
        <f t="shared" si="17"/>
        <v>2.72</v>
      </c>
      <c r="N79" s="17">
        <f t="shared" si="19"/>
        <v>2015</v>
      </c>
      <c r="O79" s="18">
        <v>42096</v>
      </c>
      <c r="P79" s="46">
        <v>1.08092</v>
      </c>
      <c r="Q79" s="46"/>
      <c r="R79" s="47">
        <f t="shared" si="15"/>
        <v>0</v>
      </c>
      <c r="S79" s="47"/>
      <c r="T79" s="48">
        <f t="shared" si="13"/>
        <v>0</v>
      </c>
      <c r="U79" s="48"/>
    </row>
    <row r="80" spans="2:21" ht="13.5">
      <c r="B80" s="17">
        <v>72</v>
      </c>
      <c r="C80" s="45">
        <f t="shared" si="16"/>
        <v>6047284</v>
      </c>
      <c r="D80" s="45"/>
      <c r="E80" s="17">
        <f t="shared" si="18"/>
        <v>2015</v>
      </c>
      <c r="F80" s="18">
        <v>42102</v>
      </c>
      <c r="G80" s="17" t="s">
        <v>6</v>
      </c>
      <c r="H80" s="46">
        <v>1.0842</v>
      </c>
      <c r="I80" s="46"/>
      <c r="J80" s="17">
        <v>45</v>
      </c>
      <c r="K80" s="45">
        <f t="shared" si="14"/>
        <v>181418.52</v>
      </c>
      <c r="L80" s="45"/>
      <c r="M80" s="14">
        <f t="shared" si="17"/>
        <v>3.26</v>
      </c>
      <c r="N80" s="17">
        <f t="shared" si="19"/>
        <v>2015</v>
      </c>
      <c r="O80" s="18">
        <v>42108</v>
      </c>
      <c r="P80" s="46">
        <v>1.06103</v>
      </c>
      <c r="Q80" s="46"/>
      <c r="R80" s="47">
        <f t="shared" si="15"/>
        <v>932520</v>
      </c>
      <c r="S80" s="47"/>
      <c r="T80" s="48">
        <f t="shared" si="13"/>
        <v>231.70000000000135</v>
      </c>
      <c r="U80" s="48"/>
    </row>
    <row r="81" spans="2:21" ht="13.5">
      <c r="B81" s="17">
        <v>73</v>
      </c>
      <c r="C81" s="45">
        <f t="shared" si="16"/>
        <v>6979804</v>
      </c>
      <c r="D81" s="45"/>
      <c r="E81" s="17">
        <v>2015</v>
      </c>
      <c r="F81" s="18">
        <v>42109</v>
      </c>
      <c r="G81" s="17" t="s">
        <v>6</v>
      </c>
      <c r="H81" s="46">
        <v>1.05735</v>
      </c>
      <c r="I81" s="46"/>
      <c r="J81" s="17">
        <v>46</v>
      </c>
      <c r="K81" s="45">
        <f t="shared" si="14"/>
        <v>209394.12</v>
      </c>
      <c r="L81" s="45"/>
      <c r="M81" s="14">
        <f t="shared" si="17"/>
        <v>3.68</v>
      </c>
      <c r="N81" s="17">
        <v>2015</v>
      </c>
      <c r="O81" s="18">
        <v>42109</v>
      </c>
      <c r="P81" s="46">
        <v>1.05735</v>
      </c>
      <c r="Q81" s="46"/>
      <c r="R81" s="47">
        <f t="shared" si="15"/>
        <v>0</v>
      </c>
      <c r="S81" s="47"/>
      <c r="T81" s="48">
        <f t="shared" si="13"/>
        <v>0</v>
      </c>
      <c r="U81" s="48"/>
    </row>
    <row r="82" spans="2:21" ht="13.5">
      <c r="B82" s="17">
        <v>74</v>
      </c>
      <c r="C82" s="45">
        <f t="shared" si="16"/>
        <v>6979804</v>
      </c>
      <c r="D82" s="45"/>
      <c r="E82" s="17">
        <f t="shared" si="18"/>
        <v>2015</v>
      </c>
      <c r="F82" s="18">
        <v>42122</v>
      </c>
      <c r="G82" s="17" t="s">
        <v>7</v>
      </c>
      <c r="H82" s="46">
        <v>1.09039</v>
      </c>
      <c r="I82" s="46"/>
      <c r="J82" s="17">
        <v>45</v>
      </c>
      <c r="K82" s="45">
        <f t="shared" si="14"/>
        <v>209394.12</v>
      </c>
      <c r="L82" s="45"/>
      <c r="M82" s="14">
        <f t="shared" si="17"/>
        <v>3.76</v>
      </c>
      <c r="N82" s="17">
        <f t="shared" si="19"/>
        <v>2015</v>
      </c>
      <c r="O82" s="18">
        <v>42128</v>
      </c>
      <c r="P82" s="46">
        <v>1.11605</v>
      </c>
      <c r="Q82" s="46"/>
      <c r="R82" s="47">
        <f t="shared" si="15"/>
        <v>1191130</v>
      </c>
      <c r="S82" s="47"/>
      <c r="T82" s="48">
        <f t="shared" si="13"/>
        <v>256.60000000000014</v>
      </c>
      <c r="U82" s="48"/>
    </row>
    <row r="83" spans="2:21" ht="13.5">
      <c r="B83" s="17">
        <v>75</v>
      </c>
      <c r="C83" s="45">
        <f t="shared" si="16"/>
        <v>8170934</v>
      </c>
      <c r="D83" s="45"/>
      <c r="E83" s="17">
        <f t="shared" si="18"/>
        <v>2015</v>
      </c>
      <c r="F83" s="18">
        <v>42129</v>
      </c>
      <c r="G83" s="17" t="s">
        <v>7</v>
      </c>
      <c r="H83" s="46">
        <v>1.12086</v>
      </c>
      <c r="I83" s="46"/>
      <c r="J83" s="17">
        <v>92</v>
      </c>
      <c r="K83" s="45">
        <f t="shared" si="14"/>
        <v>245128.02</v>
      </c>
      <c r="L83" s="45"/>
      <c r="M83" s="14">
        <f t="shared" si="17"/>
        <v>2.15</v>
      </c>
      <c r="N83" s="17">
        <f t="shared" si="19"/>
        <v>2015</v>
      </c>
      <c r="O83" s="18">
        <v>42131</v>
      </c>
      <c r="P83" s="46">
        <v>1.13241</v>
      </c>
      <c r="Q83" s="46"/>
      <c r="R83" s="47">
        <f t="shared" si="15"/>
        <v>306574</v>
      </c>
      <c r="S83" s="47"/>
      <c r="T83" s="48">
        <f t="shared" si="13"/>
        <v>115.49999999999949</v>
      </c>
      <c r="U83" s="48"/>
    </row>
    <row r="84" spans="2:21" ht="13.5">
      <c r="B84" s="17">
        <v>76</v>
      </c>
      <c r="C84" s="45">
        <f t="shared" si="16"/>
        <v>8477508</v>
      </c>
      <c r="D84" s="45"/>
      <c r="E84" s="17">
        <f t="shared" si="18"/>
        <v>2015</v>
      </c>
      <c r="F84" s="18">
        <v>42146</v>
      </c>
      <c r="G84" s="17" t="s">
        <v>6</v>
      </c>
      <c r="H84" s="46">
        <v>1.11331</v>
      </c>
      <c r="I84" s="46"/>
      <c r="J84" s="17">
        <v>43</v>
      </c>
      <c r="K84" s="45">
        <f t="shared" si="14"/>
        <v>254325.24</v>
      </c>
      <c r="L84" s="45"/>
      <c r="M84" s="14">
        <f t="shared" si="17"/>
        <v>4.79</v>
      </c>
      <c r="N84" s="17">
        <f t="shared" si="19"/>
        <v>2015</v>
      </c>
      <c r="O84" s="18">
        <v>42151</v>
      </c>
      <c r="P84" s="46">
        <v>1.08886</v>
      </c>
      <c r="Q84" s="46"/>
      <c r="R84" s="47">
        <f t="shared" si="15"/>
        <v>1445870</v>
      </c>
      <c r="S84" s="47"/>
      <c r="T84" s="48">
        <f>IF(G84="買",(P84-H84)*10000,(H84-P84)*10000)</f>
        <v>244.50000000000082</v>
      </c>
      <c r="U84" s="48"/>
    </row>
    <row r="85" spans="2:21" ht="13.5">
      <c r="B85" s="17">
        <v>77</v>
      </c>
      <c r="C85" s="45">
        <f t="shared" si="16"/>
        <v>9923378</v>
      </c>
      <c r="D85" s="45"/>
      <c r="E85" s="17">
        <f t="shared" si="18"/>
        <v>2015</v>
      </c>
      <c r="F85" s="18">
        <v>42149</v>
      </c>
      <c r="G85" s="17" t="s">
        <v>7</v>
      </c>
      <c r="H85" s="46">
        <v>1.0939</v>
      </c>
      <c r="I85" s="46"/>
      <c r="J85" s="17">
        <v>73</v>
      </c>
      <c r="K85" s="45">
        <f t="shared" si="14"/>
        <v>297701.33999999997</v>
      </c>
      <c r="L85" s="45"/>
      <c r="M85" s="14">
        <f t="shared" si="17"/>
        <v>3.3</v>
      </c>
      <c r="N85" s="17">
        <f t="shared" si="19"/>
        <v>2015</v>
      </c>
      <c r="O85" s="18">
        <v>42156</v>
      </c>
      <c r="P85" s="46">
        <v>1.0939</v>
      </c>
      <c r="Q85" s="46"/>
      <c r="R85" s="47">
        <f t="shared" si="15"/>
        <v>0</v>
      </c>
      <c r="S85" s="47"/>
      <c r="T85" s="48">
        <f aca="true" t="shared" si="20" ref="T85:T91">IF(O85="","",IF(R85&lt;0,J85*(-1),IF(G85="買",(P85-H85)*10000,(H85-P85)*10000)))</f>
        <v>0</v>
      </c>
      <c r="U85" s="48"/>
    </row>
    <row r="86" spans="2:21" ht="13.5">
      <c r="B86" s="17">
        <v>78</v>
      </c>
      <c r="C86" s="45">
        <f t="shared" si="16"/>
        <v>9923378</v>
      </c>
      <c r="D86" s="45"/>
      <c r="E86" s="17">
        <f t="shared" si="18"/>
        <v>2015</v>
      </c>
      <c r="F86" s="18">
        <v>42158</v>
      </c>
      <c r="G86" s="17" t="s">
        <v>7</v>
      </c>
      <c r="H86" s="46">
        <v>1.11406</v>
      </c>
      <c r="I86" s="46"/>
      <c r="J86" s="17">
        <v>63</v>
      </c>
      <c r="K86" s="45">
        <f t="shared" si="14"/>
        <v>297701.33999999997</v>
      </c>
      <c r="L86" s="45"/>
      <c r="M86" s="14">
        <f t="shared" si="17"/>
        <v>3.82</v>
      </c>
      <c r="N86" s="17">
        <f t="shared" si="19"/>
        <v>2015</v>
      </c>
      <c r="O86" s="18">
        <v>42159</v>
      </c>
      <c r="P86" s="46">
        <v>1.1242</v>
      </c>
      <c r="Q86" s="46"/>
      <c r="R86" s="47">
        <f t="shared" si="15"/>
        <v>478207</v>
      </c>
      <c r="S86" s="47"/>
      <c r="T86" s="48">
        <f t="shared" si="20"/>
        <v>101.40000000000038</v>
      </c>
      <c r="U86" s="48"/>
    </row>
    <row r="87" spans="2:21" ht="13.5">
      <c r="B87" s="17">
        <v>79</v>
      </c>
      <c r="C87" s="45">
        <f t="shared" si="16"/>
        <v>10401585</v>
      </c>
      <c r="D87" s="45"/>
      <c r="E87" s="17">
        <f t="shared" si="18"/>
        <v>2015</v>
      </c>
      <c r="F87" s="18">
        <v>42163</v>
      </c>
      <c r="G87" s="17" t="s">
        <v>6</v>
      </c>
      <c r="H87" s="46">
        <v>1.10862</v>
      </c>
      <c r="I87" s="46"/>
      <c r="J87" s="17">
        <v>92</v>
      </c>
      <c r="K87" s="45">
        <f t="shared" si="14"/>
        <v>312047.55</v>
      </c>
      <c r="L87" s="45"/>
      <c r="M87" s="14">
        <f t="shared" si="17"/>
        <v>2.74</v>
      </c>
      <c r="N87" s="17">
        <f t="shared" si="19"/>
        <v>2015</v>
      </c>
      <c r="O87" s="18">
        <v>42163</v>
      </c>
      <c r="P87" s="46">
        <v>1.10862</v>
      </c>
      <c r="Q87" s="46"/>
      <c r="R87" s="47">
        <f t="shared" si="15"/>
        <v>0</v>
      </c>
      <c r="S87" s="47"/>
      <c r="T87" s="48">
        <f t="shared" si="20"/>
        <v>0</v>
      </c>
      <c r="U87" s="48"/>
    </row>
    <row r="88" spans="2:21" ht="13.5">
      <c r="B88" s="17">
        <v>80</v>
      </c>
      <c r="C88" s="45">
        <f t="shared" si="16"/>
        <v>10401585</v>
      </c>
      <c r="D88" s="45"/>
      <c r="E88" s="17">
        <f t="shared" si="18"/>
        <v>2015</v>
      </c>
      <c r="F88" s="18">
        <v>42165</v>
      </c>
      <c r="G88" s="17" t="s">
        <v>7</v>
      </c>
      <c r="H88" s="46">
        <v>1.1334</v>
      </c>
      <c r="I88" s="46"/>
      <c r="J88" s="17">
        <v>75</v>
      </c>
      <c r="K88" s="45">
        <f t="shared" si="14"/>
        <v>312047.55</v>
      </c>
      <c r="L88" s="45"/>
      <c r="M88" s="14">
        <f t="shared" si="17"/>
        <v>3.37</v>
      </c>
      <c r="N88" s="17">
        <f t="shared" si="19"/>
        <v>2015</v>
      </c>
      <c r="O88" s="18">
        <v>42180</v>
      </c>
      <c r="P88" s="46">
        <v>1.12596</v>
      </c>
      <c r="Q88" s="46"/>
      <c r="R88" s="47">
        <f t="shared" si="15"/>
        <v>-309540</v>
      </c>
      <c r="S88" s="47"/>
      <c r="T88" s="48">
        <f t="shared" si="20"/>
        <v>-75</v>
      </c>
      <c r="U88" s="48"/>
    </row>
    <row r="89" spans="2:21" ht="13.5">
      <c r="B89" s="17">
        <v>81</v>
      </c>
      <c r="C89" s="45">
        <f t="shared" si="16"/>
        <v>10092045</v>
      </c>
      <c r="D89" s="45"/>
      <c r="E89" s="17">
        <f t="shared" si="18"/>
        <v>2015</v>
      </c>
      <c r="F89" s="18">
        <v>42166</v>
      </c>
      <c r="G89" s="17" t="s">
        <v>6</v>
      </c>
      <c r="H89" s="46">
        <v>1.1231</v>
      </c>
      <c r="I89" s="46"/>
      <c r="J89" s="17">
        <v>46</v>
      </c>
      <c r="K89" s="45">
        <f t="shared" si="14"/>
        <v>302761.35</v>
      </c>
      <c r="L89" s="45"/>
      <c r="M89" s="14">
        <f t="shared" si="17"/>
        <v>5.33</v>
      </c>
      <c r="N89" s="17">
        <f t="shared" si="19"/>
        <v>2015</v>
      </c>
      <c r="O89" s="18">
        <v>42167</v>
      </c>
      <c r="P89" s="46">
        <v>1.1231</v>
      </c>
      <c r="Q89" s="46"/>
      <c r="R89" s="47">
        <f t="shared" si="15"/>
        <v>0</v>
      </c>
      <c r="S89" s="47"/>
      <c r="T89" s="48">
        <f t="shared" si="20"/>
        <v>0</v>
      </c>
      <c r="U89" s="48"/>
    </row>
    <row r="90" spans="2:21" ht="13.5">
      <c r="B90" s="17">
        <v>82</v>
      </c>
      <c r="C90" s="45">
        <f t="shared" si="16"/>
        <v>10092045</v>
      </c>
      <c r="D90" s="45"/>
      <c r="E90" s="17">
        <f t="shared" si="18"/>
        <v>2015</v>
      </c>
      <c r="F90" s="18">
        <v>42172</v>
      </c>
      <c r="G90" s="17" t="s">
        <v>7</v>
      </c>
      <c r="H90" s="46">
        <v>1.12768</v>
      </c>
      <c r="I90" s="46"/>
      <c r="J90" s="17">
        <v>53</v>
      </c>
      <c r="K90" s="45">
        <f t="shared" si="14"/>
        <v>302761.35</v>
      </c>
      <c r="L90" s="45"/>
      <c r="M90" s="14">
        <f t="shared" si="17"/>
        <v>4.62</v>
      </c>
      <c r="N90" s="17">
        <f t="shared" si="19"/>
        <v>2015</v>
      </c>
      <c r="O90" s="18">
        <v>42174</v>
      </c>
      <c r="P90" s="46">
        <v>1.13372</v>
      </c>
      <c r="Q90" s="46"/>
      <c r="R90" s="47">
        <f t="shared" si="15"/>
        <v>344503</v>
      </c>
      <c r="S90" s="47"/>
      <c r="T90" s="48">
        <f t="shared" si="20"/>
        <v>60.40000000000045</v>
      </c>
      <c r="U90" s="48"/>
    </row>
    <row r="91" spans="2:21" ht="13.5">
      <c r="B91" s="17">
        <v>83</v>
      </c>
      <c r="C91" s="45">
        <f t="shared" si="16"/>
        <v>10436548</v>
      </c>
      <c r="D91" s="45"/>
      <c r="E91" s="17">
        <f t="shared" si="18"/>
        <v>2015</v>
      </c>
      <c r="F91" s="18">
        <v>42178</v>
      </c>
      <c r="G91" s="17" t="s">
        <v>6</v>
      </c>
      <c r="H91" s="46">
        <v>1.13293</v>
      </c>
      <c r="I91" s="46"/>
      <c r="J91" s="17">
        <v>18</v>
      </c>
      <c r="K91" s="45">
        <f t="shared" si="14"/>
        <v>313096.44</v>
      </c>
      <c r="L91" s="45"/>
      <c r="M91" s="14">
        <f t="shared" si="17"/>
        <v>14.08</v>
      </c>
      <c r="N91" s="17">
        <f t="shared" si="19"/>
        <v>2015</v>
      </c>
      <c r="O91" s="18">
        <v>42179</v>
      </c>
      <c r="P91" s="46">
        <v>1.1188</v>
      </c>
      <c r="Q91" s="46"/>
      <c r="R91" s="47">
        <f t="shared" si="15"/>
        <v>2456177</v>
      </c>
      <c r="S91" s="47"/>
      <c r="T91" s="48">
        <f t="shared" si="20"/>
        <v>141.29999999999976</v>
      </c>
      <c r="U91" s="48"/>
    </row>
    <row r="92" spans="2:21" ht="13.5">
      <c r="B92" s="17">
        <v>84</v>
      </c>
      <c r="C92" s="45">
        <f t="shared" si="16"/>
        <v>12892725</v>
      </c>
      <c r="D92" s="45"/>
      <c r="E92" s="17">
        <f t="shared" si="18"/>
        <v>2015</v>
      </c>
      <c r="F92" s="18">
        <v>42181</v>
      </c>
      <c r="G92" s="17" t="s">
        <v>6</v>
      </c>
      <c r="H92" s="46">
        <v>1.11817</v>
      </c>
      <c r="I92" s="46"/>
      <c r="J92" s="17">
        <v>38</v>
      </c>
      <c r="K92" s="45">
        <f t="shared" si="14"/>
        <v>386781.75</v>
      </c>
      <c r="L92" s="45"/>
      <c r="M92" s="14">
        <f t="shared" si="17"/>
        <v>8.24</v>
      </c>
      <c r="N92" s="17">
        <f t="shared" si="19"/>
        <v>2015</v>
      </c>
      <c r="O92" s="18">
        <v>42184</v>
      </c>
      <c r="P92" s="46">
        <v>1.10239</v>
      </c>
      <c r="Q92" s="46"/>
      <c r="R92" s="47">
        <f t="shared" si="15"/>
        <v>1605274</v>
      </c>
      <c r="S92" s="47"/>
      <c r="T92" s="48">
        <f>IF(G92="買",(P92-H92)*10000,(H92-P92)*10000)</f>
        <v>157.80000000000126</v>
      </c>
      <c r="U92" s="48"/>
    </row>
    <row r="93" spans="2:21" ht="13.5">
      <c r="B93" s="17">
        <v>85</v>
      </c>
      <c r="C93" s="45">
        <f t="shared" si="16"/>
        <v>14497999</v>
      </c>
      <c r="D93" s="45"/>
      <c r="E93" s="17">
        <f t="shared" si="18"/>
        <v>2015</v>
      </c>
      <c r="F93" s="18">
        <v>42191</v>
      </c>
      <c r="G93" s="17" t="s">
        <v>6</v>
      </c>
      <c r="H93" s="46">
        <v>1.10102</v>
      </c>
      <c r="I93" s="46"/>
      <c r="J93" s="17">
        <v>85</v>
      </c>
      <c r="K93" s="45">
        <f t="shared" si="14"/>
        <v>434939.97</v>
      </c>
      <c r="L93" s="45"/>
      <c r="M93" s="14">
        <f t="shared" si="17"/>
        <v>4.14</v>
      </c>
      <c r="N93" s="17">
        <f t="shared" si="19"/>
        <v>2015</v>
      </c>
      <c r="O93" s="18">
        <v>42192</v>
      </c>
      <c r="P93" s="46">
        <v>1.09197</v>
      </c>
      <c r="Q93" s="46"/>
      <c r="R93" s="47">
        <f t="shared" si="15"/>
        <v>462555</v>
      </c>
      <c r="S93" s="47"/>
      <c r="T93" s="48">
        <f>IF(O93="","",IF(R93&lt;0,J93*(-1),IF(G93="買",(P93-H93)*10000,(H93-P93)*10000)))</f>
        <v>90.50000000000003</v>
      </c>
      <c r="U93" s="48"/>
    </row>
    <row r="94" spans="2:21" ht="13.5">
      <c r="B94" s="17">
        <v>86</v>
      </c>
      <c r="C94" s="45">
        <f t="shared" si="16"/>
        <v>14960554</v>
      </c>
      <c r="D94" s="45"/>
      <c r="E94" s="17">
        <f t="shared" si="18"/>
        <v>2015</v>
      </c>
      <c r="F94" s="18">
        <v>42193</v>
      </c>
      <c r="G94" s="17" t="s">
        <v>7</v>
      </c>
      <c r="H94" s="46">
        <v>1.1059</v>
      </c>
      <c r="I94" s="46"/>
      <c r="J94" s="17">
        <v>54</v>
      </c>
      <c r="K94" s="45">
        <f t="shared" si="14"/>
        <v>448816.62</v>
      </c>
      <c r="L94" s="45"/>
      <c r="M94" s="14">
        <f t="shared" si="17"/>
        <v>6.73</v>
      </c>
      <c r="N94" s="17">
        <f t="shared" si="19"/>
        <v>2015</v>
      </c>
      <c r="O94" s="18">
        <v>42193</v>
      </c>
      <c r="P94" s="46">
        <v>1.1059</v>
      </c>
      <c r="Q94" s="46"/>
      <c r="R94" s="47">
        <f t="shared" si="15"/>
        <v>0</v>
      </c>
      <c r="S94" s="47"/>
      <c r="T94" s="48">
        <f>IF(O94="","",IF(R94&lt;0,J94*(-1),IF(G94="買",(P94-H94)*10000,(H94-P94)*10000)))</f>
        <v>0</v>
      </c>
      <c r="U94" s="48"/>
    </row>
    <row r="95" spans="2:21" ht="13.5">
      <c r="B95" s="17"/>
      <c r="C95" s="45"/>
      <c r="D95" s="45"/>
      <c r="E95" s="17"/>
      <c r="F95" s="18"/>
      <c r="G95" s="17"/>
      <c r="H95" s="46"/>
      <c r="I95" s="46"/>
      <c r="J95" s="17"/>
      <c r="K95" s="45"/>
      <c r="L95" s="45"/>
      <c r="M95" s="14"/>
      <c r="N95" s="17"/>
      <c r="O95" s="18"/>
      <c r="P95" s="46"/>
      <c r="Q95" s="46"/>
      <c r="R95" s="47"/>
      <c r="S95" s="47"/>
      <c r="T95" s="48"/>
      <c r="U95" s="48"/>
    </row>
    <row r="96" spans="2:21" ht="13.5">
      <c r="B96" s="17"/>
      <c r="C96" s="45"/>
      <c r="D96" s="45"/>
      <c r="E96" s="17"/>
      <c r="F96" s="18"/>
      <c r="G96" s="17"/>
      <c r="H96" s="46"/>
      <c r="I96" s="46"/>
      <c r="J96" s="17"/>
      <c r="K96" s="45"/>
      <c r="L96" s="45"/>
      <c r="M96" s="14"/>
      <c r="N96" s="17"/>
      <c r="O96" s="18"/>
      <c r="P96" s="46"/>
      <c r="Q96" s="46"/>
      <c r="R96" s="47"/>
      <c r="S96" s="47"/>
      <c r="T96" s="48"/>
      <c r="U96" s="48"/>
    </row>
    <row r="97" spans="2:21" ht="13.5">
      <c r="B97" s="17"/>
      <c r="C97" s="45"/>
      <c r="D97" s="45"/>
      <c r="E97" s="17"/>
      <c r="F97" s="18"/>
      <c r="G97" s="17"/>
      <c r="H97" s="46"/>
      <c r="I97" s="46"/>
      <c r="J97" s="17"/>
      <c r="K97" s="45"/>
      <c r="L97" s="45"/>
      <c r="M97" s="14"/>
      <c r="N97" s="17"/>
      <c r="O97" s="18"/>
      <c r="P97" s="46"/>
      <c r="Q97" s="46"/>
      <c r="R97" s="47"/>
      <c r="S97" s="47"/>
      <c r="T97" s="48"/>
      <c r="U97" s="48"/>
    </row>
    <row r="98" spans="2:21" ht="13.5">
      <c r="B98" s="17"/>
      <c r="C98" s="45"/>
      <c r="D98" s="45"/>
      <c r="E98" s="17"/>
      <c r="F98" s="18"/>
      <c r="G98" s="17"/>
      <c r="H98" s="46"/>
      <c r="I98" s="46"/>
      <c r="J98" s="17"/>
      <c r="K98" s="45"/>
      <c r="L98" s="45"/>
      <c r="M98" s="14"/>
      <c r="N98" s="17"/>
      <c r="O98" s="18"/>
      <c r="P98" s="46"/>
      <c r="Q98" s="46"/>
      <c r="R98" s="47"/>
      <c r="S98" s="47"/>
      <c r="T98" s="48"/>
      <c r="U98" s="48"/>
    </row>
    <row r="99" spans="2:21" ht="13.5">
      <c r="B99" s="17"/>
      <c r="C99" s="45"/>
      <c r="D99" s="45"/>
      <c r="E99" s="17"/>
      <c r="F99" s="18"/>
      <c r="G99" s="17"/>
      <c r="H99" s="46"/>
      <c r="I99" s="46"/>
      <c r="J99" s="17"/>
      <c r="K99" s="45"/>
      <c r="L99" s="45"/>
      <c r="M99" s="14"/>
      <c r="N99" s="17"/>
      <c r="O99" s="18"/>
      <c r="P99" s="46"/>
      <c r="Q99" s="46"/>
      <c r="R99" s="47"/>
      <c r="S99" s="47"/>
      <c r="T99" s="48"/>
      <c r="U99" s="48"/>
    </row>
    <row r="100" spans="2:21" ht="13.5">
      <c r="B100" s="17"/>
      <c r="C100" s="45"/>
      <c r="D100" s="45"/>
      <c r="E100" s="17"/>
      <c r="F100" s="18"/>
      <c r="G100" s="17"/>
      <c r="H100" s="46"/>
      <c r="I100" s="46"/>
      <c r="J100" s="17"/>
      <c r="K100" s="45"/>
      <c r="L100" s="45"/>
      <c r="M100" s="14"/>
      <c r="N100" s="17"/>
      <c r="O100" s="18"/>
      <c r="P100" s="46"/>
      <c r="Q100" s="46"/>
      <c r="R100" s="47"/>
      <c r="S100" s="47"/>
      <c r="T100" s="48"/>
      <c r="U100" s="48"/>
    </row>
    <row r="101" spans="2:21" ht="13.5">
      <c r="B101" s="17"/>
      <c r="C101" s="45"/>
      <c r="D101" s="45"/>
      <c r="E101" s="17"/>
      <c r="F101" s="18"/>
      <c r="G101" s="17"/>
      <c r="H101" s="46"/>
      <c r="I101" s="46"/>
      <c r="J101" s="17"/>
      <c r="K101" s="45"/>
      <c r="L101" s="45"/>
      <c r="M101" s="14"/>
      <c r="N101" s="17"/>
      <c r="O101" s="18"/>
      <c r="P101" s="46"/>
      <c r="Q101" s="46"/>
      <c r="R101" s="47"/>
      <c r="S101" s="47"/>
      <c r="T101" s="48"/>
      <c r="U101" s="48"/>
    </row>
    <row r="102" spans="2:21" ht="13.5">
      <c r="B102" s="17"/>
      <c r="C102" s="45"/>
      <c r="D102" s="45"/>
      <c r="E102" s="17"/>
      <c r="F102" s="18"/>
      <c r="G102" s="17"/>
      <c r="H102" s="46"/>
      <c r="I102" s="46"/>
      <c r="J102" s="17"/>
      <c r="K102" s="45"/>
      <c r="L102" s="45"/>
      <c r="M102" s="14"/>
      <c r="N102" s="17"/>
      <c r="O102" s="18"/>
      <c r="P102" s="46"/>
      <c r="Q102" s="46"/>
      <c r="R102" s="47"/>
      <c r="S102" s="47"/>
      <c r="T102" s="48"/>
      <c r="U102" s="48"/>
    </row>
    <row r="103" spans="2:21" ht="13.5">
      <c r="B103" s="17"/>
      <c r="C103" s="45"/>
      <c r="D103" s="45"/>
      <c r="E103" s="17"/>
      <c r="F103" s="18"/>
      <c r="G103" s="17"/>
      <c r="H103" s="46"/>
      <c r="I103" s="46"/>
      <c r="J103" s="17"/>
      <c r="K103" s="45"/>
      <c r="L103" s="45"/>
      <c r="M103" s="14"/>
      <c r="N103" s="17"/>
      <c r="O103" s="18"/>
      <c r="P103" s="46"/>
      <c r="Q103" s="46"/>
      <c r="R103" s="47"/>
      <c r="S103" s="47"/>
      <c r="T103" s="48"/>
      <c r="U103" s="48"/>
    </row>
    <row r="104" spans="2:21" ht="13.5">
      <c r="B104" s="17"/>
      <c r="C104" s="45"/>
      <c r="D104" s="45"/>
      <c r="E104" s="17"/>
      <c r="F104" s="18"/>
      <c r="G104" s="17"/>
      <c r="H104" s="46"/>
      <c r="I104" s="46"/>
      <c r="J104" s="17"/>
      <c r="K104" s="45"/>
      <c r="L104" s="45"/>
      <c r="M104" s="14"/>
      <c r="N104" s="17"/>
      <c r="O104" s="18"/>
      <c r="P104" s="46"/>
      <c r="Q104" s="46"/>
      <c r="R104" s="47"/>
      <c r="S104" s="47"/>
      <c r="T104" s="48"/>
      <c r="U104" s="48"/>
    </row>
    <row r="105" spans="2:21" ht="13.5">
      <c r="B105" s="17"/>
      <c r="C105" s="45"/>
      <c r="D105" s="45"/>
      <c r="E105" s="17"/>
      <c r="F105" s="18"/>
      <c r="G105" s="17"/>
      <c r="H105" s="46"/>
      <c r="I105" s="46"/>
      <c r="J105" s="17"/>
      <c r="K105" s="45"/>
      <c r="L105" s="45"/>
      <c r="M105" s="14"/>
      <c r="N105" s="17"/>
      <c r="O105" s="18"/>
      <c r="P105" s="46"/>
      <c r="Q105" s="46"/>
      <c r="R105" s="47"/>
      <c r="S105" s="47"/>
      <c r="T105" s="48"/>
      <c r="U105" s="48"/>
    </row>
    <row r="106" spans="2:21" ht="13.5">
      <c r="B106" s="17"/>
      <c r="C106" s="45"/>
      <c r="D106" s="45"/>
      <c r="E106" s="17"/>
      <c r="F106" s="18"/>
      <c r="G106" s="17"/>
      <c r="H106" s="46"/>
      <c r="I106" s="46"/>
      <c r="J106" s="17"/>
      <c r="K106" s="45"/>
      <c r="L106" s="45"/>
      <c r="M106" s="14"/>
      <c r="N106" s="17"/>
      <c r="O106" s="18"/>
      <c r="P106" s="46"/>
      <c r="Q106" s="46"/>
      <c r="R106" s="47"/>
      <c r="S106" s="47"/>
      <c r="T106" s="48"/>
      <c r="U106" s="48"/>
    </row>
    <row r="107" spans="2:21" ht="13.5">
      <c r="B107" s="17"/>
      <c r="C107" s="45"/>
      <c r="D107" s="45"/>
      <c r="E107" s="17"/>
      <c r="F107" s="18"/>
      <c r="G107" s="17"/>
      <c r="H107" s="46"/>
      <c r="I107" s="46"/>
      <c r="J107" s="17"/>
      <c r="K107" s="45"/>
      <c r="L107" s="45"/>
      <c r="M107" s="14"/>
      <c r="N107" s="17"/>
      <c r="O107" s="18"/>
      <c r="P107" s="46"/>
      <c r="Q107" s="46"/>
      <c r="R107" s="47"/>
      <c r="S107" s="47"/>
      <c r="T107" s="48"/>
      <c r="U107" s="48"/>
    </row>
    <row r="108" spans="2:21" ht="13.5">
      <c r="B108" s="17"/>
      <c r="C108" s="45"/>
      <c r="D108" s="45"/>
      <c r="E108" s="17"/>
      <c r="F108" s="18"/>
      <c r="G108" s="17"/>
      <c r="H108" s="46"/>
      <c r="I108" s="46"/>
      <c r="J108" s="17"/>
      <c r="K108" s="45"/>
      <c r="L108" s="45"/>
      <c r="M108" s="14"/>
      <c r="N108" s="17"/>
      <c r="O108" s="18"/>
      <c r="P108" s="46"/>
      <c r="Q108" s="46"/>
      <c r="R108" s="47"/>
      <c r="S108" s="47"/>
      <c r="T108" s="48"/>
      <c r="U108" s="48"/>
    </row>
    <row r="109" spans="2:18" ht="13.5">
      <c r="B109" s="2"/>
      <c r="C109" s="2"/>
      <c r="D109" s="2"/>
      <c r="E109" s="2"/>
      <c r="F109" s="2"/>
      <c r="G109" s="2"/>
      <c r="H109" s="2"/>
      <c r="I109" s="2"/>
      <c r="J109" s="2"/>
      <c r="K109" s="2"/>
      <c r="L109" s="2"/>
      <c r="M109" s="2"/>
      <c r="N109" s="2"/>
      <c r="O109" s="2"/>
      <c r="P109" s="2"/>
      <c r="Q109" s="2"/>
      <c r="R109" s="2"/>
    </row>
  </sheetData>
  <sheetProtection/>
  <mergeCells count="635">
    <mergeCell ref="T108:U108"/>
    <mergeCell ref="T105:U105"/>
    <mergeCell ref="K106:L106"/>
    <mergeCell ref="P106:Q106"/>
    <mergeCell ref="R106:S106"/>
    <mergeCell ref="T106:U106"/>
    <mergeCell ref="K107:L107"/>
    <mergeCell ref="P107:Q107"/>
    <mergeCell ref="R107:S107"/>
    <mergeCell ref="T107:U107"/>
    <mergeCell ref="T102:U102"/>
    <mergeCell ref="K103:L103"/>
    <mergeCell ref="P103:Q103"/>
    <mergeCell ref="R103:S103"/>
    <mergeCell ref="T103:U103"/>
    <mergeCell ref="K104:L104"/>
    <mergeCell ref="P104:Q104"/>
    <mergeCell ref="R104:S104"/>
    <mergeCell ref="T104:U104"/>
    <mergeCell ref="T99:U99"/>
    <mergeCell ref="K100:L100"/>
    <mergeCell ref="P100:Q100"/>
    <mergeCell ref="R100:S100"/>
    <mergeCell ref="T100:U100"/>
    <mergeCell ref="K101:L101"/>
    <mergeCell ref="P101:Q101"/>
    <mergeCell ref="R101:S101"/>
    <mergeCell ref="T101:U101"/>
    <mergeCell ref="K99:L99"/>
    <mergeCell ref="T96:U96"/>
    <mergeCell ref="K97:L97"/>
    <mergeCell ref="P97:Q97"/>
    <mergeCell ref="R97:S97"/>
    <mergeCell ref="T97:U97"/>
    <mergeCell ref="K98:L98"/>
    <mergeCell ref="P98:Q98"/>
    <mergeCell ref="R98:S98"/>
    <mergeCell ref="T98:U98"/>
    <mergeCell ref="K96:L96"/>
    <mergeCell ref="T93:U93"/>
    <mergeCell ref="K94:L94"/>
    <mergeCell ref="P94:Q94"/>
    <mergeCell ref="R94:S94"/>
    <mergeCell ref="T94:U94"/>
    <mergeCell ref="K95:L95"/>
    <mergeCell ref="P95:Q95"/>
    <mergeCell ref="R95:S95"/>
    <mergeCell ref="T95:U95"/>
    <mergeCell ref="R93:S93"/>
    <mergeCell ref="T90:U90"/>
    <mergeCell ref="K91:L91"/>
    <mergeCell ref="P91:Q91"/>
    <mergeCell ref="R91:S91"/>
    <mergeCell ref="T91:U91"/>
    <mergeCell ref="K92:L92"/>
    <mergeCell ref="P92:Q92"/>
    <mergeCell ref="R92:S92"/>
    <mergeCell ref="T92:U92"/>
    <mergeCell ref="K90:L90"/>
    <mergeCell ref="T87:U87"/>
    <mergeCell ref="K88:L88"/>
    <mergeCell ref="P88:Q88"/>
    <mergeCell ref="R88:S88"/>
    <mergeCell ref="T88:U88"/>
    <mergeCell ref="K89:L89"/>
    <mergeCell ref="P89:Q89"/>
    <mergeCell ref="R89:S89"/>
    <mergeCell ref="T89:U89"/>
    <mergeCell ref="K87:L87"/>
    <mergeCell ref="T84:U84"/>
    <mergeCell ref="K85:L85"/>
    <mergeCell ref="P85:Q85"/>
    <mergeCell ref="R85:S85"/>
    <mergeCell ref="T85:U85"/>
    <mergeCell ref="K86:L86"/>
    <mergeCell ref="P86:Q86"/>
    <mergeCell ref="R86:S86"/>
    <mergeCell ref="T86:U86"/>
    <mergeCell ref="R84:S84"/>
    <mergeCell ref="T81:U81"/>
    <mergeCell ref="K82:L82"/>
    <mergeCell ref="P82:Q82"/>
    <mergeCell ref="R82:S82"/>
    <mergeCell ref="T82:U82"/>
    <mergeCell ref="K83:L83"/>
    <mergeCell ref="P83:Q83"/>
    <mergeCell ref="R83:S83"/>
    <mergeCell ref="T83:U83"/>
    <mergeCell ref="K81:L81"/>
    <mergeCell ref="T78:U78"/>
    <mergeCell ref="K79:L79"/>
    <mergeCell ref="P79:Q79"/>
    <mergeCell ref="R79:S79"/>
    <mergeCell ref="T79:U79"/>
    <mergeCell ref="K80:L80"/>
    <mergeCell ref="P80:Q80"/>
    <mergeCell ref="R80:S80"/>
    <mergeCell ref="T80:U80"/>
    <mergeCell ref="K78:L78"/>
    <mergeCell ref="T75:U75"/>
    <mergeCell ref="K76:L76"/>
    <mergeCell ref="P76:Q76"/>
    <mergeCell ref="R76:S76"/>
    <mergeCell ref="T76:U76"/>
    <mergeCell ref="K77:L77"/>
    <mergeCell ref="P77:Q77"/>
    <mergeCell ref="R77:S77"/>
    <mergeCell ref="T77:U77"/>
    <mergeCell ref="R75:S75"/>
    <mergeCell ref="T72:U72"/>
    <mergeCell ref="K73:L73"/>
    <mergeCell ref="P73:Q73"/>
    <mergeCell ref="R73:S73"/>
    <mergeCell ref="T73:U73"/>
    <mergeCell ref="K74:L74"/>
    <mergeCell ref="P74:Q74"/>
    <mergeCell ref="R74:S74"/>
    <mergeCell ref="T74:U74"/>
    <mergeCell ref="K72:L72"/>
    <mergeCell ref="T69:U69"/>
    <mergeCell ref="K70:L70"/>
    <mergeCell ref="P70:Q70"/>
    <mergeCell ref="R70:S70"/>
    <mergeCell ref="T70:U70"/>
    <mergeCell ref="K71:L71"/>
    <mergeCell ref="P71:Q71"/>
    <mergeCell ref="R71:S71"/>
    <mergeCell ref="T71:U71"/>
    <mergeCell ref="K69:L69"/>
    <mergeCell ref="T66:U66"/>
    <mergeCell ref="K67:L67"/>
    <mergeCell ref="P67:Q67"/>
    <mergeCell ref="R67:S67"/>
    <mergeCell ref="T67:U67"/>
    <mergeCell ref="K68:L68"/>
    <mergeCell ref="P68:Q68"/>
    <mergeCell ref="R68:S68"/>
    <mergeCell ref="T68:U68"/>
    <mergeCell ref="R66:S66"/>
    <mergeCell ref="T63:U63"/>
    <mergeCell ref="K64:L64"/>
    <mergeCell ref="P64:Q64"/>
    <mergeCell ref="R64:S64"/>
    <mergeCell ref="T64:U64"/>
    <mergeCell ref="K65:L65"/>
    <mergeCell ref="P65:Q65"/>
    <mergeCell ref="R65:S65"/>
    <mergeCell ref="T65:U65"/>
    <mergeCell ref="K63:L63"/>
    <mergeCell ref="T60:U60"/>
    <mergeCell ref="K61:L61"/>
    <mergeCell ref="P61:Q61"/>
    <mergeCell ref="R61:S61"/>
    <mergeCell ref="T61:U61"/>
    <mergeCell ref="K62:L62"/>
    <mergeCell ref="P62:Q62"/>
    <mergeCell ref="R62:S62"/>
    <mergeCell ref="T62:U62"/>
    <mergeCell ref="K60:L60"/>
    <mergeCell ref="T57:U57"/>
    <mergeCell ref="K58:L58"/>
    <mergeCell ref="P58:Q58"/>
    <mergeCell ref="R58:S58"/>
    <mergeCell ref="T58:U58"/>
    <mergeCell ref="K59:L59"/>
    <mergeCell ref="P59:Q59"/>
    <mergeCell ref="R59:S59"/>
    <mergeCell ref="T59:U59"/>
    <mergeCell ref="R57:S57"/>
    <mergeCell ref="T54:U54"/>
    <mergeCell ref="K55:L55"/>
    <mergeCell ref="P55:Q55"/>
    <mergeCell ref="R55:S55"/>
    <mergeCell ref="T55:U55"/>
    <mergeCell ref="K56:L56"/>
    <mergeCell ref="P56:Q56"/>
    <mergeCell ref="R56:S56"/>
    <mergeCell ref="T56:U56"/>
    <mergeCell ref="K54:L54"/>
    <mergeCell ref="T51:U51"/>
    <mergeCell ref="K52:L52"/>
    <mergeCell ref="P52:Q52"/>
    <mergeCell ref="R52:S52"/>
    <mergeCell ref="T52:U52"/>
    <mergeCell ref="K53:L53"/>
    <mergeCell ref="P53:Q53"/>
    <mergeCell ref="R53:S53"/>
    <mergeCell ref="T53:U53"/>
    <mergeCell ref="K51:L51"/>
    <mergeCell ref="T48:U48"/>
    <mergeCell ref="K49:L49"/>
    <mergeCell ref="P49:Q49"/>
    <mergeCell ref="R49:S49"/>
    <mergeCell ref="T49:U49"/>
    <mergeCell ref="K50:L50"/>
    <mergeCell ref="P50:Q50"/>
    <mergeCell ref="R50:S50"/>
    <mergeCell ref="T50:U50"/>
    <mergeCell ref="R48:S48"/>
    <mergeCell ref="T45:U45"/>
    <mergeCell ref="K46:L46"/>
    <mergeCell ref="P46:Q46"/>
    <mergeCell ref="R46:S46"/>
    <mergeCell ref="T46:U46"/>
    <mergeCell ref="K47:L47"/>
    <mergeCell ref="P47:Q47"/>
    <mergeCell ref="R47:S47"/>
    <mergeCell ref="T47:U47"/>
    <mergeCell ref="K45:L45"/>
    <mergeCell ref="T42:U42"/>
    <mergeCell ref="K43:L43"/>
    <mergeCell ref="P43:Q43"/>
    <mergeCell ref="R43:S43"/>
    <mergeCell ref="T43:U43"/>
    <mergeCell ref="K44:L44"/>
    <mergeCell ref="P44:Q44"/>
    <mergeCell ref="R44:S44"/>
    <mergeCell ref="T44:U44"/>
    <mergeCell ref="K42:L42"/>
    <mergeCell ref="T39:U39"/>
    <mergeCell ref="K40:L40"/>
    <mergeCell ref="P40:Q40"/>
    <mergeCell ref="R40:S40"/>
    <mergeCell ref="T40:U40"/>
    <mergeCell ref="K41:L41"/>
    <mergeCell ref="P41:Q41"/>
    <mergeCell ref="R41:S41"/>
    <mergeCell ref="T41:U41"/>
    <mergeCell ref="R39:S39"/>
    <mergeCell ref="T36:U36"/>
    <mergeCell ref="K37:L37"/>
    <mergeCell ref="P37:Q37"/>
    <mergeCell ref="R37:S37"/>
    <mergeCell ref="T37:U37"/>
    <mergeCell ref="K38:L38"/>
    <mergeCell ref="P38:Q38"/>
    <mergeCell ref="R38:S38"/>
    <mergeCell ref="T38:U38"/>
    <mergeCell ref="K36:L36"/>
    <mergeCell ref="T33:U33"/>
    <mergeCell ref="K34:L34"/>
    <mergeCell ref="P34:Q34"/>
    <mergeCell ref="R34:S34"/>
    <mergeCell ref="T34:U34"/>
    <mergeCell ref="K35:L35"/>
    <mergeCell ref="P35:Q35"/>
    <mergeCell ref="R35:S35"/>
    <mergeCell ref="T35:U35"/>
    <mergeCell ref="K33:L33"/>
    <mergeCell ref="T30:U30"/>
    <mergeCell ref="K31:L31"/>
    <mergeCell ref="P31:Q31"/>
    <mergeCell ref="R31:S31"/>
    <mergeCell ref="T31:U31"/>
    <mergeCell ref="K32:L32"/>
    <mergeCell ref="P32:Q32"/>
    <mergeCell ref="R32:S32"/>
    <mergeCell ref="T32:U32"/>
    <mergeCell ref="R30:S30"/>
    <mergeCell ref="T27:U27"/>
    <mergeCell ref="K28:L28"/>
    <mergeCell ref="P28:Q28"/>
    <mergeCell ref="R28:S28"/>
    <mergeCell ref="T28:U28"/>
    <mergeCell ref="K29:L29"/>
    <mergeCell ref="P29:Q29"/>
    <mergeCell ref="R29:S29"/>
    <mergeCell ref="T29:U29"/>
    <mergeCell ref="K27:L27"/>
    <mergeCell ref="T24:U24"/>
    <mergeCell ref="K25:L25"/>
    <mergeCell ref="P25:Q25"/>
    <mergeCell ref="R25:S25"/>
    <mergeCell ref="T25:U25"/>
    <mergeCell ref="K26:L26"/>
    <mergeCell ref="P26:Q26"/>
    <mergeCell ref="R26:S26"/>
    <mergeCell ref="T26:U26"/>
    <mergeCell ref="K24:L24"/>
    <mergeCell ref="T21:U21"/>
    <mergeCell ref="K22:L22"/>
    <mergeCell ref="P22:Q22"/>
    <mergeCell ref="R22:S22"/>
    <mergeCell ref="T22:U22"/>
    <mergeCell ref="K23:L23"/>
    <mergeCell ref="P23:Q23"/>
    <mergeCell ref="R23:S23"/>
    <mergeCell ref="T23:U23"/>
    <mergeCell ref="R21:S21"/>
    <mergeCell ref="T18:U18"/>
    <mergeCell ref="K19:L19"/>
    <mergeCell ref="P19:Q19"/>
    <mergeCell ref="R19:S19"/>
    <mergeCell ref="T19:U19"/>
    <mergeCell ref="K20:L20"/>
    <mergeCell ref="P20:Q20"/>
    <mergeCell ref="R20:S20"/>
    <mergeCell ref="T20:U20"/>
    <mergeCell ref="K18:L18"/>
    <mergeCell ref="K16:L16"/>
    <mergeCell ref="P16:Q16"/>
    <mergeCell ref="R16:S16"/>
    <mergeCell ref="T16:U16"/>
    <mergeCell ref="K17:L17"/>
    <mergeCell ref="P17:Q17"/>
    <mergeCell ref="R17:S17"/>
    <mergeCell ref="T17:U17"/>
    <mergeCell ref="T13:U13"/>
    <mergeCell ref="K14:L14"/>
    <mergeCell ref="P14:Q14"/>
    <mergeCell ref="R14:S14"/>
    <mergeCell ref="T14:U14"/>
    <mergeCell ref="T15:U15"/>
    <mergeCell ref="K15:L15"/>
    <mergeCell ref="P15:Q15"/>
    <mergeCell ref="R15:S15"/>
    <mergeCell ref="P13:Q13"/>
    <mergeCell ref="K11:L11"/>
    <mergeCell ref="P11:Q11"/>
    <mergeCell ref="R11:S11"/>
    <mergeCell ref="T11:U11"/>
    <mergeCell ref="K9:L9"/>
    <mergeCell ref="T12:U12"/>
    <mergeCell ref="R12:S12"/>
    <mergeCell ref="T9:U9"/>
    <mergeCell ref="K10:L10"/>
    <mergeCell ref="P10:Q10"/>
    <mergeCell ref="R10:S10"/>
    <mergeCell ref="T10:U10"/>
    <mergeCell ref="P9:Q9"/>
    <mergeCell ref="R9:S9"/>
    <mergeCell ref="C108:D108"/>
    <mergeCell ref="H108:I108"/>
    <mergeCell ref="K108:L108"/>
    <mergeCell ref="P108:Q108"/>
    <mergeCell ref="R108:S108"/>
    <mergeCell ref="C107:D107"/>
    <mergeCell ref="H107:I107"/>
    <mergeCell ref="C106:D106"/>
    <mergeCell ref="H106:I106"/>
    <mergeCell ref="C105:D105"/>
    <mergeCell ref="H105:I105"/>
    <mergeCell ref="K105:L105"/>
    <mergeCell ref="P105:Q105"/>
    <mergeCell ref="R105:S105"/>
    <mergeCell ref="C104:D104"/>
    <mergeCell ref="H104:I104"/>
    <mergeCell ref="C103:D103"/>
    <mergeCell ref="H103:I103"/>
    <mergeCell ref="C102:D102"/>
    <mergeCell ref="H102:I102"/>
    <mergeCell ref="K102:L102"/>
    <mergeCell ref="P102:Q102"/>
    <mergeCell ref="R102:S102"/>
    <mergeCell ref="C101:D101"/>
    <mergeCell ref="H101:I101"/>
    <mergeCell ref="C100:D100"/>
    <mergeCell ref="H100:I100"/>
    <mergeCell ref="C99:D99"/>
    <mergeCell ref="H99:I99"/>
    <mergeCell ref="P99:Q99"/>
    <mergeCell ref="R99:S99"/>
    <mergeCell ref="C98:D98"/>
    <mergeCell ref="H98:I98"/>
    <mergeCell ref="C97:D97"/>
    <mergeCell ref="H97:I97"/>
    <mergeCell ref="C96:D96"/>
    <mergeCell ref="H96:I96"/>
    <mergeCell ref="P96:Q96"/>
    <mergeCell ref="R96:S96"/>
    <mergeCell ref="C95:D95"/>
    <mergeCell ref="H95:I95"/>
    <mergeCell ref="C94:D94"/>
    <mergeCell ref="H94:I94"/>
    <mergeCell ref="C93:D93"/>
    <mergeCell ref="H93:I93"/>
    <mergeCell ref="K93:L93"/>
    <mergeCell ref="P93:Q93"/>
    <mergeCell ref="C92:D92"/>
    <mergeCell ref="H92:I92"/>
    <mergeCell ref="C91:D91"/>
    <mergeCell ref="H91:I91"/>
    <mergeCell ref="C90:D90"/>
    <mergeCell ref="H90:I90"/>
    <mergeCell ref="P90:Q90"/>
    <mergeCell ref="R90:S90"/>
    <mergeCell ref="C89:D89"/>
    <mergeCell ref="H89:I89"/>
    <mergeCell ref="C88:D88"/>
    <mergeCell ref="H88:I88"/>
    <mergeCell ref="C87:D87"/>
    <mergeCell ref="H87:I87"/>
    <mergeCell ref="P87:Q87"/>
    <mergeCell ref="R87:S87"/>
    <mergeCell ref="C86:D86"/>
    <mergeCell ref="H86:I86"/>
    <mergeCell ref="C85:D85"/>
    <mergeCell ref="H85:I85"/>
    <mergeCell ref="C84:D84"/>
    <mergeCell ref="H84:I84"/>
    <mergeCell ref="K84:L84"/>
    <mergeCell ref="P84:Q84"/>
    <mergeCell ref="C83:D83"/>
    <mergeCell ref="H83:I83"/>
    <mergeCell ref="C82:D82"/>
    <mergeCell ref="H82:I82"/>
    <mergeCell ref="C81:D81"/>
    <mergeCell ref="H81:I81"/>
    <mergeCell ref="P81:Q81"/>
    <mergeCell ref="R81:S81"/>
    <mergeCell ref="C80:D80"/>
    <mergeCell ref="H80:I80"/>
    <mergeCell ref="C79:D79"/>
    <mergeCell ref="H79:I79"/>
    <mergeCell ref="C78:D78"/>
    <mergeCell ref="H78:I78"/>
    <mergeCell ref="P78:Q78"/>
    <mergeCell ref="R78:S78"/>
    <mergeCell ref="C77:D77"/>
    <mergeCell ref="H77:I77"/>
    <mergeCell ref="C76:D76"/>
    <mergeCell ref="H76:I76"/>
    <mergeCell ref="C75:D75"/>
    <mergeCell ref="H75:I75"/>
    <mergeCell ref="K75:L75"/>
    <mergeCell ref="P75:Q75"/>
    <mergeCell ref="C74:D74"/>
    <mergeCell ref="H74:I74"/>
    <mergeCell ref="C73:D73"/>
    <mergeCell ref="H73:I73"/>
    <mergeCell ref="C72:D72"/>
    <mergeCell ref="H72:I72"/>
    <mergeCell ref="P72:Q72"/>
    <mergeCell ref="R72:S72"/>
    <mergeCell ref="C71:D71"/>
    <mergeCell ref="H71:I71"/>
    <mergeCell ref="C70:D70"/>
    <mergeCell ref="H70:I70"/>
    <mergeCell ref="C69:D69"/>
    <mergeCell ref="H69:I69"/>
    <mergeCell ref="P69:Q69"/>
    <mergeCell ref="R69:S69"/>
    <mergeCell ref="C68:D68"/>
    <mergeCell ref="H68:I68"/>
    <mergeCell ref="C67:D67"/>
    <mergeCell ref="H67:I67"/>
    <mergeCell ref="C66:D66"/>
    <mergeCell ref="H66:I66"/>
    <mergeCell ref="K66:L66"/>
    <mergeCell ref="P66:Q66"/>
    <mergeCell ref="C65:D65"/>
    <mergeCell ref="H65:I65"/>
    <mergeCell ref="C64:D64"/>
    <mergeCell ref="H64:I64"/>
    <mergeCell ref="C63:D63"/>
    <mergeCell ref="H63:I63"/>
    <mergeCell ref="P63:Q63"/>
    <mergeCell ref="R63:S63"/>
    <mergeCell ref="C62:D62"/>
    <mergeCell ref="H62:I62"/>
    <mergeCell ref="C61:D61"/>
    <mergeCell ref="H61:I61"/>
    <mergeCell ref="C60:D60"/>
    <mergeCell ref="H60:I60"/>
    <mergeCell ref="P60:Q60"/>
    <mergeCell ref="R60:S60"/>
    <mergeCell ref="C59:D59"/>
    <mergeCell ref="H59:I59"/>
    <mergeCell ref="C58:D58"/>
    <mergeCell ref="H58:I58"/>
    <mergeCell ref="C57:D57"/>
    <mergeCell ref="H57:I57"/>
    <mergeCell ref="K57:L57"/>
    <mergeCell ref="P57:Q57"/>
    <mergeCell ref="C56:D56"/>
    <mergeCell ref="H56:I56"/>
    <mergeCell ref="C55:D55"/>
    <mergeCell ref="H55:I55"/>
    <mergeCell ref="C54:D54"/>
    <mergeCell ref="H54:I54"/>
    <mergeCell ref="P54:Q54"/>
    <mergeCell ref="R54:S54"/>
    <mergeCell ref="C53:D53"/>
    <mergeCell ref="H53:I53"/>
    <mergeCell ref="C52:D52"/>
    <mergeCell ref="H52:I52"/>
    <mergeCell ref="C51:D51"/>
    <mergeCell ref="H51:I51"/>
    <mergeCell ref="P51:Q51"/>
    <mergeCell ref="R51:S51"/>
    <mergeCell ref="C50:D50"/>
    <mergeCell ref="H50:I50"/>
    <mergeCell ref="C49:D49"/>
    <mergeCell ref="H49:I49"/>
    <mergeCell ref="C48:D48"/>
    <mergeCell ref="H48:I48"/>
    <mergeCell ref="K48:L48"/>
    <mergeCell ref="P48:Q48"/>
    <mergeCell ref="C47:D47"/>
    <mergeCell ref="H47:I47"/>
    <mergeCell ref="C46:D46"/>
    <mergeCell ref="H46:I46"/>
    <mergeCell ref="C45:D45"/>
    <mergeCell ref="H45:I45"/>
    <mergeCell ref="P45:Q45"/>
    <mergeCell ref="R45:S45"/>
    <mergeCell ref="C44:D44"/>
    <mergeCell ref="H44:I44"/>
    <mergeCell ref="C43:D43"/>
    <mergeCell ref="H43:I43"/>
    <mergeCell ref="C42:D42"/>
    <mergeCell ref="H42:I42"/>
    <mergeCell ref="P42:Q42"/>
    <mergeCell ref="R42:S42"/>
    <mergeCell ref="C41:D41"/>
    <mergeCell ref="H41:I41"/>
    <mergeCell ref="C40:D40"/>
    <mergeCell ref="H40:I40"/>
    <mergeCell ref="C39:D39"/>
    <mergeCell ref="H39:I39"/>
    <mergeCell ref="K39:L39"/>
    <mergeCell ref="P39:Q39"/>
    <mergeCell ref="C38:D38"/>
    <mergeCell ref="H38:I38"/>
    <mergeCell ref="C37:D37"/>
    <mergeCell ref="H37:I37"/>
    <mergeCell ref="C36:D36"/>
    <mergeCell ref="H36:I36"/>
    <mergeCell ref="P36:Q36"/>
    <mergeCell ref="R36:S36"/>
    <mergeCell ref="C35:D35"/>
    <mergeCell ref="H35:I35"/>
    <mergeCell ref="C34:D34"/>
    <mergeCell ref="H34:I34"/>
    <mergeCell ref="C33:D33"/>
    <mergeCell ref="H33:I33"/>
    <mergeCell ref="P33:Q33"/>
    <mergeCell ref="R33:S33"/>
    <mergeCell ref="C32:D32"/>
    <mergeCell ref="H32:I32"/>
    <mergeCell ref="C31:D31"/>
    <mergeCell ref="H31:I31"/>
    <mergeCell ref="C30:D30"/>
    <mergeCell ref="H30:I30"/>
    <mergeCell ref="K30:L30"/>
    <mergeCell ref="P30:Q30"/>
    <mergeCell ref="C29:D29"/>
    <mergeCell ref="H29:I29"/>
    <mergeCell ref="C28:D28"/>
    <mergeCell ref="H28:I28"/>
    <mergeCell ref="C27:D27"/>
    <mergeCell ref="H27:I27"/>
    <mergeCell ref="P27:Q27"/>
    <mergeCell ref="R27:S27"/>
    <mergeCell ref="C26:D26"/>
    <mergeCell ref="H26:I26"/>
    <mergeCell ref="C25:D25"/>
    <mergeCell ref="H25:I25"/>
    <mergeCell ref="C24:D24"/>
    <mergeCell ref="H24:I24"/>
    <mergeCell ref="P24:Q24"/>
    <mergeCell ref="R24:S24"/>
    <mergeCell ref="C23:D23"/>
    <mergeCell ref="H23:I23"/>
    <mergeCell ref="C22:D22"/>
    <mergeCell ref="H22:I22"/>
    <mergeCell ref="C21:D21"/>
    <mergeCell ref="H21:I21"/>
    <mergeCell ref="K21:L21"/>
    <mergeCell ref="P21:Q21"/>
    <mergeCell ref="C20:D20"/>
    <mergeCell ref="H20:I20"/>
    <mergeCell ref="C19:D19"/>
    <mergeCell ref="H19:I19"/>
    <mergeCell ref="C18:D18"/>
    <mergeCell ref="H18:I18"/>
    <mergeCell ref="P18:Q18"/>
    <mergeCell ref="R18:S18"/>
    <mergeCell ref="C17:D17"/>
    <mergeCell ref="H17:I17"/>
    <mergeCell ref="C16:D16"/>
    <mergeCell ref="H16:I16"/>
    <mergeCell ref="C15:D15"/>
    <mergeCell ref="H15:I15"/>
    <mergeCell ref="C14:D14"/>
    <mergeCell ref="H14:I14"/>
    <mergeCell ref="C13:D13"/>
    <mergeCell ref="H13:I13"/>
    <mergeCell ref="R13:S13"/>
    <mergeCell ref="C12:D12"/>
    <mergeCell ref="H12:I12"/>
    <mergeCell ref="K12:L12"/>
    <mergeCell ref="P12:Q12"/>
    <mergeCell ref="K13:L13"/>
    <mergeCell ref="C11:D11"/>
    <mergeCell ref="H11:I11"/>
    <mergeCell ref="C10:D10"/>
    <mergeCell ref="H10:I10"/>
    <mergeCell ref="C9:D9"/>
    <mergeCell ref="H9:I9"/>
    <mergeCell ref="E7:I7"/>
    <mergeCell ref="J7:L7"/>
    <mergeCell ref="M7:M8"/>
    <mergeCell ref="N7:Q7"/>
    <mergeCell ref="R7:U7"/>
    <mergeCell ref="K8:L8"/>
    <mergeCell ref="P8:Q8"/>
    <mergeCell ref="R8:S8"/>
    <mergeCell ref="T8:U8"/>
    <mergeCell ref="P4:Q4"/>
    <mergeCell ref="J5:K5"/>
    <mergeCell ref="L5:M5"/>
    <mergeCell ref="P5:Q5"/>
    <mergeCell ref="B7:B8"/>
    <mergeCell ref="C7:D8"/>
    <mergeCell ref="B4:C4"/>
    <mergeCell ref="D4:E4"/>
    <mergeCell ref="F4:G4"/>
    <mergeCell ref="H8:I8"/>
    <mergeCell ref="P2:Q2"/>
    <mergeCell ref="B3:C3"/>
    <mergeCell ref="D3:I3"/>
    <mergeCell ref="J3:K3"/>
    <mergeCell ref="L3:Q3"/>
    <mergeCell ref="B2:C2"/>
    <mergeCell ref="D2:E2"/>
    <mergeCell ref="F2:G2"/>
    <mergeCell ref="H2:I2"/>
    <mergeCell ref="J2:K2"/>
    <mergeCell ref="L2:M2"/>
    <mergeCell ref="H4:I4"/>
    <mergeCell ref="J4:K4"/>
    <mergeCell ref="L4:M4"/>
    <mergeCell ref="N2:O2"/>
    <mergeCell ref="N4:O4"/>
  </mergeCells>
  <conditionalFormatting sqref="G46">
    <cfRule type="cellIs" priority="7" dxfId="16" operator="equal">
      <formula>"買"</formula>
    </cfRule>
    <cfRule type="cellIs" priority="8" dxfId="17" operator="equal">
      <formula>"売"</formula>
    </cfRule>
  </conditionalFormatting>
  <conditionalFormatting sqref="G9:G11 G14:G45 G47:G108">
    <cfRule type="cellIs" priority="25" dxfId="16" operator="equal">
      <formula>"買"</formula>
    </cfRule>
    <cfRule type="cellIs" priority="26" dxfId="17" operator="equal">
      <formula>"売"</formula>
    </cfRule>
  </conditionalFormatting>
  <conditionalFormatting sqref="G12">
    <cfRule type="cellIs" priority="19" dxfId="16" operator="equal">
      <formula>"買"</formula>
    </cfRule>
    <cfRule type="cellIs" priority="20" dxfId="17" operator="equal">
      <formula>"売"</formula>
    </cfRule>
  </conditionalFormatting>
  <conditionalFormatting sqref="G13">
    <cfRule type="cellIs" priority="13" dxfId="16" operator="equal">
      <formula>"買"</formula>
    </cfRule>
    <cfRule type="cellIs" priority="14" dxfId="17" operator="equal">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SheetLayoutView="100" zoomScalePageLayoutView="0" workbookViewId="0" topLeftCell="A1">
      <selection activeCell="M61" sqref="M61"/>
    </sheetView>
  </sheetViews>
  <sheetFormatPr defaultColWidth="8.875" defaultRowHeight="13.5"/>
  <sheetData/>
  <sheetProtection/>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N25" sqref="N25"/>
    </sheetView>
  </sheetViews>
  <sheetFormatPr defaultColWidth="9.00390625" defaultRowHeight="13.5"/>
  <sheetData>
    <row r="1" ht="13.5">
      <c r="A1" t="s">
        <v>0</v>
      </c>
    </row>
    <row r="2" spans="1:10" ht="13.5">
      <c r="A2" s="49"/>
      <c r="B2" s="50"/>
      <c r="C2" s="50"/>
      <c r="D2" s="50"/>
      <c r="E2" s="50"/>
      <c r="F2" s="50"/>
      <c r="G2" s="50"/>
      <c r="H2" s="50"/>
      <c r="I2" s="50"/>
      <c r="J2" s="50"/>
    </row>
    <row r="3" spans="1:10" ht="13.5">
      <c r="A3" s="50"/>
      <c r="B3" s="50"/>
      <c r="C3" s="50"/>
      <c r="D3" s="50"/>
      <c r="E3" s="50"/>
      <c r="F3" s="50"/>
      <c r="G3" s="50"/>
      <c r="H3" s="50"/>
      <c r="I3" s="50"/>
      <c r="J3" s="50"/>
    </row>
    <row r="4" spans="1:10" ht="13.5">
      <c r="A4" s="50"/>
      <c r="B4" s="50"/>
      <c r="C4" s="50"/>
      <c r="D4" s="50"/>
      <c r="E4" s="50"/>
      <c r="F4" s="50"/>
      <c r="G4" s="50"/>
      <c r="H4" s="50"/>
      <c r="I4" s="50"/>
      <c r="J4" s="50"/>
    </row>
    <row r="5" spans="1:10" ht="13.5">
      <c r="A5" s="50"/>
      <c r="B5" s="50"/>
      <c r="C5" s="50"/>
      <c r="D5" s="50"/>
      <c r="E5" s="50"/>
      <c r="F5" s="50"/>
      <c r="G5" s="50"/>
      <c r="H5" s="50"/>
      <c r="I5" s="50"/>
      <c r="J5" s="50"/>
    </row>
    <row r="6" spans="1:10" ht="13.5">
      <c r="A6" s="50"/>
      <c r="B6" s="50"/>
      <c r="C6" s="50"/>
      <c r="D6" s="50"/>
      <c r="E6" s="50"/>
      <c r="F6" s="50"/>
      <c r="G6" s="50"/>
      <c r="H6" s="50"/>
      <c r="I6" s="50"/>
      <c r="J6" s="50"/>
    </row>
    <row r="7" spans="1:10" ht="13.5">
      <c r="A7" s="50"/>
      <c r="B7" s="50"/>
      <c r="C7" s="50"/>
      <c r="D7" s="50"/>
      <c r="E7" s="50"/>
      <c r="F7" s="50"/>
      <c r="G7" s="50"/>
      <c r="H7" s="50"/>
      <c r="I7" s="50"/>
      <c r="J7" s="50"/>
    </row>
    <row r="8" spans="1:10" ht="13.5">
      <c r="A8" s="50"/>
      <c r="B8" s="50"/>
      <c r="C8" s="50"/>
      <c r="D8" s="50"/>
      <c r="E8" s="50"/>
      <c r="F8" s="50"/>
      <c r="G8" s="50"/>
      <c r="H8" s="50"/>
      <c r="I8" s="50"/>
      <c r="J8" s="50"/>
    </row>
    <row r="9" spans="1:10" ht="13.5">
      <c r="A9" s="50"/>
      <c r="B9" s="50"/>
      <c r="C9" s="50"/>
      <c r="D9" s="50"/>
      <c r="E9" s="50"/>
      <c r="F9" s="50"/>
      <c r="G9" s="50"/>
      <c r="H9" s="50"/>
      <c r="I9" s="50"/>
      <c r="J9" s="50"/>
    </row>
    <row r="11" ht="13.5">
      <c r="A11" t="s">
        <v>1</v>
      </c>
    </row>
    <row r="12" spans="1:10" ht="13.5">
      <c r="A12" s="51" t="s">
        <v>43</v>
      </c>
      <c r="B12" s="52"/>
      <c r="C12" s="52"/>
      <c r="D12" s="52"/>
      <c r="E12" s="52"/>
      <c r="F12" s="52"/>
      <c r="G12" s="52"/>
      <c r="H12" s="52"/>
      <c r="I12" s="52"/>
      <c r="J12" s="52"/>
    </row>
    <row r="13" spans="1:10" ht="13.5">
      <c r="A13" s="52"/>
      <c r="B13" s="52"/>
      <c r="C13" s="52"/>
      <c r="D13" s="52"/>
      <c r="E13" s="52"/>
      <c r="F13" s="52"/>
      <c r="G13" s="52"/>
      <c r="H13" s="52"/>
      <c r="I13" s="52"/>
      <c r="J13" s="52"/>
    </row>
    <row r="14" spans="1:10" ht="13.5">
      <c r="A14" s="52"/>
      <c r="B14" s="52"/>
      <c r="C14" s="52"/>
      <c r="D14" s="52"/>
      <c r="E14" s="52"/>
      <c r="F14" s="52"/>
      <c r="G14" s="52"/>
      <c r="H14" s="52"/>
      <c r="I14" s="52"/>
      <c r="J14" s="52"/>
    </row>
    <row r="15" spans="1:10" ht="13.5">
      <c r="A15" s="52"/>
      <c r="B15" s="52"/>
      <c r="C15" s="52"/>
      <c r="D15" s="52"/>
      <c r="E15" s="52"/>
      <c r="F15" s="52"/>
      <c r="G15" s="52"/>
      <c r="H15" s="52"/>
      <c r="I15" s="52"/>
      <c r="J15" s="52"/>
    </row>
    <row r="16" spans="1:10" ht="13.5">
      <c r="A16" s="52"/>
      <c r="B16" s="52"/>
      <c r="C16" s="52"/>
      <c r="D16" s="52"/>
      <c r="E16" s="52"/>
      <c r="F16" s="52"/>
      <c r="G16" s="52"/>
      <c r="H16" s="52"/>
      <c r="I16" s="52"/>
      <c r="J16" s="52"/>
    </row>
    <row r="17" spans="1:10" ht="13.5">
      <c r="A17" s="52"/>
      <c r="B17" s="52"/>
      <c r="C17" s="52"/>
      <c r="D17" s="52"/>
      <c r="E17" s="52"/>
      <c r="F17" s="52"/>
      <c r="G17" s="52"/>
      <c r="H17" s="52"/>
      <c r="I17" s="52"/>
      <c r="J17" s="52"/>
    </row>
    <row r="18" spans="1:10" ht="13.5">
      <c r="A18" s="52"/>
      <c r="B18" s="52"/>
      <c r="C18" s="52"/>
      <c r="D18" s="52"/>
      <c r="E18" s="52"/>
      <c r="F18" s="52"/>
      <c r="G18" s="52"/>
      <c r="H18" s="52"/>
      <c r="I18" s="52"/>
      <c r="J18" s="52"/>
    </row>
    <row r="19" spans="1:10" ht="13.5">
      <c r="A19" s="52"/>
      <c r="B19" s="52"/>
      <c r="C19" s="52"/>
      <c r="D19" s="52"/>
      <c r="E19" s="52"/>
      <c r="F19" s="52"/>
      <c r="G19" s="52"/>
      <c r="H19" s="52"/>
      <c r="I19" s="52"/>
      <c r="J19" s="52"/>
    </row>
    <row r="21" ht="13.5">
      <c r="A21" t="s">
        <v>2</v>
      </c>
    </row>
    <row r="22" spans="1:10" ht="13.5">
      <c r="A22" s="53" t="s">
        <v>78</v>
      </c>
      <c r="B22" s="53"/>
      <c r="C22" s="53"/>
      <c r="D22" s="53"/>
      <c r="E22" s="53"/>
      <c r="F22" s="53"/>
      <c r="G22" s="53"/>
      <c r="H22" s="53"/>
      <c r="I22" s="53"/>
      <c r="J22" s="53"/>
    </row>
    <row r="23" spans="1:10" ht="13.5">
      <c r="A23" s="53"/>
      <c r="B23" s="53"/>
      <c r="C23" s="53"/>
      <c r="D23" s="53"/>
      <c r="E23" s="53"/>
      <c r="F23" s="53"/>
      <c r="G23" s="53"/>
      <c r="H23" s="53"/>
      <c r="I23" s="53"/>
      <c r="J23" s="53"/>
    </row>
    <row r="24" spans="1:10" ht="13.5">
      <c r="A24" s="53"/>
      <c r="B24" s="53"/>
      <c r="C24" s="53"/>
      <c r="D24" s="53"/>
      <c r="E24" s="53"/>
      <c r="F24" s="53"/>
      <c r="G24" s="53"/>
      <c r="H24" s="53"/>
      <c r="I24" s="53"/>
      <c r="J24" s="53"/>
    </row>
    <row r="25" spans="1:10" ht="13.5">
      <c r="A25" s="53"/>
      <c r="B25" s="53"/>
      <c r="C25" s="53"/>
      <c r="D25" s="53"/>
      <c r="E25" s="53"/>
      <c r="F25" s="53"/>
      <c r="G25" s="53"/>
      <c r="H25" s="53"/>
      <c r="I25" s="53"/>
      <c r="J25" s="53"/>
    </row>
    <row r="26" spans="1:10" ht="13.5">
      <c r="A26" s="53"/>
      <c r="B26" s="53"/>
      <c r="C26" s="53"/>
      <c r="D26" s="53"/>
      <c r="E26" s="53"/>
      <c r="F26" s="53"/>
      <c r="G26" s="53"/>
      <c r="H26" s="53"/>
      <c r="I26" s="53"/>
      <c r="J26" s="53"/>
    </row>
    <row r="27" spans="1:10" ht="13.5">
      <c r="A27" s="53"/>
      <c r="B27" s="53"/>
      <c r="C27" s="53"/>
      <c r="D27" s="53"/>
      <c r="E27" s="53"/>
      <c r="F27" s="53"/>
      <c r="G27" s="53"/>
      <c r="H27" s="53"/>
      <c r="I27" s="53"/>
      <c r="J27" s="53"/>
    </row>
    <row r="28" spans="1:10" ht="13.5">
      <c r="A28" s="53"/>
      <c r="B28" s="53"/>
      <c r="C28" s="53"/>
      <c r="D28" s="53"/>
      <c r="E28" s="53"/>
      <c r="F28" s="53"/>
      <c r="G28" s="53"/>
      <c r="H28" s="53"/>
      <c r="I28" s="53"/>
      <c r="J28" s="53"/>
    </row>
    <row r="29" spans="1:10" ht="13.5">
      <c r="A29" s="53"/>
      <c r="B29" s="53"/>
      <c r="C29" s="53"/>
      <c r="D29" s="53"/>
      <c r="E29" s="53"/>
      <c r="F29" s="53"/>
      <c r="G29" s="53"/>
      <c r="H29" s="53"/>
      <c r="I29" s="53"/>
      <c r="J29" s="53"/>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4:E4"/>
  <sheetViews>
    <sheetView zoomScaleSheetLayoutView="100" zoomScalePageLayoutView="0" workbookViewId="0" topLeftCell="A1">
      <selection activeCell="H16" sqref="H16"/>
    </sheetView>
  </sheetViews>
  <sheetFormatPr defaultColWidth="8.875" defaultRowHeight="13.5"/>
  <sheetData>
    <row r="4" spans="2:5" ht="13.5">
      <c r="B4" t="s">
        <v>3</v>
      </c>
      <c r="C4" s="9" t="s">
        <v>8</v>
      </c>
      <c r="D4" t="s">
        <v>4</v>
      </c>
      <c r="E4" t="s">
        <v>5</v>
      </c>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user</cp:lastModifiedBy>
  <cp:lastPrinted>1899-12-30T00:00:00Z</cp:lastPrinted>
  <dcterms:created xsi:type="dcterms:W3CDTF">2013-10-09T23:04:08Z</dcterms:created>
  <dcterms:modified xsi:type="dcterms:W3CDTF">2015-07-13T19:09:54Z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