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<sst xmlns="http://schemas.openxmlformats.org/spreadsheetml/2006/main" count="213" uniqueCount="67">
  <si>
    <t>気付き　質問</t>
  </si>
  <si>
    <t>感想</t>
  </si>
  <si>
    <t>今後</t>
  </si>
  <si>
    <t>PB:</t>
  </si>
  <si>
    <t>日足◎</t>
  </si>
  <si>
    <t>240分足◎</t>
  </si>
  <si>
    <t>通貨ペア</t>
  </si>
  <si>
    <t>ERU/USD</t>
  </si>
  <si>
    <t>時間足</t>
  </si>
  <si>
    <t>日足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</si>
  <si>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</si>
  <si>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</si>
  <si>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</si>
  <si>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</si>
  <si>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</si>
  <si>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トレーリングストップ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</si>
  <si>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</si>
  <si>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</si>
  <si>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</si>
  <si>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</si>
  <si>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</si>
  <si>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</si>
  <si>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</si>
  <si>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</si>
  <si>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</si>
  <si>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</si>
  <si>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</si>
  <si>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</si>
  <si>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</si>
  <si>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決済</t>
  </si>
  <si>
    <t>損益</t>
  </si>
  <si>
    <t>損益金額</t>
  </si>
  <si>
    <t>損益pips</t>
  </si>
  <si>
    <t>西暦</t>
  </si>
  <si>
    <t>日付</t>
  </si>
  <si>
    <t>売買</t>
  </si>
  <si>
    <t>ﾛｰｿｸ</t>
  </si>
  <si>
    <t>MA</t>
  </si>
  <si>
    <t>レート</t>
  </si>
  <si>
    <t>pips</t>
  </si>
  <si>
    <t>損失上限</t>
  </si>
  <si>
    <t>金額</t>
  </si>
  <si>
    <t>買</t>
  </si>
  <si>
    <t>陽線</t>
  </si>
  <si>
    <t>GC</t>
  </si>
  <si>
    <t>売</t>
  </si>
  <si>
    <t>陽線</t>
  </si>
  <si>
    <t>DC</t>
  </si>
  <si>
    <t>買</t>
  </si>
  <si>
    <t>陽線</t>
  </si>
  <si>
    <t>売</t>
  </si>
  <si>
    <t>陰線</t>
  </si>
  <si>
    <t>買</t>
  </si>
  <si>
    <t>陰線</t>
  </si>
  <si>
    <t>売</t>
  </si>
  <si>
    <t>陽線</t>
  </si>
  <si>
    <t>買</t>
  </si>
  <si>
    <t>陽線</t>
  </si>
  <si>
    <t>-</t>
  </si>
  <si>
    <t>陰線</t>
  </si>
  <si>
    <t>十字</t>
  </si>
  <si>
    <t>売</t>
  </si>
  <si>
    <t>リスク（3%）</t>
  </si>
  <si>
    <t>ロット</t>
  </si>
  <si>
    <t>フィルタリング</t>
  </si>
  <si>
    <t>EUR/USD</t>
  </si>
  <si>
    <t xml:space="preserve">MT4のチャートが2005年の途中からしかなかった為、38回のエントリー分のみの検証となったが、当初資金100万円が約421万円にまで増える結果となった。
勝率は44.7％と50％に届かなかったものの、最大利幅が1,110pipsなど勝った時の利幅が大きくなった分、最終的な資金は4倍以上となった。
その他、PBが陽線か陰線か、MAがGC（ゴールデンクロス）かDC（デッドクロス）かというフィルタリングもかけて検証したが、特に優位性について顕著なものは確認できなかった。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</si>
</sst>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3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28" borderId="10" xfId="0" applyFont="1" applyFill="1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2" fillId="28" borderId="11" xfId="0" applyFont="1" applyFill="1" applyBorder="1" applyAlignment="1">
      <alignment vertical="center"/>
    </xf>
    <xf numFmtId="0" fontId="32" fillId="28" borderId="12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32" fillId="34" borderId="10" xfId="0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 shrinkToFit="1"/>
    </xf>
    <xf numFmtId="0" fontId="37" fillId="28" borderId="10" xfId="0" applyFont="1" applyFill="1" applyBorder="1" applyAlignment="1">
      <alignment horizontal="center" vertical="center" shrinkToFit="1"/>
    </xf>
    <xf numFmtId="0" fontId="32" fillId="31" borderId="10" xfId="0" applyFont="1" applyFill="1" applyBorder="1" applyAlignment="1">
      <alignment horizontal="center" vertical="center" shrinkToFit="1"/>
    </xf>
    <xf numFmtId="0" fontId="32" fillId="35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28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90" fontId="0" fillId="0" borderId="10" xfId="0" applyNumberFormat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 shrinkToFit="1"/>
    </xf>
    <xf numFmtId="0" fontId="32" fillId="37" borderId="14" xfId="0" applyFont="1" applyFill="1" applyBorder="1" applyAlignment="1">
      <alignment horizontal="center" vertical="center" shrinkToFit="1"/>
    </xf>
    <xf numFmtId="0" fontId="32" fillId="37" borderId="15" xfId="0" applyFont="1" applyFill="1" applyBorder="1" applyAlignment="1">
      <alignment horizontal="center" vertical="center" shrinkToFit="1"/>
    </xf>
    <xf numFmtId="0" fontId="32" fillId="37" borderId="16" xfId="0" applyFont="1" applyFill="1" applyBorder="1" applyAlignment="1">
      <alignment horizontal="center" vertical="center" shrinkToFit="1"/>
    </xf>
    <xf numFmtId="0" fontId="32" fillId="37" borderId="17" xfId="0" applyFont="1" applyFill="1" applyBorder="1" applyAlignment="1">
      <alignment horizontal="center" vertical="center" shrinkToFit="1"/>
    </xf>
    <xf numFmtId="0" fontId="32" fillId="28" borderId="11" xfId="0" applyFont="1" applyFill="1" applyBorder="1" applyAlignment="1">
      <alignment horizontal="center" vertical="center" shrinkToFit="1"/>
    </xf>
    <xf numFmtId="0" fontId="32" fillId="28" borderId="13" xfId="0" applyFont="1" applyFill="1" applyBorder="1" applyAlignment="1">
      <alignment horizontal="center" vertical="center" shrinkToFit="1"/>
    </xf>
    <xf numFmtId="0" fontId="32" fillId="28" borderId="12" xfId="0" applyFont="1" applyFill="1" applyBorder="1" applyAlignment="1">
      <alignment horizontal="center" vertical="center" shrinkToFit="1"/>
    </xf>
    <xf numFmtId="0" fontId="32" fillId="31" borderId="11" xfId="0" applyFont="1" applyFill="1" applyBorder="1" applyAlignment="1">
      <alignment horizontal="center" vertical="center" shrinkToFit="1"/>
    </xf>
    <xf numFmtId="0" fontId="32" fillId="31" borderId="13" xfId="0" applyFont="1" applyFill="1" applyBorder="1" applyAlignment="1">
      <alignment horizontal="center" vertical="center" shrinkToFit="1"/>
    </xf>
    <xf numFmtId="0" fontId="32" fillId="31" borderId="12" xfId="0" applyFont="1" applyFill="1" applyBorder="1" applyAlignment="1">
      <alignment horizontal="center" vertical="center" shrinkToFit="1"/>
    </xf>
    <xf numFmtId="0" fontId="32" fillId="38" borderId="10" xfId="0" applyFont="1" applyFill="1" applyBorder="1" applyAlignment="1">
      <alignment horizontal="center" vertical="center" shrinkToFit="1"/>
    </xf>
    <xf numFmtId="0" fontId="32" fillId="35" borderId="11" xfId="0" applyFont="1" applyFill="1" applyBorder="1" applyAlignment="1">
      <alignment horizontal="center" vertical="center" shrinkToFit="1"/>
    </xf>
    <xf numFmtId="0" fontId="32" fillId="35" borderId="13" xfId="0" applyFont="1" applyFill="1" applyBorder="1" applyAlignment="1">
      <alignment horizontal="center" vertical="center" shrinkToFit="1"/>
    </xf>
    <xf numFmtId="0" fontId="32" fillId="35" borderId="12" xfId="0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shrinkToFit="1"/>
    </xf>
    <xf numFmtId="189" fontId="0" fillId="0" borderId="11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4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7</xdr:col>
      <xdr:colOff>228600</xdr:colOff>
      <xdr:row>30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460057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</xdr:row>
      <xdr:rowOff>142875</xdr:rowOff>
    </xdr:from>
    <xdr:to>
      <xdr:col>14</xdr:col>
      <xdr:colOff>352425</xdr:colOff>
      <xdr:row>30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14325"/>
          <a:ext cx="434340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2</xdr:row>
      <xdr:rowOff>19050</xdr:rowOff>
    </xdr:from>
    <xdr:to>
      <xdr:col>30</xdr:col>
      <xdr:colOff>19050</xdr:colOff>
      <xdr:row>36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361950"/>
          <a:ext cx="100584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33</xdr:row>
      <xdr:rowOff>38100</xdr:rowOff>
    </xdr:from>
    <xdr:to>
      <xdr:col>4</xdr:col>
      <xdr:colOff>228600</xdr:colOff>
      <xdr:row>56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5695950"/>
          <a:ext cx="26670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33</xdr:row>
      <xdr:rowOff>76200</xdr:rowOff>
    </xdr:from>
    <xdr:to>
      <xdr:col>9</xdr:col>
      <xdr:colOff>571500</xdr:colOff>
      <xdr:row>62</xdr:row>
      <xdr:rowOff>114300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734050"/>
          <a:ext cx="30670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39</xdr:row>
      <xdr:rowOff>57150</xdr:rowOff>
    </xdr:from>
    <xdr:to>
      <xdr:col>21</xdr:col>
      <xdr:colOff>533400</xdr:colOff>
      <xdr:row>73</xdr:row>
      <xdr:rowOff>161925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6743700"/>
          <a:ext cx="759142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39</xdr:row>
      <xdr:rowOff>47625</xdr:rowOff>
    </xdr:from>
    <xdr:to>
      <xdr:col>35</xdr:col>
      <xdr:colOff>152400</xdr:colOff>
      <xdr:row>65</xdr:row>
      <xdr:rowOff>142875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20950" y="6734175"/>
          <a:ext cx="86010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76</xdr:row>
      <xdr:rowOff>28575</xdr:rowOff>
    </xdr:from>
    <xdr:to>
      <xdr:col>13</xdr:col>
      <xdr:colOff>266700</xdr:colOff>
      <xdr:row>115</xdr:row>
      <xdr:rowOff>133350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13058775"/>
          <a:ext cx="8715375" cy="679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76</xdr:row>
      <xdr:rowOff>95250</xdr:rowOff>
    </xdr:from>
    <xdr:to>
      <xdr:col>23</xdr:col>
      <xdr:colOff>628650</xdr:colOff>
      <xdr:row>110</xdr:row>
      <xdr:rowOff>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58325" y="13125450"/>
          <a:ext cx="672465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409575</xdr:colOff>
      <xdr:row>77</xdr:row>
      <xdr:rowOff>57150</xdr:rowOff>
    </xdr:from>
    <xdr:to>
      <xdr:col>38</xdr:col>
      <xdr:colOff>47625</xdr:colOff>
      <xdr:row>120</xdr:row>
      <xdr:rowOff>28575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640175" y="13258800"/>
          <a:ext cx="91059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118</xdr:row>
      <xdr:rowOff>76200</xdr:rowOff>
    </xdr:from>
    <xdr:to>
      <xdr:col>15</xdr:col>
      <xdr:colOff>381000</xdr:colOff>
      <xdr:row>158</xdr:row>
      <xdr:rowOff>161925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20307300"/>
          <a:ext cx="10058400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122</xdr:row>
      <xdr:rowOff>133350</xdr:rowOff>
    </xdr:from>
    <xdr:to>
      <xdr:col>30</xdr:col>
      <xdr:colOff>657225</xdr:colOff>
      <xdr:row>156</xdr:row>
      <xdr:rowOff>19050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887075" y="21050250"/>
          <a:ext cx="100584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514350</xdr:colOff>
      <xdr:row>123</xdr:row>
      <xdr:rowOff>38100</xdr:rowOff>
    </xdr:from>
    <xdr:to>
      <xdr:col>45</xdr:col>
      <xdr:colOff>38100</xdr:colOff>
      <xdr:row>165</xdr:row>
      <xdr:rowOff>85725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478875" y="21126450"/>
          <a:ext cx="899160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161</xdr:row>
      <xdr:rowOff>114300</xdr:rowOff>
    </xdr:from>
    <xdr:to>
      <xdr:col>14</xdr:col>
      <xdr:colOff>600075</xdr:colOff>
      <xdr:row>203</xdr:row>
      <xdr:rowOff>152400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" y="27717750"/>
          <a:ext cx="9763125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162</xdr:row>
      <xdr:rowOff>142875</xdr:rowOff>
    </xdr:from>
    <xdr:to>
      <xdr:col>25</xdr:col>
      <xdr:colOff>209550</xdr:colOff>
      <xdr:row>186</xdr:row>
      <xdr:rowOff>0</xdr:rowOff>
    </xdr:to>
    <xdr:pic>
      <xdr:nvPicPr>
        <xdr:cNvPr id="15" name="図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563225" y="27917775"/>
          <a:ext cx="65532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266700</xdr:colOff>
      <xdr:row>169</xdr:row>
      <xdr:rowOff>9525</xdr:rowOff>
    </xdr:from>
    <xdr:to>
      <xdr:col>40</xdr:col>
      <xdr:colOff>333375</xdr:colOff>
      <xdr:row>211</xdr:row>
      <xdr:rowOff>76200</xdr:rowOff>
    </xdr:to>
    <xdr:pic>
      <xdr:nvPicPr>
        <xdr:cNvPr id="16" name="図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849850" y="28984575"/>
          <a:ext cx="953452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206</xdr:row>
      <xdr:rowOff>171450</xdr:rowOff>
    </xdr:from>
    <xdr:to>
      <xdr:col>8</xdr:col>
      <xdr:colOff>9525</xdr:colOff>
      <xdr:row>231</xdr:row>
      <xdr:rowOff>9525</xdr:rowOff>
    </xdr:to>
    <xdr:pic>
      <xdr:nvPicPr>
        <xdr:cNvPr id="17" name="図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35490150"/>
          <a:ext cx="50958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206</xdr:row>
      <xdr:rowOff>9525</xdr:rowOff>
    </xdr:from>
    <xdr:to>
      <xdr:col>15</xdr:col>
      <xdr:colOff>133350</xdr:colOff>
      <xdr:row>228</xdr:row>
      <xdr:rowOff>152400</xdr:rowOff>
    </xdr:to>
    <xdr:pic>
      <xdr:nvPicPr>
        <xdr:cNvPr id="18" name="図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00775" y="35328225"/>
          <a:ext cx="40767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206</xdr:row>
      <xdr:rowOff>133350</xdr:rowOff>
    </xdr:from>
    <xdr:to>
      <xdr:col>23</xdr:col>
      <xdr:colOff>142875</xdr:colOff>
      <xdr:row>232</xdr:row>
      <xdr:rowOff>133350</xdr:rowOff>
    </xdr:to>
    <xdr:pic>
      <xdr:nvPicPr>
        <xdr:cNvPr id="19" name="図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563350" y="35452050"/>
          <a:ext cx="41338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214</xdr:row>
      <xdr:rowOff>19050</xdr:rowOff>
    </xdr:from>
    <xdr:to>
      <xdr:col>34</xdr:col>
      <xdr:colOff>190500</xdr:colOff>
      <xdr:row>236</xdr:row>
      <xdr:rowOff>104775</xdr:rowOff>
    </xdr:to>
    <xdr:pic>
      <xdr:nvPicPr>
        <xdr:cNvPr id="20" name="図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268700" y="36709350"/>
          <a:ext cx="69151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152400</xdr:colOff>
      <xdr:row>214</xdr:row>
      <xdr:rowOff>57150</xdr:rowOff>
    </xdr:from>
    <xdr:to>
      <xdr:col>44</xdr:col>
      <xdr:colOff>209550</xdr:colOff>
      <xdr:row>238</xdr:row>
      <xdr:rowOff>95250</xdr:rowOff>
    </xdr:to>
    <xdr:pic>
      <xdr:nvPicPr>
        <xdr:cNvPr id="21" name="図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22025" y="36747450"/>
          <a:ext cx="61436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233</xdr:row>
      <xdr:rowOff>171450</xdr:rowOff>
    </xdr:from>
    <xdr:to>
      <xdr:col>11</xdr:col>
      <xdr:colOff>333375</xdr:colOff>
      <xdr:row>260</xdr:row>
      <xdr:rowOff>57150</xdr:rowOff>
    </xdr:to>
    <xdr:pic>
      <xdr:nvPicPr>
        <xdr:cNvPr id="22" name="図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0119300"/>
          <a:ext cx="72294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235</xdr:row>
      <xdr:rowOff>104775</xdr:rowOff>
    </xdr:from>
    <xdr:to>
      <xdr:col>22</xdr:col>
      <xdr:colOff>66675</xdr:colOff>
      <xdr:row>262</xdr:row>
      <xdr:rowOff>0</xdr:rowOff>
    </xdr:to>
    <xdr:pic>
      <xdr:nvPicPr>
        <xdr:cNvPr id="23" name="図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53425" y="40395525"/>
          <a:ext cx="659130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676275</xdr:colOff>
      <xdr:row>239</xdr:row>
      <xdr:rowOff>171450</xdr:rowOff>
    </xdr:from>
    <xdr:to>
      <xdr:col>31</xdr:col>
      <xdr:colOff>552450</xdr:colOff>
      <xdr:row>268</xdr:row>
      <xdr:rowOff>9525</xdr:rowOff>
    </xdr:to>
    <xdr:pic>
      <xdr:nvPicPr>
        <xdr:cNvPr id="24" name="図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554325" y="41148000"/>
          <a:ext cx="5962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257175</xdr:colOff>
      <xdr:row>240</xdr:row>
      <xdr:rowOff>171450</xdr:rowOff>
    </xdr:from>
    <xdr:to>
      <xdr:col>47</xdr:col>
      <xdr:colOff>171450</xdr:colOff>
      <xdr:row>273</xdr:row>
      <xdr:rowOff>123825</xdr:rowOff>
    </xdr:to>
    <xdr:pic>
      <xdr:nvPicPr>
        <xdr:cNvPr id="25" name="図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897975" y="41319450"/>
          <a:ext cx="1005840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264</xdr:row>
      <xdr:rowOff>66675</xdr:rowOff>
    </xdr:from>
    <xdr:to>
      <xdr:col>12</xdr:col>
      <xdr:colOff>476250</xdr:colOff>
      <xdr:row>301</xdr:row>
      <xdr:rowOff>47625</xdr:rowOff>
    </xdr:to>
    <xdr:pic>
      <xdr:nvPicPr>
        <xdr:cNvPr id="26" name="図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5275" y="45329475"/>
          <a:ext cx="8296275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270</xdr:row>
      <xdr:rowOff>66675</xdr:rowOff>
    </xdr:from>
    <xdr:to>
      <xdr:col>23</xdr:col>
      <xdr:colOff>371475</xdr:colOff>
      <xdr:row>298</xdr:row>
      <xdr:rowOff>28575</xdr:rowOff>
    </xdr:to>
    <xdr:pic>
      <xdr:nvPicPr>
        <xdr:cNvPr id="27" name="図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991600" y="46358175"/>
          <a:ext cx="69342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457200</xdr:colOff>
      <xdr:row>275</xdr:row>
      <xdr:rowOff>142875</xdr:rowOff>
    </xdr:from>
    <xdr:to>
      <xdr:col>39</xdr:col>
      <xdr:colOff>352425</xdr:colOff>
      <xdr:row>307</xdr:row>
      <xdr:rowOff>104775</xdr:rowOff>
    </xdr:to>
    <xdr:pic>
      <xdr:nvPicPr>
        <xdr:cNvPr id="28" name="図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687800" y="47291625"/>
          <a:ext cx="10039350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304</xdr:row>
      <xdr:rowOff>9525</xdr:rowOff>
    </xdr:from>
    <xdr:to>
      <xdr:col>15</xdr:col>
      <xdr:colOff>361950</xdr:colOff>
      <xdr:row>344</xdr:row>
      <xdr:rowOff>57150</xdr:rowOff>
    </xdr:to>
    <xdr:pic>
      <xdr:nvPicPr>
        <xdr:cNvPr id="29" name="図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7675" y="52130325"/>
          <a:ext cx="10058400" cy="690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312</xdr:row>
      <xdr:rowOff>0</xdr:rowOff>
    </xdr:from>
    <xdr:to>
      <xdr:col>28</xdr:col>
      <xdr:colOff>581025</xdr:colOff>
      <xdr:row>342</xdr:row>
      <xdr:rowOff>47625</xdr:rowOff>
    </xdr:to>
    <xdr:pic>
      <xdr:nvPicPr>
        <xdr:cNvPr id="30" name="図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106150" y="53492400"/>
          <a:ext cx="84105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311</xdr:row>
      <xdr:rowOff>38100</xdr:rowOff>
    </xdr:from>
    <xdr:to>
      <xdr:col>42</xdr:col>
      <xdr:colOff>485775</xdr:colOff>
      <xdr:row>352</xdr:row>
      <xdr:rowOff>0</xdr:rowOff>
    </xdr:to>
    <xdr:pic>
      <xdr:nvPicPr>
        <xdr:cNvPr id="31" name="図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583525" y="53359050"/>
          <a:ext cx="8305800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347</xdr:row>
      <xdr:rowOff>142875</xdr:rowOff>
    </xdr:from>
    <xdr:to>
      <xdr:col>15</xdr:col>
      <xdr:colOff>409575</xdr:colOff>
      <xdr:row>388</xdr:row>
      <xdr:rowOff>0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5300" y="59636025"/>
          <a:ext cx="1005840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676275</xdr:colOff>
      <xdr:row>349</xdr:row>
      <xdr:rowOff>57150</xdr:rowOff>
    </xdr:from>
    <xdr:to>
      <xdr:col>24</xdr:col>
      <xdr:colOff>619125</xdr:colOff>
      <xdr:row>373</xdr:row>
      <xdr:rowOff>85725</xdr:rowOff>
    </xdr:to>
    <xdr:pic>
      <xdr:nvPicPr>
        <xdr:cNvPr id="33" name="図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96675" y="59893200"/>
          <a:ext cx="53530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514350</xdr:colOff>
      <xdr:row>355</xdr:row>
      <xdr:rowOff>66675</xdr:rowOff>
    </xdr:from>
    <xdr:to>
      <xdr:col>37</xdr:col>
      <xdr:colOff>542925</xdr:colOff>
      <xdr:row>393</xdr:row>
      <xdr:rowOff>66675</xdr:rowOff>
    </xdr:to>
    <xdr:pic>
      <xdr:nvPicPr>
        <xdr:cNvPr id="34" name="図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00" y="60931425"/>
          <a:ext cx="7467600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391</xdr:row>
      <xdr:rowOff>114300</xdr:rowOff>
    </xdr:from>
    <xdr:to>
      <xdr:col>9</xdr:col>
      <xdr:colOff>466725</xdr:colOff>
      <xdr:row>422</xdr:row>
      <xdr:rowOff>152400</xdr:rowOff>
    </xdr:to>
    <xdr:pic>
      <xdr:nvPicPr>
        <xdr:cNvPr id="35" name="図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23900" y="67151250"/>
          <a:ext cx="58293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398</xdr:row>
      <xdr:rowOff>57150</xdr:rowOff>
    </xdr:from>
    <xdr:to>
      <xdr:col>26</xdr:col>
      <xdr:colOff>171450</xdr:colOff>
      <xdr:row>434</xdr:row>
      <xdr:rowOff>28575</xdr:rowOff>
    </xdr:to>
    <xdr:pic>
      <xdr:nvPicPr>
        <xdr:cNvPr id="36" name="図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96200" y="68294250"/>
          <a:ext cx="1005840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600075</xdr:colOff>
      <xdr:row>399</xdr:row>
      <xdr:rowOff>47625</xdr:rowOff>
    </xdr:from>
    <xdr:to>
      <xdr:col>37</xdr:col>
      <xdr:colOff>466725</xdr:colOff>
      <xdr:row>429</xdr:row>
      <xdr:rowOff>47625</xdr:rowOff>
    </xdr:to>
    <xdr:pic>
      <xdr:nvPicPr>
        <xdr:cNvPr id="37" name="図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859500" y="68456175"/>
          <a:ext cx="662940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666750</xdr:colOff>
      <xdr:row>400</xdr:row>
      <xdr:rowOff>38100</xdr:rowOff>
    </xdr:from>
    <xdr:to>
      <xdr:col>46</xdr:col>
      <xdr:colOff>514350</xdr:colOff>
      <xdr:row>428</xdr:row>
      <xdr:rowOff>85725</xdr:rowOff>
    </xdr:to>
    <xdr:pic>
      <xdr:nvPicPr>
        <xdr:cNvPr id="38" name="図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365200" y="68618100"/>
          <a:ext cx="525780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6"/>
  <sheetViews>
    <sheetView tabSelected="1" zoomScale="115" zoomScaleNormal="115" zoomScalePageLayoutView="0" workbookViewId="0" topLeftCell="A1">
      <selection activeCell="S5" sqref="S5"/>
    </sheetView>
  </sheetViews>
  <sheetFormatPr defaultColWidth="9.00390625" defaultRowHeight="13.5"/>
  <cols>
    <col min="1" max="1" width="2.375" style="0" customWidth="1"/>
    <col min="2" max="23" width="6.625" style="2" customWidth="1"/>
    <col min="24" max="24" width="4.125" style="2" customWidth="1"/>
    <col min="25" max="27" width="5.625" style="2" customWidth="1"/>
    <col min="28" max="29" width="11.50390625" style="4" customWidth="1"/>
  </cols>
  <sheetData>
    <row r="2" spans="2:17" ht="13.5">
      <c r="B2" s="25" t="s">
        <v>6</v>
      </c>
      <c r="C2" s="25"/>
      <c r="D2" s="27" t="s">
        <v>7</v>
      </c>
      <c r="E2" s="27"/>
      <c r="F2" s="25" t="s">
        <v>8</v>
      </c>
      <c r="G2" s="25"/>
      <c r="H2" s="27" t="s">
        <v>9</v>
      </c>
      <c r="I2" s="27"/>
      <c r="J2" s="25" t="s">
        <v>10</v>
      </c>
      <c r="K2" s="25"/>
      <c r="L2" s="26">
        <f>C9</f>
        <v>1000000</v>
      </c>
      <c r="M2" s="27"/>
      <c r="N2" s="25" t="s">
        <v>11</v>
      </c>
      <c r="O2" s="25"/>
      <c r="P2" s="26">
        <f>C46+T46</f>
        <v>4197231</v>
      </c>
      <c r="Q2" s="27"/>
    </row>
    <row r="3" spans="2:18" ht="59.25" customHeight="1">
      <c r="B3" s="25" t="s">
        <v>12</v>
      </c>
      <c r="C3" s="25"/>
      <c r="D3" s="28" t="s">
        <v>13</v>
      </c>
      <c r="E3" s="28"/>
      <c r="F3" s="28"/>
      <c r="G3" s="28"/>
      <c r="H3" s="28"/>
      <c r="I3" s="28"/>
      <c r="J3" s="25" t="s">
        <v>14</v>
      </c>
      <c r="K3" s="25"/>
      <c r="L3" s="29" t="s">
        <v>15</v>
      </c>
      <c r="M3" s="29"/>
      <c r="N3" s="29"/>
      <c r="O3" s="29"/>
      <c r="P3" s="29"/>
      <c r="Q3" s="29"/>
      <c r="R3" s="5"/>
    </row>
    <row r="4" spans="2:29" ht="13.5">
      <c r="B4" s="25" t="s">
        <v>16</v>
      </c>
      <c r="C4" s="25"/>
      <c r="D4" s="26">
        <f>SUM($T$9:$U$993)</f>
        <v>3197231</v>
      </c>
      <c r="E4" s="27"/>
      <c r="F4" s="25" t="s">
        <v>17</v>
      </c>
      <c r="G4" s="25"/>
      <c r="H4" s="30">
        <f>SUM(V9:V46)</f>
        <v>5835.000000000009</v>
      </c>
      <c r="I4" s="27"/>
      <c r="J4" s="31" t="s">
        <v>18</v>
      </c>
      <c r="K4" s="31"/>
      <c r="L4" s="26">
        <f>MAX($C$9:$D$990)-C9</f>
        <v>3463205</v>
      </c>
      <c r="M4" s="26"/>
      <c r="N4" s="31" t="s">
        <v>19</v>
      </c>
      <c r="O4" s="31"/>
      <c r="P4" s="32">
        <f>MIN($C$9:$D$990)-C9</f>
        <v>-60217</v>
      </c>
      <c r="Q4" s="32"/>
      <c r="AA4" s="4"/>
      <c r="AC4" s="2"/>
    </row>
    <row r="5" spans="2:17" ht="13.5">
      <c r="B5" s="6" t="s">
        <v>20</v>
      </c>
      <c r="C5" s="3">
        <f>COUNTIF($T$9:$T$990,"&gt;0")</f>
        <v>17</v>
      </c>
      <c r="D5" s="6" t="s">
        <v>21</v>
      </c>
      <c r="E5" s="3">
        <f>COUNTIF($T$9:$T$990,"&lt;0")</f>
        <v>20</v>
      </c>
      <c r="F5" s="6" t="s">
        <v>22</v>
      </c>
      <c r="G5" s="3">
        <f>COUNTIF($T$9:$T$990,"=0")</f>
        <v>1</v>
      </c>
      <c r="H5" s="6" t="s">
        <v>23</v>
      </c>
      <c r="I5" s="7">
        <f>C5/SUM(C5,E5,G5)</f>
        <v>0.4473684210526316</v>
      </c>
      <c r="J5" s="25" t="s">
        <v>24</v>
      </c>
      <c r="K5" s="25"/>
      <c r="L5" s="33">
        <v>5</v>
      </c>
      <c r="M5" s="34"/>
      <c r="N5" s="8" t="s">
        <v>25</v>
      </c>
      <c r="O5" s="9"/>
      <c r="P5" s="33">
        <v>5</v>
      </c>
      <c r="Q5" s="34"/>
    </row>
    <row r="6" ht="13.5">
      <c r="P6" s="1"/>
    </row>
    <row r="7" spans="2:29" ht="13.5">
      <c r="B7" s="35" t="s">
        <v>26</v>
      </c>
      <c r="C7" s="36" t="s">
        <v>27</v>
      </c>
      <c r="D7" s="37"/>
      <c r="E7" s="40" t="s">
        <v>28</v>
      </c>
      <c r="F7" s="41"/>
      <c r="G7" s="41"/>
      <c r="H7" s="41"/>
      <c r="I7" s="41"/>
      <c r="J7" s="41"/>
      <c r="K7" s="42"/>
      <c r="L7" s="43" t="s">
        <v>62</v>
      </c>
      <c r="M7" s="44"/>
      <c r="N7" s="45"/>
      <c r="O7" s="46" t="s">
        <v>63</v>
      </c>
      <c r="P7" s="47" t="s">
        <v>29</v>
      </c>
      <c r="Q7" s="48"/>
      <c r="R7" s="48"/>
      <c r="S7" s="49"/>
      <c r="T7" s="50" t="s">
        <v>30</v>
      </c>
      <c r="U7" s="50"/>
      <c r="V7" s="50"/>
      <c r="W7" s="50"/>
      <c r="Y7" s="10" t="s">
        <v>64</v>
      </c>
      <c r="Z7" s="11"/>
      <c r="AA7" s="12"/>
      <c r="AB7" s="13" t="s">
        <v>31</v>
      </c>
      <c r="AC7" s="13" t="s">
        <v>32</v>
      </c>
    </row>
    <row r="8" spans="2:29" ht="13.5">
      <c r="B8" s="35"/>
      <c r="C8" s="38"/>
      <c r="D8" s="39"/>
      <c r="E8" s="14" t="s">
        <v>33</v>
      </c>
      <c r="F8" s="14" t="s">
        <v>34</v>
      </c>
      <c r="G8" s="14" t="s">
        <v>35</v>
      </c>
      <c r="H8" s="15" t="s">
        <v>36</v>
      </c>
      <c r="I8" s="15" t="s">
        <v>37</v>
      </c>
      <c r="J8" s="40" t="s">
        <v>38</v>
      </c>
      <c r="K8" s="42"/>
      <c r="L8" s="16" t="s">
        <v>39</v>
      </c>
      <c r="M8" s="43" t="s">
        <v>40</v>
      </c>
      <c r="N8" s="45"/>
      <c r="O8" s="46"/>
      <c r="P8" s="17" t="s">
        <v>33</v>
      </c>
      <c r="Q8" s="17" t="s">
        <v>34</v>
      </c>
      <c r="R8" s="47" t="s">
        <v>38</v>
      </c>
      <c r="S8" s="49"/>
      <c r="T8" s="50" t="s">
        <v>41</v>
      </c>
      <c r="U8" s="50"/>
      <c r="V8" s="50" t="s">
        <v>39</v>
      </c>
      <c r="W8" s="50"/>
      <c r="Y8" s="18" t="s">
        <v>42</v>
      </c>
      <c r="Z8" s="18" t="s">
        <v>43</v>
      </c>
      <c r="AA8" s="18" t="s">
        <v>44</v>
      </c>
      <c r="AB8" s="19">
        <v>74585</v>
      </c>
      <c r="AC8" s="20">
        <v>1096.800000000001</v>
      </c>
    </row>
    <row r="9" spans="2:29" ht="13.5">
      <c r="B9" s="3">
        <v>1</v>
      </c>
      <c r="C9" s="51">
        <v>1000000</v>
      </c>
      <c r="D9" s="52"/>
      <c r="E9" s="3">
        <v>2005</v>
      </c>
      <c r="F9" s="21">
        <v>42368</v>
      </c>
      <c r="G9" s="3" t="s">
        <v>45</v>
      </c>
      <c r="H9" s="3" t="s">
        <v>46</v>
      </c>
      <c r="I9" s="3" t="s">
        <v>47</v>
      </c>
      <c r="J9" s="33">
        <v>1.18126</v>
      </c>
      <c r="K9" s="34"/>
      <c r="L9" s="3">
        <v>125</v>
      </c>
      <c r="M9" s="51">
        <f aca="true" t="shared" si="0" ref="M9:M46">IF(F9="","",C9*0.03)</f>
        <v>30000</v>
      </c>
      <c r="N9" s="52"/>
      <c r="O9" s="22">
        <v>0.19</v>
      </c>
      <c r="P9" s="3">
        <v>2006</v>
      </c>
      <c r="Q9" s="21">
        <v>42007</v>
      </c>
      <c r="R9" s="33">
        <f>IF(J9="","",IF(G9="買",J9-(L9*0.0001),J9+(L9*0.0001)))</f>
        <v>1.19376</v>
      </c>
      <c r="S9" s="34"/>
      <c r="T9" s="32">
        <f aca="true" t="shared" si="1" ref="T9:T46">IF(Q9="","",ROUNDDOWN((IF(G9="売",J9-R9,R9-J9))*O9*1000000000/81,0))</f>
        <v>-29320</v>
      </c>
      <c r="U9" s="32"/>
      <c r="V9" s="53">
        <f aca="true" t="shared" si="2" ref="V9:V46">IF(Q9="","",IF(T9&lt;0,L9*(-1),IF(G9="買",(R9-J9)*10000,(J9-R9)*10000)))</f>
        <v>-125</v>
      </c>
      <c r="W9" s="53"/>
      <c r="Y9" s="18" t="s">
        <v>48</v>
      </c>
      <c r="Z9" s="18" t="s">
        <v>49</v>
      </c>
      <c r="AA9" s="18" t="s">
        <v>47</v>
      </c>
      <c r="AB9" s="19">
        <v>375645</v>
      </c>
      <c r="AC9" s="20">
        <v>755.0000000000019</v>
      </c>
    </row>
    <row r="10" spans="2:29" ht="13.5">
      <c r="B10" s="3">
        <v>2</v>
      </c>
      <c r="C10" s="51">
        <f aca="true" t="shared" si="3" ref="C10:C46">IF(T9="","",C9+T9)</f>
        <v>970680</v>
      </c>
      <c r="D10" s="52"/>
      <c r="E10" s="3">
        <v>2006</v>
      </c>
      <c r="F10" s="21">
        <v>42059</v>
      </c>
      <c r="G10" s="3" t="s">
        <v>50</v>
      </c>
      <c r="H10" s="3" t="s">
        <v>46</v>
      </c>
      <c r="I10" s="3" t="s">
        <v>47</v>
      </c>
      <c r="J10" s="33">
        <v>1.18931</v>
      </c>
      <c r="K10" s="34"/>
      <c r="L10" s="3">
        <v>80</v>
      </c>
      <c r="M10" s="51">
        <f t="shared" si="0"/>
        <v>29120.399999999998</v>
      </c>
      <c r="N10" s="52"/>
      <c r="O10" s="22">
        <v>0.29</v>
      </c>
      <c r="P10" s="3">
        <v>2006</v>
      </c>
      <c r="Q10" s="21">
        <v>42065</v>
      </c>
      <c r="R10" s="33">
        <f>IF(J10="","",IF(G10="買",J10-(L10*0.0001),J10+(L10*0.0001)))</f>
        <v>1.19731</v>
      </c>
      <c r="S10" s="34"/>
      <c r="T10" s="32">
        <f t="shared" si="1"/>
        <v>-28641</v>
      </c>
      <c r="U10" s="32"/>
      <c r="V10" s="53">
        <f t="shared" si="2"/>
        <v>-80</v>
      </c>
      <c r="W10" s="53"/>
      <c r="Y10" s="18" t="s">
        <v>48</v>
      </c>
      <c r="Z10" s="18" t="s">
        <v>51</v>
      </c>
      <c r="AA10" s="18" t="s">
        <v>44</v>
      </c>
      <c r="AB10" s="19">
        <v>112499</v>
      </c>
      <c r="AC10" s="20">
        <v>474.9000000000008</v>
      </c>
    </row>
    <row r="11" spans="2:29" ht="13.5">
      <c r="B11" s="3">
        <v>3</v>
      </c>
      <c r="C11" s="51">
        <f t="shared" si="3"/>
        <v>942039</v>
      </c>
      <c r="D11" s="52"/>
      <c r="E11" s="3">
        <v>2006</v>
      </c>
      <c r="F11" s="21">
        <v>42098</v>
      </c>
      <c r="G11" s="3" t="s">
        <v>52</v>
      </c>
      <c r="H11" s="3" t="s">
        <v>46</v>
      </c>
      <c r="I11" s="3" t="s">
        <v>47</v>
      </c>
      <c r="J11" s="33">
        <v>1.2146</v>
      </c>
      <c r="K11" s="34"/>
      <c r="L11" s="3">
        <v>115</v>
      </c>
      <c r="M11" s="51">
        <f t="shared" si="0"/>
        <v>28261.17</v>
      </c>
      <c r="N11" s="52"/>
      <c r="O11" s="22">
        <v>0.19</v>
      </c>
      <c r="P11" s="3">
        <v>2006</v>
      </c>
      <c r="Q11" s="21">
        <v>42163</v>
      </c>
      <c r="R11" s="33">
        <v>1.26858</v>
      </c>
      <c r="S11" s="34"/>
      <c r="T11" s="32">
        <f t="shared" si="1"/>
        <v>126619</v>
      </c>
      <c r="U11" s="32"/>
      <c r="V11" s="53">
        <f t="shared" si="2"/>
        <v>539.8000000000014</v>
      </c>
      <c r="W11" s="53"/>
      <c r="X11" s="23"/>
      <c r="Y11" s="18" t="s">
        <v>48</v>
      </c>
      <c r="Z11" s="18" t="s">
        <v>51</v>
      </c>
      <c r="AA11" s="18" t="s">
        <v>47</v>
      </c>
      <c r="AB11" s="19">
        <v>740748</v>
      </c>
      <c r="AC11" s="20">
        <v>1437.4999999999998</v>
      </c>
    </row>
    <row r="12" spans="2:29" ht="13.5">
      <c r="B12" s="3">
        <v>4</v>
      </c>
      <c r="C12" s="51">
        <f t="shared" si="3"/>
        <v>1068658</v>
      </c>
      <c r="D12" s="52"/>
      <c r="E12" s="3">
        <v>2006</v>
      </c>
      <c r="F12" s="21">
        <v>42237</v>
      </c>
      <c r="G12" s="3" t="s">
        <v>52</v>
      </c>
      <c r="H12" s="3" t="s">
        <v>53</v>
      </c>
      <c r="I12" s="3" t="s">
        <v>47</v>
      </c>
      <c r="J12" s="33">
        <v>1.28437</v>
      </c>
      <c r="K12" s="34"/>
      <c r="L12" s="3">
        <v>67</v>
      </c>
      <c r="M12" s="51">
        <f t="shared" si="0"/>
        <v>32059.739999999998</v>
      </c>
      <c r="N12" s="52"/>
      <c r="O12" s="22">
        <v>0.38</v>
      </c>
      <c r="P12" s="3">
        <v>2006</v>
      </c>
      <c r="Q12" s="21">
        <v>42239</v>
      </c>
      <c r="R12" s="33">
        <f>IF(J12="","",IF(G12="買",J12-(L12*0.0001),J12+(L12*0.0001)))</f>
        <v>1.27767</v>
      </c>
      <c r="S12" s="34"/>
      <c r="T12" s="32">
        <f t="shared" si="1"/>
        <v>-31432</v>
      </c>
      <c r="U12" s="32"/>
      <c r="V12" s="53">
        <f t="shared" si="2"/>
        <v>-67</v>
      </c>
      <c r="W12" s="53"/>
      <c r="X12" s="23"/>
      <c r="Y12" s="18" t="s">
        <v>54</v>
      </c>
      <c r="Z12" s="18" t="s">
        <v>51</v>
      </c>
      <c r="AA12" s="18" t="s">
        <v>47</v>
      </c>
      <c r="AB12" s="19">
        <v>142259</v>
      </c>
      <c r="AC12" s="20">
        <v>-249.3000000000003</v>
      </c>
    </row>
    <row r="13" spans="2:29" ht="13.5">
      <c r="B13" s="3">
        <v>5</v>
      </c>
      <c r="C13" s="51">
        <f t="shared" si="3"/>
        <v>1037226</v>
      </c>
      <c r="D13" s="52"/>
      <c r="E13" s="3">
        <v>2006</v>
      </c>
      <c r="F13" s="21">
        <v>42251</v>
      </c>
      <c r="G13" s="3" t="s">
        <v>52</v>
      </c>
      <c r="H13" s="3" t="s">
        <v>55</v>
      </c>
      <c r="I13" s="3" t="s">
        <v>47</v>
      </c>
      <c r="J13" s="33">
        <v>1.28444</v>
      </c>
      <c r="K13" s="34"/>
      <c r="L13" s="3">
        <v>95</v>
      </c>
      <c r="M13" s="51">
        <f t="shared" si="0"/>
        <v>31116.78</v>
      </c>
      <c r="N13" s="52"/>
      <c r="O13" s="22">
        <v>0.26</v>
      </c>
      <c r="P13" s="3">
        <v>2006</v>
      </c>
      <c r="Q13" s="21">
        <v>42254</v>
      </c>
      <c r="R13" s="33">
        <f>IF(J13="","",IF(G13="買",J13-(L13*0.0001),J13+(L13*0.0001)))</f>
        <v>1.27494</v>
      </c>
      <c r="S13" s="34"/>
      <c r="T13" s="32">
        <f t="shared" si="1"/>
        <v>-30493</v>
      </c>
      <c r="U13" s="32"/>
      <c r="V13" s="53">
        <f t="shared" si="2"/>
        <v>-95</v>
      </c>
      <c r="W13" s="53"/>
      <c r="X13" s="23"/>
      <c r="Y13" s="18" t="s">
        <v>54</v>
      </c>
      <c r="Z13" s="18" t="s">
        <v>51</v>
      </c>
      <c r="AA13" s="18" t="s">
        <v>44</v>
      </c>
      <c r="AB13" s="19">
        <v>-202284</v>
      </c>
      <c r="AC13" s="20">
        <v>-243</v>
      </c>
    </row>
    <row r="14" spans="2:29" ht="13.5">
      <c r="B14" s="3">
        <v>6</v>
      </c>
      <c r="C14" s="51">
        <f t="shared" si="3"/>
        <v>1006733</v>
      </c>
      <c r="D14" s="52"/>
      <c r="E14" s="3">
        <v>2006</v>
      </c>
      <c r="F14" s="21">
        <v>42279</v>
      </c>
      <c r="G14" s="3" t="s">
        <v>50</v>
      </c>
      <c r="H14" s="3" t="s">
        <v>55</v>
      </c>
      <c r="I14" s="3" t="s">
        <v>44</v>
      </c>
      <c r="J14" s="33">
        <v>1.26706</v>
      </c>
      <c r="K14" s="34"/>
      <c r="L14" s="3">
        <v>118</v>
      </c>
      <c r="M14" s="51">
        <f t="shared" si="0"/>
        <v>30201.989999999998</v>
      </c>
      <c r="N14" s="52"/>
      <c r="O14" s="22">
        <v>0.2</v>
      </c>
      <c r="P14" s="3">
        <v>2006</v>
      </c>
      <c r="Q14" s="21">
        <v>42296</v>
      </c>
      <c r="R14" s="33">
        <v>1.25863</v>
      </c>
      <c r="S14" s="34"/>
      <c r="T14" s="32">
        <f t="shared" si="1"/>
        <v>20814</v>
      </c>
      <c r="U14" s="32"/>
      <c r="V14" s="53">
        <f t="shared" si="2"/>
        <v>84.3000000000016</v>
      </c>
      <c r="W14" s="53"/>
      <c r="X14" s="23"/>
      <c r="Y14" s="18" t="s">
        <v>54</v>
      </c>
      <c r="Z14" s="18" t="s">
        <v>49</v>
      </c>
      <c r="AA14" s="18" t="s">
        <v>47</v>
      </c>
      <c r="AB14" s="19">
        <v>864881</v>
      </c>
      <c r="AC14" s="20">
        <v>1503.7000000000007</v>
      </c>
    </row>
    <row r="15" spans="2:29" ht="13.5">
      <c r="B15" s="3">
        <v>7</v>
      </c>
      <c r="C15" s="51">
        <f t="shared" si="3"/>
        <v>1027547</v>
      </c>
      <c r="D15" s="52"/>
      <c r="E15" s="3">
        <v>2007</v>
      </c>
      <c r="F15" s="21">
        <v>42021</v>
      </c>
      <c r="G15" s="3" t="s">
        <v>50</v>
      </c>
      <c r="H15" s="3" t="s">
        <v>53</v>
      </c>
      <c r="I15" s="3" t="s">
        <v>47</v>
      </c>
      <c r="J15" s="33">
        <v>1.29077</v>
      </c>
      <c r="K15" s="34"/>
      <c r="L15" s="3">
        <v>85</v>
      </c>
      <c r="M15" s="51">
        <f t="shared" si="0"/>
        <v>30826.41</v>
      </c>
      <c r="N15" s="52"/>
      <c r="O15" s="22">
        <v>0.29</v>
      </c>
      <c r="P15" s="3">
        <v>2007</v>
      </c>
      <c r="Q15" s="21">
        <v>42023</v>
      </c>
      <c r="R15" s="33">
        <f>IF(J15="","",IF(G15="買",J15-(L15*0.0001),J15+(L15*0.0001)))</f>
        <v>1.29927</v>
      </c>
      <c r="S15" s="34"/>
      <c r="T15" s="32">
        <f t="shared" si="1"/>
        <v>-30432</v>
      </c>
      <c r="U15" s="32"/>
      <c r="V15" s="53">
        <f t="shared" si="2"/>
        <v>-85</v>
      </c>
      <c r="W15" s="53"/>
      <c r="X15" s="23"/>
      <c r="Y15" s="18" t="s">
        <v>54</v>
      </c>
      <c r="Z15" s="18" t="s">
        <v>49</v>
      </c>
      <c r="AA15" s="18" t="s">
        <v>44</v>
      </c>
      <c r="AB15" s="19">
        <v>20812</v>
      </c>
      <c r="AC15" s="20">
        <v>84.3000000000016</v>
      </c>
    </row>
    <row r="16" spans="2:29" ht="13.5">
      <c r="B16" s="3">
        <v>8</v>
      </c>
      <c r="C16" s="51">
        <f t="shared" si="3"/>
        <v>997115</v>
      </c>
      <c r="D16" s="52"/>
      <c r="E16" s="3">
        <f>E15</f>
        <v>2007</v>
      </c>
      <c r="F16" s="21">
        <v>42058</v>
      </c>
      <c r="G16" s="3" t="s">
        <v>52</v>
      </c>
      <c r="H16" s="3" t="s">
        <v>53</v>
      </c>
      <c r="I16" s="3" t="s">
        <v>44</v>
      </c>
      <c r="J16" s="33">
        <v>1.31455</v>
      </c>
      <c r="K16" s="34"/>
      <c r="L16" s="3">
        <v>72</v>
      </c>
      <c r="M16" s="51">
        <f t="shared" si="0"/>
        <v>29913.449999999997</v>
      </c>
      <c r="N16" s="52"/>
      <c r="O16" s="22">
        <v>0.33</v>
      </c>
      <c r="P16" s="3">
        <f>P15</f>
        <v>2007</v>
      </c>
      <c r="Q16" s="21">
        <v>42068</v>
      </c>
      <c r="R16" s="33">
        <f>IF(J16="","",IF(G16="買",J16-(L16*0.0001),J16+(L16*0.0001)))</f>
        <v>1.30735</v>
      </c>
      <c r="S16" s="34"/>
      <c r="T16" s="32">
        <f t="shared" si="1"/>
        <v>-29333</v>
      </c>
      <c r="U16" s="32"/>
      <c r="V16" s="53">
        <f t="shared" si="2"/>
        <v>-72</v>
      </c>
      <c r="W16" s="53"/>
      <c r="X16" s="23"/>
      <c r="Y16" s="18" t="s">
        <v>56</v>
      </c>
      <c r="Z16" s="18" t="s">
        <v>57</v>
      </c>
      <c r="AA16" s="18" t="s">
        <v>58</v>
      </c>
      <c r="AB16" s="19">
        <v>450230</v>
      </c>
      <c r="AC16" s="20">
        <v>1851.800000000003</v>
      </c>
    </row>
    <row r="17" spans="2:29" ht="13.5">
      <c r="B17" s="3">
        <v>9</v>
      </c>
      <c r="C17" s="51">
        <f t="shared" si="3"/>
        <v>967782</v>
      </c>
      <c r="D17" s="52"/>
      <c r="E17" s="3">
        <f aca="true" t="shared" si="4" ref="E17:E46">E16</f>
        <v>2007</v>
      </c>
      <c r="F17" s="21">
        <v>42153</v>
      </c>
      <c r="G17" s="3" t="s">
        <v>50</v>
      </c>
      <c r="H17" s="3" t="s">
        <v>53</v>
      </c>
      <c r="I17" s="3" t="s">
        <v>47</v>
      </c>
      <c r="J17" s="33">
        <v>1.34196</v>
      </c>
      <c r="K17" s="34"/>
      <c r="L17" s="3">
        <v>108</v>
      </c>
      <c r="M17" s="51">
        <f t="shared" si="0"/>
        <v>29033.46</v>
      </c>
      <c r="N17" s="52"/>
      <c r="O17" s="22">
        <v>0.21</v>
      </c>
      <c r="P17" s="3">
        <f aca="true" t="shared" si="5" ref="P17:P46">P16</f>
        <v>2007</v>
      </c>
      <c r="Q17" s="21">
        <v>42160</v>
      </c>
      <c r="R17" s="33">
        <f>IF(J17="","",IF(G17="買",J17-(L17*0.0001),J17+(L17*0.0001)))</f>
        <v>1.35276</v>
      </c>
      <c r="S17" s="34"/>
      <c r="T17" s="32">
        <f t="shared" si="1"/>
        <v>-27999</v>
      </c>
      <c r="U17" s="32"/>
      <c r="V17" s="53">
        <f t="shared" si="2"/>
        <v>-108</v>
      </c>
      <c r="W17" s="53"/>
      <c r="X17" s="23"/>
      <c r="Y17" s="18" t="s">
        <v>56</v>
      </c>
      <c r="Z17" s="18" t="s">
        <v>59</v>
      </c>
      <c r="AA17" s="18" t="s">
        <v>58</v>
      </c>
      <c r="AB17" s="19">
        <v>853247</v>
      </c>
      <c r="AC17" s="20">
        <v>1912.4000000000005</v>
      </c>
    </row>
    <row r="18" spans="2:29" ht="13.5">
      <c r="B18" s="3">
        <v>10</v>
      </c>
      <c r="C18" s="51">
        <f t="shared" si="3"/>
        <v>939783</v>
      </c>
      <c r="D18" s="52"/>
      <c r="E18" s="3">
        <f t="shared" si="4"/>
        <v>2007</v>
      </c>
      <c r="F18" s="21">
        <v>42182</v>
      </c>
      <c r="G18" s="3" t="s">
        <v>52</v>
      </c>
      <c r="H18" s="3" t="s">
        <v>60</v>
      </c>
      <c r="I18" s="3" t="s">
        <v>44</v>
      </c>
      <c r="J18" s="33">
        <v>1.34592</v>
      </c>
      <c r="K18" s="34"/>
      <c r="L18" s="3">
        <v>50</v>
      </c>
      <c r="M18" s="51">
        <f t="shared" si="0"/>
        <v>28193.489999999998</v>
      </c>
      <c r="N18" s="52"/>
      <c r="O18" s="22">
        <v>0.45</v>
      </c>
      <c r="P18" s="3">
        <f t="shared" si="5"/>
        <v>2007</v>
      </c>
      <c r="Q18" s="21">
        <v>42210</v>
      </c>
      <c r="R18" s="33">
        <v>1.37439</v>
      </c>
      <c r="S18" s="34"/>
      <c r="T18" s="32">
        <f t="shared" si="1"/>
        <v>158166</v>
      </c>
      <c r="U18" s="32"/>
      <c r="V18" s="53">
        <f t="shared" si="2"/>
        <v>284.69999999999993</v>
      </c>
      <c r="W18" s="53"/>
      <c r="X18" s="23"/>
      <c r="Y18" s="18" t="s">
        <v>61</v>
      </c>
      <c r="Z18" s="18" t="s">
        <v>59</v>
      </c>
      <c r="AA18" s="18" t="s">
        <v>58</v>
      </c>
      <c r="AB18" s="19">
        <v>-60025</v>
      </c>
      <c r="AC18" s="20">
        <v>-492.3000000000003</v>
      </c>
    </row>
    <row r="19" spans="2:29" ht="13.5">
      <c r="B19" s="3">
        <v>11</v>
      </c>
      <c r="C19" s="51">
        <f t="shared" si="3"/>
        <v>1097949</v>
      </c>
      <c r="D19" s="52"/>
      <c r="E19" s="3">
        <f t="shared" si="4"/>
        <v>2007</v>
      </c>
      <c r="F19" s="21">
        <v>42302</v>
      </c>
      <c r="G19" s="3" t="s">
        <v>52</v>
      </c>
      <c r="H19" s="3" t="s">
        <v>55</v>
      </c>
      <c r="I19" s="3" t="s">
        <v>44</v>
      </c>
      <c r="J19" s="33">
        <v>1.42693</v>
      </c>
      <c r="K19" s="34"/>
      <c r="L19" s="3">
        <v>88</v>
      </c>
      <c r="M19" s="51">
        <f t="shared" si="0"/>
        <v>32938.47</v>
      </c>
      <c r="N19" s="52"/>
      <c r="O19" s="22">
        <v>0.3</v>
      </c>
      <c r="P19" s="3">
        <f t="shared" si="5"/>
        <v>2007</v>
      </c>
      <c r="Q19" s="21">
        <v>42343</v>
      </c>
      <c r="R19" s="33">
        <v>1.461</v>
      </c>
      <c r="S19" s="34"/>
      <c r="T19" s="32">
        <f t="shared" si="1"/>
        <v>126185</v>
      </c>
      <c r="U19" s="32"/>
      <c r="V19" s="53">
        <f t="shared" si="2"/>
        <v>340.70000000000044</v>
      </c>
      <c r="W19" s="53"/>
      <c r="X19" s="23"/>
      <c r="Y19" s="18" t="s">
        <v>61</v>
      </c>
      <c r="Z19" s="18" t="s">
        <v>57</v>
      </c>
      <c r="AA19" s="18" t="s">
        <v>58</v>
      </c>
      <c r="AB19" s="19">
        <v>885693</v>
      </c>
      <c r="AC19" s="20">
        <v>1588.0000000000023</v>
      </c>
    </row>
    <row r="20" spans="2:29" ht="13.5">
      <c r="B20" s="3">
        <v>12</v>
      </c>
      <c r="C20" s="51">
        <f t="shared" si="3"/>
        <v>1224134</v>
      </c>
      <c r="D20" s="52"/>
      <c r="E20" s="3">
        <v>2008</v>
      </c>
      <c r="F20" s="21">
        <v>42056</v>
      </c>
      <c r="G20" s="3" t="s">
        <v>52</v>
      </c>
      <c r="H20" s="3" t="s">
        <v>53</v>
      </c>
      <c r="I20" s="3" t="s">
        <v>47</v>
      </c>
      <c r="J20" s="33">
        <v>1.4733</v>
      </c>
      <c r="K20" s="34"/>
      <c r="L20" s="3">
        <v>125</v>
      </c>
      <c r="M20" s="51">
        <f t="shared" si="0"/>
        <v>36724.02</v>
      </c>
      <c r="N20" s="52"/>
      <c r="O20" s="22">
        <v>0.23</v>
      </c>
      <c r="P20" s="3">
        <v>2008</v>
      </c>
      <c r="Q20" s="21">
        <v>42118</v>
      </c>
      <c r="R20" s="33">
        <v>1.57</v>
      </c>
      <c r="S20" s="34"/>
      <c r="T20" s="32">
        <f t="shared" si="1"/>
        <v>274580</v>
      </c>
      <c r="U20" s="32"/>
      <c r="V20" s="53">
        <f t="shared" si="2"/>
        <v>967.0000000000001</v>
      </c>
      <c r="W20" s="53"/>
      <c r="X20" s="23"/>
      <c r="Y20" s="18" t="s">
        <v>56</v>
      </c>
      <c r="Z20" s="18" t="s">
        <v>58</v>
      </c>
      <c r="AA20" s="18" t="s">
        <v>44</v>
      </c>
      <c r="AB20" s="19">
        <v>345232</v>
      </c>
      <c r="AC20" s="20">
        <v>1856.4000000000015</v>
      </c>
    </row>
    <row r="21" spans="2:29" ht="13.5">
      <c r="B21" s="3">
        <v>13</v>
      </c>
      <c r="C21" s="51">
        <f t="shared" si="3"/>
        <v>1498714</v>
      </c>
      <c r="D21" s="52"/>
      <c r="E21" s="3">
        <f t="shared" si="4"/>
        <v>2008</v>
      </c>
      <c r="F21" s="21">
        <v>42221</v>
      </c>
      <c r="G21" s="3" t="s">
        <v>50</v>
      </c>
      <c r="H21" s="3" t="s">
        <v>55</v>
      </c>
      <c r="I21" s="3" t="s">
        <v>47</v>
      </c>
      <c r="J21" s="33">
        <v>1.55522</v>
      </c>
      <c r="K21" s="34"/>
      <c r="L21" s="3">
        <v>85</v>
      </c>
      <c r="M21" s="51">
        <f t="shared" si="0"/>
        <v>44961.42</v>
      </c>
      <c r="N21" s="52"/>
      <c r="O21" s="22">
        <v>0.42</v>
      </c>
      <c r="P21" s="3">
        <f t="shared" si="5"/>
        <v>2008</v>
      </c>
      <c r="Q21" s="21">
        <v>42262</v>
      </c>
      <c r="R21" s="33">
        <v>1.44421</v>
      </c>
      <c r="S21" s="34"/>
      <c r="T21" s="32">
        <f t="shared" si="1"/>
        <v>575607</v>
      </c>
      <c r="U21" s="32"/>
      <c r="V21" s="53">
        <f t="shared" si="2"/>
        <v>1110.1000000000006</v>
      </c>
      <c r="W21" s="53"/>
      <c r="X21" s="23"/>
      <c r="Y21" s="18" t="s">
        <v>56</v>
      </c>
      <c r="Z21" s="18" t="s">
        <v>58</v>
      </c>
      <c r="AA21" s="18" t="s">
        <v>47</v>
      </c>
      <c r="AB21" s="19">
        <v>1116393</v>
      </c>
      <c r="AC21" s="20">
        <v>2192.500000000002</v>
      </c>
    </row>
    <row r="22" spans="2:29" ht="13.5">
      <c r="B22" s="3">
        <v>14</v>
      </c>
      <c r="C22" s="51">
        <f t="shared" si="3"/>
        <v>2074321</v>
      </c>
      <c r="D22" s="52"/>
      <c r="E22" s="3">
        <f t="shared" si="4"/>
        <v>2008</v>
      </c>
      <c r="F22" s="21">
        <v>42346</v>
      </c>
      <c r="G22" s="3" t="s">
        <v>52</v>
      </c>
      <c r="H22" s="3" t="s">
        <v>55</v>
      </c>
      <c r="I22" s="3" t="s">
        <v>44</v>
      </c>
      <c r="J22" s="33">
        <v>1.28487</v>
      </c>
      <c r="K22" s="34"/>
      <c r="L22" s="3">
        <v>300</v>
      </c>
      <c r="M22" s="51">
        <f t="shared" si="0"/>
        <v>62229.63</v>
      </c>
      <c r="N22" s="52"/>
      <c r="O22" s="22">
        <v>0.16</v>
      </c>
      <c r="P22" s="3">
        <v>2009</v>
      </c>
      <c r="Q22" s="21">
        <v>42009</v>
      </c>
      <c r="R22" s="33">
        <v>1.381</v>
      </c>
      <c r="S22" s="34"/>
      <c r="T22" s="32">
        <f t="shared" si="1"/>
        <v>189886</v>
      </c>
      <c r="U22" s="32"/>
      <c r="V22" s="53">
        <f t="shared" si="2"/>
        <v>961.3000000000005</v>
      </c>
      <c r="W22" s="53"/>
      <c r="X22" s="23"/>
      <c r="Y22" s="18" t="s">
        <v>61</v>
      </c>
      <c r="Z22" s="18" t="s">
        <v>58</v>
      </c>
      <c r="AA22" s="18" t="s">
        <v>47</v>
      </c>
      <c r="AB22" s="19">
        <v>1929477</v>
      </c>
      <c r="AC22" s="20">
        <v>1966.8000000000025</v>
      </c>
    </row>
    <row r="23" spans="2:29" ht="13.5">
      <c r="B23" s="3">
        <v>15</v>
      </c>
      <c r="C23" s="51">
        <f t="shared" si="3"/>
        <v>2264207</v>
      </c>
      <c r="D23" s="52"/>
      <c r="E23" s="3">
        <v>2009</v>
      </c>
      <c r="F23" s="21">
        <v>42050</v>
      </c>
      <c r="G23" s="3" t="s">
        <v>50</v>
      </c>
      <c r="H23" s="3" t="s">
        <v>53</v>
      </c>
      <c r="I23" s="3" t="s">
        <v>47</v>
      </c>
      <c r="J23" s="33">
        <v>1.28182</v>
      </c>
      <c r="K23" s="34"/>
      <c r="L23" s="3">
        <v>125</v>
      </c>
      <c r="M23" s="51">
        <f t="shared" si="0"/>
        <v>67926.20999999999</v>
      </c>
      <c r="N23" s="52"/>
      <c r="O23" s="22">
        <v>0.44</v>
      </c>
      <c r="P23" s="3">
        <f t="shared" si="5"/>
        <v>2009</v>
      </c>
      <c r="Q23" s="21">
        <v>42058</v>
      </c>
      <c r="R23" s="33">
        <f>IF(J23="","",IF(G23="買",J23-(L23*0.0001),J23+(L23*0.0001)))</f>
        <v>1.29432</v>
      </c>
      <c r="S23" s="34"/>
      <c r="T23" s="32">
        <f t="shared" si="1"/>
        <v>-67901</v>
      </c>
      <c r="U23" s="32"/>
      <c r="V23" s="53">
        <f t="shared" si="2"/>
        <v>-125</v>
      </c>
      <c r="W23" s="53"/>
      <c r="X23" s="23"/>
      <c r="Y23" s="18" t="s">
        <v>61</v>
      </c>
      <c r="Z23" s="18" t="s">
        <v>58</v>
      </c>
      <c r="AA23" s="18" t="s">
        <v>44</v>
      </c>
      <c r="AB23" s="19">
        <v>-181472</v>
      </c>
      <c r="AC23" s="20">
        <v>-158.6999999999984</v>
      </c>
    </row>
    <row r="24" spans="2:29" ht="13.5">
      <c r="B24" s="3">
        <v>16</v>
      </c>
      <c r="C24" s="51">
        <f t="shared" si="3"/>
        <v>2196306</v>
      </c>
      <c r="D24" s="52"/>
      <c r="E24" s="3">
        <f t="shared" si="4"/>
        <v>2009</v>
      </c>
      <c r="F24" s="21">
        <v>42131</v>
      </c>
      <c r="G24" s="3" t="s">
        <v>52</v>
      </c>
      <c r="H24" s="3" t="s">
        <v>55</v>
      </c>
      <c r="I24" s="3" t="s">
        <v>44</v>
      </c>
      <c r="J24" s="33">
        <v>1.3374</v>
      </c>
      <c r="K24" s="34"/>
      <c r="L24" s="3">
        <v>130</v>
      </c>
      <c r="M24" s="51">
        <f t="shared" si="0"/>
        <v>65889.18</v>
      </c>
      <c r="N24" s="52"/>
      <c r="O24" s="22">
        <v>0.41</v>
      </c>
      <c r="P24" s="3">
        <f t="shared" si="5"/>
        <v>2009</v>
      </c>
      <c r="Q24" s="21">
        <v>42170</v>
      </c>
      <c r="R24" s="33">
        <v>1.379</v>
      </c>
      <c r="S24" s="34"/>
      <c r="T24" s="32">
        <f t="shared" si="1"/>
        <v>210567</v>
      </c>
      <c r="U24" s="32"/>
      <c r="V24" s="53">
        <f t="shared" si="2"/>
        <v>416.0000000000008</v>
      </c>
      <c r="W24" s="53"/>
      <c r="X24" s="23"/>
      <c r="AB24" s="2"/>
      <c r="AC24" s="2"/>
    </row>
    <row r="25" spans="2:24" ht="13.5">
      <c r="B25" s="3">
        <v>17</v>
      </c>
      <c r="C25" s="51">
        <f t="shared" si="3"/>
        <v>2406873</v>
      </c>
      <c r="D25" s="52"/>
      <c r="E25" s="3">
        <f t="shared" si="4"/>
        <v>2009</v>
      </c>
      <c r="F25" s="21">
        <v>42185</v>
      </c>
      <c r="G25" s="3" t="s">
        <v>52</v>
      </c>
      <c r="H25" s="3" t="s">
        <v>55</v>
      </c>
      <c r="I25" s="3" t="s">
        <v>44</v>
      </c>
      <c r="J25" s="33">
        <v>1.41035</v>
      </c>
      <c r="K25" s="34"/>
      <c r="L25" s="3">
        <v>127</v>
      </c>
      <c r="M25" s="51">
        <f t="shared" si="0"/>
        <v>72206.19</v>
      </c>
      <c r="N25" s="52"/>
      <c r="O25" s="22">
        <v>0.46</v>
      </c>
      <c r="P25" s="3">
        <f t="shared" si="5"/>
        <v>2009</v>
      </c>
      <c r="Q25" s="21">
        <v>42188</v>
      </c>
      <c r="R25" s="33">
        <f>IF(J25="","",IF(G25="買",J25-(L25*0.0001),J25+(L25*0.0001)))</f>
        <v>1.39765</v>
      </c>
      <c r="S25" s="34"/>
      <c r="T25" s="32">
        <f t="shared" si="1"/>
        <v>-72123</v>
      </c>
      <c r="U25" s="32"/>
      <c r="V25" s="53">
        <f t="shared" si="2"/>
        <v>-127</v>
      </c>
      <c r="W25" s="53"/>
      <c r="X25" s="23"/>
    </row>
    <row r="26" spans="2:24" ht="13.5">
      <c r="B26" s="3">
        <v>18</v>
      </c>
      <c r="C26" s="51">
        <f t="shared" si="3"/>
        <v>2334750</v>
      </c>
      <c r="D26" s="52"/>
      <c r="E26" s="3">
        <f t="shared" si="4"/>
        <v>2009</v>
      </c>
      <c r="F26" s="21">
        <v>42251</v>
      </c>
      <c r="G26" s="3" t="s">
        <v>50</v>
      </c>
      <c r="H26" s="3" t="s">
        <v>53</v>
      </c>
      <c r="I26" s="3" t="s">
        <v>44</v>
      </c>
      <c r="J26" s="33">
        <v>1.42345</v>
      </c>
      <c r="K26" s="34"/>
      <c r="L26" s="3">
        <v>115</v>
      </c>
      <c r="M26" s="51">
        <f t="shared" si="0"/>
        <v>70042.5</v>
      </c>
      <c r="N26" s="52"/>
      <c r="O26" s="22">
        <v>0.49</v>
      </c>
      <c r="P26" s="3">
        <f t="shared" si="5"/>
        <v>2009</v>
      </c>
      <c r="Q26" s="21">
        <v>42254</v>
      </c>
      <c r="R26" s="33">
        <f>IF(J26="","",IF(G26="買",J26-(L26*0.0001),J26+(L26*0.0001)))</f>
        <v>1.4349500000000002</v>
      </c>
      <c r="S26" s="34"/>
      <c r="T26" s="32">
        <f t="shared" si="1"/>
        <v>-69567</v>
      </c>
      <c r="U26" s="32"/>
      <c r="V26" s="53">
        <f t="shared" si="2"/>
        <v>-115</v>
      </c>
      <c r="W26" s="53"/>
      <c r="X26" s="23"/>
    </row>
    <row r="27" spans="2:24" ht="13.5">
      <c r="B27" s="3">
        <v>19</v>
      </c>
      <c r="C27" s="51">
        <f t="shared" si="3"/>
        <v>2265183</v>
      </c>
      <c r="D27" s="52"/>
      <c r="E27" s="3">
        <f t="shared" si="4"/>
        <v>2009</v>
      </c>
      <c r="F27" s="21">
        <v>42269</v>
      </c>
      <c r="G27" s="3" t="s">
        <v>52</v>
      </c>
      <c r="H27" s="3" t="s">
        <v>53</v>
      </c>
      <c r="I27" s="3" t="s">
        <v>44</v>
      </c>
      <c r="J27" s="33">
        <v>1.47122</v>
      </c>
      <c r="K27" s="34"/>
      <c r="L27" s="3">
        <v>105</v>
      </c>
      <c r="M27" s="51">
        <f t="shared" si="0"/>
        <v>67955.48999999999</v>
      </c>
      <c r="N27" s="52"/>
      <c r="O27" s="22">
        <v>0.52</v>
      </c>
      <c r="P27" s="3">
        <f t="shared" si="5"/>
        <v>2009</v>
      </c>
      <c r="Q27" s="21">
        <v>42275</v>
      </c>
      <c r="R27" s="33">
        <f>IF(J27="","",IF(G27="買",J27-(L27*0.0001),J27+(L27*0.0001)))</f>
        <v>1.46072</v>
      </c>
      <c r="S27" s="34"/>
      <c r="T27" s="32">
        <f t="shared" si="1"/>
        <v>-67407</v>
      </c>
      <c r="U27" s="32"/>
      <c r="V27" s="53">
        <f t="shared" si="2"/>
        <v>-105</v>
      </c>
      <c r="W27" s="53"/>
      <c r="X27" s="23"/>
    </row>
    <row r="28" spans="2:24" ht="13.5">
      <c r="B28" s="3">
        <v>20</v>
      </c>
      <c r="C28" s="51">
        <f t="shared" si="3"/>
        <v>2197776</v>
      </c>
      <c r="D28" s="52"/>
      <c r="E28" s="3">
        <f t="shared" si="4"/>
        <v>2009</v>
      </c>
      <c r="F28" s="21">
        <v>42333</v>
      </c>
      <c r="G28" s="3" t="s">
        <v>52</v>
      </c>
      <c r="H28" s="3" t="s">
        <v>55</v>
      </c>
      <c r="I28" s="3" t="s">
        <v>44</v>
      </c>
      <c r="J28" s="33">
        <v>1.49864</v>
      </c>
      <c r="K28" s="34"/>
      <c r="L28" s="3">
        <v>103</v>
      </c>
      <c r="M28" s="51">
        <f t="shared" si="0"/>
        <v>65933.28</v>
      </c>
      <c r="N28" s="52"/>
      <c r="O28" s="22">
        <v>0.51</v>
      </c>
      <c r="P28" s="3">
        <f t="shared" si="5"/>
        <v>2009</v>
      </c>
      <c r="Q28" s="21">
        <v>42335</v>
      </c>
      <c r="R28" s="33">
        <f>IF(J28="","",IF(G28="買",J28-(L28*0.0001),J28+(L28*0.0001)))</f>
        <v>1.48834</v>
      </c>
      <c r="S28" s="34"/>
      <c r="T28" s="32">
        <f t="shared" si="1"/>
        <v>-64851</v>
      </c>
      <c r="U28" s="32"/>
      <c r="V28" s="53">
        <f t="shared" si="2"/>
        <v>-103</v>
      </c>
      <c r="W28" s="53"/>
      <c r="X28" s="23"/>
    </row>
    <row r="29" spans="2:24" ht="13.5">
      <c r="B29" s="3">
        <v>21</v>
      </c>
      <c r="C29" s="51">
        <f t="shared" si="3"/>
        <v>2132925</v>
      </c>
      <c r="D29" s="52"/>
      <c r="E29" s="3">
        <v>2010</v>
      </c>
      <c r="F29" s="21">
        <v>42007</v>
      </c>
      <c r="G29" s="3" t="s">
        <v>50</v>
      </c>
      <c r="H29" s="3" t="s">
        <v>53</v>
      </c>
      <c r="I29" s="3" t="s">
        <v>47</v>
      </c>
      <c r="J29" s="33">
        <v>1.43031</v>
      </c>
      <c r="K29" s="34"/>
      <c r="L29" s="3">
        <v>142</v>
      </c>
      <c r="M29" s="51">
        <f t="shared" si="0"/>
        <v>63987.75</v>
      </c>
      <c r="N29" s="52"/>
      <c r="O29" s="22">
        <v>0.36</v>
      </c>
      <c r="P29" s="3">
        <v>2010</v>
      </c>
      <c r="Q29" s="21">
        <v>42008</v>
      </c>
      <c r="R29" s="33">
        <f>IF(J29="","",IF(G29="買",J29-(L29*0.0001),J29+(L29*0.0001)))</f>
        <v>1.44451</v>
      </c>
      <c r="S29" s="34"/>
      <c r="T29" s="32">
        <f t="shared" si="1"/>
        <v>-63111</v>
      </c>
      <c r="U29" s="32"/>
      <c r="V29" s="53">
        <f t="shared" si="2"/>
        <v>-142</v>
      </c>
      <c r="W29" s="53"/>
      <c r="X29" s="23"/>
    </row>
    <row r="30" spans="2:24" ht="13.5">
      <c r="B30" s="3">
        <v>22</v>
      </c>
      <c r="C30" s="51">
        <f t="shared" si="3"/>
        <v>2069814</v>
      </c>
      <c r="D30" s="52"/>
      <c r="E30" s="3">
        <f t="shared" si="4"/>
        <v>2010</v>
      </c>
      <c r="F30" s="21">
        <v>42211</v>
      </c>
      <c r="G30" s="3" t="s">
        <v>52</v>
      </c>
      <c r="H30" s="3" t="s">
        <v>55</v>
      </c>
      <c r="I30" s="3" t="s">
        <v>44</v>
      </c>
      <c r="J30" s="33">
        <v>1.29643</v>
      </c>
      <c r="K30" s="34"/>
      <c r="L30" s="3">
        <v>175</v>
      </c>
      <c r="M30" s="51">
        <f t="shared" si="0"/>
        <v>62094.42</v>
      </c>
      <c r="N30" s="52"/>
      <c r="O30" s="22">
        <v>0.28</v>
      </c>
      <c r="P30" s="3">
        <f t="shared" si="5"/>
        <v>2010</v>
      </c>
      <c r="Q30" s="21">
        <v>42226</v>
      </c>
      <c r="R30" s="33">
        <v>1.3109</v>
      </c>
      <c r="S30" s="34"/>
      <c r="T30" s="32">
        <f t="shared" si="1"/>
        <v>50019</v>
      </c>
      <c r="U30" s="32"/>
      <c r="V30" s="53">
        <f t="shared" si="2"/>
        <v>144.69999999999982</v>
      </c>
      <c r="W30" s="53"/>
      <c r="X30" s="23"/>
    </row>
    <row r="31" spans="2:24" ht="13.5">
      <c r="B31" s="3">
        <v>23</v>
      </c>
      <c r="C31" s="51">
        <f t="shared" si="3"/>
        <v>2119833</v>
      </c>
      <c r="D31" s="52"/>
      <c r="E31" s="3">
        <f t="shared" si="4"/>
        <v>2010</v>
      </c>
      <c r="F31" s="21">
        <v>42290</v>
      </c>
      <c r="G31" s="3" t="s">
        <v>52</v>
      </c>
      <c r="H31" s="3" t="s">
        <v>55</v>
      </c>
      <c r="I31" s="3" t="s">
        <v>44</v>
      </c>
      <c r="J31" s="33">
        <v>1.3937</v>
      </c>
      <c r="K31" s="34"/>
      <c r="L31" s="3">
        <v>167</v>
      </c>
      <c r="M31" s="51">
        <f t="shared" si="0"/>
        <v>63594.99</v>
      </c>
      <c r="N31" s="52"/>
      <c r="O31" s="22">
        <v>0.3</v>
      </c>
      <c r="P31" s="3">
        <f t="shared" si="5"/>
        <v>2010</v>
      </c>
      <c r="Q31" s="21">
        <v>42296</v>
      </c>
      <c r="R31" s="33">
        <f>IF(J31="","",IF(G31="買",J31-(L31*0.0001),J31+(L31*0.0001)))</f>
        <v>1.377</v>
      </c>
      <c r="S31" s="34"/>
      <c r="T31" s="32">
        <f t="shared" si="1"/>
        <v>-61851</v>
      </c>
      <c r="U31" s="32"/>
      <c r="V31" s="53">
        <f t="shared" si="2"/>
        <v>-167</v>
      </c>
      <c r="W31" s="53"/>
      <c r="X31" s="23"/>
    </row>
    <row r="32" spans="2:24" ht="13.5">
      <c r="B32" s="3">
        <v>24</v>
      </c>
      <c r="C32" s="51">
        <f t="shared" si="3"/>
        <v>2057982</v>
      </c>
      <c r="D32" s="52"/>
      <c r="E32" s="3">
        <v>2011</v>
      </c>
      <c r="F32" s="21">
        <v>42008</v>
      </c>
      <c r="G32" s="3" t="s">
        <v>52</v>
      </c>
      <c r="H32" s="3" t="s">
        <v>55</v>
      </c>
      <c r="I32" s="3" t="s">
        <v>44</v>
      </c>
      <c r="J32" s="33">
        <v>1.33936</v>
      </c>
      <c r="K32" s="34"/>
      <c r="L32" s="3">
        <v>150</v>
      </c>
      <c r="M32" s="51">
        <f t="shared" si="0"/>
        <v>61739.46</v>
      </c>
      <c r="N32" s="52"/>
      <c r="O32" s="22">
        <v>0.33</v>
      </c>
      <c r="P32" s="3">
        <v>2011</v>
      </c>
      <c r="Q32" s="21">
        <v>42009</v>
      </c>
      <c r="R32" s="33">
        <f>IF(J32="","",IF(G32="買",J32-(L32*0.0001),J32+(L32*0.0001)))</f>
        <v>1.3243600000000002</v>
      </c>
      <c r="S32" s="34"/>
      <c r="T32" s="32">
        <f t="shared" si="1"/>
        <v>-61111</v>
      </c>
      <c r="U32" s="32"/>
      <c r="V32" s="53">
        <f t="shared" si="2"/>
        <v>-150</v>
      </c>
      <c r="W32" s="53"/>
      <c r="X32" s="23"/>
    </row>
    <row r="33" spans="2:24" ht="13.5">
      <c r="B33" s="3">
        <v>25</v>
      </c>
      <c r="C33" s="51">
        <f t="shared" si="3"/>
        <v>1996871</v>
      </c>
      <c r="D33" s="52"/>
      <c r="E33" s="3">
        <f t="shared" si="4"/>
        <v>2011</v>
      </c>
      <c r="F33" s="21">
        <v>42058</v>
      </c>
      <c r="G33" s="3" t="s">
        <v>52</v>
      </c>
      <c r="H33" s="3" t="s">
        <v>53</v>
      </c>
      <c r="I33" s="3" t="s">
        <v>44</v>
      </c>
      <c r="J33" s="33">
        <v>1.37031</v>
      </c>
      <c r="K33" s="34"/>
      <c r="L33" s="3">
        <v>180</v>
      </c>
      <c r="M33" s="51">
        <f t="shared" si="0"/>
        <v>59906.13</v>
      </c>
      <c r="N33" s="52"/>
      <c r="O33" s="22">
        <v>0.26</v>
      </c>
      <c r="P33" s="3">
        <f t="shared" si="5"/>
        <v>2011</v>
      </c>
      <c r="Q33" s="21">
        <v>42112</v>
      </c>
      <c r="R33" s="33">
        <v>1.4355</v>
      </c>
      <c r="S33" s="34"/>
      <c r="T33" s="32">
        <f t="shared" si="1"/>
        <v>209251</v>
      </c>
      <c r="U33" s="32"/>
      <c r="V33" s="53">
        <f t="shared" si="2"/>
        <v>651.9000000000008</v>
      </c>
      <c r="W33" s="53"/>
      <c r="X33" s="23"/>
    </row>
    <row r="34" spans="2:24" ht="13.5">
      <c r="B34" s="3">
        <v>26</v>
      </c>
      <c r="C34" s="51">
        <f t="shared" si="3"/>
        <v>2206122</v>
      </c>
      <c r="D34" s="52"/>
      <c r="E34" s="3">
        <f t="shared" si="4"/>
        <v>2011</v>
      </c>
      <c r="F34" s="21">
        <v>42200</v>
      </c>
      <c r="G34" s="3" t="s">
        <v>50</v>
      </c>
      <c r="H34" s="3" t="s">
        <v>53</v>
      </c>
      <c r="I34" s="3" t="s">
        <v>47</v>
      </c>
      <c r="J34" s="33">
        <v>1.41136</v>
      </c>
      <c r="K34" s="34"/>
      <c r="L34" s="3">
        <v>177</v>
      </c>
      <c r="M34" s="51">
        <f t="shared" si="0"/>
        <v>66183.66</v>
      </c>
      <c r="N34" s="52"/>
      <c r="O34" s="22">
        <v>0.3</v>
      </c>
      <c r="P34" s="3">
        <f t="shared" si="5"/>
        <v>2011</v>
      </c>
      <c r="Q34" s="21">
        <v>42206</v>
      </c>
      <c r="R34" s="33">
        <f>IF(J34="","",IF(G34="買",J34-(L34*0.0001),J34+(L34*0.0001)))</f>
        <v>1.42906</v>
      </c>
      <c r="S34" s="34"/>
      <c r="T34" s="32">
        <f t="shared" si="1"/>
        <v>-65555</v>
      </c>
      <c r="U34" s="32"/>
      <c r="V34" s="53">
        <f t="shared" si="2"/>
        <v>-177</v>
      </c>
      <c r="W34" s="53"/>
      <c r="X34" s="23"/>
    </row>
    <row r="35" spans="2:24" ht="13.5">
      <c r="B35" s="3">
        <v>27</v>
      </c>
      <c r="C35" s="51">
        <f t="shared" si="3"/>
        <v>2140567</v>
      </c>
      <c r="D35" s="52"/>
      <c r="E35" s="3">
        <f t="shared" si="4"/>
        <v>2011</v>
      </c>
      <c r="F35" s="21">
        <v>42276</v>
      </c>
      <c r="G35" s="3" t="s">
        <v>50</v>
      </c>
      <c r="H35" s="3" t="s">
        <v>53</v>
      </c>
      <c r="I35" s="3" t="s">
        <v>47</v>
      </c>
      <c r="J35" s="33">
        <v>1.35318</v>
      </c>
      <c r="K35" s="34"/>
      <c r="L35" s="3">
        <v>160</v>
      </c>
      <c r="M35" s="51">
        <f t="shared" si="0"/>
        <v>64217.009999999995</v>
      </c>
      <c r="N35" s="52"/>
      <c r="O35" s="22">
        <v>0.32</v>
      </c>
      <c r="P35" s="3">
        <f t="shared" si="5"/>
        <v>2011</v>
      </c>
      <c r="Q35" s="21">
        <v>42287</v>
      </c>
      <c r="R35" s="33">
        <v>1.35318</v>
      </c>
      <c r="S35" s="34"/>
      <c r="T35" s="32">
        <f t="shared" si="1"/>
        <v>0</v>
      </c>
      <c r="U35" s="32"/>
      <c r="V35" s="53">
        <f t="shared" si="2"/>
        <v>0</v>
      </c>
      <c r="W35" s="53"/>
      <c r="X35" s="23"/>
    </row>
    <row r="36" spans="2:24" ht="13.5">
      <c r="B36" s="3">
        <v>28</v>
      </c>
      <c r="C36" s="51">
        <f t="shared" si="3"/>
        <v>2140567</v>
      </c>
      <c r="D36" s="52"/>
      <c r="E36" s="3">
        <f t="shared" si="4"/>
        <v>2011</v>
      </c>
      <c r="F36" s="21">
        <v>42331</v>
      </c>
      <c r="G36" s="3" t="s">
        <v>50</v>
      </c>
      <c r="H36" s="3" t="s">
        <v>55</v>
      </c>
      <c r="I36" s="3" t="s">
        <v>47</v>
      </c>
      <c r="J36" s="33">
        <v>1.34636</v>
      </c>
      <c r="K36" s="34"/>
      <c r="L36" s="3">
        <v>110</v>
      </c>
      <c r="M36" s="51">
        <f t="shared" si="0"/>
        <v>64217.009999999995</v>
      </c>
      <c r="N36" s="52"/>
      <c r="O36" s="22">
        <v>0.47</v>
      </c>
      <c r="P36" s="3">
        <v>2012</v>
      </c>
      <c r="Q36" s="21">
        <v>42023</v>
      </c>
      <c r="R36" s="33">
        <v>1.2887</v>
      </c>
      <c r="S36" s="34"/>
      <c r="T36" s="32">
        <f t="shared" si="1"/>
        <v>334570</v>
      </c>
      <c r="U36" s="32"/>
      <c r="V36" s="53">
        <f t="shared" si="2"/>
        <v>576.6000000000005</v>
      </c>
      <c r="W36" s="53"/>
      <c r="X36" s="23"/>
    </row>
    <row r="37" spans="2:24" ht="13.5">
      <c r="B37" s="3">
        <v>29</v>
      </c>
      <c r="C37" s="51">
        <f t="shared" si="3"/>
        <v>2475137</v>
      </c>
      <c r="D37" s="52"/>
      <c r="E37" s="3">
        <v>2012</v>
      </c>
      <c r="F37" s="21">
        <v>42237</v>
      </c>
      <c r="G37" s="3" t="s">
        <v>52</v>
      </c>
      <c r="H37" s="3" t="s">
        <v>53</v>
      </c>
      <c r="I37" s="3" t="s">
        <v>47</v>
      </c>
      <c r="J37" s="33">
        <v>1.23695</v>
      </c>
      <c r="K37" s="34"/>
      <c r="L37" s="3">
        <v>80</v>
      </c>
      <c r="M37" s="51">
        <f t="shared" si="0"/>
        <v>74254.11</v>
      </c>
      <c r="N37" s="52"/>
      <c r="O37" s="22">
        <v>0.75</v>
      </c>
      <c r="P37" s="3">
        <f t="shared" si="5"/>
        <v>2012</v>
      </c>
      <c r="Q37" s="21">
        <v>42271</v>
      </c>
      <c r="R37" s="33">
        <v>1.2907</v>
      </c>
      <c r="S37" s="34"/>
      <c r="T37" s="32">
        <f t="shared" si="1"/>
        <v>497685</v>
      </c>
      <c r="U37" s="32"/>
      <c r="V37" s="53">
        <f t="shared" si="2"/>
        <v>537.4999999999997</v>
      </c>
      <c r="W37" s="53"/>
      <c r="X37" s="23"/>
    </row>
    <row r="38" spans="2:24" ht="13.5">
      <c r="B38" s="3">
        <v>30</v>
      </c>
      <c r="C38" s="51">
        <f t="shared" si="3"/>
        <v>2972822</v>
      </c>
      <c r="D38" s="52"/>
      <c r="E38" s="3">
        <f t="shared" si="4"/>
        <v>2012</v>
      </c>
      <c r="F38" s="21">
        <v>42309</v>
      </c>
      <c r="G38" s="3" t="s">
        <v>50</v>
      </c>
      <c r="H38" s="3" t="s">
        <v>60</v>
      </c>
      <c r="I38" s="3" t="s">
        <v>47</v>
      </c>
      <c r="J38" s="33">
        <v>1.29444</v>
      </c>
      <c r="K38" s="34"/>
      <c r="L38" s="3">
        <v>80</v>
      </c>
      <c r="M38" s="51">
        <f t="shared" si="0"/>
        <v>89184.66</v>
      </c>
      <c r="N38" s="52"/>
      <c r="O38" s="22">
        <v>0.9</v>
      </c>
      <c r="P38" s="3">
        <f t="shared" si="5"/>
        <v>2012</v>
      </c>
      <c r="Q38" s="21">
        <v>42327</v>
      </c>
      <c r="R38" s="33">
        <v>1.279</v>
      </c>
      <c r="S38" s="34"/>
      <c r="T38" s="32">
        <f t="shared" si="1"/>
        <v>171555</v>
      </c>
      <c r="U38" s="32"/>
      <c r="V38" s="53">
        <f t="shared" si="2"/>
        <v>154.4000000000012</v>
      </c>
      <c r="W38" s="53"/>
      <c r="X38" s="23"/>
    </row>
    <row r="39" spans="2:24" ht="13.5">
      <c r="B39" s="3">
        <v>31</v>
      </c>
      <c r="C39" s="51">
        <f t="shared" si="3"/>
        <v>3144377</v>
      </c>
      <c r="D39" s="52"/>
      <c r="E39" s="3">
        <f t="shared" si="4"/>
        <v>2012</v>
      </c>
      <c r="F39" s="21">
        <v>42330</v>
      </c>
      <c r="G39" s="3" t="s">
        <v>52</v>
      </c>
      <c r="H39" s="3" t="s">
        <v>55</v>
      </c>
      <c r="I39" s="3" t="s">
        <v>47</v>
      </c>
      <c r="J39" s="33">
        <v>1.28348</v>
      </c>
      <c r="K39" s="34"/>
      <c r="L39" s="3">
        <v>105</v>
      </c>
      <c r="M39" s="51">
        <f t="shared" si="0"/>
        <v>94331.31</v>
      </c>
      <c r="N39" s="52"/>
      <c r="O39" s="22">
        <v>0.73</v>
      </c>
      <c r="P39" s="3">
        <v>2013</v>
      </c>
      <c r="Q39" s="21">
        <v>42007</v>
      </c>
      <c r="R39" s="33">
        <v>1.3145</v>
      </c>
      <c r="S39" s="34"/>
      <c r="T39" s="32">
        <f t="shared" si="1"/>
        <v>279562</v>
      </c>
      <c r="U39" s="32"/>
      <c r="V39" s="53">
        <f t="shared" si="2"/>
        <v>310.2000000000005</v>
      </c>
      <c r="W39" s="53"/>
      <c r="X39" s="23"/>
    </row>
    <row r="40" spans="2:24" ht="13.5">
      <c r="B40" s="3">
        <v>32</v>
      </c>
      <c r="C40" s="51">
        <f t="shared" si="3"/>
        <v>3423939</v>
      </c>
      <c r="D40" s="52"/>
      <c r="E40" s="3">
        <v>2013</v>
      </c>
      <c r="F40" s="21">
        <v>42049</v>
      </c>
      <c r="G40" s="3" t="s">
        <v>50</v>
      </c>
      <c r="H40" s="3" t="s">
        <v>53</v>
      </c>
      <c r="I40" s="3" t="s">
        <v>47</v>
      </c>
      <c r="J40" s="33">
        <v>1.34247</v>
      </c>
      <c r="K40" s="34"/>
      <c r="L40" s="3">
        <v>100</v>
      </c>
      <c r="M40" s="51">
        <f t="shared" si="0"/>
        <v>102718.17</v>
      </c>
      <c r="N40" s="52"/>
      <c r="O40" s="22">
        <v>0.83</v>
      </c>
      <c r="P40" s="3">
        <f t="shared" si="5"/>
        <v>2013</v>
      </c>
      <c r="Q40" s="21">
        <v>42103</v>
      </c>
      <c r="R40" s="33">
        <v>1.3037</v>
      </c>
      <c r="S40" s="34"/>
      <c r="T40" s="32">
        <f t="shared" si="1"/>
        <v>397272</v>
      </c>
      <c r="U40" s="32"/>
      <c r="V40" s="53">
        <f t="shared" si="2"/>
        <v>387.6999999999997</v>
      </c>
      <c r="W40" s="53"/>
      <c r="X40" s="23"/>
    </row>
    <row r="41" spans="2:24" ht="13.5">
      <c r="B41" s="3">
        <v>33</v>
      </c>
      <c r="C41" s="51">
        <f t="shared" si="3"/>
        <v>3821211</v>
      </c>
      <c r="D41" s="52"/>
      <c r="E41" s="3">
        <f t="shared" si="4"/>
        <v>2013</v>
      </c>
      <c r="F41" s="21">
        <v>42239</v>
      </c>
      <c r="G41" s="3" t="s">
        <v>52</v>
      </c>
      <c r="H41" s="3" t="s">
        <v>55</v>
      </c>
      <c r="I41" s="3" t="s">
        <v>44</v>
      </c>
      <c r="J41" s="33">
        <v>1.33726</v>
      </c>
      <c r="K41" s="34"/>
      <c r="L41" s="3">
        <v>82</v>
      </c>
      <c r="M41" s="51">
        <f t="shared" si="0"/>
        <v>114636.33</v>
      </c>
      <c r="N41" s="52"/>
      <c r="O41" s="22">
        <v>1.13</v>
      </c>
      <c r="P41" s="3">
        <f t="shared" si="5"/>
        <v>2013</v>
      </c>
      <c r="Q41" s="21">
        <v>42245</v>
      </c>
      <c r="R41" s="33">
        <f>IF(J41="","",IF(G41="買",J41-(L41*0.0001),J41+(L41*0.0001)))</f>
        <v>1.32906</v>
      </c>
      <c r="S41" s="34"/>
      <c r="T41" s="32">
        <f t="shared" si="1"/>
        <v>-114395</v>
      </c>
      <c r="U41" s="32"/>
      <c r="V41" s="53">
        <f t="shared" si="2"/>
        <v>-82</v>
      </c>
      <c r="W41" s="53"/>
      <c r="X41" s="23"/>
    </row>
    <row r="42" spans="2:24" ht="13.5">
      <c r="B42" s="3">
        <v>34</v>
      </c>
      <c r="C42" s="51">
        <f t="shared" si="3"/>
        <v>3706816</v>
      </c>
      <c r="D42" s="52"/>
      <c r="E42" s="3">
        <f t="shared" si="4"/>
        <v>2013</v>
      </c>
      <c r="F42" s="21">
        <v>42343</v>
      </c>
      <c r="G42" s="3" t="s">
        <v>52</v>
      </c>
      <c r="H42" s="3" t="s">
        <v>55</v>
      </c>
      <c r="I42" s="3" t="s">
        <v>44</v>
      </c>
      <c r="J42" s="33">
        <v>1.36059</v>
      </c>
      <c r="K42" s="34"/>
      <c r="L42" s="3">
        <v>85</v>
      </c>
      <c r="M42" s="51">
        <f t="shared" si="0"/>
        <v>111204.48</v>
      </c>
      <c r="N42" s="52"/>
      <c r="O42" s="22">
        <v>1.06</v>
      </c>
      <c r="P42" s="3">
        <f t="shared" si="5"/>
        <v>2013</v>
      </c>
      <c r="Q42" s="21">
        <v>42356</v>
      </c>
      <c r="R42" s="33">
        <v>1.3698</v>
      </c>
      <c r="S42" s="34"/>
      <c r="T42" s="32">
        <f t="shared" si="1"/>
        <v>120525</v>
      </c>
      <c r="U42" s="32"/>
      <c r="V42" s="53">
        <f t="shared" si="2"/>
        <v>92.0999999999994</v>
      </c>
      <c r="W42" s="53"/>
      <c r="X42" s="23"/>
    </row>
    <row r="43" spans="2:24" ht="13.5">
      <c r="B43" s="3">
        <v>35</v>
      </c>
      <c r="C43" s="51">
        <f t="shared" si="3"/>
        <v>3827341</v>
      </c>
      <c r="D43" s="52"/>
      <c r="E43" s="3">
        <v>2014</v>
      </c>
      <c r="F43" s="21">
        <v>42129</v>
      </c>
      <c r="G43" s="3" t="s">
        <v>52</v>
      </c>
      <c r="H43" s="3" t="s">
        <v>55</v>
      </c>
      <c r="I43" s="3" t="s">
        <v>44</v>
      </c>
      <c r="J43" s="33">
        <v>1.388</v>
      </c>
      <c r="K43" s="34"/>
      <c r="L43" s="3">
        <v>77</v>
      </c>
      <c r="M43" s="51">
        <f t="shared" si="0"/>
        <v>114820.23</v>
      </c>
      <c r="N43" s="52"/>
      <c r="O43" s="22">
        <v>1.21</v>
      </c>
      <c r="P43" s="3">
        <v>2014</v>
      </c>
      <c r="Q43" s="21">
        <v>42133</v>
      </c>
      <c r="R43" s="33">
        <f>IF(J43="","",IF(G43="買",J43-(L43*0.0001),J43+(L43*0.0001)))</f>
        <v>1.3802999999999999</v>
      </c>
      <c r="S43" s="34"/>
      <c r="T43" s="32">
        <f t="shared" si="1"/>
        <v>-115024</v>
      </c>
      <c r="U43" s="32"/>
      <c r="V43" s="53">
        <f t="shared" si="2"/>
        <v>-77</v>
      </c>
      <c r="W43" s="53"/>
      <c r="X43" s="23"/>
    </row>
    <row r="44" spans="2:24" ht="13.5">
      <c r="B44" s="3">
        <v>36</v>
      </c>
      <c r="C44" s="51">
        <f t="shared" si="3"/>
        <v>3712317</v>
      </c>
      <c r="D44" s="52"/>
      <c r="E44" s="3">
        <f t="shared" si="4"/>
        <v>2014</v>
      </c>
      <c r="F44" s="21">
        <v>42235</v>
      </c>
      <c r="G44" s="3" t="s">
        <v>50</v>
      </c>
      <c r="H44" s="3" t="s">
        <v>60</v>
      </c>
      <c r="I44" s="3" t="s">
        <v>47</v>
      </c>
      <c r="J44" s="33">
        <v>1.334</v>
      </c>
      <c r="K44" s="34"/>
      <c r="L44" s="3">
        <v>83</v>
      </c>
      <c r="M44" s="51">
        <f t="shared" si="0"/>
        <v>111369.51</v>
      </c>
      <c r="N44" s="52"/>
      <c r="O44" s="22">
        <v>1.09</v>
      </c>
      <c r="P44" s="3">
        <f t="shared" si="5"/>
        <v>2014</v>
      </c>
      <c r="Q44" s="21">
        <v>42292</v>
      </c>
      <c r="R44" s="33">
        <v>1.2782</v>
      </c>
      <c r="S44" s="34"/>
      <c r="T44" s="32">
        <f t="shared" si="1"/>
        <v>750888</v>
      </c>
      <c r="U44" s="32"/>
      <c r="V44" s="53">
        <f t="shared" si="2"/>
        <v>558.0000000000007</v>
      </c>
      <c r="W44" s="53"/>
      <c r="X44" s="23"/>
    </row>
    <row r="45" spans="2:24" ht="13.5">
      <c r="B45" s="3">
        <v>37</v>
      </c>
      <c r="C45" s="51">
        <f t="shared" si="3"/>
        <v>4463205</v>
      </c>
      <c r="D45" s="52"/>
      <c r="E45" s="3">
        <v>2015</v>
      </c>
      <c r="F45" s="21">
        <v>42103</v>
      </c>
      <c r="G45" s="3" t="s">
        <v>50</v>
      </c>
      <c r="H45" s="3" t="s">
        <v>53</v>
      </c>
      <c r="I45" s="3" t="s">
        <v>44</v>
      </c>
      <c r="J45" s="33">
        <v>1.0763</v>
      </c>
      <c r="K45" s="34"/>
      <c r="L45" s="3">
        <v>128</v>
      </c>
      <c r="M45" s="51">
        <f t="shared" si="0"/>
        <v>133896.15</v>
      </c>
      <c r="N45" s="52"/>
      <c r="O45" s="22">
        <v>0.84</v>
      </c>
      <c r="P45" s="3">
        <v>2015</v>
      </c>
      <c r="Q45" s="21">
        <v>42118</v>
      </c>
      <c r="R45" s="33">
        <f>IF(J45="","",IF(G45="買",J45-(L45*0.0001),J45+(L45*0.0001)))</f>
        <v>1.0891</v>
      </c>
      <c r="S45" s="34"/>
      <c r="T45" s="32">
        <f t="shared" si="1"/>
        <v>-132740</v>
      </c>
      <c r="U45" s="32"/>
      <c r="V45" s="53">
        <f t="shared" si="2"/>
        <v>-128</v>
      </c>
      <c r="W45" s="53"/>
      <c r="X45" s="23"/>
    </row>
    <row r="46" spans="2:24" ht="13.5">
      <c r="B46" s="3">
        <v>38</v>
      </c>
      <c r="C46" s="51">
        <f t="shared" si="3"/>
        <v>4330465</v>
      </c>
      <c r="D46" s="52"/>
      <c r="E46" s="3">
        <f t="shared" si="4"/>
        <v>2015</v>
      </c>
      <c r="F46" s="21">
        <v>42171</v>
      </c>
      <c r="G46" s="3" t="s">
        <v>52</v>
      </c>
      <c r="H46" s="3" t="s">
        <v>55</v>
      </c>
      <c r="I46" s="3" t="s">
        <v>44</v>
      </c>
      <c r="J46" s="33">
        <v>1.1295</v>
      </c>
      <c r="K46" s="34"/>
      <c r="L46" s="3">
        <v>152</v>
      </c>
      <c r="M46" s="51">
        <f t="shared" si="0"/>
        <v>129913.95</v>
      </c>
      <c r="N46" s="52"/>
      <c r="O46" s="22">
        <v>0.71</v>
      </c>
      <c r="P46" s="3">
        <f t="shared" si="5"/>
        <v>2015</v>
      </c>
      <c r="Q46" s="21">
        <v>42178</v>
      </c>
      <c r="R46" s="33">
        <f>IF(J46="","",IF(G46="買",J46-(L46*0.0001),J46+(L46*0.0001)))</f>
        <v>1.1142999999999998</v>
      </c>
      <c r="S46" s="34"/>
      <c r="T46" s="32">
        <f t="shared" si="1"/>
        <v>-133234</v>
      </c>
      <c r="U46" s="32"/>
      <c r="V46" s="53">
        <f t="shared" si="2"/>
        <v>-152</v>
      </c>
      <c r="W46" s="53"/>
      <c r="X46" s="23"/>
    </row>
  </sheetData>
  <sheetProtection/>
  <mergeCells count="263">
    <mergeCell ref="C46:D46"/>
    <mergeCell ref="J46:K46"/>
    <mergeCell ref="M46:N46"/>
    <mergeCell ref="R46:S46"/>
    <mergeCell ref="T46:U46"/>
    <mergeCell ref="V46:W46"/>
    <mergeCell ref="C45:D45"/>
    <mergeCell ref="J45:K45"/>
    <mergeCell ref="M45:N45"/>
    <mergeCell ref="R45:S45"/>
    <mergeCell ref="T45:U45"/>
    <mergeCell ref="V45:W45"/>
    <mergeCell ref="C44:D44"/>
    <mergeCell ref="J44:K44"/>
    <mergeCell ref="M44:N44"/>
    <mergeCell ref="R44:S44"/>
    <mergeCell ref="T44:U44"/>
    <mergeCell ref="V44:W44"/>
    <mergeCell ref="C43:D43"/>
    <mergeCell ref="J43:K43"/>
    <mergeCell ref="M43:N43"/>
    <mergeCell ref="R43:S43"/>
    <mergeCell ref="T43:U43"/>
    <mergeCell ref="V43:W43"/>
    <mergeCell ref="C42:D42"/>
    <mergeCell ref="J42:K42"/>
    <mergeCell ref="M42:N42"/>
    <mergeCell ref="R42:S42"/>
    <mergeCell ref="T42:U42"/>
    <mergeCell ref="V42:W42"/>
    <mergeCell ref="C41:D41"/>
    <mergeCell ref="J41:K41"/>
    <mergeCell ref="M41:N41"/>
    <mergeCell ref="R41:S41"/>
    <mergeCell ref="T41:U41"/>
    <mergeCell ref="V41:W41"/>
    <mergeCell ref="C40:D40"/>
    <mergeCell ref="J40:K40"/>
    <mergeCell ref="M40:N40"/>
    <mergeCell ref="R40:S40"/>
    <mergeCell ref="T40:U40"/>
    <mergeCell ref="V40:W40"/>
    <mergeCell ref="C39:D39"/>
    <mergeCell ref="J39:K39"/>
    <mergeCell ref="M39:N39"/>
    <mergeCell ref="R39:S39"/>
    <mergeCell ref="T39:U39"/>
    <mergeCell ref="V39:W39"/>
    <mergeCell ref="C38:D38"/>
    <mergeCell ref="J38:K38"/>
    <mergeCell ref="M38:N38"/>
    <mergeCell ref="R38:S38"/>
    <mergeCell ref="T38:U38"/>
    <mergeCell ref="V38:W38"/>
    <mergeCell ref="C37:D37"/>
    <mergeCell ref="J37:K37"/>
    <mergeCell ref="M37:N37"/>
    <mergeCell ref="R37:S37"/>
    <mergeCell ref="T37:U37"/>
    <mergeCell ref="V37:W37"/>
    <mergeCell ref="C36:D36"/>
    <mergeCell ref="J36:K36"/>
    <mergeCell ref="M36:N36"/>
    <mergeCell ref="R36:S36"/>
    <mergeCell ref="T36:U36"/>
    <mergeCell ref="V36:W36"/>
    <mergeCell ref="C35:D35"/>
    <mergeCell ref="J35:K35"/>
    <mergeCell ref="M35:N35"/>
    <mergeCell ref="R35:S35"/>
    <mergeCell ref="T35:U35"/>
    <mergeCell ref="V35:W35"/>
    <mergeCell ref="C34:D34"/>
    <mergeCell ref="J34:K34"/>
    <mergeCell ref="M34:N34"/>
    <mergeCell ref="R34:S34"/>
    <mergeCell ref="T34:U34"/>
    <mergeCell ref="V34:W34"/>
    <mergeCell ref="C33:D33"/>
    <mergeCell ref="J33:K33"/>
    <mergeCell ref="M33:N33"/>
    <mergeCell ref="R33:S33"/>
    <mergeCell ref="T33:U33"/>
    <mergeCell ref="V33:W33"/>
    <mergeCell ref="C32:D32"/>
    <mergeCell ref="J32:K32"/>
    <mergeCell ref="M32:N32"/>
    <mergeCell ref="R32:S32"/>
    <mergeCell ref="T32:U32"/>
    <mergeCell ref="V32:W32"/>
    <mergeCell ref="C31:D31"/>
    <mergeCell ref="J31:K31"/>
    <mergeCell ref="M31:N31"/>
    <mergeCell ref="R31:S31"/>
    <mergeCell ref="T31:U31"/>
    <mergeCell ref="V31:W31"/>
    <mergeCell ref="C30:D30"/>
    <mergeCell ref="J30:K30"/>
    <mergeCell ref="M30:N30"/>
    <mergeCell ref="R30:S30"/>
    <mergeCell ref="T30:U30"/>
    <mergeCell ref="V30:W30"/>
    <mergeCell ref="C29:D29"/>
    <mergeCell ref="J29:K29"/>
    <mergeCell ref="M29:N29"/>
    <mergeCell ref="R29:S29"/>
    <mergeCell ref="T29:U29"/>
    <mergeCell ref="V29:W29"/>
    <mergeCell ref="C28:D28"/>
    <mergeCell ref="J28:K28"/>
    <mergeCell ref="M28:N28"/>
    <mergeCell ref="R28:S28"/>
    <mergeCell ref="T28:U28"/>
    <mergeCell ref="V28:W28"/>
    <mergeCell ref="C27:D27"/>
    <mergeCell ref="J27:K27"/>
    <mergeCell ref="M27:N27"/>
    <mergeCell ref="R27:S27"/>
    <mergeCell ref="T27:U27"/>
    <mergeCell ref="V27:W27"/>
    <mergeCell ref="C26:D26"/>
    <mergeCell ref="J26:K26"/>
    <mergeCell ref="M26:N26"/>
    <mergeCell ref="R26:S26"/>
    <mergeCell ref="T26:U26"/>
    <mergeCell ref="V26:W26"/>
    <mergeCell ref="C25:D25"/>
    <mergeCell ref="J25:K25"/>
    <mergeCell ref="M25:N25"/>
    <mergeCell ref="R25:S25"/>
    <mergeCell ref="T25:U25"/>
    <mergeCell ref="V25:W25"/>
    <mergeCell ref="C24:D24"/>
    <mergeCell ref="J24:K24"/>
    <mergeCell ref="M24:N24"/>
    <mergeCell ref="R24:S24"/>
    <mergeCell ref="T24:U24"/>
    <mergeCell ref="V24:W24"/>
    <mergeCell ref="C23:D23"/>
    <mergeCell ref="J23:K23"/>
    <mergeCell ref="M23:N23"/>
    <mergeCell ref="R23:S23"/>
    <mergeCell ref="T23:U23"/>
    <mergeCell ref="V23:W23"/>
    <mergeCell ref="C22:D22"/>
    <mergeCell ref="J22:K22"/>
    <mergeCell ref="M22:N22"/>
    <mergeCell ref="R22:S22"/>
    <mergeCell ref="T22:U22"/>
    <mergeCell ref="V22:W22"/>
    <mergeCell ref="C21:D21"/>
    <mergeCell ref="J21:K21"/>
    <mergeCell ref="M21:N21"/>
    <mergeCell ref="R21:S21"/>
    <mergeCell ref="T21:U21"/>
    <mergeCell ref="V21:W21"/>
    <mergeCell ref="C20:D20"/>
    <mergeCell ref="J20:K20"/>
    <mergeCell ref="M20:N20"/>
    <mergeCell ref="R20:S20"/>
    <mergeCell ref="T20:U20"/>
    <mergeCell ref="V20:W20"/>
    <mergeCell ref="C19:D19"/>
    <mergeCell ref="J19:K19"/>
    <mergeCell ref="M19:N19"/>
    <mergeCell ref="R19:S19"/>
    <mergeCell ref="T19:U19"/>
    <mergeCell ref="V19:W19"/>
    <mergeCell ref="C18:D18"/>
    <mergeCell ref="J18:K18"/>
    <mergeCell ref="M18:N18"/>
    <mergeCell ref="R18:S18"/>
    <mergeCell ref="T18:U18"/>
    <mergeCell ref="V18:W18"/>
    <mergeCell ref="C17:D17"/>
    <mergeCell ref="J17:K17"/>
    <mergeCell ref="M17:N17"/>
    <mergeCell ref="R17:S17"/>
    <mergeCell ref="T17:U17"/>
    <mergeCell ref="V17:W17"/>
    <mergeCell ref="C16:D16"/>
    <mergeCell ref="J16:K16"/>
    <mergeCell ref="M16:N16"/>
    <mergeCell ref="R16:S16"/>
    <mergeCell ref="T16:U16"/>
    <mergeCell ref="V16:W16"/>
    <mergeCell ref="C15:D15"/>
    <mergeCell ref="J15:K15"/>
    <mergeCell ref="M15:N15"/>
    <mergeCell ref="R15:S15"/>
    <mergeCell ref="T15:U15"/>
    <mergeCell ref="V15:W15"/>
    <mergeCell ref="C14:D14"/>
    <mergeCell ref="J14:K14"/>
    <mergeCell ref="M14:N14"/>
    <mergeCell ref="R14:S14"/>
    <mergeCell ref="T14:U14"/>
    <mergeCell ref="V14:W14"/>
    <mergeCell ref="C13:D13"/>
    <mergeCell ref="J13:K13"/>
    <mergeCell ref="M13:N13"/>
    <mergeCell ref="R13:S13"/>
    <mergeCell ref="T13:U13"/>
    <mergeCell ref="V13:W13"/>
    <mergeCell ref="C12:D12"/>
    <mergeCell ref="J12:K12"/>
    <mergeCell ref="M12:N12"/>
    <mergeCell ref="R12:S12"/>
    <mergeCell ref="T12:U12"/>
    <mergeCell ref="V12:W12"/>
    <mergeCell ref="C11:D11"/>
    <mergeCell ref="J11:K11"/>
    <mergeCell ref="M11:N11"/>
    <mergeCell ref="R11:S11"/>
    <mergeCell ref="T11:U11"/>
    <mergeCell ref="V11:W11"/>
    <mergeCell ref="C10:D10"/>
    <mergeCell ref="J10:K10"/>
    <mergeCell ref="M10:N10"/>
    <mergeCell ref="R10:S10"/>
    <mergeCell ref="T10:U10"/>
    <mergeCell ref="V10:W10"/>
    <mergeCell ref="C9:D9"/>
    <mergeCell ref="J9:K9"/>
    <mergeCell ref="M9:N9"/>
    <mergeCell ref="R9:S9"/>
    <mergeCell ref="T9:U9"/>
    <mergeCell ref="V9:W9"/>
    <mergeCell ref="T7:W7"/>
    <mergeCell ref="J8:K8"/>
    <mergeCell ref="M8:N8"/>
    <mergeCell ref="R8:S8"/>
    <mergeCell ref="T8:U8"/>
    <mergeCell ref="V8:W8"/>
    <mergeCell ref="B7:B8"/>
    <mergeCell ref="C7:D8"/>
    <mergeCell ref="E7:K7"/>
    <mergeCell ref="L7:N7"/>
    <mergeCell ref="O7:O8"/>
    <mergeCell ref="P7:S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9:G11 G14:G45">
    <cfRule type="cellIs" priority="31" dxfId="32" operator="equal">
      <formula>"買"</formula>
    </cfRule>
    <cfRule type="cellIs" priority="32" dxfId="33" operator="equal">
      <formula>"売"</formula>
    </cfRule>
  </conditionalFormatting>
  <conditionalFormatting sqref="H9:H11 H14:H45">
    <cfRule type="cellIs" priority="29" dxfId="33" operator="equal">
      <formula>"陰線"</formula>
    </cfRule>
    <cfRule type="cellIs" priority="30" dxfId="32" operator="equal">
      <formula>"陽線"</formula>
    </cfRule>
  </conditionalFormatting>
  <conditionalFormatting sqref="I9:I11 I14:I45">
    <cfRule type="cellIs" priority="27" dxfId="32" operator="equal">
      <formula>"GC"</formula>
    </cfRule>
    <cfRule type="cellIs" priority="28" dxfId="33" operator="equal">
      <formula>"DC"</formula>
    </cfRule>
  </conditionalFormatting>
  <conditionalFormatting sqref="G12">
    <cfRule type="cellIs" priority="25" dxfId="32" operator="equal">
      <formula>"買"</formula>
    </cfRule>
    <cfRule type="cellIs" priority="26" dxfId="33" operator="equal">
      <formula>"売"</formula>
    </cfRule>
  </conditionalFormatting>
  <conditionalFormatting sqref="H12">
    <cfRule type="cellIs" priority="23" dxfId="33" operator="equal">
      <formula>"陰線"</formula>
    </cfRule>
    <cfRule type="cellIs" priority="24" dxfId="32" operator="equal">
      <formula>"陽線"</formula>
    </cfRule>
  </conditionalFormatting>
  <conditionalFormatting sqref="I12">
    <cfRule type="cellIs" priority="21" dxfId="32" operator="equal">
      <formula>"GC"</formula>
    </cfRule>
    <cfRule type="cellIs" priority="22" dxfId="33" operator="equal">
      <formula>"DC"</formula>
    </cfRule>
  </conditionalFormatting>
  <conditionalFormatting sqref="G13">
    <cfRule type="cellIs" priority="19" dxfId="32" operator="equal">
      <formula>"買"</formula>
    </cfRule>
    <cfRule type="cellIs" priority="20" dxfId="33" operator="equal">
      <formula>"売"</formula>
    </cfRule>
  </conditionalFormatting>
  <conditionalFormatting sqref="H13">
    <cfRule type="cellIs" priority="17" dxfId="33" operator="equal">
      <formula>"陰線"</formula>
    </cfRule>
    <cfRule type="cellIs" priority="18" dxfId="32" operator="equal">
      <formula>"陽線"</formula>
    </cfRule>
  </conditionalFormatting>
  <conditionalFormatting sqref="I13">
    <cfRule type="cellIs" priority="15" dxfId="32" operator="equal">
      <formula>"GC"</formula>
    </cfRule>
    <cfRule type="cellIs" priority="16" dxfId="33" operator="equal">
      <formula>"DC"</formula>
    </cfRule>
  </conditionalFormatting>
  <conditionalFormatting sqref="G46">
    <cfRule type="cellIs" priority="13" dxfId="32" operator="equal">
      <formula>"買"</formula>
    </cfRule>
    <cfRule type="cellIs" priority="14" dxfId="33" operator="equal">
      <formula>"売"</formula>
    </cfRule>
  </conditionalFormatting>
  <conditionalFormatting sqref="H46">
    <cfRule type="cellIs" priority="11" dxfId="33" operator="equal">
      <formula>"陰線"</formula>
    </cfRule>
    <cfRule type="cellIs" priority="12" dxfId="32" operator="equal">
      <formula>"陽線"</formula>
    </cfRule>
  </conditionalFormatting>
  <conditionalFormatting sqref="I46">
    <cfRule type="cellIs" priority="9" dxfId="32" operator="equal">
      <formula>"GC"</formula>
    </cfRule>
    <cfRule type="cellIs" priority="10" dxfId="33" operator="equal">
      <formula>"DC"</formula>
    </cfRule>
  </conditionalFormatting>
  <conditionalFormatting sqref="AA8:AA23">
    <cfRule type="cellIs" priority="3" dxfId="32" operator="equal">
      <formula>"GC"</formula>
    </cfRule>
    <cfRule type="cellIs" priority="4" dxfId="33" operator="equal">
      <formula>"DC"</formula>
    </cfRule>
  </conditionalFormatting>
  <conditionalFormatting sqref="Z20:Z23">
    <cfRule type="cellIs" priority="1" dxfId="32" operator="equal">
      <formula>"GC"</formula>
    </cfRule>
    <cfRule type="cellIs" priority="2" dxfId="33" operator="equal">
      <formula>"DC"</formula>
    </cfRule>
  </conditionalFormatting>
  <conditionalFormatting sqref="Y8:Y23">
    <cfRule type="cellIs" priority="7" dxfId="32" operator="equal">
      <formula>"買"</formula>
    </cfRule>
    <cfRule type="cellIs" priority="8" dxfId="33" operator="equal">
      <formula>"売"</formula>
    </cfRule>
  </conditionalFormatting>
  <conditionalFormatting sqref="Z8:Z19">
    <cfRule type="cellIs" priority="5" dxfId="33" operator="equal">
      <formula>"陰線"</formula>
    </cfRule>
    <cfRule type="cellIs" priority="6" dxfId="32" operator="equal">
      <formula>"陽線"</formula>
    </cfRule>
  </conditionalFormatting>
  <dataValidations count="3">
    <dataValidation type="list" allowBlank="1" showInputMessage="1" showErrorMessage="1" sqref="G9:G46">
      <formula1>"買,売"</formula1>
    </dataValidation>
    <dataValidation type="list" allowBlank="1" showInputMessage="1" showErrorMessage="1" sqref="H9:H46">
      <formula1>"陽線,陰線,十字"</formula1>
    </dataValidation>
    <dataValidation type="list" allowBlank="1" showInputMessage="1" showErrorMessage="1" sqref="I9:I46">
      <formula1>"GC,DC"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zoomScalePageLayoutView="0" workbookViewId="0" topLeftCell="A1">
      <selection activeCell="AG475" sqref="AG406:AG475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L19" sqref="L19"/>
    </sheetView>
  </sheetViews>
  <sheetFormatPr defaultColWidth="9.00390625" defaultRowHeight="13.5"/>
  <sheetData>
    <row r="1" ht="13.5">
      <c r="A1" t="s">
        <v>0</v>
      </c>
    </row>
    <row r="2" spans="1:10" ht="13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3.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3.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3.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3.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13.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3.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3.5">
      <c r="A9" s="55"/>
      <c r="B9" s="55"/>
      <c r="C9" s="55"/>
      <c r="D9" s="55"/>
      <c r="E9" s="55"/>
      <c r="F9" s="55"/>
      <c r="G9" s="55"/>
      <c r="H9" s="55"/>
      <c r="I9" s="55"/>
      <c r="J9" s="55"/>
    </row>
    <row r="11" ht="13.5">
      <c r="A11" t="s">
        <v>1</v>
      </c>
    </row>
    <row r="12" spans="1:10" ht="13.5">
      <c r="A12" s="56" t="s">
        <v>66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3.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3.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3.5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3.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3.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3.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3.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1" ht="13.5">
      <c r="A21" t="s">
        <v>2</v>
      </c>
    </row>
    <row r="22" spans="1:10" ht="13.5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3.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3.5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3.5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3.5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3.5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3.5">
      <c r="A29" s="58"/>
      <c r="B29" s="58"/>
      <c r="C29" s="58"/>
      <c r="D29" s="58"/>
      <c r="E29" s="58"/>
      <c r="F29" s="58"/>
      <c r="G29" s="58"/>
      <c r="H29" s="58"/>
      <c r="I29" s="58"/>
      <c r="J29" s="5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4"/>
  <sheetViews>
    <sheetView zoomScaleSheetLayoutView="100" zoomScalePageLayoutView="0" workbookViewId="0" topLeftCell="A1">
      <selection activeCell="H16" sqref="H16"/>
    </sheetView>
  </sheetViews>
  <sheetFormatPr defaultColWidth="8.875" defaultRowHeight="13.5"/>
  <sheetData>
    <row r="4" spans="2:5" ht="13.5">
      <c r="B4" t="s">
        <v>3</v>
      </c>
      <c r="C4" s="24" t="s">
        <v>65</v>
      </c>
      <c r="D4" t="s">
        <v>4</v>
      </c>
      <c r="E4" t="s">
        <v>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2015-07-05T10:07:12Z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