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35" windowHeight="7335" tabRatio="698" activeTab="4"/>
  </bookViews>
  <sheets>
    <sheet name="ルール＆合計" sheetId="1" r:id="rId1"/>
    <sheet name="検証データ - USD Day" sheetId="6" r:id="rId2"/>
    <sheet name="検証データ - USD 4H" sheetId="11" r:id="rId3"/>
    <sheet name="検証データ - EURUSD Day" sheetId="12" r:id="rId4"/>
    <sheet name="検証データ - EURUSD 4H" sheetId="13" r:id="rId5"/>
    <sheet name="画像" sheetId="7" r:id="rId6"/>
    <sheet name="気づき" sheetId="9" r:id="rId7"/>
    <sheet name="検証終了通貨" sheetId="10" r:id="rId8"/>
  </sheets>
  <definedNames>
    <definedName name="_xlnm._FilterDatabase" localSheetId="4" hidden="1">'検証データ - EURUSD 4H'!$A$3:$U$38</definedName>
    <definedName name="_xlnm._FilterDatabase" localSheetId="3" hidden="1">'検証データ - EURUSD Day'!$A$1:$T$36</definedName>
    <definedName name="_xlnm._FilterDatabase" localSheetId="2" hidden="1">'検証データ - USD 4H'!$A$1:$S$64</definedName>
    <definedName name="_xlnm._FilterDatabase" localSheetId="1" hidden="1">'検証データ - USD Day'!$A$1:$S$27</definedName>
  </definedNames>
  <calcPr calcId="125725"/>
</workbook>
</file>

<file path=xl/calcChain.xml><?xml version="1.0" encoding="utf-8"?>
<calcChain xmlns="http://schemas.openxmlformats.org/spreadsheetml/2006/main">
  <c r="R22" i="13"/>
  <c r="S22" s="1"/>
  <c r="S20"/>
  <c r="R20"/>
  <c r="R8"/>
  <c r="S8" s="1"/>
  <c r="R27"/>
  <c r="S27" s="1"/>
  <c r="R26"/>
  <c r="S26" s="1"/>
  <c r="R25"/>
  <c r="S25" s="1"/>
  <c r="R24"/>
  <c r="S24" s="1"/>
  <c r="R23"/>
  <c r="S23" s="1"/>
  <c r="R21"/>
  <c r="S21" s="1"/>
  <c r="R19"/>
  <c r="S19" s="1"/>
  <c r="R18"/>
  <c r="S18" s="1"/>
  <c r="S17"/>
  <c r="R17"/>
  <c r="R16"/>
  <c r="S16" s="1"/>
  <c r="R15"/>
  <c r="S15" s="1"/>
  <c r="R14"/>
  <c r="S14" s="1"/>
  <c r="R13"/>
  <c r="S13" s="1"/>
  <c r="R12"/>
  <c r="S12" s="1"/>
  <c r="R11"/>
  <c r="S11" s="1"/>
  <c r="R10"/>
  <c r="S10" s="1"/>
  <c r="R9"/>
  <c r="S9" s="1"/>
  <c r="R7"/>
  <c r="S7" s="1"/>
  <c r="R6"/>
  <c r="S6" s="1"/>
  <c r="R5"/>
  <c r="S5" s="1"/>
  <c r="R4"/>
  <c r="S4" s="1"/>
  <c r="T4" s="1"/>
  <c r="C5" s="1"/>
  <c r="C38"/>
  <c r="C37"/>
  <c r="C36"/>
  <c r="C35"/>
  <c r="C34"/>
  <c r="C33"/>
  <c r="C4"/>
  <c r="L78"/>
  <c r="E60"/>
  <c r="E53"/>
  <c r="H50" s="1"/>
  <c r="H69" s="1"/>
  <c r="J50"/>
  <c r="J69" s="1"/>
  <c r="I50"/>
  <c r="I69" s="1"/>
  <c r="S31"/>
  <c r="S30"/>
  <c r="S29"/>
  <c r="S28"/>
  <c r="I48" i="12"/>
  <c r="I67" s="1"/>
  <c r="H48"/>
  <c r="H67" s="1"/>
  <c r="G48"/>
  <c r="G67" s="1"/>
  <c r="D64"/>
  <c r="D60"/>
  <c r="D59"/>
  <c r="D58"/>
  <c r="D51"/>
  <c r="P29"/>
  <c r="R29" s="1"/>
  <c r="Q28"/>
  <c r="R28" s="1"/>
  <c r="Q24"/>
  <c r="R24" s="1"/>
  <c r="P27"/>
  <c r="R27" s="1"/>
  <c r="P26"/>
  <c r="R26" s="1"/>
  <c r="P25"/>
  <c r="R25" s="1"/>
  <c r="P23"/>
  <c r="R23" s="1"/>
  <c r="Q22"/>
  <c r="R22" s="1"/>
  <c r="P21"/>
  <c r="R21" s="1"/>
  <c r="P19"/>
  <c r="R19" s="1"/>
  <c r="P18"/>
  <c r="R18" s="1"/>
  <c r="Q17"/>
  <c r="R17" s="1"/>
  <c r="Q16"/>
  <c r="R16" s="1"/>
  <c r="Q13"/>
  <c r="R13" s="1"/>
  <c r="P15"/>
  <c r="R15" s="1"/>
  <c r="P14"/>
  <c r="R14" s="1"/>
  <c r="P12"/>
  <c r="R12" s="1"/>
  <c r="P11"/>
  <c r="R11" s="1"/>
  <c r="P10"/>
  <c r="R10" s="1"/>
  <c r="P9"/>
  <c r="R9" s="1"/>
  <c r="P8"/>
  <c r="R8" s="1"/>
  <c r="P7"/>
  <c r="R7" s="1"/>
  <c r="P6"/>
  <c r="R6" s="1"/>
  <c r="P5"/>
  <c r="R5" s="1"/>
  <c r="P4"/>
  <c r="R4" s="1"/>
  <c r="R5" i="6"/>
  <c r="R4"/>
  <c r="R3"/>
  <c r="P3" i="12"/>
  <c r="R3" s="1"/>
  <c r="P2"/>
  <c r="J76"/>
  <c r="J71" i="11"/>
  <c r="J90" s="1"/>
  <c r="I71"/>
  <c r="I90" s="1"/>
  <c r="D87"/>
  <c r="D83"/>
  <c r="D82"/>
  <c r="D74"/>
  <c r="G71" s="1"/>
  <c r="G90" s="1"/>
  <c r="D51" i="6"/>
  <c r="D47"/>
  <c r="D46"/>
  <c r="D45"/>
  <c r="P60" i="11"/>
  <c r="Q60" s="1"/>
  <c r="O59"/>
  <c r="Q59" s="1"/>
  <c r="P58"/>
  <c r="Q58" s="1"/>
  <c r="P57"/>
  <c r="Q57" s="1"/>
  <c r="O56"/>
  <c r="Q56" s="1"/>
  <c r="R56" s="1"/>
  <c r="O53"/>
  <c r="Q53" s="1"/>
  <c r="O52"/>
  <c r="Q52" s="1"/>
  <c r="O51"/>
  <c r="Q51" s="1"/>
  <c r="O50"/>
  <c r="Q50" s="1"/>
  <c r="P49"/>
  <c r="Q49" s="1"/>
  <c r="O48"/>
  <c r="Q48" s="1"/>
  <c r="O47"/>
  <c r="Q47" s="1"/>
  <c r="O46"/>
  <c r="Q46" s="1"/>
  <c r="O45"/>
  <c r="Q45" s="1"/>
  <c r="O44"/>
  <c r="Q44" s="1"/>
  <c r="O43"/>
  <c r="Q43" s="1"/>
  <c r="R43" s="1"/>
  <c r="AC34"/>
  <c r="O40"/>
  <c r="Q40" s="1"/>
  <c r="O39"/>
  <c r="Q39" s="1"/>
  <c r="O38"/>
  <c r="Q38" s="1"/>
  <c r="O37"/>
  <c r="Q37" s="1"/>
  <c r="V34"/>
  <c r="O34"/>
  <c r="Q34" s="1"/>
  <c r="O33"/>
  <c r="Q33" s="1"/>
  <c r="P32"/>
  <c r="Q32" s="1"/>
  <c r="P31"/>
  <c r="Q31" s="1"/>
  <c r="O30"/>
  <c r="Q30" s="1"/>
  <c r="O29"/>
  <c r="Q29" s="1"/>
  <c r="O28"/>
  <c r="Q28" s="1"/>
  <c r="O27"/>
  <c r="Q27" s="1"/>
  <c r="O26"/>
  <c r="Q26" s="1"/>
  <c r="P25"/>
  <c r="Q25" s="1"/>
  <c r="O24"/>
  <c r="Q24" s="1"/>
  <c r="O23"/>
  <c r="Q23" s="1"/>
  <c r="O22"/>
  <c r="Q22" s="1"/>
  <c r="P21"/>
  <c r="Q21" s="1"/>
  <c r="P20"/>
  <c r="Q20" s="1"/>
  <c r="O19"/>
  <c r="Q19" s="1"/>
  <c r="O18"/>
  <c r="Q18" s="1"/>
  <c r="O17"/>
  <c r="Q17" s="1"/>
  <c r="P16"/>
  <c r="Q16" s="1"/>
  <c r="P15"/>
  <c r="Q15" s="1"/>
  <c r="P14"/>
  <c r="Q14" s="1"/>
  <c r="O13"/>
  <c r="Q13" s="1"/>
  <c r="O12"/>
  <c r="Q12" s="1"/>
  <c r="O11"/>
  <c r="Q11" s="1"/>
  <c r="O10"/>
  <c r="Q10" s="1"/>
  <c r="O9"/>
  <c r="Q9" s="1"/>
  <c r="P8"/>
  <c r="Q8" s="1"/>
  <c r="O7"/>
  <c r="Q7" s="1"/>
  <c r="O6"/>
  <c r="Q6" s="1"/>
  <c r="O5"/>
  <c r="Q5" s="1"/>
  <c r="O4"/>
  <c r="Q4" s="1"/>
  <c r="P3"/>
  <c r="Q3" s="1"/>
  <c r="O2"/>
  <c r="Q2" s="1"/>
  <c r="K99"/>
  <c r="O23" i="6"/>
  <c r="Q23" s="1"/>
  <c r="O22"/>
  <c r="Q22" s="1"/>
  <c r="O21"/>
  <c r="Q21" s="1"/>
  <c r="O20"/>
  <c r="Q20" s="1"/>
  <c r="O19"/>
  <c r="Q19" s="1"/>
  <c r="P18"/>
  <c r="Q18" s="1"/>
  <c r="P17"/>
  <c r="Q17" s="1"/>
  <c r="O16"/>
  <c r="Q16" s="1"/>
  <c r="O15"/>
  <c r="Q15" s="1"/>
  <c r="P14"/>
  <c r="Q14" s="1"/>
  <c r="P13"/>
  <c r="Q13" s="1"/>
  <c r="O12"/>
  <c r="Q12" s="1"/>
  <c r="P11"/>
  <c r="Q11" s="1"/>
  <c r="S42" i="13" l="1"/>
  <c r="T5"/>
  <c r="T6" s="1"/>
  <c r="T7" s="1"/>
  <c r="T8" s="1"/>
  <c r="E62"/>
  <c r="R42"/>
  <c r="E66"/>
  <c r="E61"/>
  <c r="P40" i="12"/>
  <c r="S4"/>
  <c r="S5" s="1"/>
  <c r="S6" s="1"/>
  <c r="S7" s="1"/>
  <c r="S8" s="1"/>
  <c r="S9" s="1"/>
  <c r="S10" s="1"/>
  <c r="S11" s="1"/>
  <c r="S12" s="1"/>
  <c r="S13" s="1"/>
  <c r="S14" s="1"/>
  <c r="S15" s="1"/>
  <c r="S16" s="1"/>
  <c r="S17" s="1"/>
  <c r="S18" s="1"/>
  <c r="S19" s="1"/>
  <c r="S21" s="1"/>
  <c r="R2"/>
  <c r="S3" s="1"/>
  <c r="Q40"/>
  <c r="R57" i="11"/>
  <c r="R58" s="1"/>
  <c r="R59" s="1"/>
  <c r="R60" s="1"/>
  <c r="R44"/>
  <c r="R45" s="1"/>
  <c r="R46" s="1"/>
  <c r="R47" s="1"/>
  <c r="R48" s="1"/>
  <c r="R49" s="1"/>
  <c r="R50" s="1"/>
  <c r="R51" s="1"/>
  <c r="R52" s="1"/>
  <c r="R53" s="1"/>
  <c r="R3"/>
  <c r="R4" s="1"/>
  <c r="R5" s="1"/>
  <c r="R6" s="1"/>
  <c r="R7" s="1"/>
  <c r="R8" s="1"/>
  <c r="R9" s="1"/>
  <c r="R10" s="1"/>
  <c r="R11" s="1"/>
  <c r="R12" s="1"/>
  <c r="R13" s="1"/>
  <c r="R14" s="1"/>
  <c r="R15" s="1"/>
  <c r="R16" s="1"/>
  <c r="R17" s="1"/>
  <c r="R18" s="1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7" s="1"/>
  <c r="R38" s="1"/>
  <c r="R39" s="1"/>
  <c r="R40" s="1"/>
  <c r="O10" i="6"/>
  <c r="Q10" s="1"/>
  <c r="O9"/>
  <c r="Q9" s="1"/>
  <c r="O8"/>
  <c r="Q8" s="1"/>
  <c r="O7"/>
  <c r="Q7" s="1"/>
  <c r="O6"/>
  <c r="Q6" s="1"/>
  <c r="O5"/>
  <c r="Q5" s="1"/>
  <c r="P4"/>
  <c r="Q4" s="1"/>
  <c r="P3"/>
  <c r="Q3" s="1"/>
  <c r="P2"/>
  <c r="D8" i="1"/>
  <c r="D17" s="1"/>
  <c r="G8"/>
  <c r="H8" s="1"/>
  <c r="H17" s="1"/>
  <c r="I8"/>
  <c r="J8"/>
  <c r="K8" s="1"/>
  <c r="K17" s="1"/>
  <c r="L8"/>
  <c r="D9"/>
  <c r="G9"/>
  <c r="H9" s="1"/>
  <c r="I9"/>
  <c r="J9"/>
  <c r="K9"/>
  <c r="L9"/>
  <c r="D10"/>
  <c r="G10"/>
  <c r="H10"/>
  <c r="I10"/>
  <c r="J10"/>
  <c r="K10"/>
  <c r="L10"/>
  <c r="D11"/>
  <c r="G11"/>
  <c r="H11"/>
  <c r="I11"/>
  <c r="K11" s="1"/>
  <c r="J11"/>
  <c r="L11"/>
  <c r="D12"/>
  <c r="G12"/>
  <c r="H12"/>
  <c r="I12"/>
  <c r="K12" s="1"/>
  <c r="J12"/>
  <c r="L12"/>
  <c r="D13"/>
  <c r="G13"/>
  <c r="H13" s="1"/>
  <c r="I13"/>
  <c r="J13"/>
  <c r="K13" s="1"/>
  <c r="L13"/>
  <c r="D14"/>
  <c r="G14"/>
  <c r="H14" s="1"/>
  <c r="I14"/>
  <c r="J14"/>
  <c r="K14"/>
  <c r="L14"/>
  <c r="D15"/>
  <c r="G15"/>
  <c r="H15"/>
  <c r="I15"/>
  <c r="K15" s="1"/>
  <c r="J15"/>
  <c r="L15"/>
  <c r="D16"/>
  <c r="G16"/>
  <c r="H16"/>
  <c r="I16"/>
  <c r="K16" s="1"/>
  <c r="J16"/>
  <c r="L16"/>
  <c r="B17"/>
  <c r="C17"/>
  <c r="E17"/>
  <c r="F17"/>
  <c r="I17"/>
  <c r="J17"/>
  <c r="L17"/>
  <c r="G54" i="6"/>
  <c r="I54"/>
  <c r="J54"/>
  <c r="K63"/>
  <c r="C6" i="13" l="1"/>
  <c r="C9"/>
  <c r="T9"/>
  <c r="T10" s="1"/>
  <c r="T11" s="1"/>
  <c r="T12" s="1"/>
  <c r="T13" s="1"/>
  <c r="T14" s="1"/>
  <c r="T15" s="1"/>
  <c r="T16" s="1"/>
  <c r="T17" s="1"/>
  <c r="T18" s="1"/>
  <c r="T19" s="1"/>
  <c r="C7"/>
  <c r="R40" i="12"/>
  <c r="S22"/>
  <c r="S23"/>
  <c r="S24" s="1"/>
  <c r="S25" s="1"/>
  <c r="S26" s="1"/>
  <c r="S27" s="1"/>
  <c r="S28" s="1"/>
  <c r="S29" s="1"/>
  <c r="Q2" i="6"/>
  <c r="Q27" s="1"/>
  <c r="P27"/>
  <c r="O27"/>
  <c r="G3" i="1"/>
  <c r="B3"/>
  <c r="I3" s="1"/>
  <c r="G17"/>
  <c r="T21" i="13" l="1"/>
  <c r="T22" s="1"/>
  <c r="C23" s="1"/>
  <c r="T20"/>
  <c r="C8"/>
  <c r="R16" i="6"/>
  <c r="R12"/>
  <c r="R6"/>
  <c r="R22"/>
  <c r="R9"/>
  <c r="R15"/>
  <c r="R21"/>
  <c r="R14"/>
  <c r="R11"/>
  <c r="R20"/>
  <c r="R19"/>
  <c r="R17"/>
  <c r="R10"/>
  <c r="R7"/>
  <c r="R8"/>
  <c r="R23"/>
  <c r="R13"/>
  <c r="R18"/>
  <c r="T23" i="13" l="1"/>
  <c r="C10"/>
  <c r="C11" l="1"/>
  <c r="C12" l="1"/>
  <c r="C13" l="1"/>
  <c r="C14" l="1"/>
  <c r="C15" l="1"/>
  <c r="C16" l="1"/>
  <c r="C17" l="1"/>
  <c r="C18" l="1"/>
  <c r="C19" l="1"/>
  <c r="C20" l="1"/>
  <c r="C21" l="1"/>
  <c r="C22" l="1"/>
  <c r="C24" l="1"/>
  <c r="T24"/>
  <c r="C25" l="1"/>
  <c r="T25"/>
  <c r="T26" s="1"/>
  <c r="T27" s="1"/>
  <c r="C26" l="1"/>
  <c r="C27"/>
  <c r="T28" l="1"/>
  <c r="C28"/>
  <c r="T29" l="1"/>
  <c r="C29"/>
  <c r="T30" l="1"/>
  <c r="C30"/>
  <c r="T31" l="1"/>
  <c r="C32" s="1"/>
  <c r="C31"/>
</calcChain>
</file>

<file path=xl/sharedStrings.xml><?xml version="1.0" encoding="utf-8"?>
<sst xmlns="http://schemas.openxmlformats.org/spreadsheetml/2006/main" count="1904" uniqueCount="792">
  <si>
    <t>※入力</t>
  </si>
  <si>
    <t>初期資金</t>
  </si>
  <si>
    <t>スタート日</t>
  </si>
  <si>
    <t>現在資金</t>
  </si>
  <si>
    <t>損切り</t>
  </si>
  <si>
    <t>資金増減</t>
  </si>
  <si>
    <t>トータル集計</t>
  </si>
  <si>
    <t>集計</t>
  </si>
  <si>
    <t>利益合計</t>
  </si>
  <si>
    <t>損失合計</t>
  </si>
  <si>
    <t>損益</t>
  </si>
  <si>
    <t>利益トレード
回数</t>
  </si>
  <si>
    <t>損失トレード
回数</t>
  </si>
  <si>
    <t>総トレード
回数</t>
  </si>
  <si>
    <t>勝率</t>
  </si>
  <si>
    <t>平均利益</t>
  </si>
  <si>
    <t>平均損失</t>
  </si>
  <si>
    <t>平均利益
/平均損失</t>
  </si>
  <si>
    <t>総利益
/総損失(PF)</t>
  </si>
  <si>
    <t>2014年　　合計</t>
  </si>
  <si>
    <t>※リスクリワードレシオ</t>
  </si>
  <si>
    <t>※プロフィットファクター</t>
  </si>
  <si>
    <t>通貨ペア</t>
  </si>
  <si>
    <t>売買</t>
  </si>
  <si>
    <t>エントリー手法</t>
  </si>
  <si>
    <t>時間足</t>
  </si>
  <si>
    <t>エントリー日時</t>
  </si>
  <si>
    <t>エントリー価格</t>
  </si>
  <si>
    <t>決済時間足</t>
  </si>
  <si>
    <t>決済日時</t>
  </si>
  <si>
    <t>決済価格</t>
  </si>
  <si>
    <t>決済手法</t>
  </si>
  <si>
    <t>結果</t>
  </si>
  <si>
    <t>利益pips</t>
  </si>
  <si>
    <t>損失pips</t>
  </si>
  <si>
    <t>金額　</t>
  </si>
  <si>
    <t>USD/JPY</t>
  </si>
  <si>
    <t>合計</t>
  </si>
  <si>
    <t>トレード詳細データ</t>
  </si>
  <si>
    <t>通貨ペア別エントリー回数</t>
  </si>
  <si>
    <t>Buy</t>
  </si>
  <si>
    <t>Sell</t>
  </si>
  <si>
    <t>トレード期間</t>
  </si>
  <si>
    <t>買いエントリー回数</t>
  </si>
  <si>
    <t>売りエントリー回数</t>
  </si>
  <si>
    <t>合計トレード回数</t>
  </si>
  <si>
    <t>合計勝ち数</t>
  </si>
  <si>
    <t>合計負け数</t>
  </si>
  <si>
    <t>引き分け</t>
  </si>
  <si>
    <t>保留</t>
  </si>
  <si>
    <t>合計利益</t>
  </si>
  <si>
    <t>合計損失</t>
  </si>
  <si>
    <t>合計損益</t>
  </si>
  <si>
    <t>最大連勝数</t>
  </si>
  <si>
    <t>最大連敗数</t>
  </si>
  <si>
    <t>最大DD(pips)</t>
  </si>
  <si>
    <t>エントリー手法別エントリー回数</t>
  </si>
  <si>
    <t>損益pips</t>
  </si>
  <si>
    <t>リベンジャーズ</t>
  </si>
  <si>
    <t>PAリベンジャーズ</t>
  </si>
  <si>
    <t>TJK</t>
  </si>
  <si>
    <t>HIS +1010</t>
  </si>
  <si>
    <t>RF +1010</t>
  </si>
  <si>
    <t>１．今、のあなたの現状を書いてください。</t>
  </si>
  <si>
    <t>（投資歴はどれくらいなのか、現状は勝てているのか負けているか？など）</t>
  </si>
  <si>
    <t>気づき：</t>
  </si>
  <si>
    <t>PB:</t>
  </si>
  <si>
    <t>USDJPY</t>
  </si>
  <si>
    <t>日足◎</t>
  </si>
  <si>
    <t>240分足◎</t>
  </si>
  <si>
    <t>USDCHF</t>
  </si>
  <si>
    <t>フィボナッチトレード</t>
  </si>
  <si>
    <t>60分◎</t>
  </si>
  <si>
    <t>EURUSD</t>
  </si>
  <si>
    <t>ヘッドアンドショルダー</t>
  </si>
  <si>
    <t>GBPUSD</t>
  </si>
  <si>
    <r>
      <t>d</t>
    </r>
    <r>
      <rPr>
        <sz val="11"/>
        <color indexed="8"/>
        <rFont val="ＭＳ Ｐゴシック"/>
        <family val="3"/>
        <charset val="128"/>
      </rPr>
      <t>ay</t>
    </r>
    <phoneticPr fontId="13"/>
  </si>
  <si>
    <r>
      <t>2011</t>
    </r>
    <r>
      <rPr>
        <sz val="11"/>
        <color indexed="8"/>
        <rFont val="ＭＳ Ｐゴシック"/>
        <family val="3"/>
        <charset val="128"/>
      </rPr>
      <t>.11.25</t>
    </r>
    <phoneticPr fontId="13"/>
  </si>
  <si>
    <t>Trailing stop(Dow)</t>
  </si>
  <si>
    <t>Trailing stop(Dow)</t>
    <phoneticPr fontId="13"/>
  </si>
  <si>
    <t>2011.12.30</t>
    <phoneticPr fontId="13"/>
  </si>
  <si>
    <r>
      <t>L</t>
    </r>
    <r>
      <rPr>
        <sz val="11"/>
        <color indexed="8"/>
        <rFont val="ＭＳ Ｐゴシック"/>
        <family val="3"/>
        <charset val="128"/>
      </rPr>
      <t>ose</t>
    </r>
    <phoneticPr fontId="13"/>
  </si>
  <si>
    <t>Lose</t>
    <phoneticPr fontId="13"/>
  </si>
  <si>
    <t>通貨数量</t>
    <rPh sb="0" eb="2">
      <t>ツウカ</t>
    </rPh>
    <rPh sb="2" eb="4">
      <t>スウリョウ</t>
    </rPh>
    <phoneticPr fontId="13"/>
  </si>
  <si>
    <t>USD/JPY</t>
    <phoneticPr fontId="13"/>
  </si>
  <si>
    <t>S</t>
    <phoneticPr fontId="13"/>
  </si>
  <si>
    <t>day</t>
    <phoneticPr fontId="13"/>
  </si>
  <si>
    <t>2012.5.2</t>
    <phoneticPr fontId="13"/>
  </si>
  <si>
    <t>2012.6.21</t>
    <phoneticPr fontId="13"/>
  </si>
  <si>
    <t>2012.9.22</t>
    <phoneticPr fontId="13"/>
  </si>
  <si>
    <t>2012.10.3</t>
    <phoneticPr fontId="13"/>
  </si>
  <si>
    <t>L</t>
    <phoneticPr fontId="13"/>
  </si>
  <si>
    <t>L</t>
    <phoneticPr fontId="13"/>
  </si>
  <si>
    <t>2012.10.14</t>
    <phoneticPr fontId="13"/>
  </si>
  <si>
    <t>2012.11.9</t>
    <phoneticPr fontId="13"/>
  </si>
  <si>
    <t>Win</t>
    <phoneticPr fontId="13"/>
  </si>
  <si>
    <t>Exit</t>
    <phoneticPr fontId="13"/>
  </si>
  <si>
    <t>2012.10.30L</t>
    <phoneticPr fontId="13"/>
  </si>
  <si>
    <t>PB &amp; 10dMA・20dMA</t>
  </si>
  <si>
    <t>PB &amp; 10dMA・20dMA</t>
    <phoneticPr fontId="13"/>
  </si>
  <si>
    <t>2012.11.30</t>
    <phoneticPr fontId="13"/>
  </si>
  <si>
    <t>2013.2.4L</t>
    <phoneticPr fontId="13"/>
  </si>
  <si>
    <t>entry</t>
    <phoneticPr fontId="13"/>
  </si>
  <si>
    <t>2012.11.28H</t>
    <phoneticPr fontId="13"/>
  </si>
  <si>
    <t>2013.2.25</t>
    <phoneticPr fontId="13"/>
  </si>
  <si>
    <t>2013.2.28</t>
    <phoneticPr fontId="13"/>
  </si>
  <si>
    <t>2013.2.27H</t>
    <phoneticPr fontId="13"/>
  </si>
  <si>
    <t>2013.3.12</t>
    <phoneticPr fontId="13"/>
  </si>
  <si>
    <t>2013.3.10L</t>
    <phoneticPr fontId="13"/>
  </si>
  <si>
    <t>Trailing stop(Dow)+PB+裁量</t>
    <rPh sb="22" eb="24">
      <t>サイリョウ</t>
    </rPh>
    <phoneticPr fontId="13"/>
  </si>
  <si>
    <t>2013.4.3</t>
    <phoneticPr fontId="13"/>
  </si>
  <si>
    <t>2013.4.15</t>
    <phoneticPr fontId="13"/>
  </si>
  <si>
    <t>2013.4.7L</t>
    <phoneticPr fontId="13"/>
  </si>
  <si>
    <t>2013.4.2H　陽線</t>
    <rPh sb="10" eb="11">
      <t>ヨウ</t>
    </rPh>
    <rPh sb="11" eb="12">
      <t>セン</t>
    </rPh>
    <phoneticPr fontId="13"/>
  </si>
  <si>
    <t>S</t>
    <phoneticPr fontId="13"/>
  </si>
  <si>
    <t>2013.5.31</t>
    <phoneticPr fontId="13"/>
  </si>
  <si>
    <t>2013.5.30L 陽線</t>
    <rPh sb="11" eb="13">
      <t>ヨウセン</t>
    </rPh>
    <phoneticPr fontId="13"/>
  </si>
  <si>
    <t>2013.6.17</t>
    <phoneticPr fontId="13"/>
  </si>
  <si>
    <t>2013.6.16H</t>
    <phoneticPr fontId="13"/>
  </si>
  <si>
    <t>entry：PBはMAより下だが、UpTrendの押し目</t>
    <rPh sb="13" eb="14">
      <t>シタ</t>
    </rPh>
    <rPh sb="25" eb="26">
      <t>オ</t>
    </rPh>
    <rPh sb="27" eb="28">
      <t>メ</t>
    </rPh>
    <phoneticPr fontId="13"/>
  </si>
  <si>
    <t>entry：PBは陽線且つ下髭もあったが</t>
    <rPh sb="9" eb="10">
      <t>ヨウ</t>
    </rPh>
    <rPh sb="10" eb="11">
      <t>セン</t>
    </rPh>
    <rPh sb="11" eb="12">
      <t>カ</t>
    </rPh>
    <rPh sb="13" eb="14">
      <t>シタ</t>
    </rPh>
    <rPh sb="14" eb="15">
      <t>ヒゲ</t>
    </rPh>
    <phoneticPr fontId="13"/>
  </si>
  <si>
    <t>Cumulative</t>
    <phoneticPr fontId="13"/>
  </si>
  <si>
    <t>Note</t>
    <phoneticPr fontId="13"/>
  </si>
  <si>
    <t>2013.8.5</t>
    <phoneticPr fontId="13"/>
  </si>
  <si>
    <t>2013.8.2L 陰線</t>
    <rPh sb="10" eb="12">
      <t>インセン</t>
    </rPh>
    <phoneticPr fontId="13"/>
  </si>
  <si>
    <t>entry：PBは陰線で胴体がチョイ長いが</t>
    <rPh sb="9" eb="10">
      <t>イン</t>
    </rPh>
    <rPh sb="10" eb="11">
      <t>セン</t>
    </rPh>
    <rPh sb="12" eb="14">
      <t>ドウタイ</t>
    </rPh>
    <rPh sb="18" eb="19">
      <t>ナガ</t>
    </rPh>
    <phoneticPr fontId="13"/>
  </si>
  <si>
    <t>2013.8.12</t>
    <phoneticPr fontId="13"/>
  </si>
  <si>
    <t>2013.811H</t>
    <phoneticPr fontId="13"/>
  </si>
  <si>
    <t>2013.9.18</t>
    <phoneticPr fontId="13"/>
  </si>
  <si>
    <r>
      <t>2</t>
    </r>
    <r>
      <rPr>
        <sz val="11"/>
        <color indexed="8"/>
        <rFont val="ＭＳ Ｐゴシック"/>
        <family val="3"/>
        <charset val="128"/>
      </rPr>
      <t>013.9.17L</t>
    </r>
    <phoneticPr fontId="13"/>
  </si>
  <si>
    <t>2013.9.19</t>
    <phoneticPr fontId="13"/>
  </si>
  <si>
    <r>
      <t>2</t>
    </r>
    <r>
      <rPr>
        <sz val="11"/>
        <color indexed="8"/>
        <rFont val="ＭＳ Ｐゴシック"/>
        <family val="3"/>
        <charset val="128"/>
      </rPr>
      <t>013.9.17H</t>
    </r>
    <phoneticPr fontId="13"/>
  </si>
  <si>
    <t>Lose</t>
    <phoneticPr fontId="13"/>
  </si>
  <si>
    <t>2013.9.23</t>
    <phoneticPr fontId="13"/>
  </si>
  <si>
    <t>2013.9.20L</t>
    <phoneticPr fontId="13"/>
  </si>
  <si>
    <t>2013.10.9</t>
    <phoneticPr fontId="13"/>
  </si>
  <si>
    <t>2013.10.7H</t>
    <phoneticPr fontId="13"/>
  </si>
  <si>
    <t>Win</t>
    <phoneticPr fontId="13"/>
  </si>
  <si>
    <t>2013.10.16</t>
    <phoneticPr fontId="13"/>
  </si>
  <si>
    <t>2013.10.15H</t>
    <phoneticPr fontId="13"/>
  </si>
  <si>
    <t>2013.10.17</t>
    <phoneticPr fontId="13"/>
  </si>
  <si>
    <t>2013.10.15L</t>
    <phoneticPr fontId="13"/>
  </si>
  <si>
    <t>entry:長い足でtrendを確認しないとダメ。Simulationだと長・短の足の確認が面倒。表示を長くしてみる。</t>
    <rPh sb="6" eb="7">
      <t>ナガ</t>
    </rPh>
    <rPh sb="8" eb="9">
      <t>アシ</t>
    </rPh>
    <rPh sb="16" eb="18">
      <t>カクニン</t>
    </rPh>
    <rPh sb="37" eb="38">
      <t>チョウ</t>
    </rPh>
    <rPh sb="39" eb="40">
      <t>タン</t>
    </rPh>
    <rPh sb="41" eb="42">
      <t>アシ</t>
    </rPh>
    <rPh sb="43" eb="45">
      <t>カクニン</t>
    </rPh>
    <rPh sb="46" eb="48">
      <t>メンドウ</t>
    </rPh>
    <rPh sb="49" eb="51">
      <t>ヒョウジ</t>
    </rPh>
    <rPh sb="52" eb="53">
      <t>ナガ</t>
    </rPh>
    <phoneticPr fontId="13"/>
  </si>
  <si>
    <t>2013.10.27</t>
    <phoneticPr fontId="13"/>
  </si>
  <si>
    <t>2013.10.25H</t>
    <phoneticPr fontId="13"/>
  </si>
  <si>
    <t>2013.11.7</t>
    <phoneticPr fontId="13"/>
  </si>
  <si>
    <t>2013.10.29L</t>
    <phoneticPr fontId="13"/>
  </si>
  <si>
    <t>2013.11.12</t>
    <phoneticPr fontId="13"/>
  </si>
  <si>
    <t>2013.11.11H</t>
    <phoneticPr fontId="13"/>
  </si>
  <si>
    <t>2013.12.3</t>
    <phoneticPr fontId="13"/>
  </si>
  <si>
    <t>2013.12.1L</t>
    <phoneticPr fontId="13"/>
  </si>
  <si>
    <t>2013.12.24</t>
    <phoneticPr fontId="13"/>
  </si>
  <si>
    <t>2013.12.23H</t>
    <phoneticPr fontId="13"/>
  </si>
  <si>
    <t>2014.1.3</t>
    <phoneticPr fontId="13"/>
  </si>
  <si>
    <t>2014.1.2L</t>
    <phoneticPr fontId="13"/>
  </si>
  <si>
    <t>entry：戻りのないtrendの高値圏だったが、何とか＋にできた</t>
    <rPh sb="6" eb="7">
      <t>モド</t>
    </rPh>
    <rPh sb="17" eb="19">
      <t>タカネ</t>
    </rPh>
    <rPh sb="19" eb="20">
      <t>ケン</t>
    </rPh>
    <rPh sb="25" eb="26">
      <t>ナン</t>
    </rPh>
    <phoneticPr fontId="13"/>
  </si>
  <si>
    <t>S</t>
    <phoneticPr fontId="13"/>
  </si>
  <si>
    <t>2014.1.22</t>
    <phoneticPr fontId="13"/>
  </si>
  <si>
    <t>2014.1.21L</t>
    <phoneticPr fontId="13"/>
  </si>
  <si>
    <t>2014.1.23</t>
    <phoneticPr fontId="13"/>
  </si>
  <si>
    <t>2014.1.21H</t>
    <phoneticPr fontId="13"/>
  </si>
  <si>
    <t>entry：戻りのないtrendからの転換を狙う場合、単にPBだけでのentryでは危険か？　　FIBのruleを使うべき？</t>
    <rPh sb="6" eb="7">
      <t>モド</t>
    </rPh>
    <rPh sb="19" eb="21">
      <t>テンカン</t>
    </rPh>
    <rPh sb="22" eb="23">
      <t>ネラ</t>
    </rPh>
    <rPh sb="24" eb="26">
      <t>バアイ</t>
    </rPh>
    <rPh sb="27" eb="28">
      <t>タン</t>
    </rPh>
    <rPh sb="42" eb="44">
      <t>キケン</t>
    </rPh>
    <rPh sb="57" eb="58">
      <t>ツカ</t>
    </rPh>
    <phoneticPr fontId="13"/>
  </si>
  <si>
    <t>2014.4.17H</t>
    <phoneticPr fontId="13"/>
  </si>
  <si>
    <t>2014．4.18</t>
    <phoneticPr fontId="13"/>
  </si>
  <si>
    <t>2014.5.5</t>
    <phoneticPr fontId="13"/>
  </si>
  <si>
    <t>2014.4.17L</t>
    <phoneticPr fontId="13"/>
  </si>
  <si>
    <t>2014.6.1</t>
    <phoneticPr fontId="13"/>
  </si>
  <si>
    <t>2014.6.12</t>
    <phoneticPr fontId="13"/>
  </si>
  <si>
    <t>2014.6.2L</t>
    <phoneticPr fontId="13"/>
  </si>
  <si>
    <t>entry：10MA up</t>
    <phoneticPr fontId="13"/>
  </si>
  <si>
    <t>2014.6.25</t>
    <phoneticPr fontId="13"/>
  </si>
  <si>
    <t>2014.6.1H</t>
    <phoneticPr fontId="13"/>
  </si>
  <si>
    <t>2014.6.24L</t>
    <phoneticPr fontId="13"/>
  </si>
  <si>
    <t>2014.7.1</t>
    <phoneticPr fontId="13"/>
  </si>
  <si>
    <t>2014.6.29H</t>
    <phoneticPr fontId="13"/>
  </si>
  <si>
    <t>101-103 range</t>
    <phoneticPr fontId="13"/>
  </si>
  <si>
    <t>2014.8.10</t>
    <phoneticPr fontId="13"/>
  </si>
  <si>
    <t>2014.8.8H</t>
    <phoneticPr fontId="13"/>
  </si>
  <si>
    <t>2014.9.23</t>
    <phoneticPr fontId="13"/>
  </si>
  <si>
    <t>2014.9.19L</t>
    <phoneticPr fontId="13"/>
  </si>
  <si>
    <t>2014.11.11</t>
    <phoneticPr fontId="13"/>
  </si>
  <si>
    <t>2014.11.10H</t>
    <phoneticPr fontId="13"/>
  </si>
  <si>
    <t>2014.11.27</t>
    <phoneticPr fontId="13"/>
  </si>
  <si>
    <t>2014.11.21L</t>
    <phoneticPr fontId="13"/>
  </si>
  <si>
    <t>2015.2.23</t>
    <phoneticPr fontId="13"/>
  </si>
  <si>
    <t>2015.2.20H</t>
    <phoneticPr fontId="13"/>
  </si>
  <si>
    <t>2015.3.18L</t>
    <phoneticPr fontId="13"/>
  </si>
  <si>
    <t>2015.3.12L</t>
    <phoneticPr fontId="13"/>
  </si>
  <si>
    <t>記入</t>
    <rPh sb="0" eb="2">
      <t>キニュウ</t>
    </rPh>
    <phoneticPr fontId="13"/>
  </si>
  <si>
    <t>短期的に見ると、髭の長いPBはTrendの転換点になり得るか？　　2015.7.6　14:00　～　2015.7.7　14:45　15min足で　　Rangeぽくなっているからか？</t>
    <rPh sb="0" eb="3">
      <t>タンキテキ</t>
    </rPh>
    <rPh sb="4" eb="5">
      <t>ミ</t>
    </rPh>
    <rPh sb="8" eb="9">
      <t>ヒゲ</t>
    </rPh>
    <rPh sb="10" eb="11">
      <t>ナガ</t>
    </rPh>
    <rPh sb="21" eb="24">
      <t>テンカンテン</t>
    </rPh>
    <rPh sb="27" eb="28">
      <t>ウ</t>
    </rPh>
    <rPh sb="70" eb="71">
      <t>アシ</t>
    </rPh>
    <phoneticPr fontId="13"/>
  </si>
  <si>
    <r>
      <t>D</t>
    </r>
    <r>
      <rPr>
        <sz val="11"/>
        <color indexed="8"/>
        <rFont val="ＭＳ Ｐゴシック"/>
        <family val="3"/>
        <charset val="128"/>
      </rPr>
      <t>ayでの検証</t>
    </r>
    <rPh sb="5" eb="7">
      <t>ケンショウ</t>
    </rPh>
    <phoneticPr fontId="13"/>
  </si>
  <si>
    <r>
      <t>2011/11/25-2015/2/23(entry)で検証したが、PBを適切に使えばTotalでかなり</t>
    </r>
    <r>
      <rPr>
        <sz val="11"/>
        <color rgb="FFFF0000"/>
        <rFont val="ＭＳ Ｐゴシック"/>
        <family val="3"/>
        <charset val="128"/>
      </rPr>
      <t>大きいプラス</t>
    </r>
    <r>
      <rPr>
        <sz val="11"/>
        <color indexed="8"/>
        <rFont val="ＭＳ Ｐゴシック"/>
        <family val="3"/>
        <charset val="128"/>
      </rPr>
      <t>になった。但し。Dayでやるとentryがかなり少ない。</t>
    </r>
    <rPh sb="28" eb="30">
      <t>ケンショウ</t>
    </rPh>
    <rPh sb="37" eb="39">
      <t>テキセツ</t>
    </rPh>
    <rPh sb="40" eb="41">
      <t>ツカ</t>
    </rPh>
    <rPh sb="52" eb="53">
      <t>オオ</t>
    </rPh>
    <rPh sb="63" eb="64">
      <t>タダ</t>
    </rPh>
    <rPh sb="82" eb="83">
      <t>スク</t>
    </rPh>
    <phoneticPr fontId="13"/>
  </si>
  <si>
    <t>4H</t>
    <phoneticPr fontId="13"/>
  </si>
  <si>
    <r>
      <t>4</t>
    </r>
    <r>
      <rPr>
        <sz val="11"/>
        <color indexed="8"/>
        <rFont val="ＭＳ Ｐゴシック"/>
        <family val="3"/>
        <charset val="128"/>
      </rPr>
      <t>Hでの検証</t>
    </r>
    <rPh sb="4" eb="6">
      <t>ケンショウ</t>
    </rPh>
    <phoneticPr fontId="13"/>
  </si>
  <si>
    <t>USDJPY</t>
    <phoneticPr fontId="13"/>
  </si>
  <si>
    <t>2011.1.5 12:00</t>
    <phoneticPr fontId="13"/>
  </si>
  <si>
    <r>
      <t>1</t>
    </r>
    <r>
      <rPr>
        <sz val="11"/>
        <color indexed="8"/>
        <rFont val="ＭＳ Ｐゴシック"/>
        <family val="3"/>
        <charset val="128"/>
      </rPr>
      <t>1.1.5 4:00H</t>
    </r>
    <phoneticPr fontId="13"/>
  </si>
  <si>
    <t>11.1.7 12:00</t>
    <phoneticPr fontId="13"/>
  </si>
  <si>
    <r>
      <t>1</t>
    </r>
    <r>
      <rPr>
        <sz val="11"/>
        <color indexed="8"/>
        <rFont val="ＭＳ Ｐゴシック"/>
        <family val="3"/>
        <charset val="128"/>
      </rPr>
      <t>1.1.7 4:00L</t>
    </r>
    <phoneticPr fontId="13"/>
  </si>
  <si>
    <t>UT：UpTrend</t>
    <phoneticPr fontId="13"/>
  </si>
  <si>
    <t>DT：DownTrend</t>
    <phoneticPr fontId="13"/>
  </si>
  <si>
    <t>11.1.11 16:00</t>
    <phoneticPr fontId="13"/>
  </si>
  <si>
    <r>
      <t>1</t>
    </r>
    <r>
      <rPr>
        <sz val="11"/>
        <color indexed="8"/>
        <rFont val="ＭＳ Ｐゴシック"/>
        <family val="3"/>
        <charset val="128"/>
      </rPr>
      <t>1.1.11 12:00H</t>
    </r>
    <phoneticPr fontId="13"/>
  </si>
  <si>
    <t>11.1.12 16:00</t>
    <phoneticPr fontId="13"/>
  </si>
  <si>
    <r>
      <t>1</t>
    </r>
    <r>
      <rPr>
        <sz val="11"/>
        <color indexed="8"/>
        <rFont val="ＭＳ Ｐゴシック"/>
        <family val="3"/>
        <charset val="128"/>
      </rPr>
      <t>1.1.12 12:00L</t>
    </r>
    <phoneticPr fontId="13"/>
  </si>
  <si>
    <t>前回利食いの後の高値圏のもみあい。Trendが不明確な状態でのentryか？　時間足が短い場合は方向性の確認が明確にできるまで待つべき！！</t>
    <rPh sb="0" eb="2">
      <t>ゼンカイ</t>
    </rPh>
    <rPh sb="2" eb="4">
      <t>リグ</t>
    </rPh>
    <rPh sb="6" eb="7">
      <t>アト</t>
    </rPh>
    <rPh sb="8" eb="10">
      <t>タカネ</t>
    </rPh>
    <rPh sb="10" eb="11">
      <t>ケン</t>
    </rPh>
    <rPh sb="23" eb="26">
      <t>フメイカク</t>
    </rPh>
    <rPh sb="27" eb="29">
      <t>ジョウタイ</t>
    </rPh>
    <rPh sb="39" eb="41">
      <t>ジカン</t>
    </rPh>
    <rPh sb="41" eb="42">
      <t>アシ</t>
    </rPh>
    <rPh sb="43" eb="44">
      <t>ミジカ</t>
    </rPh>
    <rPh sb="45" eb="47">
      <t>バアイ</t>
    </rPh>
    <rPh sb="48" eb="51">
      <t>ホウコウセイ</t>
    </rPh>
    <rPh sb="52" eb="54">
      <t>カクニン</t>
    </rPh>
    <rPh sb="55" eb="57">
      <t>メイカク</t>
    </rPh>
    <rPh sb="63" eb="64">
      <t>マ</t>
    </rPh>
    <phoneticPr fontId="13"/>
  </si>
  <si>
    <t>S</t>
    <phoneticPr fontId="13"/>
  </si>
  <si>
    <t>11.1.17 4:00</t>
    <phoneticPr fontId="13"/>
  </si>
  <si>
    <r>
      <t>1</t>
    </r>
    <r>
      <rPr>
        <sz val="11"/>
        <color indexed="8"/>
        <rFont val="ＭＳ Ｐゴシック"/>
        <family val="3"/>
        <charset val="128"/>
      </rPr>
      <t>1.1.17 00:00L</t>
    </r>
    <phoneticPr fontId="13"/>
  </si>
  <si>
    <t>11.1.20 00:00</t>
    <phoneticPr fontId="13"/>
  </si>
  <si>
    <r>
      <t>11</t>
    </r>
    <r>
      <rPr>
        <sz val="11"/>
        <color indexed="8"/>
        <rFont val="ＭＳ Ｐゴシック"/>
        <family val="3"/>
        <charset val="128"/>
      </rPr>
      <t>.1.19 16:00H</t>
    </r>
    <phoneticPr fontId="13"/>
  </si>
  <si>
    <r>
      <t>e</t>
    </r>
    <r>
      <rPr>
        <sz val="11"/>
        <color indexed="8"/>
        <rFont val="ＭＳ Ｐゴシック"/>
        <family val="3"/>
        <charset val="128"/>
      </rPr>
      <t>ntry : 高値も見合いからの下落を捉えた</t>
    </r>
    <rPh sb="8" eb="10">
      <t>タカネ</t>
    </rPh>
    <rPh sb="11" eb="13">
      <t>ミア</t>
    </rPh>
    <rPh sb="17" eb="19">
      <t>ゲラク</t>
    </rPh>
    <rPh sb="20" eb="21">
      <t>トラ</t>
    </rPh>
    <phoneticPr fontId="13"/>
  </si>
  <si>
    <t>11.2.4 16:00</t>
    <phoneticPr fontId="13"/>
  </si>
  <si>
    <t>11.2.4 12:00H</t>
    <phoneticPr fontId="13"/>
  </si>
  <si>
    <t>11.2.8 8:00</t>
    <phoneticPr fontId="13"/>
  </si>
  <si>
    <t>11.2.7 12:00L</t>
    <phoneticPr fontId="13"/>
  </si>
  <si>
    <t>entry : 上髭もあるが下髭がすごく長い</t>
    <rPh sb="8" eb="10">
      <t>ウワヒゲ</t>
    </rPh>
    <rPh sb="14" eb="15">
      <t>シタ</t>
    </rPh>
    <rPh sb="15" eb="16">
      <t>ヒゲ</t>
    </rPh>
    <rPh sb="20" eb="21">
      <t>ナガ</t>
    </rPh>
    <phoneticPr fontId="13"/>
  </si>
  <si>
    <t>11.2.8 20:00</t>
    <phoneticPr fontId="13"/>
  </si>
  <si>
    <t>11.2.8 16:00H</t>
    <phoneticPr fontId="13"/>
  </si>
  <si>
    <t>11.2.14 00:00</t>
    <phoneticPr fontId="13"/>
  </si>
  <si>
    <t>11.2.11 16:00L</t>
    <phoneticPr fontId="13"/>
  </si>
  <si>
    <t>11.2.22 00:00</t>
    <phoneticPr fontId="13"/>
  </si>
  <si>
    <t>11.2.21 20:00L</t>
    <phoneticPr fontId="13"/>
  </si>
  <si>
    <t>11.2.24 20:00</t>
    <phoneticPr fontId="13"/>
  </si>
  <si>
    <t>11.2.24 16:00H</t>
    <phoneticPr fontId="13"/>
  </si>
  <si>
    <t>entry : (結果的に）戻りのないDTの後でUTの押しのPB。この場合Dayの方向性は気にしてなかった。</t>
    <rPh sb="9" eb="12">
      <t>ケッカテキ</t>
    </rPh>
    <rPh sb="14" eb="15">
      <t>モド</t>
    </rPh>
    <rPh sb="22" eb="23">
      <t>アト</t>
    </rPh>
    <rPh sb="27" eb="28">
      <t>オ</t>
    </rPh>
    <rPh sb="35" eb="37">
      <t>バアイ</t>
    </rPh>
    <rPh sb="41" eb="44">
      <t>ホウコウセイ</t>
    </rPh>
    <rPh sb="45" eb="46">
      <t>キ</t>
    </rPh>
    <phoneticPr fontId="13"/>
  </si>
  <si>
    <t>entry : (結果的に）戻りのないUTの押しにできたPB</t>
    <rPh sb="14" eb="15">
      <t>モド</t>
    </rPh>
    <rPh sb="22" eb="23">
      <t>オ</t>
    </rPh>
    <phoneticPr fontId="13"/>
  </si>
  <si>
    <t>entry : (結果的に）戻りのないDTの戻しにできたPB</t>
    <rPh sb="14" eb="15">
      <t>モド</t>
    </rPh>
    <rPh sb="22" eb="23">
      <t>モド</t>
    </rPh>
    <phoneticPr fontId="13"/>
  </si>
  <si>
    <t>Dayと同じ期間を４Hで行う。大きい方向を見るためにDayを合わせて見る。MT4だとローソク一本づつの送りができないので、将来の値動きを見てしまうことからやめた。</t>
    <rPh sb="4" eb="5">
      <t>オナ</t>
    </rPh>
    <rPh sb="6" eb="8">
      <t>キカン</t>
    </rPh>
    <rPh sb="12" eb="13">
      <t>オコナ</t>
    </rPh>
    <rPh sb="15" eb="16">
      <t>オオ</t>
    </rPh>
    <rPh sb="18" eb="20">
      <t>ホウコウ</t>
    </rPh>
    <rPh sb="21" eb="22">
      <t>ミ</t>
    </rPh>
    <rPh sb="30" eb="31">
      <t>ア</t>
    </rPh>
    <rPh sb="34" eb="35">
      <t>ミ</t>
    </rPh>
    <rPh sb="46" eb="48">
      <t>イッポン</t>
    </rPh>
    <rPh sb="51" eb="52">
      <t>オク</t>
    </rPh>
    <rPh sb="61" eb="63">
      <t>ショウライ</t>
    </rPh>
    <rPh sb="64" eb="66">
      <t>ネウゴ</t>
    </rPh>
    <rPh sb="68" eb="69">
      <t>ミ</t>
    </rPh>
    <phoneticPr fontId="13"/>
  </si>
  <si>
    <t>11.3.7 8:00</t>
    <phoneticPr fontId="13"/>
  </si>
  <si>
    <t>11.3.7 4:00H</t>
    <phoneticPr fontId="13"/>
  </si>
  <si>
    <t>11.3.7 4:00L</t>
    <phoneticPr fontId="13"/>
  </si>
  <si>
    <t>entry : UTの途中だと思われるが、押しが不十分だった。</t>
    <rPh sb="11" eb="13">
      <t>トチュウ</t>
    </rPh>
    <rPh sb="15" eb="16">
      <t>オモ</t>
    </rPh>
    <rPh sb="21" eb="22">
      <t>オ</t>
    </rPh>
    <rPh sb="24" eb="27">
      <t>フジュウブン</t>
    </rPh>
    <phoneticPr fontId="13"/>
  </si>
  <si>
    <t>11.3.7 20:00</t>
    <phoneticPr fontId="13"/>
  </si>
  <si>
    <t>11.3.7 16:00H</t>
    <phoneticPr fontId="13"/>
  </si>
  <si>
    <t>11.3.9 20:00</t>
    <phoneticPr fontId="13"/>
  </si>
  <si>
    <t>11.3.8 20:00L</t>
    <phoneticPr fontId="13"/>
  </si>
  <si>
    <t>entry : UTし中の押し若しくは横ばい</t>
    <rPh sb="11" eb="12">
      <t>チュウ</t>
    </rPh>
    <rPh sb="13" eb="14">
      <t>オ</t>
    </rPh>
    <rPh sb="15" eb="16">
      <t>モ</t>
    </rPh>
    <rPh sb="19" eb="20">
      <t>ヨコ</t>
    </rPh>
    <phoneticPr fontId="13"/>
  </si>
  <si>
    <t>11.3.29 8:00</t>
    <phoneticPr fontId="13"/>
  </si>
  <si>
    <t>11.3.29 00:00H</t>
    <phoneticPr fontId="13"/>
  </si>
  <si>
    <t>11.3.31 4:00</t>
    <phoneticPr fontId="13"/>
  </si>
  <si>
    <t>11.3.30 4:00L</t>
    <phoneticPr fontId="13"/>
  </si>
  <si>
    <t>11.3.31 12:00</t>
    <phoneticPr fontId="13"/>
  </si>
  <si>
    <t>11.3.31 8:00H</t>
    <phoneticPr fontId="13"/>
  </si>
  <si>
    <t>11.4.7 16:00</t>
    <phoneticPr fontId="13"/>
  </si>
  <si>
    <t>11.4.6 8:00L</t>
    <phoneticPr fontId="13"/>
  </si>
  <si>
    <t>entry : UT中、直近高値を試してからの調整中のPB</t>
    <rPh sb="10" eb="11">
      <t>チュウ</t>
    </rPh>
    <rPh sb="12" eb="14">
      <t>チョッキン</t>
    </rPh>
    <rPh sb="14" eb="16">
      <t>タカネ</t>
    </rPh>
    <rPh sb="17" eb="18">
      <t>タメ</t>
    </rPh>
    <rPh sb="23" eb="26">
      <t>チョウセイチュウ</t>
    </rPh>
    <phoneticPr fontId="13"/>
  </si>
  <si>
    <t>11.4.12 00:00</t>
    <phoneticPr fontId="13"/>
  </si>
  <si>
    <t>11.4.11 16:00L</t>
    <phoneticPr fontId="13"/>
  </si>
  <si>
    <t>11.4.20 00:00</t>
    <phoneticPr fontId="13"/>
  </si>
  <si>
    <t>11.4.18 20:00H</t>
    <phoneticPr fontId="13"/>
  </si>
  <si>
    <t>entry : 高値からの崩れのTrendFollow</t>
    <rPh sb="8" eb="10">
      <t>タカネ</t>
    </rPh>
    <rPh sb="13" eb="14">
      <t>クズ</t>
    </rPh>
    <phoneticPr fontId="13"/>
  </si>
  <si>
    <t>11.4.27 20:00</t>
    <phoneticPr fontId="13"/>
  </si>
  <si>
    <t>11.4.27 16:00L</t>
    <phoneticPr fontId="13"/>
  </si>
  <si>
    <t>11.5.6 12:00</t>
    <phoneticPr fontId="13"/>
  </si>
  <si>
    <t>11.5.5 4:00H</t>
    <phoneticPr fontId="13"/>
  </si>
  <si>
    <t>約4年間で22回のentryで、14Win vs 8Loss　　勝率64%　　　TradeChanceが少なすぎてとても待ちきれない。</t>
    <rPh sb="0" eb="1">
      <t>ヤク</t>
    </rPh>
    <rPh sb="2" eb="4">
      <t>ネンカン</t>
    </rPh>
    <rPh sb="7" eb="8">
      <t>カイ</t>
    </rPh>
    <rPh sb="32" eb="34">
      <t>ショウリツ</t>
    </rPh>
    <rPh sb="52" eb="53">
      <t>スク</t>
    </rPh>
    <rPh sb="60" eb="61">
      <t>マ</t>
    </rPh>
    <phoneticPr fontId="13"/>
  </si>
  <si>
    <t>entry : PBのひげのHが前回高値を抜いていたが、candleの実体では抜いていない。</t>
    <rPh sb="16" eb="18">
      <t>ゼンカイ</t>
    </rPh>
    <rPh sb="18" eb="20">
      <t>タカネ</t>
    </rPh>
    <rPh sb="21" eb="22">
      <t>ヌ</t>
    </rPh>
    <rPh sb="35" eb="37">
      <t>ジッタイ</t>
    </rPh>
    <rPh sb="39" eb="40">
      <t>ヌ</t>
    </rPh>
    <phoneticPr fontId="13"/>
  </si>
  <si>
    <t>11.5.11 12:00</t>
    <phoneticPr fontId="13"/>
  </si>
  <si>
    <t>11.5.11 8:00H</t>
    <phoneticPr fontId="13"/>
  </si>
  <si>
    <t>11.5.13 4:00</t>
    <phoneticPr fontId="13"/>
  </si>
  <si>
    <t>11.5.11 8:00L</t>
    <phoneticPr fontId="13"/>
  </si>
  <si>
    <t>entry : 戻りのないDT(~1か月）からup&amp;adj&amp;up後のPB</t>
    <rPh sb="8" eb="9">
      <t>モド</t>
    </rPh>
    <rPh sb="19" eb="20">
      <t>ゲツ</t>
    </rPh>
    <rPh sb="32" eb="33">
      <t>ゴ</t>
    </rPh>
    <phoneticPr fontId="13"/>
  </si>
  <si>
    <t>11.5.20 00:00</t>
    <phoneticPr fontId="13"/>
  </si>
  <si>
    <t>11.5.19 20:00H</t>
    <phoneticPr fontId="13"/>
  </si>
  <si>
    <t>11.5.23 8:00</t>
    <phoneticPr fontId="13"/>
  </si>
  <si>
    <t>11.5.19 20:00L</t>
    <phoneticPr fontId="13"/>
  </si>
  <si>
    <t>entry : 前回LC後、UT継続中中に出たPB。　5.23のLCはLC huntか？　下髭が長い。</t>
    <rPh sb="8" eb="10">
      <t>ゼンカイ</t>
    </rPh>
    <rPh sb="12" eb="13">
      <t>ゴ</t>
    </rPh>
    <rPh sb="16" eb="19">
      <t>ケイゾクチュウ</t>
    </rPh>
    <rPh sb="19" eb="20">
      <t>チュウ</t>
    </rPh>
    <rPh sb="21" eb="22">
      <t>デ</t>
    </rPh>
    <rPh sb="45" eb="46">
      <t>シタ</t>
    </rPh>
    <rPh sb="46" eb="47">
      <t>ヒゲ</t>
    </rPh>
    <rPh sb="48" eb="49">
      <t>ナガ</t>
    </rPh>
    <phoneticPr fontId="13"/>
  </si>
  <si>
    <t>11.5.23 20:00</t>
    <phoneticPr fontId="13"/>
  </si>
  <si>
    <t>11.5.23 8:00H</t>
    <phoneticPr fontId="13"/>
  </si>
  <si>
    <t>11.5.26 12:00</t>
    <phoneticPr fontId="13"/>
  </si>
  <si>
    <t>11.5.23 8:00L</t>
    <phoneticPr fontId="13"/>
  </si>
  <si>
    <r>
      <t>entry : 前回LCになったPB。　</t>
    </r>
    <r>
      <rPr>
        <sz val="11"/>
        <color rgb="FFFF0000"/>
        <rFont val="ＭＳ Ｐゴシック"/>
        <family val="3"/>
        <charset val="128"/>
      </rPr>
      <t>3連敗</t>
    </r>
    <r>
      <rPr>
        <sz val="11"/>
        <color indexed="8"/>
        <rFont val="ＭＳ Ｐゴシック"/>
        <family val="3"/>
        <charset val="128"/>
      </rPr>
      <t>。</t>
    </r>
    <rPh sb="8" eb="10">
      <t>ゼンカイ</t>
    </rPh>
    <rPh sb="21" eb="23">
      <t>レンパイ</t>
    </rPh>
    <phoneticPr fontId="13"/>
  </si>
  <si>
    <t>S</t>
    <phoneticPr fontId="13"/>
  </si>
  <si>
    <t>11.5.26 12:00</t>
    <phoneticPr fontId="13"/>
  </si>
  <si>
    <t>11.5.26 8:00L</t>
    <phoneticPr fontId="13"/>
  </si>
  <si>
    <t>11.5.30 16:00</t>
    <phoneticPr fontId="13"/>
  </si>
  <si>
    <t>11.5.30 00:00H</t>
    <phoneticPr fontId="13"/>
  </si>
  <si>
    <t>entry : Lで3連敗後、10MA・20MAがdown転換後のPB</t>
    <rPh sb="11" eb="14">
      <t>レンパイゴ</t>
    </rPh>
    <rPh sb="29" eb="31">
      <t>テンカン</t>
    </rPh>
    <rPh sb="31" eb="32">
      <t>ゴ</t>
    </rPh>
    <phoneticPr fontId="13"/>
  </si>
  <si>
    <t>11.6.3 20:00</t>
    <phoneticPr fontId="13"/>
  </si>
  <si>
    <t>11.6.3 16:00L</t>
    <phoneticPr fontId="13"/>
  </si>
  <si>
    <t>11.6.9 00:00</t>
    <phoneticPr fontId="13"/>
  </si>
  <si>
    <t>11.6.8 8:00H</t>
    <phoneticPr fontId="13"/>
  </si>
  <si>
    <t>entry : 上髭の長いPB</t>
    <rPh sb="8" eb="10">
      <t>ウワヒゲ</t>
    </rPh>
    <rPh sb="11" eb="12">
      <t>ナガ</t>
    </rPh>
    <phoneticPr fontId="13"/>
  </si>
  <si>
    <t>L</t>
    <phoneticPr fontId="13"/>
  </si>
  <si>
    <t>11.6.14 4:00</t>
    <phoneticPr fontId="13"/>
  </si>
  <si>
    <t>11.6.14 00:00H</t>
    <phoneticPr fontId="13"/>
  </si>
  <si>
    <t>11.6.16 8:00</t>
    <phoneticPr fontId="13"/>
  </si>
  <si>
    <t>11.6.15 12:00L</t>
    <phoneticPr fontId="13"/>
  </si>
  <si>
    <t>11.6.23 00:00</t>
    <phoneticPr fontId="13"/>
  </si>
  <si>
    <t>11.6.22 20:00H</t>
    <phoneticPr fontId="13"/>
  </si>
  <si>
    <t>11.6.24 8:00</t>
    <phoneticPr fontId="13"/>
  </si>
  <si>
    <t>11.6.22 20:00L</t>
    <phoneticPr fontId="13"/>
  </si>
  <si>
    <t>entry : 底からUP、2回調整後のPB</t>
    <rPh sb="8" eb="9">
      <t>ソコ</t>
    </rPh>
    <rPh sb="15" eb="16">
      <t>カイ</t>
    </rPh>
    <rPh sb="16" eb="19">
      <t>チョウセイゴ</t>
    </rPh>
    <phoneticPr fontId="13"/>
  </si>
  <si>
    <t>entry : 底から2回調整後だが、上のケースと違い、調整というより横ばい</t>
    <rPh sb="8" eb="9">
      <t>ソコ</t>
    </rPh>
    <rPh sb="12" eb="13">
      <t>カイ</t>
    </rPh>
    <rPh sb="13" eb="16">
      <t>チョウセイゴ</t>
    </rPh>
    <rPh sb="19" eb="20">
      <t>ウエ</t>
    </rPh>
    <rPh sb="25" eb="26">
      <t>チガ</t>
    </rPh>
    <rPh sb="28" eb="30">
      <t>チョウセイ</t>
    </rPh>
    <rPh sb="35" eb="36">
      <t>ヨコ</t>
    </rPh>
    <phoneticPr fontId="13"/>
  </si>
  <si>
    <t>11.7.6 12:00</t>
    <phoneticPr fontId="13"/>
  </si>
  <si>
    <t>11.7.6 8:00H</t>
    <phoneticPr fontId="13"/>
  </si>
  <si>
    <t>11.7.6 16:00</t>
    <phoneticPr fontId="13"/>
  </si>
  <si>
    <t>11.7.6 8:00L</t>
    <phoneticPr fontId="13"/>
  </si>
  <si>
    <t>entry : 10MA&gt;20MA（両方ともUT)の状態でPB</t>
    <rPh sb="18" eb="20">
      <t>リョウホウ</t>
    </rPh>
    <rPh sb="26" eb="28">
      <t>ジョウタイ</t>
    </rPh>
    <phoneticPr fontId="13"/>
  </si>
  <si>
    <t>11.7.7 12:00</t>
    <phoneticPr fontId="13"/>
  </si>
  <si>
    <t>11.7.7 4:00H</t>
    <phoneticPr fontId="13"/>
  </si>
  <si>
    <t>11.7.8 12:00</t>
    <phoneticPr fontId="13"/>
  </si>
  <si>
    <t>11.7.8 00:00L</t>
    <phoneticPr fontId="13"/>
  </si>
  <si>
    <t>11.7.11 12:00</t>
    <phoneticPr fontId="13"/>
  </si>
  <si>
    <t>11.7.11 8:00L</t>
    <phoneticPr fontId="13"/>
  </si>
  <si>
    <t>11.7.13 00:00</t>
    <phoneticPr fontId="13"/>
  </si>
  <si>
    <t>11.7.12 20:00H</t>
    <phoneticPr fontId="13"/>
  </si>
  <si>
    <r>
      <t>e</t>
    </r>
    <r>
      <rPr>
        <sz val="11"/>
        <color indexed="8"/>
        <rFont val="ＭＳ Ｐゴシック"/>
        <family val="3"/>
        <charset val="128"/>
      </rPr>
      <t>ntry : 前回LでLC後、DT継続に見えたのでentry</t>
    </r>
    <rPh sb="8" eb="10">
      <t>ゼンカイ</t>
    </rPh>
    <rPh sb="14" eb="15">
      <t>ゴ</t>
    </rPh>
    <rPh sb="18" eb="20">
      <t>ケイゾク</t>
    </rPh>
    <rPh sb="21" eb="22">
      <t>ミ</t>
    </rPh>
    <phoneticPr fontId="13"/>
  </si>
  <si>
    <t>11.7.21 12:00</t>
    <phoneticPr fontId="13"/>
  </si>
  <si>
    <t>11.7.21 4:00L</t>
    <phoneticPr fontId="13"/>
  </si>
  <si>
    <t>11.7.25 16:00</t>
    <phoneticPr fontId="13"/>
  </si>
  <si>
    <t>11.7.25 12:00H</t>
    <phoneticPr fontId="13"/>
  </si>
  <si>
    <t>entry : 一度、大底に達したかに見えたが、DT継続の様子</t>
    <rPh sb="8" eb="10">
      <t>イチド</t>
    </rPh>
    <rPh sb="11" eb="12">
      <t>オオ</t>
    </rPh>
    <rPh sb="12" eb="13">
      <t>ソコ</t>
    </rPh>
    <rPh sb="14" eb="15">
      <t>タッ</t>
    </rPh>
    <rPh sb="19" eb="20">
      <t>ミ</t>
    </rPh>
    <rPh sb="26" eb="28">
      <t>ケイゾク</t>
    </rPh>
    <rPh sb="29" eb="31">
      <t>ヨウス</t>
    </rPh>
    <phoneticPr fontId="13"/>
  </si>
  <si>
    <r>
      <t>U</t>
    </r>
    <r>
      <rPr>
        <sz val="11"/>
        <color indexed="8"/>
        <rFont val="ＭＳ Ｐゴシック"/>
        <family val="3"/>
        <charset val="128"/>
      </rPr>
      <t>SD/JPY</t>
    </r>
    <phoneticPr fontId="13"/>
  </si>
  <si>
    <r>
      <t>2</t>
    </r>
    <r>
      <rPr>
        <sz val="11"/>
        <color indexed="8"/>
        <rFont val="ＭＳ Ｐゴシック"/>
        <family val="3"/>
        <charset val="128"/>
      </rPr>
      <t>011.11.25 - 2015.3.18</t>
    </r>
    <phoneticPr fontId="13"/>
  </si>
  <si>
    <r>
      <t>U</t>
    </r>
    <r>
      <rPr>
        <sz val="11"/>
        <color indexed="8"/>
        <rFont val="ＭＳ Ｐゴシック"/>
        <family val="3"/>
        <charset val="128"/>
      </rPr>
      <t>SD/JPY</t>
    </r>
    <phoneticPr fontId="13"/>
  </si>
  <si>
    <t>11.9.8 16:00</t>
    <phoneticPr fontId="13"/>
  </si>
  <si>
    <t>11.9.8 12:00H</t>
    <phoneticPr fontId="13"/>
  </si>
  <si>
    <t>11.9.9 16:00</t>
    <phoneticPr fontId="13"/>
  </si>
  <si>
    <t>11.9.9 8:00L</t>
    <phoneticPr fontId="13"/>
  </si>
  <si>
    <t>Lose</t>
    <phoneticPr fontId="13"/>
  </si>
  <si>
    <t>entry : 約一か月間底練り後のUT開始。　Exit：LC huntに引っかかった？</t>
    <rPh sb="8" eb="9">
      <t>ヤク</t>
    </rPh>
    <rPh sb="9" eb="10">
      <t>イッ</t>
    </rPh>
    <rPh sb="11" eb="13">
      <t>ゲツカン</t>
    </rPh>
    <rPh sb="13" eb="14">
      <t>ソコ</t>
    </rPh>
    <rPh sb="14" eb="15">
      <t>ネ</t>
    </rPh>
    <rPh sb="16" eb="17">
      <t>ゴ</t>
    </rPh>
    <rPh sb="20" eb="22">
      <t>カイシ</t>
    </rPh>
    <rPh sb="37" eb="38">
      <t>ヒ</t>
    </rPh>
    <phoneticPr fontId="13"/>
  </si>
  <si>
    <t>11.9.29 12:00</t>
    <phoneticPr fontId="13"/>
  </si>
  <si>
    <t>11.9.29 8:00H</t>
    <phoneticPr fontId="13"/>
  </si>
  <si>
    <t>11.10.3 8:00</t>
    <phoneticPr fontId="13"/>
  </si>
  <si>
    <t>11.10.3 4:00L</t>
    <phoneticPr fontId="13"/>
  </si>
  <si>
    <t>entry : 前回LCから更に~一か月後に、10MA&gt;20MAで発生したPB</t>
    <rPh sb="8" eb="10">
      <t>ゼンカイ</t>
    </rPh>
    <rPh sb="14" eb="15">
      <t>サラ</t>
    </rPh>
    <rPh sb="17" eb="18">
      <t>イッ</t>
    </rPh>
    <rPh sb="19" eb="20">
      <t>ゲツ</t>
    </rPh>
    <rPh sb="20" eb="21">
      <t>ゴ</t>
    </rPh>
    <rPh sb="33" eb="35">
      <t>ハッセイ</t>
    </rPh>
    <phoneticPr fontId="13"/>
  </si>
  <si>
    <t>11.10.20 20:00</t>
    <phoneticPr fontId="13"/>
  </si>
  <si>
    <t>11.10.20 16:00L</t>
    <phoneticPr fontId="13"/>
  </si>
  <si>
    <t>11.10.24 00:00</t>
    <phoneticPr fontId="13"/>
  </si>
  <si>
    <t>11.10.21 16:00H</t>
    <phoneticPr fontId="13"/>
  </si>
  <si>
    <t>entry : 下髭ほどではないが上髭もある程度長い</t>
    <rPh sb="17" eb="19">
      <t>ウワヒゲ</t>
    </rPh>
    <rPh sb="22" eb="24">
      <t>テイド</t>
    </rPh>
    <rPh sb="24" eb="25">
      <t>ナガ</t>
    </rPh>
    <phoneticPr fontId="13"/>
  </si>
  <si>
    <t>11.11.1 12:00</t>
    <phoneticPr fontId="13"/>
  </si>
  <si>
    <t>11.11.1 8:00H</t>
    <phoneticPr fontId="13"/>
  </si>
  <si>
    <t>11.11.2 00:00</t>
    <phoneticPr fontId="13"/>
  </si>
  <si>
    <t>11.1 20:00L</t>
    <phoneticPr fontId="13"/>
  </si>
  <si>
    <t>entry : ものすごい上げの後のPB（介入があった？）</t>
    <rPh sb="13" eb="14">
      <t>ア</t>
    </rPh>
    <rPh sb="16" eb="17">
      <t>アト</t>
    </rPh>
    <rPh sb="21" eb="23">
      <t>カイニュウ</t>
    </rPh>
    <phoneticPr fontId="13"/>
  </si>
  <si>
    <t>11.11.8 12:00</t>
    <phoneticPr fontId="13"/>
  </si>
  <si>
    <t>11.11.8 8:00L</t>
    <phoneticPr fontId="13"/>
  </si>
  <si>
    <t>11.11.9 20:00</t>
    <phoneticPr fontId="13"/>
  </si>
  <si>
    <t>11.11.8 16:00H</t>
    <phoneticPr fontId="13"/>
  </si>
  <si>
    <t>11.11.10 00:00</t>
    <phoneticPr fontId="13"/>
  </si>
  <si>
    <t>11.11.9 20:00L</t>
    <phoneticPr fontId="13"/>
  </si>
  <si>
    <t>11.11.14 16:00</t>
    <phoneticPr fontId="13"/>
  </si>
  <si>
    <t>11.11.14 12:00H</t>
    <phoneticPr fontId="13"/>
  </si>
  <si>
    <t>entry : 介入と思われる大幅upの後の、自律下げか？</t>
    <rPh sb="8" eb="10">
      <t>カイニュウ</t>
    </rPh>
    <rPh sb="11" eb="12">
      <t>オモ</t>
    </rPh>
    <rPh sb="15" eb="17">
      <t>オオハバ</t>
    </rPh>
    <rPh sb="20" eb="21">
      <t>アト</t>
    </rPh>
    <rPh sb="23" eb="25">
      <t>ジリツ</t>
    </rPh>
    <rPh sb="25" eb="26">
      <t>サ</t>
    </rPh>
    <phoneticPr fontId="13"/>
  </si>
  <si>
    <t>細かいチャンスを捉えて行けばそれなりにプラスになるが、獲得PIPSが小さいものも含まれて労力の割に得られるものが多くないかも？？　大きく狙えるところを選んだほうがいいのでは？　回転が落ちるのを補うために多通貨でのTradeを考えたほうが効率がいいか？？</t>
    <rPh sb="0" eb="1">
      <t>コマ</t>
    </rPh>
    <rPh sb="8" eb="9">
      <t>トラ</t>
    </rPh>
    <rPh sb="11" eb="12">
      <t>イ</t>
    </rPh>
    <rPh sb="27" eb="29">
      <t>カクトク</t>
    </rPh>
    <rPh sb="34" eb="35">
      <t>チイ</t>
    </rPh>
    <rPh sb="40" eb="41">
      <t>フク</t>
    </rPh>
    <rPh sb="44" eb="46">
      <t>ロウリョク</t>
    </rPh>
    <rPh sb="47" eb="48">
      <t>ワリ</t>
    </rPh>
    <rPh sb="49" eb="50">
      <t>エ</t>
    </rPh>
    <rPh sb="56" eb="57">
      <t>オオ</t>
    </rPh>
    <rPh sb="65" eb="66">
      <t>オオ</t>
    </rPh>
    <rPh sb="68" eb="69">
      <t>ネラ</t>
    </rPh>
    <rPh sb="75" eb="76">
      <t>エラ</t>
    </rPh>
    <rPh sb="88" eb="90">
      <t>カイテン</t>
    </rPh>
    <rPh sb="91" eb="92">
      <t>オ</t>
    </rPh>
    <rPh sb="96" eb="97">
      <t>オギナ</t>
    </rPh>
    <rPh sb="101" eb="102">
      <t>タ</t>
    </rPh>
    <rPh sb="102" eb="104">
      <t>ツウカ</t>
    </rPh>
    <rPh sb="112" eb="113">
      <t>カンガ</t>
    </rPh>
    <rPh sb="118" eb="120">
      <t>コウリツ</t>
    </rPh>
    <phoneticPr fontId="13"/>
  </si>
  <si>
    <t>11.12.5 8:00</t>
    <phoneticPr fontId="13"/>
  </si>
  <si>
    <t>11.12.5 4:00H</t>
    <phoneticPr fontId="13"/>
  </si>
  <si>
    <t>11.12.5 12:00</t>
    <phoneticPr fontId="13"/>
  </si>
  <si>
    <t>11.12.5 4:00L</t>
    <phoneticPr fontId="13"/>
  </si>
  <si>
    <t>entry : 中途半端なところか？？</t>
    <rPh sb="8" eb="10">
      <t>チュウト</t>
    </rPh>
    <rPh sb="10" eb="12">
      <t>ハンパ</t>
    </rPh>
    <phoneticPr fontId="13"/>
  </si>
  <si>
    <t>11.12.12 20:00</t>
    <phoneticPr fontId="13"/>
  </si>
  <si>
    <t>11.12.12 16:00H</t>
    <phoneticPr fontId="13"/>
  </si>
  <si>
    <t>11.12.13 4:00</t>
    <phoneticPr fontId="13"/>
  </si>
  <si>
    <t>11.12.13 00:00L</t>
    <phoneticPr fontId="13"/>
  </si>
  <si>
    <t>entry : チョイDownのchannelの上辺抜け狙い</t>
    <rPh sb="24" eb="26">
      <t>ジョウヘン</t>
    </rPh>
    <rPh sb="26" eb="27">
      <t>ヌ</t>
    </rPh>
    <rPh sb="28" eb="29">
      <t>ネラ</t>
    </rPh>
    <phoneticPr fontId="13"/>
  </si>
  <si>
    <t>11.12.13 16:00</t>
    <phoneticPr fontId="13"/>
  </si>
  <si>
    <t>11.12.13 8:00H</t>
    <phoneticPr fontId="13"/>
  </si>
  <si>
    <t>11.12.18 8:00</t>
    <phoneticPr fontId="13"/>
  </si>
  <si>
    <t>11.12.14 12:00L</t>
    <phoneticPr fontId="13"/>
  </si>
  <si>
    <t>entry : PB陰だったがチョイ取れた</t>
    <rPh sb="10" eb="11">
      <t>イン</t>
    </rPh>
    <rPh sb="18" eb="19">
      <t>ト</t>
    </rPh>
    <phoneticPr fontId="13"/>
  </si>
  <si>
    <t>11.12.30 4:00</t>
    <phoneticPr fontId="13"/>
  </si>
  <si>
    <t>11.12.30 00:00L</t>
    <phoneticPr fontId="13"/>
  </si>
  <si>
    <t>12.1.4 12:00</t>
    <phoneticPr fontId="13"/>
  </si>
  <si>
    <t>12.1.4 4:00H</t>
    <phoneticPr fontId="13"/>
  </si>
  <si>
    <t>entry : 戻りのないDT途中のPB（陰線）</t>
    <rPh sb="8" eb="9">
      <t>モド</t>
    </rPh>
    <rPh sb="15" eb="17">
      <t>トチュウ</t>
    </rPh>
    <rPh sb="21" eb="23">
      <t>インセン</t>
    </rPh>
    <phoneticPr fontId="13"/>
  </si>
  <si>
    <t>Win</t>
    <phoneticPr fontId="13"/>
  </si>
  <si>
    <t>Lose</t>
    <phoneticPr fontId="13"/>
  </si>
  <si>
    <t>w ration</t>
    <phoneticPr fontId="13"/>
  </si>
  <si>
    <t>条件成立で多くのentryをしようとした結果</t>
    <rPh sb="0" eb="2">
      <t>ジョウケン</t>
    </rPh>
    <rPh sb="2" eb="4">
      <t>セイリツ</t>
    </rPh>
    <rPh sb="5" eb="6">
      <t>オオ</t>
    </rPh>
    <rPh sb="20" eb="22">
      <t>ケッカ</t>
    </rPh>
    <phoneticPr fontId="13"/>
  </si>
  <si>
    <t>12.1.26 16:00</t>
    <phoneticPr fontId="13"/>
  </si>
  <si>
    <t>12.1.6 12:00L</t>
    <phoneticPr fontId="13"/>
  </si>
  <si>
    <t>12.1.31 00:00</t>
    <phoneticPr fontId="13"/>
  </si>
  <si>
    <t>12.1.30 20:00H</t>
    <phoneticPr fontId="13"/>
  </si>
  <si>
    <t>L</t>
    <phoneticPr fontId="13"/>
  </si>
  <si>
    <t>12.2.8 16:00</t>
    <phoneticPr fontId="13"/>
  </si>
  <si>
    <t>12.2.8 12:00H</t>
    <phoneticPr fontId="13"/>
  </si>
  <si>
    <t>12.2.10 16:00</t>
    <phoneticPr fontId="13"/>
  </si>
  <si>
    <t>12.2.10 8:00L</t>
    <phoneticPr fontId="13"/>
  </si>
  <si>
    <t>entry : 戻りのないUT途中のPB(陰線）</t>
    <rPh sb="8" eb="9">
      <t>モド</t>
    </rPh>
    <rPh sb="15" eb="17">
      <t>トチュウ</t>
    </rPh>
    <rPh sb="21" eb="23">
      <t>インセン</t>
    </rPh>
    <phoneticPr fontId="13"/>
  </si>
  <si>
    <t>L</t>
    <phoneticPr fontId="13"/>
  </si>
  <si>
    <t>12.2.14 4:00</t>
    <phoneticPr fontId="13"/>
  </si>
  <si>
    <t>12.2.14 00:00H</t>
    <phoneticPr fontId="13"/>
  </si>
  <si>
    <t>12.2.15 16:00</t>
    <phoneticPr fontId="13"/>
  </si>
  <si>
    <t>12.2.15 00:00L</t>
    <phoneticPr fontId="13"/>
  </si>
  <si>
    <t>entry : 戻りのないUT途中の押しPB(陽線）</t>
    <rPh sb="8" eb="9">
      <t>モド</t>
    </rPh>
    <rPh sb="15" eb="17">
      <t>トチュウ</t>
    </rPh>
    <rPh sb="18" eb="19">
      <t>オ</t>
    </rPh>
    <rPh sb="23" eb="24">
      <t>ヨウ</t>
    </rPh>
    <rPh sb="24" eb="25">
      <t>セン</t>
    </rPh>
    <phoneticPr fontId="13"/>
  </si>
  <si>
    <t>12.2.16 8:00</t>
    <phoneticPr fontId="13"/>
  </si>
  <si>
    <t>12.2.16 4:00H</t>
    <phoneticPr fontId="13"/>
  </si>
  <si>
    <t>12.2.21 12:00</t>
    <phoneticPr fontId="13"/>
  </si>
  <si>
    <t>12.2.21 8:00L</t>
    <phoneticPr fontId="13"/>
  </si>
  <si>
    <t>entry : 戻りのないUT途中の押しPB(陰線）</t>
    <rPh sb="8" eb="9">
      <t>モド</t>
    </rPh>
    <rPh sb="15" eb="17">
      <t>トチュウ</t>
    </rPh>
    <rPh sb="18" eb="19">
      <t>オ</t>
    </rPh>
    <rPh sb="23" eb="24">
      <t>イン</t>
    </rPh>
    <rPh sb="24" eb="25">
      <t>セン</t>
    </rPh>
    <phoneticPr fontId="13"/>
  </si>
  <si>
    <t>Pips</t>
    <phoneticPr fontId="13"/>
  </si>
  <si>
    <t>L</t>
    <phoneticPr fontId="13"/>
  </si>
  <si>
    <t>13.10.9 20:00</t>
    <phoneticPr fontId="13"/>
  </si>
  <si>
    <t>13.10.9 16:00H</t>
    <phoneticPr fontId="13"/>
  </si>
  <si>
    <t>13.10.14 00:00</t>
    <phoneticPr fontId="13"/>
  </si>
  <si>
    <t>13.10.11 12:00L</t>
    <phoneticPr fontId="13"/>
  </si>
  <si>
    <t>entry : bottomから2波動目の押しPB（陰線）</t>
    <rPh sb="17" eb="19">
      <t>ハドウ</t>
    </rPh>
    <rPh sb="19" eb="20">
      <t>メ</t>
    </rPh>
    <rPh sb="21" eb="22">
      <t>オ</t>
    </rPh>
    <rPh sb="26" eb="28">
      <t>インセン</t>
    </rPh>
    <phoneticPr fontId="13"/>
  </si>
  <si>
    <t>14.8.19 8:00H</t>
    <phoneticPr fontId="13"/>
  </si>
  <si>
    <t>14.8.19 12:00</t>
    <phoneticPr fontId="13"/>
  </si>
  <si>
    <t>14.8.22 12:00</t>
    <phoneticPr fontId="13"/>
  </si>
  <si>
    <t>14.8.21 16:00L</t>
    <phoneticPr fontId="13"/>
  </si>
  <si>
    <t>entry :GU後調整を経て発生したPB(陽線　小さい）</t>
    <rPh sb="9" eb="10">
      <t>ゴ</t>
    </rPh>
    <rPh sb="10" eb="12">
      <t>チョウセイ</t>
    </rPh>
    <rPh sb="13" eb="14">
      <t>ヘ</t>
    </rPh>
    <rPh sb="15" eb="17">
      <t>ハッセイ</t>
    </rPh>
    <rPh sb="22" eb="23">
      <t>ヨウ</t>
    </rPh>
    <rPh sb="23" eb="24">
      <t>セン</t>
    </rPh>
    <rPh sb="25" eb="26">
      <t>チイ</t>
    </rPh>
    <phoneticPr fontId="13"/>
  </si>
  <si>
    <t>L</t>
    <phoneticPr fontId="13"/>
  </si>
  <si>
    <t>14.8.22 16:00</t>
    <phoneticPr fontId="13"/>
  </si>
  <si>
    <t>14.8.22 12:00H</t>
    <phoneticPr fontId="13"/>
  </si>
  <si>
    <t>14.8.22 8:00</t>
    <phoneticPr fontId="13"/>
  </si>
  <si>
    <t>14.8.25 4:00L</t>
    <phoneticPr fontId="13"/>
  </si>
  <si>
    <t>entry : up後、plateauを経てadj後のPB(陽線）</t>
    <rPh sb="10" eb="11">
      <t>ゴ</t>
    </rPh>
    <rPh sb="20" eb="21">
      <t>ヘ</t>
    </rPh>
    <rPh sb="25" eb="26">
      <t>ゴ</t>
    </rPh>
    <rPh sb="30" eb="32">
      <t>ヨウセン</t>
    </rPh>
    <phoneticPr fontId="13"/>
  </si>
  <si>
    <t>14.8.29 20:00</t>
    <phoneticPr fontId="13"/>
  </si>
  <si>
    <t>14.8.29 12:00H</t>
    <phoneticPr fontId="13"/>
  </si>
  <si>
    <t>14.9.3 8:00</t>
    <phoneticPr fontId="13"/>
  </si>
  <si>
    <t>14.9.3 00:00L</t>
    <phoneticPr fontId="13"/>
  </si>
  <si>
    <t>entry : 前回のUTからadj後のUTでのPB(陽線）</t>
    <rPh sb="8" eb="10">
      <t>ゼンカイ</t>
    </rPh>
    <rPh sb="18" eb="19">
      <t>ゴ</t>
    </rPh>
    <rPh sb="27" eb="29">
      <t>ヨウセン</t>
    </rPh>
    <phoneticPr fontId="13"/>
  </si>
  <si>
    <t>14.9.8 8:00</t>
    <phoneticPr fontId="13"/>
  </si>
  <si>
    <t>14.9.8 4:00H</t>
    <phoneticPr fontId="13"/>
  </si>
  <si>
    <t>14.9.10 00:00</t>
    <phoneticPr fontId="13"/>
  </si>
  <si>
    <t>14.9.9 16:00L</t>
    <phoneticPr fontId="13"/>
  </si>
  <si>
    <t>entry : H&amp;Sになるかもというところで発生したPB(陰線)</t>
    <rPh sb="23" eb="25">
      <t>ハッセイ</t>
    </rPh>
    <rPh sb="30" eb="32">
      <t>インセン</t>
    </rPh>
    <phoneticPr fontId="13"/>
  </si>
  <si>
    <t>14.9.10 4:00</t>
    <phoneticPr fontId="13"/>
  </si>
  <si>
    <t>14.9.10 00:00H</t>
    <phoneticPr fontId="13"/>
  </si>
  <si>
    <t>14.9.10 20:00L</t>
    <phoneticPr fontId="13"/>
  </si>
  <si>
    <t>entry : 前回の急激なUT後のadjで発生したPB(陰線)</t>
    <rPh sb="8" eb="10">
      <t>ゼンカイ</t>
    </rPh>
    <rPh sb="11" eb="13">
      <t>キュウゲキ</t>
    </rPh>
    <rPh sb="16" eb="17">
      <t>ゴ</t>
    </rPh>
    <rPh sb="22" eb="24">
      <t>ハッセイ</t>
    </rPh>
    <rPh sb="29" eb="31">
      <t>インセン</t>
    </rPh>
    <phoneticPr fontId="13"/>
  </si>
  <si>
    <t>L</t>
    <phoneticPr fontId="13"/>
  </si>
  <si>
    <t>14.9.16 8:00</t>
    <phoneticPr fontId="13"/>
  </si>
  <si>
    <t>14.9.16 16:00</t>
    <phoneticPr fontId="13"/>
  </si>
  <si>
    <t>14.9.16 4:00L</t>
    <phoneticPr fontId="13"/>
  </si>
  <si>
    <t>entry : 戻りのないUTの天井と思われるあたりでのadjからの反発を狙った</t>
    <rPh sb="8" eb="9">
      <t>モド</t>
    </rPh>
    <rPh sb="16" eb="18">
      <t>テンジョウ</t>
    </rPh>
    <rPh sb="19" eb="20">
      <t>オモ</t>
    </rPh>
    <rPh sb="34" eb="36">
      <t>ハンパツ</t>
    </rPh>
    <rPh sb="37" eb="38">
      <t>ネラ</t>
    </rPh>
    <phoneticPr fontId="13"/>
  </si>
  <si>
    <t>14.9.17 00:00</t>
    <phoneticPr fontId="13"/>
  </si>
  <si>
    <t>14.9.16 16:00H</t>
    <phoneticPr fontId="13"/>
  </si>
  <si>
    <t>14.9.16 4:00H</t>
    <phoneticPr fontId="13"/>
  </si>
  <si>
    <t>14.9.19 12:00</t>
    <phoneticPr fontId="13"/>
  </si>
  <si>
    <t>14.9.19 4:00L</t>
    <phoneticPr fontId="13"/>
  </si>
  <si>
    <t>entry : 戻りのないUT後adjし始めたが23.6まで落ちる前にPB（この場合は陰線）→戻りのない相場の継続の可能性？</t>
    <rPh sb="8" eb="9">
      <t>モド</t>
    </rPh>
    <rPh sb="15" eb="16">
      <t>ゴ</t>
    </rPh>
    <rPh sb="20" eb="21">
      <t>ハジ</t>
    </rPh>
    <rPh sb="30" eb="31">
      <t>オ</t>
    </rPh>
    <rPh sb="33" eb="34">
      <t>マエ</t>
    </rPh>
    <rPh sb="40" eb="42">
      <t>バアイ</t>
    </rPh>
    <rPh sb="43" eb="45">
      <t>インセン</t>
    </rPh>
    <rPh sb="47" eb="48">
      <t>モド</t>
    </rPh>
    <rPh sb="52" eb="54">
      <t>ソウバ</t>
    </rPh>
    <rPh sb="55" eb="57">
      <t>ケイゾク</t>
    </rPh>
    <rPh sb="58" eb="61">
      <t>カノウセイ</t>
    </rPh>
    <phoneticPr fontId="13"/>
  </si>
  <si>
    <t>14.9.29 20:00</t>
    <phoneticPr fontId="13"/>
  </si>
  <si>
    <t>14.9.29 16:00H</t>
    <phoneticPr fontId="13"/>
  </si>
  <si>
    <t>14.10.1 16:00</t>
    <phoneticPr fontId="13"/>
  </si>
  <si>
    <t>14.10.1 4:00L</t>
    <phoneticPr fontId="13"/>
  </si>
  <si>
    <t>entry : 戻りのないUT後adjするが23.6まで下がらずup再開に見えた。10MA・20MAの上でPB（下髭はそれほど長くない＆陽線）</t>
    <rPh sb="8" eb="9">
      <t>モド</t>
    </rPh>
    <rPh sb="15" eb="16">
      <t>ゴ</t>
    </rPh>
    <rPh sb="28" eb="29">
      <t>サ</t>
    </rPh>
    <rPh sb="34" eb="36">
      <t>サイカイ</t>
    </rPh>
    <rPh sb="37" eb="38">
      <t>ミ</t>
    </rPh>
    <rPh sb="51" eb="52">
      <t>ウエ</t>
    </rPh>
    <rPh sb="56" eb="57">
      <t>シタ</t>
    </rPh>
    <rPh sb="57" eb="58">
      <t>ヒゲ</t>
    </rPh>
    <rPh sb="63" eb="64">
      <t>ナガ</t>
    </rPh>
    <rPh sb="68" eb="70">
      <t>ヨウセン</t>
    </rPh>
    <phoneticPr fontId="13"/>
  </si>
  <si>
    <t>14.10.7 8:00</t>
    <phoneticPr fontId="13"/>
  </si>
  <si>
    <t>14.10.7 4:00L</t>
    <phoneticPr fontId="13"/>
  </si>
  <si>
    <t>14.10.14 12:00</t>
    <phoneticPr fontId="13"/>
  </si>
  <si>
    <t>Target 61.8</t>
    <phoneticPr fontId="13"/>
  </si>
  <si>
    <t>entry : 戻りのないUT後、38.2touch＆adj後23.8まで下がって出たPB(陰線)。　戻りのない相場の後は、逆の戻りのない相場を狙っているので、Trailing stopはDOWに基づいて動かしたほうが良い？　→Targetは61.8</t>
    <rPh sb="8" eb="9">
      <t>モド</t>
    </rPh>
    <rPh sb="15" eb="16">
      <t>ゴ</t>
    </rPh>
    <rPh sb="30" eb="31">
      <t>ゴ</t>
    </rPh>
    <rPh sb="37" eb="38">
      <t>サ</t>
    </rPh>
    <rPh sb="41" eb="42">
      <t>デ</t>
    </rPh>
    <rPh sb="46" eb="48">
      <t>インセン</t>
    </rPh>
    <rPh sb="51" eb="52">
      <t>モド</t>
    </rPh>
    <rPh sb="56" eb="58">
      <t>ソウバ</t>
    </rPh>
    <rPh sb="59" eb="60">
      <t>アト</t>
    </rPh>
    <rPh sb="62" eb="63">
      <t>ギャク</t>
    </rPh>
    <rPh sb="64" eb="65">
      <t>モド</t>
    </rPh>
    <rPh sb="69" eb="71">
      <t>ソウバ</t>
    </rPh>
    <rPh sb="72" eb="73">
      <t>ネラ</t>
    </rPh>
    <rPh sb="98" eb="99">
      <t>モト</t>
    </rPh>
    <rPh sb="102" eb="103">
      <t>ウゴ</t>
    </rPh>
    <rPh sb="109" eb="110">
      <t>ヨ</t>
    </rPh>
    <phoneticPr fontId="13"/>
  </si>
  <si>
    <t>S</t>
    <phoneticPr fontId="13"/>
  </si>
  <si>
    <t>14.10.15 8:00</t>
    <phoneticPr fontId="13"/>
  </si>
  <si>
    <t>14.10.15 8:00L</t>
    <phoneticPr fontId="13"/>
  </si>
  <si>
    <t>14.10.16 16:00</t>
    <phoneticPr fontId="13"/>
  </si>
  <si>
    <t>14.10.16 12:00H</t>
    <phoneticPr fontId="13"/>
  </si>
  <si>
    <t>entry : 前回exit後、23.6付近でPB(陰線）発生したのでgo。TightにTrailingStopでexit</t>
    <rPh sb="8" eb="10">
      <t>ゼンカイ</t>
    </rPh>
    <rPh sb="14" eb="15">
      <t>ゴ</t>
    </rPh>
    <rPh sb="20" eb="22">
      <t>フキン</t>
    </rPh>
    <rPh sb="26" eb="28">
      <t>インセン</t>
    </rPh>
    <rPh sb="29" eb="31">
      <t>ハッセイ</t>
    </rPh>
    <phoneticPr fontId="13"/>
  </si>
  <si>
    <t>L</t>
    <phoneticPr fontId="13"/>
  </si>
  <si>
    <t>15.3.27 00:00</t>
    <phoneticPr fontId="13"/>
  </si>
  <si>
    <t>15.3.27 16:00H</t>
    <phoneticPr fontId="13"/>
  </si>
  <si>
    <t>15.3.31 8:00</t>
    <phoneticPr fontId="13"/>
  </si>
  <si>
    <t>15.3.31 4:00L</t>
    <phoneticPr fontId="13"/>
  </si>
  <si>
    <t>entry : 戻りのないDTの後、38.2まで戻して調整後に出たPB(陽線)　　TrailingStopでtightにexit</t>
    <rPh sb="8" eb="9">
      <t>モド</t>
    </rPh>
    <rPh sb="16" eb="17">
      <t>アト</t>
    </rPh>
    <rPh sb="24" eb="25">
      <t>モド</t>
    </rPh>
    <rPh sb="27" eb="30">
      <t>チョウセイゴ</t>
    </rPh>
    <rPh sb="31" eb="32">
      <t>デ</t>
    </rPh>
    <rPh sb="36" eb="37">
      <t>ヨウ</t>
    </rPh>
    <rPh sb="37" eb="38">
      <t>セン</t>
    </rPh>
    <phoneticPr fontId="13"/>
  </si>
  <si>
    <t>15.3.31 12:00</t>
    <phoneticPr fontId="13"/>
  </si>
  <si>
    <t>15.3.31 8:00H</t>
    <phoneticPr fontId="13"/>
  </si>
  <si>
    <t>15.3.31 8:00L</t>
    <phoneticPr fontId="13"/>
  </si>
  <si>
    <t>entry : 戻りのないUTの押しで出たPB(陰線)　→　MAに触ってなかった</t>
    <rPh sb="8" eb="9">
      <t>モド</t>
    </rPh>
    <rPh sb="16" eb="17">
      <t>オ</t>
    </rPh>
    <rPh sb="19" eb="20">
      <t>デ</t>
    </rPh>
    <rPh sb="24" eb="26">
      <t>インセン</t>
    </rPh>
    <rPh sb="33" eb="34">
      <t>サワ</t>
    </rPh>
    <phoneticPr fontId="13"/>
  </si>
  <si>
    <t>15.4.1 8:00</t>
    <phoneticPr fontId="13"/>
  </si>
  <si>
    <t>15.4.1 4:00H</t>
    <phoneticPr fontId="13"/>
  </si>
  <si>
    <t>15.4.3 12:00</t>
    <phoneticPr fontId="13"/>
  </si>
  <si>
    <t>15.4.1 4:00L</t>
    <phoneticPr fontId="13"/>
  </si>
  <si>
    <t>15.5.22 12:00</t>
    <phoneticPr fontId="13"/>
  </si>
  <si>
    <t>15.5.22 8:00H</t>
    <phoneticPr fontId="13"/>
  </si>
  <si>
    <t>15.6.2 8:00</t>
    <phoneticPr fontId="13"/>
  </si>
  <si>
    <t>15.6.2 4:00L</t>
    <phoneticPr fontId="13"/>
  </si>
  <si>
    <t>entry : 戻りのないUTの25MAにtouchしたPB(陽線)</t>
    <rPh sb="8" eb="9">
      <t>モド</t>
    </rPh>
    <rPh sb="31" eb="32">
      <t>ヨウ</t>
    </rPh>
    <rPh sb="32" eb="33">
      <t>セン</t>
    </rPh>
    <phoneticPr fontId="13"/>
  </si>
  <si>
    <t>entry : 戻りのないUTの途中での押し（38.2まで戻していない）で出たPB(陰線)　　TrailingStopでtightにexit</t>
    <rPh sb="8" eb="9">
      <t>モド</t>
    </rPh>
    <rPh sb="16" eb="18">
      <t>トチュウ</t>
    </rPh>
    <rPh sb="20" eb="21">
      <t>オ</t>
    </rPh>
    <rPh sb="29" eb="30">
      <t>モド</t>
    </rPh>
    <rPh sb="37" eb="38">
      <t>デ</t>
    </rPh>
    <rPh sb="42" eb="44">
      <t>インセン</t>
    </rPh>
    <phoneticPr fontId="13"/>
  </si>
  <si>
    <t>15.6.12 16:00</t>
    <phoneticPr fontId="13"/>
  </si>
  <si>
    <t>15.6.11 12:00L</t>
    <phoneticPr fontId="13"/>
  </si>
  <si>
    <t>15.6.17 16:00</t>
    <phoneticPr fontId="13"/>
  </si>
  <si>
    <t>15.6.11 12:00H</t>
    <phoneticPr fontId="13"/>
  </si>
  <si>
    <r>
      <t xml:space="preserve">entry : 戻りのないUTの後、38.2付近まで下げて持合いっぽいところで出たPB(陰線）　その後、明確に方向性が出ず最初に設定したLCでexit </t>
    </r>
    <r>
      <rPr>
        <b/>
        <sz val="11"/>
        <color rgb="FFFF0000"/>
        <rFont val="ＭＳ Ｐゴシック"/>
        <family val="3"/>
        <charset val="128"/>
      </rPr>
      <t>-&gt; 思惑通り動かない場合は見切りで切らなくてはいけない！！</t>
    </r>
    <rPh sb="8" eb="9">
      <t>モド</t>
    </rPh>
    <rPh sb="16" eb="17">
      <t>アト</t>
    </rPh>
    <rPh sb="22" eb="24">
      <t>フキン</t>
    </rPh>
    <rPh sb="26" eb="27">
      <t>サ</t>
    </rPh>
    <rPh sb="29" eb="31">
      <t>モチア</t>
    </rPh>
    <rPh sb="39" eb="40">
      <t>デ</t>
    </rPh>
    <rPh sb="44" eb="46">
      <t>インセン</t>
    </rPh>
    <rPh sb="50" eb="51">
      <t>ゴ</t>
    </rPh>
    <rPh sb="52" eb="54">
      <t>メイカク</t>
    </rPh>
    <rPh sb="55" eb="58">
      <t>ホウコウセイ</t>
    </rPh>
    <rPh sb="59" eb="60">
      <t>デ</t>
    </rPh>
    <rPh sb="61" eb="63">
      <t>サイショ</t>
    </rPh>
    <rPh sb="64" eb="66">
      <t>セッテイ</t>
    </rPh>
    <rPh sb="79" eb="81">
      <t>オモワク</t>
    </rPh>
    <rPh sb="81" eb="82">
      <t>ドオ</t>
    </rPh>
    <rPh sb="83" eb="84">
      <t>ウゴ</t>
    </rPh>
    <rPh sb="87" eb="89">
      <t>バアイ</t>
    </rPh>
    <rPh sb="90" eb="92">
      <t>ミキ</t>
    </rPh>
    <rPh sb="94" eb="95">
      <t>キ</t>
    </rPh>
    <phoneticPr fontId="13"/>
  </si>
  <si>
    <t>これ以降今回のrule（MAsの上or下でL若しくはSを決めるため）</t>
    <rPh sb="2" eb="4">
      <t>イコウ</t>
    </rPh>
    <rPh sb="4" eb="6">
      <t>コンカイ</t>
    </rPh>
    <rPh sb="16" eb="17">
      <t>ウエ</t>
    </rPh>
    <rPh sb="19" eb="20">
      <t>シタ</t>
    </rPh>
    <rPh sb="22" eb="23">
      <t>モ</t>
    </rPh>
    <rPh sb="28" eb="29">
      <t>キ</t>
    </rPh>
    <phoneticPr fontId="13"/>
  </si>
  <si>
    <t>2011.1.5 - 2015.6.11</t>
    <phoneticPr fontId="13"/>
  </si>
  <si>
    <r>
      <t>U</t>
    </r>
    <r>
      <rPr>
        <sz val="11"/>
        <color indexed="8"/>
        <rFont val="ＭＳ Ｐゴシック"/>
        <family val="3"/>
        <charset val="128"/>
      </rPr>
      <t>SD/JPY</t>
    </r>
    <phoneticPr fontId="13"/>
  </si>
  <si>
    <t>L</t>
    <phoneticPr fontId="13"/>
  </si>
  <si>
    <t>PB &lt; MAs  &amp; touch</t>
    <phoneticPr fontId="13"/>
  </si>
  <si>
    <t>PB &gt; MAs  &amp; touch</t>
    <phoneticPr fontId="13"/>
  </si>
  <si>
    <t>EUR/USD</t>
  </si>
  <si>
    <t>EUR/USD</t>
    <phoneticPr fontId="17"/>
  </si>
  <si>
    <t>EUR/UED</t>
    <phoneticPr fontId="13"/>
  </si>
  <si>
    <t>L</t>
    <phoneticPr fontId="17"/>
  </si>
  <si>
    <t>11.2.23</t>
    <phoneticPr fontId="17"/>
  </si>
  <si>
    <t>Initial LC</t>
    <phoneticPr fontId="17"/>
  </si>
  <si>
    <t>11.3.10</t>
    <phoneticPr fontId="17"/>
  </si>
  <si>
    <t>11.3.3L</t>
    <phoneticPr fontId="17"/>
  </si>
  <si>
    <t>W</t>
    <phoneticPr fontId="17"/>
  </si>
  <si>
    <t>11.3.17</t>
    <phoneticPr fontId="17"/>
  </si>
  <si>
    <r>
      <t>1</t>
    </r>
    <r>
      <rPr>
        <sz val="11"/>
        <color indexed="8"/>
        <rFont val="ＭＳ Ｐゴシック"/>
        <family val="3"/>
        <charset val="128"/>
      </rPr>
      <t>1.3.15H</t>
    </r>
    <phoneticPr fontId="17"/>
  </si>
  <si>
    <t>11.4.14</t>
    <phoneticPr fontId="17"/>
  </si>
  <si>
    <r>
      <t>1</t>
    </r>
    <r>
      <rPr>
        <sz val="11"/>
        <color indexed="8"/>
        <rFont val="ＭＳ Ｐゴシック"/>
        <family val="3"/>
        <charset val="128"/>
      </rPr>
      <t>1.4.12L</t>
    </r>
    <phoneticPr fontId="17"/>
  </si>
  <si>
    <t>11.2.22H</t>
    <phoneticPr fontId="17"/>
  </si>
  <si>
    <t>entry : up&amp;adj後のPB(陰線)　直近のbottom2/14</t>
    <rPh sb="14" eb="15">
      <t>ゴ</t>
    </rPh>
    <rPh sb="19" eb="21">
      <t>インセン</t>
    </rPh>
    <phoneticPr fontId="17"/>
  </si>
  <si>
    <t>金額　￥</t>
    <phoneticPr fontId="17"/>
  </si>
  <si>
    <t>entry : 戻りのないUT途中PB(陰線）　直近S/R-1.42811　10.11.4H　→　これを更新する前に1度adj
東日本震災の影響は全くない</t>
    <rPh sb="8" eb="9">
      <t>モド</t>
    </rPh>
    <rPh sb="15" eb="17">
      <t>トチュウ</t>
    </rPh>
    <rPh sb="20" eb="22">
      <t>インセン</t>
    </rPh>
    <rPh sb="24" eb="26">
      <t>チョッキン</t>
    </rPh>
    <rPh sb="52" eb="54">
      <t>コウシン</t>
    </rPh>
    <rPh sb="56" eb="57">
      <t>マエ</t>
    </rPh>
    <rPh sb="59" eb="60">
      <t>ド</t>
    </rPh>
    <rPh sb="64" eb="65">
      <t>ヒガシ</t>
    </rPh>
    <rPh sb="65" eb="67">
      <t>ニホン</t>
    </rPh>
    <rPh sb="67" eb="69">
      <t>シンサイ</t>
    </rPh>
    <rPh sb="70" eb="72">
      <t>エイキョウ</t>
    </rPh>
    <rPh sb="73" eb="74">
      <t>マッタ</t>
    </rPh>
    <phoneticPr fontId="17"/>
  </si>
  <si>
    <t>S</t>
    <phoneticPr fontId="17"/>
  </si>
  <si>
    <t>11.9.8</t>
    <phoneticPr fontId="17"/>
  </si>
  <si>
    <r>
      <t>1</t>
    </r>
    <r>
      <rPr>
        <sz val="11"/>
        <color indexed="8"/>
        <rFont val="ＭＳ Ｐゴシック"/>
        <family val="3"/>
        <charset val="128"/>
      </rPr>
      <t>1.9.6L</t>
    </r>
    <phoneticPr fontId="17"/>
  </si>
  <si>
    <t>11.9.13</t>
    <phoneticPr fontId="17"/>
  </si>
  <si>
    <r>
      <t>1</t>
    </r>
    <r>
      <rPr>
        <sz val="11"/>
        <color indexed="8"/>
        <rFont val="ＭＳ Ｐゴシック"/>
        <family val="3"/>
        <charset val="128"/>
      </rPr>
      <t>1.9.12H</t>
    </r>
    <phoneticPr fontId="17"/>
  </si>
  <si>
    <t>entry : 緩いDownChannelから、一度上抜けしその後、下抜けで出たPB（上髭が大分長い陰線）</t>
    <rPh sb="8" eb="9">
      <t>ユル</t>
    </rPh>
    <rPh sb="24" eb="26">
      <t>イチド</t>
    </rPh>
    <rPh sb="26" eb="27">
      <t>ウワ</t>
    </rPh>
    <rPh sb="27" eb="28">
      <t>ヌ</t>
    </rPh>
    <rPh sb="32" eb="33">
      <t>ゴ</t>
    </rPh>
    <rPh sb="34" eb="35">
      <t>シタ</t>
    </rPh>
    <rPh sb="35" eb="36">
      <t>ヌ</t>
    </rPh>
    <rPh sb="38" eb="39">
      <t>デ</t>
    </rPh>
    <rPh sb="43" eb="45">
      <t>ウワヒゲ</t>
    </rPh>
    <rPh sb="46" eb="48">
      <t>ダイブ</t>
    </rPh>
    <rPh sb="48" eb="49">
      <t>ナガ</t>
    </rPh>
    <rPh sb="50" eb="52">
      <t>インセン</t>
    </rPh>
    <phoneticPr fontId="17"/>
  </si>
  <si>
    <t>11.9.30</t>
    <phoneticPr fontId="17"/>
  </si>
  <si>
    <t>11.9.28L</t>
    <phoneticPr fontId="17"/>
  </si>
  <si>
    <t>11.10.6</t>
    <phoneticPr fontId="17"/>
  </si>
  <si>
    <t>11.10.3H</t>
    <phoneticPr fontId="17"/>
  </si>
  <si>
    <t>entry : 戻りのないDTの途中PB。陽・陰・陽と3本並んだが、真中の陰を採用</t>
    <rPh sb="8" eb="9">
      <t>モド</t>
    </rPh>
    <rPh sb="16" eb="18">
      <t>トチュウ</t>
    </rPh>
    <rPh sb="21" eb="22">
      <t>ヨウ</t>
    </rPh>
    <rPh sb="23" eb="24">
      <t>イン</t>
    </rPh>
    <rPh sb="25" eb="26">
      <t>ヨウ</t>
    </rPh>
    <rPh sb="28" eb="29">
      <t>ホン</t>
    </rPh>
    <rPh sb="29" eb="30">
      <t>ナラ</t>
    </rPh>
    <rPh sb="34" eb="35">
      <t>マ</t>
    </rPh>
    <rPh sb="35" eb="36">
      <t>ナカ</t>
    </rPh>
    <rPh sb="37" eb="38">
      <t>イン</t>
    </rPh>
    <rPh sb="39" eb="41">
      <t>サイヨウ</t>
    </rPh>
    <phoneticPr fontId="17"/>
  </si>
  <si>
    <t>11.10.31</t>
    <phoneticPr fontId="17"/>
  </si>
  <si>
    <t>11.10.20H</t>
    <phoneticPr fontId="17"/>
  </si>
  <si>
    <t>11.10.20</t>
    <phoneticPr fontId="17"/>
  </si>
  <si>
    <t>11.10.28L</t>
    <phoneticPr fontId="17"/>
  </si>
  <si>
    <t>entry : Bottomから50までrebound、その後38.2付近までadjでPB(陽線)</t>
    <rPh sb="30" eb="31">
      <t>ゴ</t>
    </rPh>
    <rPh sb="35" eb="37">
      <t>フキン</t>
    </rPh>
    <rPh sb="46" eb="48">
      <t>ヨウセン</t>
    </rPh>
    <phoneticPr fontId="17"/>
  </si>
  <si>
    <t>EUR/USD</t>
    <phoneticPr fontId="13"/>
  </si>
  <si>
    <t>これまで検証してきた結果（まだ量的に少ないが）、PB（MAの上・下でfilter）とFIBの組み合わせはかなりいいかも</t>
    <rPh sb="4" eb="6">
      <t>ケンショウ</t>
    </rPh>
    <rPh sb="10" eb="12">
      <t>ケッカ</t>
    </rPh>
    <rPh sb="15" eb="17">
      <t>リョウテキ</t>
    </rPh>
    <rPh sb="18" eb="19">
      <t>スク</t>
    </rPh>
    <rPh sb="30" eb="31">
      <t>ウエ</t>
    </rPh>
    <rPh sb="32" eb="33">
      <t>シタ</t>
    </rPh>
    <rPh sb="46" eb="47">
      <t>ク</t>
    </rPh>
    <rPh sb="48" eb="49">
      <t>ア</t>
    </rPh>
    <phoneticPr fontId="13"/>
  </si>
  <si>
    <t>途中からFIBでの判断（23.6、38.2　target61.8等）も加えた　→　確率が上がる気がしたので</t>
    <rPh sb="0" eb="2">
      <t>トチュウ</t>
    </rPh>
    <rPh sb="9" eb="11">
      <t>ハンダン</t>
    </rPh>
    <rPh sb="32" eb="33">
      <t>トウ</t>
    </rPh>
    <rPh sb="35" eb="36">
      <t>クワ</t>
    </rPh>
    <rPh sb="41" eb="43">
      <t>カクリツ</t>
    </rPh>
    <rPh sb="44" eb="45">
      <t>ア</t>
    </rPh>
    <rPh sb="47" eb="48">
      <t>キ</t>
    </rPh>
    <phoneticPr fontId="13"/>
  </si>
  <si>
    <t>S/Rを意識すべき。　特に節目となるH・L</t>
    <rPh sb="4" eb="6">
      <t>イシキ</t>
    </rPh>
    <rPh sb="11" eb="12">
      <t>トク</t>
    </rPh>
    <rPh sb="13" eb="15">
      <t>フシメ</t>
    </rPh>
    <phoneticPr fontId="13"/>
  </si>
  <si>
    <t>11.12.22</t>
    <phoneticPr fontId="17"/>
  </si>
  <si>
    <t>11.12.21</t>
    <phoneticPr fontId="17"/>
  </si>
  <si>
    <t>11.12.30</t>
    <phoneticPr fontId="17"/>
  </si>
  <si>
    <t>11.12.29H</t>
    <phoneticPr fontId="17"/>
  </si>
  <si>
    <t>PBでentryしtrailingで追いかけて行った時に逆方向のPB（陽・陰問わず）が出た場合はLCをtightにしたほうが良さそう</t>
    <rPh sb="18" eb="19">
      <t>オ</t>
    </rPh>
    <rPh sb="23" eb="24">
      <t>イ</t>
    </rPh>
    <rPh sb="26" eb="27">
      <t>トキ</t>
    </rPh>
    <rPh sb="28" eb="29">
      <t>ギャク</t>
    </rPh>
    <rPh sb="29" eb="31">
      <t>ホウコウ</t>
    </rPh>
    <rPh sb="35" eb="36">
      <t>ヨウ</t>
    </rPh>
    <rPh sb="37" eb="38">
      <t>イン</t>
    </rPh>
    <rPh sb="38" eb="39">
      <t>ト</t>
    </rPh>
    <rPh sb="43" eb="44">
      <t>デ</t>
    </rPh>
    <rPh sb="45" eb="47">
      <t>バアイ</t>
    </rPh>
    <rPh sb="62" eb="63">
      <t>ヨ</t>
    </rPh>
    <phoneticPr fontId="13"/>
  </si>
  <si>
    <t>entry : 戻りのないDTで節目を下回った後に節目まで戻るように出たPB(陰線)　　但し、DTの終わり付近なので大きくは取れてない。　12.5のSのentryできるPBを見逃している。</t>
    <rPh sb="8" eb="9">
      <t>モド</t>
    </rPh>
    <rPh sb="16" eb="18">
      <t>フシメ</t>
    </rPh>
    <rPh sb="19" eb="21">
      <t>シタマワ</t>
    </rPh>
    <rPh sb="23" eb="24">
      <t>アト</t>
    </rPh>
    <rPh sb="25" eb="27">
      <t>フシメ</t>
    </rPh>
    <rPh sb="29" eb="30">
      <t>モド</t>
    </rPh>
    <rPh sb="34" eb="35">
      <t>デ</t>
    </rPh>
    <rPh sb="39" eb="40">
      <t>カゲ</t>
    </rPh>
    <rPh sb="40" eb="41">
      <t>セン</t>
    </rPh>
    <rPh sb="44" eb="45">
      <t>タダ</t>
    </rPh>
    <rPh sb="50" eb="51">
      <t>オ</t>
    </rPh>
    <rPh sb="53" eb="55">
      <t>フキン</t>
    </rPh>
    <rPh sb="58" eb="59">
      <t>オオ</t>
    </rPh>
    <rPh sb="62" eb="63">
      <t>ト</t>
    </rPh>
    <rPh sb="87" eb="89">
      <t>ミノガ</t>
    </rPh>
    <phoneticPr fontId="17"/>
  </si>
  <si>
    <t>12.2.7</t>
    <phoneticPr fontId="17"/>
  </si>
  <si>
    <t>12.2.6H</t>
    <phoneticPr fontId="17"/>
  </si>
  <si>
    <t>12.2.10</t>
    <phoneticPr fontId="17"/>
  </si>
  <si>
    <t>12.2.9L</t>
    <phoneticPr fontId="17"/>
  </si>
  <si>
    <t>entry : 38.2までrebound後、23.6付近までadjで出たPB(陰線)</t>
    <rPh sb="21" eb="22">
      <t>ゴ</t>
    </rPh>
    <rPh sb="27" eb="29">
      <t>フキン</t>
    </rPh>
    <rPh sb="35" eb="36">
      <t>デ</t>
    </rPh>
    <rPh sb="40" eb="42">
      <t>インセン</t>
    </rPh>
    <phoneticPr fontId="17"/>
  </si>
  <si>
    <t>12.2.23</t>
    <phoneticPr fontId="17"/>
  </si>
  <si>
    <t>12.2.22H</t>
    <phoneticPr fontId="17"/>
  </si>
  <si>
    <t>12.2.27</t>
    <phoneticPr fontId="17"/>
  </si>
  <si>
    <t>12.2.26L</t>
    <phoneticPr fontId="17"/>
  </si>
  <si>
    <t>12.3.30</t>
    <phoneticPr fontId="17"/>
  </si>
  <si>
    <t>12.3.39H</t>
    <phoneticPr fontId="17"/>
  </si>
  <si>
    <t>12.4.2</t>
    <phoneticPr fontId="17"/>
  </si>
  <si>
    <t>12.4.1L</t>
    <phoneticPr fontId="17"/>
  </si>
  <si>
    <t>entry : 前回exit後23.6までadjした後38.2までreboundしてからPB(陽線)
exit：節目を勢いよく抜けずに手前でコマ陰なのでLCをtightに設定</t>
    <rPh sb="8" eb="10">
      <t>ゼンカイ</t>
    </rPh>
    <rPh sb="14" eb="15">
      <t>ゴ</t>
    </rPh>
    <rPh sb="26" eb="27">
      <t>アト</t>
    </rPh>
    <rPh sb="47" eb="49">
      <t>ヨウセン</t>
    </rPh>
    <rPh sb="56" eb="58">
      <t>フシメ</t>
    </rPh>
    <rPh sb="59" eb="60">
      <t>イキオ</t>
    </rPh>
    <rPh sb="63" eb="64">
      <t>ヌ</t>
    </rPh>
    <rPh sb="67" eb="69">
      <t>テマエ</t>
    </rPh>
    <rPh sb="72" eb="73">
      <t>イン</t>
    </rPh>
    <rPh sb="85" eb="87">
      <t>セッテイ</t>
    </rPh>
    <phoneticPr fontId="17"/>
  </si>
  <si>
    <t>entry : 50よりチョット上の節目付近までreboundして再び23.6までadj、その後38.2を超えてからPB(陰線）。
Exit：entry翌日に陽線だが上髭PB。その翌日に小さい上髭陰線出たのでLCをtightに設定</t>
    <rPh sb="16" eb="17">
      <t>ウエ</t>
    </rPh>
    <rPh sb="18" eb="20">
      <t>フシメ</t>
    </rPh>
    <rPh sb="20" eb="22">
      <t>フキン</t>
    </rPh>
    <rPh sb="33" eb="34">
      <t>フタタ</t>
    </rPh>
    <rPh sb="47" eb="48">
      <t>ゴ</t>
    </rPh>
    <rPh sb="53" eb="54">
      <t>コ</t>
    </rPh>
    <rPh sb="61" eb="63">
      <t>インセン</t>
    </rPh>
    <rPh sb="76" eb="78">
      <t>ヨクジツ</t>
    </rPh>
    <rPh sb="79" eb="81">
      <t>ヨウセン</t>
    </rPh>
    <rPh sb="83" eb="85">
      <t>ウワヒゲ</t>
    </rPh>
    <rPh sb="90" eb="92">
      <t>ヨクジツ</t>
    </rPh>
    <rPh sb="93" eb="94">
      <t>チイ</t>
    </rPh>
    <rPh sb="96" eb="98">
      <t>ウワヒゲ</t>
    </rPh>
    <rPh sb="98" eb="100">
      <t>インセン</t>
    </rPh>
    <rPh sb="100" eb="101">
      <t>デ</t>
    </rPh>
    <rPh sb="113" eb="115">
      <t>セッテイ</t>
    </rPh>
    <phoneticPr fontId="17"/>
  </si>
  <si>
    <t>12.5.29</t>
    <phoneticPr fontId="17"/>
  </si>
  <si>
    <t>12.5.28L</t>
    <phoneticPr fontId="17"/>
  </si>
  <si>
    <t>12.6.4</t>
    <phoneticPr fontId="17"/>
  </si>
  <si>
    <t>12.5.30H</t>
    <phoneticPr fontId="17"/>
  </si>
  <si>
    <t>entry : 戻りのないDT、節12.1.6L　1.26248を抜けてからPB(陰線)</t>
    <rPh sb="8" eb="9">
      <t>モド</t>
    </rPh>
    <rPh sb="16" eb="17">
      <t>フシ</t>
    </rPh>
    <rPh sb="33" eb="34">
      <t>ヌ</t>
    </rPh>
    <rPh sb="41" eb="43">
      <t>インセン</t>
    </rPh>
    <phoneticPr fontId="17"/>
  </si>
  <si>
    <t>EUR/USDのほうがUSD/JPYよりもEntryOpportunityが多いか？</t>
    <rPh sb="38" eb="39">
      <t>オオ</t>
    </rPh>
    <phoneticPr fontId="13"/>
  </si>
  <si>
    <t>12.8.21</t>
    <phoneticPr fontId="17"/>
  </si>
  <si>
    <t>12.8.20H</t>
    <phoneticPr fontId="17"/>
  </si>
  <si>
    <t>12.8.24</t>
    <phoneticPr fontId="17"/>
  </si>
  <si>
    <t>12.8.23L</t>
    <phoneticPr fontId="17"/>
  </si>
  <si>
    <t>entry : 23.6までrebound後adjしてからrebound中PB(陽線)
Exit：その後、38.2付近でウロウロしてからUPした</t>
    <rPh sb="21" eb="22">
      <t>ゴ</t>
    </rPh>
    <rPh sb="36" eb="37">
      <t>チュウ</t>
    </rPh>
    <rPh sb="40" eb="42">
      <t>ヨウセン</t>
    </rPh>
    <rPh sb="51" eb="52">
      <t>ゴ</t>
    </rPh>
    <rPh sb="57" eb="59">
      <t>フキン</t>
    </rPh>
    <phoneticPr fontId="17"/>
  </si>
  <si>
    <t>12.10.1</t>
    <phoneticPr fontId="17"/>
  </si>
  <si>
    <t>12.9.26H</t>
    <phoneticPr fontId="17"/>
  </si>
  <si>
    <t>12.9.30</t>
    <phoneticPr fontId="17"/>
  </si>
  <si>
    <t>12.9.26L</t>
    <phoneticPr fontId="17"/>
  </si>
  <si>
    <t>12.10.4</t>
    <phoneticPr fontId="17"/>
  </si>
  <si>
    <t>12.10.3H</t>
    <phoneticPr fontId="17"/>
  </si>
  <si>
    <t>12.10.8</t>
    <phoneticPr fontId="17"/>
  </si>
  <si>
    <t>12.10.5L</t>
    <phoneticPr fontId="17"/>
  </si>
  <si>
    <t>entry : 前回exit後、勢いよくupしてからadj後のPB(陰線)</t>
    <rPh sb="8" eb="10">
      <t>ゼンカイ</t>
    </rPh>
    <rPh sb="14" eb="15">
      <t>ゴ</t>
    </rPh>
    <rPh sb="16" eb="17">
      <t>イキオ</t>
    </rPh>
    <rPh sb="29" eb="30">
      <t>ゴ</t>
    </rPh>
    <rPh sb="34" eb="36">
      <t>インセン</t>
    </rPh>
    <phoneticPr fontId="17"/>
  </si>
  <si>
    <t>entry : 38.2手前までadjしてから23.6付近でPB(陽線）</t>
    <rPh sb="12" eb="14">
      <t>テマエ</t>
    </rPh>
    <rPh sb="27" eb="29">
      <t>フキン</t>
    </rPh>
    <rPh sb="33" eb="35">
      <t>ヨウセン</t>
    </rPh>
    <phoneticPr fontId="17"/>
  </si>
  <si>
    <t>12.11.1</t>
    <phoneticPr fontId="17"/>
  </si>
  <si>
    <t>12.10.31L</t>
    <phoneticPr fontId="17"/>
  </si>
  <si>
    <t>12.11.15</t>
    <phoneticPr fontId="17"/>
  </si>
  <si>
    <t>12.11.9H</t>
    <phoneticPr fontId="17"/>
  </si>
  <si>
    <t>entry : 節目上抜け2回失敗してから落ちてきてPB(陽線)</t>
    <rPh sb="8" eb="10">
      <t>フシメ</t>
    </rPh>
    <rPh sb="10" eb="11">
      <t>ウワ</t>
    </rPh>
    <rPh sb="11" eb="12">
      <t>ヌ</t>
    </rPh>
    <rPh sb="14" eb="15">
      <t>カイ</t>
    </rPh>
    <rPh sb="15" eb="17">
      <t>シッパイ</t>
    </rPh>
    <rPh sb="21" eb="22">
      <t>オ</t>
    </rPh>
    <rPh sb="29" eb="31">
      <t>ヨウセン</t>
    </rPh>
    <phoneticPr fontId="17"/>
  </si>
  <si>
    <r>
      <t>記　</t>
    </r>
    <r>
      <rPr>
        <sz val="11"/>
        <color rgb="FFFDEADA"/>
        <rFont val="Calibri"/>
        <family val="2"/>
      </rPr>
      <t>2015.7.11</t>
    </r>
  </si>
  <si>
    <r>
      <t>2012.5.1</t>
    </r>
    <r>
      <rPr>
        <sz val="11"/>
        <color rgb="FFFDEADA"/>
        <rFont val="ＭＳ Ｐゴシック"/>
        <family val="3"/>
        <charset val="128"/>
      </rPr>
      <t>　</t>
    </r>
    <r>
      <rPr>
        <sz val="11"/>
        <color rgb="FFFDEADA"/>
        <rFont val="Calibri"/>
        <family val="2"/>
      </rPr>
      <t>PB</t>
    </r>
    <r>
      <rPr>
        <sz val="11"/>
        <color rgb="FFFDEADA"/>
        <rFont val="ＭＳ Ｐゴシック"/>
        <family val="3"/>
        <charset val="128"/>
      </rPr>
      <t>（</t>
    </r>
    <r>
      <rPr>
        <sz val="11"/>
        <color rgb="FFFDEADA"/>
        <rFont val="Calibri"/>
        <family val="2"/>
      </rPr>
      <t>100</t>
    </r>
    <r>
      <rPr>
        <sz val="11"/>
        <color rgb="FFFDEADA"/>
        <rFont val="ＭＳ Ｐゴシック"/>
        <family val="3"/>
        <charset val="128"/>
      </rPr>
      <t>の場所）</t>
    </r>
    <r>
      <rPr>
        <sz val="11"/>
        <color rgb="FFFDEADA"/>
        <rFont val="Calibri"/>
        <family val="2"/>
      </rPr>
      <t xml:space="preserve"> </t>
    </r>
  </si>
  <si>
    <r>
      <t>天井と思えるところでヒゲで更新が</t>
    </r>
    <r>
      <rPr>
        <sz val="11"/>
        <color rgb="FFFDEADA"/>
        <rFont val="Calibri"/>
        <family val="2"/>
      </rPr>
      <t xml:space="preserve"> </t>
    </r>
  </si>
  <si>
    <r>
      <t>止められているところ売りで狙える場所！！</t>
    </r>
    <r>
      <rPr>
        <sz val="11"/>
        <color rgb="FFFDEADA"/>
        <rFont val="Calibri"/>
        <family val="2"/>
      </rPr>
      <t xml:space="preserve"> </t>
    </r>
  </si>
  <si>
    <t>S</t>
    <phoneticPr fontId="17"/>
  </si>
  <si>
    <t>13.5.28</t>
    <phoneticPr fontId="17"/>
  </si>
  <si>
    <t>13.5.24L</t>
    <phoneticPr fontId="17"/>
  </si>
  <si>
    <t>L</t>
    <phoneticPr fontId="17"/>
  </si>
  <si>
    <t>13.5.30</t>
    <phoneticPr fontId="17"/>
  </si>
  <si>
    <t>entry : 戻りのないDTから38.2付近までまで戻し(3回)、その後23.6を下回ってから戻しの途中のPB(陽線)</t>
    <rPh sb="8" eb="9">
      <t>モド</t>
    </rPh>
    <rPh sb="21" eb="23">
      <t>フキン</t>
    </rPh>
    <rPh sb="27" eb="28">
      <t>モド</t>
    </rPh>
    <rPh sb="31" eb="32">
      <t>カイ</t>
    </rPh>
    <rPh sb="36" eb="37">
      <t>ゴ</t>
    </rPh>
    <rPh sb="42" eb="44">
      <t>シタマワ</t>
    </rPh>
    <rPh sb="48" eb="49">
      <t>モド</t>
    </rPh>
    <rPh sb="51" eb="53">
      <t>トチュウ</t>
    </rPh>
    <rPh sb="57" eb="58">
      <t>ヨウ</t>
    </rPh>
    <rPh sb="58" eb="59">
      <t>セン</t>
    </rPh>
    <phoneticPr fontId="17"/>
  </si>
  <si>
    <t>13.10.8</t>
    <phoneticPr fontId="17"/>
  </si>
  <si>
    <t>13.10.7H</t>
    <phoneticPr fontId="17"/>
  </si>
  <si>
    <t>13.10.9</t>
    <phoneticPr fontId="17"/>
  </si>
  <si>
    <t>13.10.7L</t>
    <phoneticPr fontId="17"/>
  </si>
  <si>
    <t>13.5.24H</t>
    <phoneticPr fontId="17"/>
  </si>
  <si>
    <t>entry : 戻りのないUT途中、節を超えてからadj後のup途中のPB(陽線)</t>
    <rPh sb="8" eb="9">
      <t>モド</t>
    </rPh>
    <rPh sb="15" eb="17">
      <t>トチュウ</t>
    </rPh>
    <rPh sb="18" eb="19">
      <t>フシ</t>
    </rPh>
    <rPh sb="20" eb="21">
      <t>コ</t>
    </rPh>
    <rPh sb="28" eb="29">
      <t>ゴ</t>
    </rPh>
    <rPh sb="32" eb="34">
      <t>トチュウ</t>
    </rPh>
    <rPh sb="38" eb="40">
      <t>ヨウセン</t>
    </rPh>
    <phoneticPr fontId="17"/>
  </si>
  <si>
    <t>L</t>
    <phoneticPr fontId="17"/>
  </si>
  <si>
    <t>13.11.25H</t>
    <phoneticPr fontId="17"/>
  </si>
  <si>
    <t>13.12.15</t>
    <phoneticPr fontId="17"/>
  </si>
  <si>
    <t>13.12.10L</t>
    <phoneticPr fontId="17"/>
  </si>
  <si>
    <t>13.11.26</t>
    <phoneticPr fontId="17"/>
  </si>
  <si>
    <t>entry : 急落からの反発途中PB(陰線)。Bottomから18日後
LC　：　TrendがかくてするまではDOW、UTが明確になってからは前日L。前回高値付近で失速exit。</t>
    <rPh sb="8" eb="10">
      <t>キュウラク</t>
    </rPh>
    <rPh sb="13" eb="15">
      <t>ハンパツ</t>
    </rPh>
    <rPh sb="15" eb="17">
      <t>トチュウ</t>
    </rPh>
    <rPh sb="20" eb="21">
      <t>カゲ</t>
    </rPh>
    <rPh sb="21" eb="22">
      <t>セン</t>
    </rPh>
    <rPh sb="34" eb="36">
      <t>ニチゴ</t>
    </rPh>
    <rPh sb="63" eb="65">
      <t>メイカク</t>
    </rPh>
    <rPh sb="72" eb="74">
      <t>ゼンジツ</t>
    </rPh>
    <rPh sb="76" eb="78">
      <t>ゼンカイ</t>
    </rPh>
    <rPh sb="78" eb="80">
      <t>タカネ</t>
    </rPh>
    <rPh sb="80" eb="82">
      <t>フキン</t>
    </rPh>
    <rPh sb="83" eb="85">
      <t>シッソク</t>
    </rPh>
    <phoneticPr fontId="17"/>
  </si>
  <si>
    <t>14.1.15</t>
    <phoneticPr fontId="17"/>
  </si>
  <si>
    <t>14.1.14L</t>
    <phoneticPr fontId="17"/>
  </si>
  <si>
    <t>14.1.23</t>
    <phoneticPr fontId="17"/>
  </si>
  <si>
    <t>14.1.22H</t>
    <phoneticPr fontId="17"/>
  </si>
  <si>
    <t>entry : 前回Hをヒゲで抜いてからDownに変わった後の戻しでのPB(陰線)
LC　：　1.17に勢いよく下げたが、その後Lを切り上げるような動きだったので、負けないためにLCを下げた。</t>
    <rPh sb="8" eb="10">
      <t>ゼンカイ</t>
    </rPh>
    <rPh sb="15" eb="16">
      <t>ヌ</t>
    </rPh>
    <rPh sb="25" eb="26">
      <t>カ</t>
    </rPh>
    <rPh sb="29" eb="30">
      <t>アト</t>
    </rPh>
    <rPh sb="31" eb="32">
      <t>モド</t>
    </rPh>
    <rPh sb="38" eb="40">
      <t>インセン</t>
    </rPh>
    <rPh sb="52" eb="53">
      <t>イキオ</t>
    </rPh>
    <rPh sb="56" eb="57">
      <t>サ</t>
    </rPh>
    <rPh sb="63" eb="64">
      <t>ゴ</t>
    </rPh>
    <rPh sb="66" eb="67">
      <t>キ</t>
    </rPh>
    <rPh sb="68" eb="69">
      <t>ア</t>
    </rPh>
    <rPh sb="74" eb="75">
      <t>ウゴ</t>
    </rPh>
    <rPh sb="82" eb="83">
      <t>マ</t>
    </rPh>
    <rPh sb="92" eb="93">
      <t>サ</t>
    </rPh>
    <phoneticPr fontId="17"/>
  </si>
  <si>
    <t>14.1.29H</t>
    <phoneticPr fontId="17"/>
  </si>
  <si>
    <t>entry : resをヒゲだけ抜いてから~1ヶ月、Lから長い陽線で反発＆adjでのPB（実態短いが陽線）→entryできず</t>
    <rPh sb="16" eb="17">
      <t>ヌ</t>
    </rPh>
    <rPh sb="24" eb="25">
      <t>ゲツ</t>
    </rPh>
    <rPh sb="29" eb="30">
      <t>ナガ</t>
    </rPh>
    <rPh sb="31" eb="33">
      <t>ヨウセン</t>
    </rPh>
    <rPh sb="34" eb="36">
      <t>ハンパツ</t>
    </rPh>
    <rPh sb="45" eb="47">
      <t>ジッタイ</t>
    </rPh>
    <rPh sb="47" eb="48">
      <t>ミジカ</t>
    </rPh>
    <rPh sb="50" eb="52">
      <t>ヨウセン</t>
    </rPh>
    <phoneticPr fontId="17"/>
  </si>
  <si>
    <t>14.2.28</t>
    <phoneticPr fontId="17"/>
  </si>
  <si>
    <t>14.2.27H</t>
    <phoneticPr fontId="17"/>
  </si>
  <si>
    <t>14.3.19</t>
    <phoneticPr fontId="17"/>
  </si>
  <si>
    <t>14.3.11L</t>
    <phoneticPr fontId="17"/>
  </si>
  <si>
    <t>entry : 上のケースから1度adj、Bottomから~1か月でのadjで出たPB(陽線）
LC　：　DOWで2回だけ上げた</t>
    <rPh sb="8" eb="9">
      <t>ウエ</t>
    </rPh>
    <rPh sb="16" eb="17">
      <t>ド</t>
    </rPh>
    <rPh sb="32" eb="33">
      <t>ゲツ</t>
    </rPh>
    <rPh sb="39" eb="40">
      <t>デ</t>
    </rPh>
    <rPh sb="44" eb="45">
      <t>ヨウ</t>
    </rPh>
    <rPh sb="45" eb="46">
      <t>セン</t>
    </rPh>
    <rPh sb="58" eb="59">
      <t>カイ</t>
    </rPh>
    <rPh sb="61" eb="62">
      <t>ア</t>
    </rPh>
    <phoneticPr fontId="17"/>
  </si>
  <si>
    <t>14.4.24</t>
    <phoneticPr fontId="17"/>
  </si>
  <si>
    <t>14.4.23L</t>
    <phoneticPr fontId="17"/>
  </si>
  <si>
    <t>14.4.23H</t>
    <phoneticPr fontId="17"/>
  </si>
  <si>
    <t>entry : 直近H更新できなくってきたPB(陽線)</t>
    <rPh sb="8" eb="10">
      <t>チョッキン</t>
    </rPh>
    <rPh sb="11" eb="13">
      <t>コウシン</t>
    </rPh>
    <rPh sb="24" eb="26">
      <t>ヨウセン</t>
    </rPh>
    <phoneticPr fontId="17"/>
  </si>
  <si>
    <t>14.4.28</t>
    <phoneticPr fontId="17"/>
  </si>
  <si>
    <t>14.5.6</t>
    <phoneticPr fontId="17"/>
  </si>
  <si>
    <t>14.5.2H</t>
    <phoneticPr fontId="17"/>
  </si>
  <si>
    <t>14.5.8</t>
    <phoneticPr fontId="17"/>
  </si>
  <si>
    <t>14.5.7L</t>
    <phoneticPr fontId="17"/>
  </si>
  <si>
    <t>entry : 上のcaseからジリジリ上がってきたResを超えそう。
LC　：　exit前々日上ヒゲ陽線、前日上ヒゲ陰線なので防衛でLCをup</t>
    <rPh sb="8" eb="9">
      <t>ウエ</t>
    </rPh>
    <rPh sb="20" eb="21">
      <t>ア</t>
    </rPh>
    <rPh sb="30" eb="31">
      <t>コ</t>
    </rPh>
    <rPh sb="45" eb="48">
      <t>ゼンゼンジツ</t>
    </rPh>
    <rPh sb="48" eb="49">
      <t>ウエ</t>
    </rPh>
    <rPh sb="51" eb="52">
      <t>ヨウ</t>
    </rPh>
    <rPh sb="52" eb="53">
      <t>セン</t>
    </rPh>
    <rPh sb="54" eb="56">
      <t>ゼンジツ</t>
    </rPh>
    <rPh sb="56" eb="57">
      <t>ジョウ</t>
    </rPh>
    <rPh sb="59" eb="61">
      <t>インセン</t>
    </rPh>
    <rPh sb="64" eb="66">
      <t>ボウエイ</t>
    </rPh>
    <phoneticPr fontId="17"/>
  </si>
  <si>
    <t>14.6.5</t>
    <phoneticPr fontId="17"/>
  </si>
  <si>
    <t>14.6.3L</t>
    <phoneticPr fontId="17"/>
  </si>
  <si>
    <t>14.6.3H</t>
    <phoneticPr fontId="17"/>
  </si>
  <si>
    <t>entry : 直近H上髭で更新できず、下がってきて7日間のrangeでPB（実体がちょっと長い1/3にはなってない）
LC　：　exit日下髭の長い陽線でentry＆LC</t>
    <rPh sb="8" eb="10">
      <t>チョッキン</t>
    </rPh>
    <rPh sb="11" eb="13">
      <t>ウワヒゲ</t>
    </rPh>
    <rPh sb="14" eb="16">
      <t>コウシン</t>
    </rPh>
    <rPh sb="20" eb="21">
      <t>サ</t>
    </rPh>
    <rPh sb="27" eb="29">
      <t>カカン</t>
    </rPh>
    <rPh sb="39" eb="41">
      <t>ジッタイ</t>
    </rPh>
    <rPh sb="46" eb="47">
      <t>ナガ</t>
    </rPh>
    <rPh sb="69" eb="70">
      <t>ヒ</t>
    </rPh>
    <rPh sb="70" eb="71">
      <t>シタ</t>
    </rPh>
    <rPh sb="71" eb="72">
      <t>ヒゲ</t>
    </rPh>
    <rPh sb="73" eb="74">
      <t>ナガ</t>
    </rPh>
    <rPh sb="75" eb="77">
      <t>ヨウセン</t>
    </rPh>
    <phoneticPr fontId="17"/>
  </si>
  <si>
    <t>14.7.22</t>
    <phoneticPr fontId="17"/>
  </si>
  <si>
    <t>14.7.21L</t>
    <phoneticPr fontId="17"/>
  </si>
  <si>
    <t>14.8.1</t>
    <phoneticPr fontId="17"/>
  </si>
  <si>
    <t>14.7.31H</t>
    <phoneticPr fontId="17"/>
  </si>
  <si>
    <t>entry : supportを割ってからの戻し
LC　：　最初はDow。最後は下髭の長いPB（陰線）が出たので、防衛的に下げて行った。</t>
    <rPh sb="16" eb="17">
      <t>ワ</t>
    </rPh>
    <rPh sb="22" eb="23">
      <t>モド</t>
    </rPh>
    <rPh sb="30" eb="32">
      <t>サイショ</t>
    </rPh>
    <rPh sb="37" eb="39">
      <t>サイゴ</t>
    </rPh>
    <rPh sb="40" eb="41">
      <t>シタ</t>
    </rPh>
    <rPh sb="41" eb="42">
      <t>ヒゲ</t>
    </rPh>
    <rPh sb="43" eb="44">
      <t>ナガ</t>
    </rPh>
    <rPh sb="48" eb="50">
      <t>インセン</t>
    </rPh>
    <rPh sb="52" eb="53">
      <t>デ</t>
    </rPh>
    <rPh sb="57" eb="60">
      <t>ボウエイテキ</t>
    </rPh>
    <rPh sb="61" eb="62">
      <t>サ</t>
    </rPh>
    <rPh sb="64" eb="65">
      <t>イ</t>
    </rPh>
    <phoneticPr fontId="17"/>
  </si>
  <si>
    <t>14.8.19</t>
    <phoneticPr fontId="17"/>
  </si>
  <si>
    <t>14.8.13L</t>
    <phoneticPr fontId="17"/>
  </si>
  <si>
    <t>14.9.12</t>
    <phoneticPr fontId="17"/>
  </si>
  <si>
    <t>14.9.10H</t>
    <phoneticPr fontId="17"/>
  </si>
  <si>
    <t>entry : 戻りのないDT途中のPB(陰線）
LC　：　DOW→前日H→当日H</t>
    <rPh sb="8" eb="9">
      <t>モド</t>
    </rPh>
    <rPh sb="15" eb="17">
      <t>トチュウ</t>
    </rPh>
    <rPh sb="21" eb="23">
      <t>インセン</t>
    </rPh>
    <rPh sb="34" eb="36">
      <t>ゼンジツ</t>
    </rPh>
    <rPh sb="38" eb="40">
      <t>トウジツ</t>
    </rPh>
    <phoneticPr fontId="17"/>
  </si>
  <si>
    <t>14.9.24</t>
    <phoneticPr fontId="17"/>
  </si>
  <si>
    <t>14.9.23L</t>
    <phoneticPr fontId="17"/>
  </si>
  <si>
    <t>14.10.6</t>
    <phoneticPr fontId="17"/>
  </si>
  <si>
    <t>14.10.5H</t>
    <phoneticPr fontId="17"/>
  </si>
  <si>
    <t>entry : 戻りのないDTの途中でFlag、更にsupportを割って落ちてきたPB(陰線）</t>
    <rPh sb="8" eb="9">
      <t>モド</t>
    </rPh>
    <rPh sb="16" eb="18">
      <t>トチュウ</t>
    </rPh>
    <rPh sb="24" eb="25">
      <t>サラ</t>
    </rPh>
    <rPh sb="34" eb="35">
      <t>ワ</t>
    </rPh>
    <rPh sb="37" eb="38">
      <t>オ</t>
    </rPh>
    <rPh sb="45" eb="47">
      <t>インセン</t>
    </rPh>
    <phoneticPr fontId="17"/>
  </si>
  <si>
    <t>14.11.11</t>
    <phoneticPr fontId="17"/>
  </si>
  <si>
    <t>14.11.10L</t>
    <phoneticPr fontId="17"/>
  </si>
  <si>
    <t>14.11.14</t>
    <phoneticPr fontId="17"/>
  </si>
  <si>
    <t>14.11.10H</t>
    <phoneticPr fontId="17"/>
  </si>
  <si>
    <t>entry : 戻りのないDTの途中でup channel、そのsupportを割れてからのPB(陰線)
LC　：　Loss　流石に戻りのないDTの終わり付近か？</t>
    <rPh sb="8" eb="9">
      <t>モド</t>
    </rPh>
    <rPh sb="16" eb="18">
      <t>トチュウ</t>
    </rPh>
    <rPh sb="40" eb="41">
      <t>ワ</t>
    </rPh>
    <rPh sb="49" eb="51">
      <t>インセン</t>
    </rPh>
    <rPh sb="63" eb="65">
      <t>サスガ</t>
    </rPh>
    <rPh sb="66" eb="67">
      <t>モド</t>
    </rPh>
    <rPh sb="74" eb="75">
      <t>オ</t>
    </rPh>
    <rPh sb="77" eb="79">
      <t>フキン</t>
    </rPh>
    <phoneticPr fontId="17"/>
  </si>
  <si>
    <t>14.12.30</t>
    <phoneticPr fontId="17"/>
  </si>
  <si>
    <t>14.12.29L</t>
    <phoneticPr fontId="17"/>
  </si>
  <si>
    <t>15.1.27</t>
    <phoneticPr fontId="17"/>
  </si>
  <si>
    <t>15.1.26H</t>
    <phoneticPr fontId="17"/>
  </si>
  <si>
    <t>entry : 戻りのないDT途中に浅い戻しがあり、その後のPB(陰線）
LC　：　Dow→前日のH→当日のH</t>
    <rPh sb="8" eb="9">
      <t>モド</t>
    </rPh>
    <rPh sb="15" eb="17">
      <t>トチュウ</t>
    </rPh>
    <rPh sb="18" eb="19">
      <t>アサ</t>
    </rPh>
    <rPh sb="20" eb="21">
      <t>モド</t>
    </rPh>
    <rPh sb="28" eb="29">
      <t>ゴ</t>
    </rPh>
    <rPh sb="33" eb="35">
      <t>インセン</t>
    </rPh>
    <rPh sb="46" eb="48">
      <t>ゼンジツ</t>
    </rPh>
    <rPh sb="51" eb="53">
      <t>トウジツ</t>
    </rPh>
    <phoneticPr fontId="17"/>
  </si>
  <si>
    <t>11.2.22 - 15.1.27</t>
    <phoneticPr fontId="17"/>
  </si>
  <si>
    <t>Initial LC : Entry price時のH or L</t>
    <rPh sb="24" eb="25">
      <t>ジ</t>
    </rPh>
    <phoneticPr fontId="17"/>
  </si>
  <si>
    <t>4H</t>
    <phoneticPr fontId="20"/>
  </si>
  <si>
    <t>初期資金</t>
    <rPh sb="0" eb="2">
      <t>ショキ</t>
    </rPh>
    <rPh sb="2" eb="4">
      <t>シキン</t>
    </rPh>
    <phoneticPr fontId="20"/>
  </si>
  <si>
    <t>万円</t>
    <rPh sb="0" eb="2">
      <t>マンエン</t>
    </rPh>
    <phoneticPr fontId="20"/>
  </si>
  <si>
    <t>LC幅</t>
    <rPh sb="2" eb="3">
      <t>ハバ</t>
    </rPh>
    <phoneticPr fontId="20"/>
  </si>
  <si>
    <t>%</t>
    <phoneticPr fontId="20"/>
  </si>
  <si>
    <t>FX rate</t>
    <phoneticPr fontId="20"/>
  </si>
  <si>
    <t>\/$</t>
    <phoneticPr fontId="20"/>
  </si>
  <si>
    <t>計算通貨数量</t>
    <rPh sb="0" eb="2">
      <t>ケイサン</t>
    </rPh>
    <rPh sb="2" eb="4">
      <t>ツウカ</t>
    </rPh>
    <rPh sb="4" eb="6">
      <t>スウリョウ</t>
    </rPh>
    <phoneticPr fontId="20"/>
  </si>
  <si>
    <t>Trade通貨数量</t>
    <rPh sb="5" eb="7">
      <t>ツウカ</t>
    </rPh>
    <rPh sb="7" eb="9">
      <t>スウリョウ</t>
    </rPh>
    <phoneticPr fontId="13"/>
  </si>
  <si>
    <t>損益pips</t>
    <rPh sb="0" eb="1">
      <t>ソン</t>
    </rPh>
    <phoneticPr fontId="20"/>
  </si>
  <si>
    <t>L</t>
    <phoneticPr fontId="20"/>
  </si>
  <si>
    <t>11.1.18 4:00</t>
  </si>
  <si>
    <t>11.1.18 0:00H</t>
    <phoneticPr fontId="20"/>
  </si>
  <si>
    <r>
      <t>1</t>
    </r>
    <r>
      <rPr>
        <sz val="11"/>
        <color indexed="8"/>
        <rFont val="ＭＳ Ｐゴシック"/>
        <family val="3"/>
        <charset val="128"/>
      </rPr>
      <t>1.1.21 20:00L</t>
    </r>
    <phoneticPr fontId="20"/>
  </si>
  <si>
    <t>11.2.1 12:00H</t>
    <phoneticPr fontId="20"/>
  </si>
  <si>
    <t>11.2.1 16:00</t>
    <phoneticPr fontId="20"/>
  </si>
  <si>
    <t>11.2.2 4:00L</t>
    <phoneticPr fontId="20"/>
  </si>
  <si>
    <t>entry :　戻りのないUTからの押し、実体は20MAの下だが上髭がかかっている。下髭は短め。　FIBを見ると高値抜け後の1.20 16:00のPBでのentryが確実か？
LC:最初DOW、巡航後、前足のL</t>
    <rPh sb="8" eb="9">
      <t>モド</t>
    </rPh>
    <rPh sb="18" eb="19">
      <t>オ</t>
    </rPh>
    <rPh sb="21" eb="23">
      <t>ジッタイ</t>
    </rPh>
    <rPh sb="29" eb="30">
      <t>シタ</t>
    </rPh>
    <rPh sb="32" eb="34">
      <t>ウワヒゲ</t>
    </rPh>
    <rPh sb="42" eb="43">
      <t>シタ</t>
    </rPh>
    <rPh sb="43" eb="44">
      <t>ヒゲ</t>
    </rPh>
    <rPh sb="45" eb="46">
      <t>ミジカ</t>
    </rPh>
    <rPh sb="53" eb="54">
      <t>ミ</t>
    </rPh>
    <rPh sb="56" eb="58">
      <t>タカネ</t>
    </rPh>
    <rPh sb="58" eb="59">
      <t>ヌ</t>
    </rPh>
    <rPh sb="60" eb="61">
      <t>ゴ</t>
    </rPh>
    <rPh sb="83" eb="85">
      <t>カクジツ</t>
    </rPh>
    <rPh sb="91" eb="93">
      <t>サイショ</t>
    </rPh>
    <rPh sb="97" eb="99">
      <t>ジュンコウ</t>
    </rPh>
    <rPh sb="99" eb="100">
      <t>ゴ</t>
    </rPh>
    <rPh sb="101" eb="102">
      <t>マエ</t>
    </rPh>
    <rPh sb="102" eb="103">
      <t>アシ</t>
    </rPh>
    <phoneticPr fontId="20"/>
  </si>
  <si>
    <t>entry :　戻りのないUTからの23.8程度までの押し、その後の上昇途中でのPB（陽線）。厳密に言えばMAにtouchしてない。</t>
    <rPh sb="8" eb="9">
      <t>モド</t>
    </rPh>
    <rPh sb="22" eb="24">
      <t>テイド</t>
    </rPh>
    <rPh sb="27" eb="28">
      <t>オ</t>
    </rPh>
    <rPh sb="32" eb="33">
      <t>ゴ</t>
    </rPh>
    <rPh sb="34" eb="36">
      <t>ジョウショウ</t>
    </rPh>
    <rPh sb="36" eb="38">
      <t>トチュウ</t>
    </rPh>
    <rPh sb="43" eb="45">
      <t>ヨウセン</t>
    </rPh>
    <rPh sb="47" eb="49">
      <t>ゲンミツ</t>
    </rPh>
    <rPh sb="50" eb="51">
      <t>イ</t>
    </rPh>
    <phoneticPr fontId="20"/>
  </si>
  <si>
    <t>11.3.3 12:00</t>
    <phoneticPr fontId="20"/>
  </si>
  <si>
    <t>11.3.3 8:00H</t>
    <phoneticPr fontId="20"/>
  </si>
  <si>
    <t>11.3.7 8:00L</t>
    <phoneticPr fontId="20"/>
  </si>
  <si>
    <t>entry : 1か月ほど前の直近H付近でcandle5本で行ったり来たり、5本目で10MA touchのPB（実体の短い陰線）</t>
    <rPh sb="10" eb="11">
      <t>ゲツ</t>
    </rPh>
    <rPh sb="13" eb="14">
      <t>マエ</t>
    </rPh>
    <rPh sb="15" eb="17">
      <t>チョッキン</t>
    </rPh>
    <rPh sb="18" eb="20">
      <t>フキン</t>
    </rPh>
    <rPh sb="28" eb="29">
      <t>ホン</t>
    </rPh>
    <rPh sb="30" eb="31">
      <t>イ</t>
    </rPh>
    <rPh sb="34" eb="35">
      <t>キ</t>
    </rPh>
    <rPh sb="39" eb="40">
      <t>ホン</t>
    </rPh>
    <rPh sb="40" eb="41">
      <t>メ</t>
    </rPh>
    <rPh sb="56" eb="58">
      <t>ジッタイ</t>
    </rPh>
    <rPh sb="59" eb="60">
      <t>ミジカ</t>
    </rPh>
    <rPh sb="61" eb="63">
      <t>インセン</t>
    </rPh>
    <phoneticPr fontId="20"/>
  </si>
  <si>
    <r>
      <t>4</t>
    </r>
    <r>
      <rPr>
        <sz val="11"/>
        <color indexed="8"/>
        <rFont val="ＭＳ Ｐゴシック"/>
        <family val="3"/>
        <charset val="128"/>
      </rPr>
      <t>Hでの検証</t>
    </r>
    <rPh sb="4" eb="6">
      <t>ケンショウ</t>
    </rPh>
    <phoneticPr fontId="13"/>
  </si>
  <si>
    <t>L</t>
    <phoneticPr fontId="20"/>
  </si>
  <si>
    <t>S</t>
    <phoneticPr fontId="20"/>
  </si>
  <si>
    <t>11.3.9 12:00L</t>
    <phoneticPr fontId="20"/>
  </si>
  <si>
    <t>11.3.10 4:00</t>
    <phoneticPr fontId="20"/>
  </si>
  <si>
    <t>11.3.10 20:00</t>
    <phoneticPr fontId="20"/>
  </si>
  <si>
    <t>entry : FIBを利用した転換狙い。23.6付近まで下落してPB(陽線)
exit　：　Target　38.2-&gt;1.378</t>
    <rPh sb="12" eb="14">
      <t>リヨウ</t>
    </rPh>
    <rPh sb="16" eb="18">
      <t>テンカン</t>
    </rPh>
    <rPh sb="18" eb="19">
      <t>ネラ</t>
    </rPh>
    <rPh sb="25" eb="27">
      <t>フキン</t>
    </rPh>
    <rPh sb="29" eb="31">
      <t>ゲラク</t>
    </rPh>
    <rPh sb="36" eb="38">
      <t>ヨウセン</t>
    </rPh>
    <phoneticPr fontId="20"/>
  </si>
  <si>
    <t>2011/3/11　8:00-0:00　Resで3 candle跳ね返されて4本目で超えている。Res超えたらentryしてもいいのかも？？　→entryして-61.8をtargetで利食いできたcaseだった。</t>
    <rPh sb="32" eb="33">
      <t>ハ</t>
    </rPh>
    <rPh sb="34" eb="35">
      <t>カエ</t>
    </rPh>
    <rPh sb="39" eb="40">
      <t>ホン</t>
    </rPh>
    <rPh sb="40" eb="41">
      <t>メ</t>
    </rPh>
    <rPh sb="42" eb="43">
      <t>コ</t>
    </rPh>
    <rPh sb="51" eb="52">
      <t>コ</t>
    </rPh>
    <rPh sb="92" eb="94">
      <t>リグ</t>
    </rPh>
    <phoneticPr fontId="13"/>
  </si>
  <si>
    <t>11.3.24 16:00H</t>
    <phoneticPr fontId="20"/>
  </si>
  <si>
    <t>entry : 直近Hから23.6付近までdown、その後upしたがResでstop。Res付近のHを超えたらentry</t>
    <rPh sb="8" eb="10">
      <t>チョッキン</t>
    </rPh>
    <rPh sb="17" eb="19">
      <t>フキン</t>
    </rPh>
    <rPh sb="28" eb="29">
      <t>ゴ</t>
    </rPh>
    <rPh sb="46" eb="48">
      <t>フキン</t>
    </rPh>
    <rPh sb="51" eb="52">
      <t>コ</t>
    </rPh>
    <phoneticPr fontId="20"/>
  </si>
  <si>
    <t>11.4.25 8:00</t>
    <phoneticPr fontId="20"/>
  </si>
  <si>
    <t>11.4.25 4:00H</t>
    <phoneticPr fontId="20"/>
  </si>
  <si>
    <t>11.1.24 8:00</t>
    <phoneticPr fontId="20"/>
  </si>
  <si>
    <t>11.2.2 8:00</t>
    <phoneticPr fontId="20"/>
  </si>
  <si>
    <t>11.3.8 0:00</t>
    <phoneticPr fontId="20"/>
  </si>
  <si>
    <t>11.4.25 16:00</t>
    <phoneticPr fontId="20"/>
  </si>
  <si>
    <t>11.4.25 12:00L</t>
    <phoneticPr fontId="20"/>
  </si>
  <si>
    <t>entry : Res越えでHook　でPB(陽線)</t>
    <rPh sb="11" eb="12">
      <t>ゴ</t>
    </rPh>
    <rPh sb="23" eb="25">
      <t>ヨウセン</t>
    </rPh>
    <phoneticPr fontId="20"/>
  </si>
  <si>
    <t>11.5.19 8:00H</t>
    <phoneticPr fontId="20"/>
  </si>
  <si>
    <t>11.5.19 12:00</t>
    <phoneticPr fontId="20"/>
  </si>
  <si>
    <t>11.5.20 12:00</t>
    <phoneticPr fontId="20"/>
  </si>
  <si>
    <t>11.5.20 0:00L</t>
    <phoneticPr fontId="20"/>
  </si>
  <si>
    <t>entry : 戻りのないDTのBottomからup、23.6付近でのPB(陽線）</t>
    <rPh sb="8" eb="9">
      <t>モド</t>
    </rPh>
    <rPh sb="31" eb="33">
      <t>フキン</t>
    </rPh>
    <rPh sb="38" eb="39">
      <t>ヨウ</t>
    </rPh>
    <rPh sb="39" eb="40">
      <t>セン</t>
    </rPh>
    <phoneticPr fontId="20"/>
  </si>
  <si>
    <t>L</t>
    <phoneticPr fontId="20"/>
  </si>
  <si>
    <t>11.5.27 0:00</t>
    <phoneticPr fontId="20"/>
  </si>
  <si>
    <t>11.5.26 16:00H</t>
    <phoneticPr fontId="20"/>
  </si>
  <si>
    <t>11.5.31 0:00</t>
    <phoneticPr fontId="20"/>
  </si>
  <si>
    <t>Target 38.2</t>
    <phoneticPr fontId="20"/>
  </si>
  <si>
    <t>entry : MACD-Hでのdivergenceが続き、安値の切り上げがあり、底から23.6まで反発してから下落中にPB(陰線)
Exit　：　Target　38.2-&gt;1.43399</t>
    <rPh sb="27" eb="28">
      <t>ツヅ</t>
    </rPh>
    <rPh sb="30" eb="32">
      <t>ヤスネ</t>
    </rPh>
    <rPh sb="33" eb="34">
      <t>キ</t>
    </rPh>
    <rPh sb="35" eb="36">
      <t>ア</t>
    </rPh>
    <rPh sb="41" eb="42">
      <t>ソコ</t>
    </rPh>
    <rPh sb="50" eb="52">
      <t>ハンパツ</t>
    </rPh>
    <rPh sb="56" eb="58">
      <t>ゲラク</t>
    </rPh>
    <rPh sb="58" eb="59">
      <t>チュウ</t>
    </rPh>
    <rPh sb="63" eb="65">
      <t>インセン</t>
    </rPh>
    <phoneticPr fontId="20"/>
  </si>
  <si>
    <t>S</t>
    <phoneticPr fontId="20"/>
  </si>
  <si>
    <t>11.6.9 12:00</t>
    <phoneticPr fontId="20"/>
  </si>
  <si>
    <t>11.6.9 8:00L</t>
    <phoneticPr fontId="20"/>
  </si>
  <si>
    <t>11.6.10 0:00</t>
    <phoneticPr fontId="20"/>
  </si>
  <si>
    <t>11.6.9 16:00H</t>
    <phoneticPr fontId="20"/>
  </si>
  <si>
    <t>entry : 戻りのないUT（MACD-H div発生）からのadj（安値切り下げはない）＆戻しでPB（陰線・実体が短い）
LC　：　安値切り下げがない時点でのentryなのでchicken気味で。
Exit後、38.2-&gt;50と巡航したが気にしない！！　　但し、entryした足が23.6を割る長い陰線だったので、これを見た時点でtargetをFIBに代えるのもありだったか？</t>
    <rPh sb="8" eb="9">
      <t>モド</t>
    </rPh>
    <rPh sb="26" eb="28">
      <t>ハッセイ</t>
    </rPh>
    <rPh sb="36" eb="38">
      <t>ヤスネ</t>
    </rPh>
    <rPh sb="38" eb="39">
      <t>キ</t>
    </rPh>
    <rPh sb="40" eb="41">
      <t>サ</t>
    </rPh>
    <rPh sb="47" eb="48">
      <t>モド</t>
    </rPh>
    <rPh sb="53" eb="55">
      <t>インセン</t>
    </rPh>
    <rPh sb="56" eb="58">
      <t>ジッタイ</t>
    </rPh>
    <rPh sb="59" eb="60">
      <t>ミジカ</t>
    </rPh>
    <rPh sb="68" eb="70">
      <t>ヤスネ</t>
    </rPh>
    <rPh sb="70" eb="71">
      <t>キ</t>
    </rPh>
    <rPh sb="72" eb="73">
      <t>サ</t>
    </rPh>
    <rPh sb="77" eb="79">
      <t>ジテン</t>
    </rPh>
    <rPh sb="96" eb="98">
      <t>キミ</t>
    </rPh>
    <rPh sb="105" eb="106">
      <t>ゴ</t>
    </rPh>
    <rPh sb="116" eb="118">
      <t>ジュンコウ</t>
    </rPh>
    <rPh sb="121" eb="122">
      <t>キ</t>
    </rPh>
    <rPh sb="130" eb="131">
      <t>タダ</t>
    </rPh>
    <rPh sb="140" eb="141">
      <t>アシ</t>
    </rPh>
    <rPh sb="147" eb="148">
      <t>ワ</t>
    </rPh>
    <rPh sb="149" eb="150">
      <t>ナガ</t>
    </rPh>
    <rPh sb="151" eb="153">
      <t>インセン</t>
    </rPh>
    <rPh sb="162" eb="163">
      <t>ミ</t>
    </rPh>
    <rPh sb="164" eb="166">
      <t>ジテン</t>
    </rPh>
    <rPh sb="178" eb="179">
      <t>カ</t>
    </rPh>
    <phoneticPr fontId="20"/>
  </si>
  <si>
    <t>11.6.15 8:00</t>
    <phoneticPr fontId="20"/>
  </si>
  <si>
    <t>11.6.15 4:00L</t>
    <phoneticPr fontId="20"/>
  </si>
  <si>
    <t>11.6.16 4:00</t>
    <phoneticPr fontId="20"/>
  </si>
  <si>
    <t>Target -61.8</t>
    <phoneticPr fontId="20"/>
  </si>
  <si>
    <t>entry : 直近downの38.2までの戻しから再down途中のPB（陽線＆実・ヒ比率大きくないが。
Target　：　-61.8-&gt;1.40917</t>
    <rPh sb="8" eb="10">
      <t>チョッキン</t>
    </rPh>
    <rPh sb="22" eb="23">
      <t>モド</t>
    </rPh>
    <rPh sb="26" eb="27">
      <t>サイ</t>
    </rPh>
    <rPh sb="31" eb="33">
      <t>トチュウ</t>
    </rPh>
    <rPh sb="37" eb="39">
      <t>ヨウセン</t>
    </rPh>
    <rPh sb="40" eb="41">
      <t>ジツ</t>
    </rPh>
    <rPh sb="43" eb="45">
      <t>ヒリツ</t>
    </rPh>
    <rPh sb="45" eb="46">
      <t>オオ</t>
    </rPh>
    <phoneticPr fontId="20"/>
  </si>
  <si>
    <t>PB &amp; 10dMA・20dMA
FIB</t>
    <phoneticPr fontId="13"/>
  </si>
  <si>
    <t>Trailing stop(Dow)+PB+裁量＋FIB</t>
    <rPh sb="22" eb="24">
      <t>サイリョウ</t>
    </rPh>
    <phoneticPr fontId="13"/>
  </si>
  <si>
    <t>11.8.4 12:00</t>
    <phoneticPr fontId="20"/>
  </si>
  <si>
    <t>11.8.4 8:00L</t>
    <phoneticPr fontId="20"/>
  </si>
  <si>
    <t>11.8.5 4:00</t>
    <phoneticPr fontId="20"/>
  </si>
  <si>
    <t>11.8.5 0:00H</t>
    <phoneticPr fontId="20"/>
  </si>
  <si>
    <t>entry : グチャグチャした動きが続いていたが、短期的・戻しの大きいDTの戻しの中でPB（陰線＆実・ヒ比率大きくないが）が出た。
LC設定：Trailing＆Chicken
=&gt;この後、更にグチャグチャになった！！</t>
    <rPh sb="16" eb="17">
      <t>ウゴ</t>
    </rPh>
    <rPh sb="19" eb="20">
      <t>ツヅ</t>
    </rPh>
    <rPh sb="26" eb="29">
      <t>タンキテキ</t>
    </rPh>
    <rPh sb="30" eb="31">
      <t>モド</t>
    </rPh>
    <rPh sb="33" eb="34">
      <t>オオ</t>
    </rPh>
    <rPh sb="39" eb="40">
      <t>モド</t>
    </rPh>
    <rPh sb="42" eb="43">
      <t>ナカ</t>
    </rPh>
    <rPh sb="47" eb="49">
      <t>インセン</t>
    </rPh>
    <rPh sb="50" eb="51">
      <t>ジツ</t>
    </rPh>
    <rPh sb="53" eb="55">
      <t>ヒリツ</t>
    </rPh>
    <rPh sb="55" eb="56">
      <t>オオ</t>
    </rPh>
    <rPh sb="63" eb="64">
      <t>デ</t>
    </rPh>
    <rPh sb="69" eb="71">
      <t>セッテイ</t>
    </rPh>
    <rPh sb="93" eb="94">
      <t>アト</t>
    </rPh>
    <rPh sb="95" eb="96">
      <t>サラ</t>
    </rPh>
    <phoneticPr fontId="20"/>
  </si>
  <si>
    <t>L</t>
    <phoneticPr fontId="20"/>
  </si>
  <si>
    <t>11.8.17 12:00</t>
    <phoneticPr fontId="20"/>
  </si>
  <si>
    <t>11.8.17 8:00H</t>
    <phoneticPr fontId="20"/>
  </si>
  <si>
    <t>11.8.17 8:00L</t>
    <phoneticPr fontId="20"/>
  </si>
  <si>
    <t>11.8.18 12:00</t>
    <phoneticPr fontId="20"/>
  </si>
  <si>
    <t>Entry : グチャグチャしていたが強い陽線でResを抜き、adj後に下髭の長いPB(陽線）が出た。
Exit　：　Entryの強い陽線が出たが取り消すような陰線。Suppで止まるかと思ってLC放置したがそのままsupp割れ。
=&gt;entryポイントがなかなか出なかったので、たまたま出た強い陽線に反応した。上下はっきりするまでstayすべきだった。余計なことをした！</t>
    <rPh sb="19" eb="20">
      <t>ツヨ</t>
    </rPh>
    <rPh sb="21" eb="23">
      <t>ヨウセン</t>
    </rPh>
    <rPh sb="28" eb="29">
      <t>ヌ</t>
    </rPh>
    <rPh sb="34" eb="35">
      <t>ゴ</t>
    </rPh>
    <rPh sb="36" eb="37">
      <t>シタ</t>
    </rPh>
    <rPh sb="37" eb="38">
      <t>ヒゲ</t>
    </rPh>
    <rPh sb="39" eb="40">
      <t>ナガ</t>
    </rPh>
    <rPh sb="44" eb="46">
      <t>ヨウセン</t>
    </rPh>
    <rPh sb="48" eb="49">
      <t>デ</t>
    </rPh>
    <rPh sb="65" eb="66">
      <t>ツヨ</t>
    </rPh>
    <rPh sb="67" eb="69">
      <t>ヨウセン</t>
    </rPh>
    <rPh sb="70" eb="71">
      <t>デ</t>
    </rPh>
    <rPh sb="73" eb="74">
      <t>ト</t>
    </rPh>
    <rPh sb="75" eb="76">
      <t>ケ</t>
    </rPh>
    <rPh sb="80" eb="82">
      <t>インセン</t>
    </rPh>
    <rPh sb="88" eb="89">
      <t>ト</t>
    </rPh>
    <rPh sb="93" eb="94">
      <t>オモ</t>
    </rPh>
    <rPh sb="98" eb="100">
      <t>ホウチ</t>
    </rPh>
    <rPh sb="111" eb="112">
      <t>ワ</t>
    </rPh>
    <rPh sb="131" eb="132">
      <t>デ</t>
    </rPh>
    <rPh sb="143" eb="144">
      <t>デ</t>
    </rPh>
    <rPh sb="145" eb="146">
      <t>ツヨ</t>
    </rPh>
    <rPh sb="147" eb="149">
      <t>ヨウセン</t>
    </rPh>
    <rPh sb="150" eb="152">
      <t>ハンノウ</t>
    </rPh>
    <rPh sb="155" eb="157">
      <t>ジョウゲ</t>
    </rPh>
    <rPh sb="176" eb="178">
      <t>ヨケイ</t>
    </rPh>
    <phoneticPr fontId="20"/>
  </si>
  <si>
    <t>11.9.7 8:00H</t>
    <phoneticPr fontId="20"/>
  </si>
  <si>
    <t>11.9.6 16:00L</t>
    <phoneticPr fontId="20"/>
  </si>
  <si>
    <t>11.9.8 16:00</t>
    <phoneticPr fontId="20"/>
  </si>
  <si>
    <t>S/R</t>
    <phoneticPr fontId="13"/>
  </si>
  <si>
    <t>11.9.12 8:00</t>
    <phoneticPr fontId="20"/>
  </si>
  <si>
    <t>11.9.12 4:00H</t>
    <phoneticPr fontId="20"/>
  </si>
  <si>
    <t>entry : Suppを下抜けてた後に戻ってきたので、下抜け後のLを割ったらentry。</t>
    <rPh sb="13" eb="14">
      <t>シタ</t>
    </rPh>
    <rPh sb="14" eb="15">
      <t>ヌ</t>
    </rPh>
    <rPh sb="18" eb="19">
      <t>アト</t>
    </rPh>
    <rPh sb="20" eb="21">
      <t>モド</t>
    </rPh>
    <rPh sb="28" eb="29">
      <t>シタ</t>
    </rPh>
    <rPh sb="29" eb="30">
      <t>ヌ</t>
    </rPh>
    <rPh sb="31" eb="32">
      <t>ゴ</t>
    </rPh>
    <rPh sb="35" eb="36">
      <t>ワ</t>
    </rPh>
    <phoneticPr fontId="20"/>
  </si>
  <si>
    <t>FIB</t>
    <phoneticPr fontId="13"/>
  </si>
  <si>
    <t>11.9.14 16:00</t>
    <phoneticPr fontId="20"/>
  </si>
  <si>
    <t>11.9.13 16:00H</t>
    <phoneticPr fontId="20"/>
  </si>
  <si>
    <t>11.9.14 12:00L</t>
    <phoneticPr fontId="20"/>
  </si>
  <si>
    <t>11.9.15 12:00</t>
    <phoneticPr fontId="20"/>
  </si>
  <si>
    <t>Target 38.2</t>
    <phoneticPr fontId="20"/>
  </si>
  <si>
    <t>entry : 戻りのないDTの後、23.6まで戻り、更に押し。23.6付近の高値を超えたらentry。
Target　：　38.2-&gt;1.38997
その後、23.6付近まで戻り大幅GD。そこからの反発狙いは手堅く38.2利食いを基本に考えるべき。</t>
    <rPh sb="8" eb="9">
      <t>モド</t>
    </rPh>
    <rPh sb="16" eb="17">
      <t>アト</t>
    </rPh>
    <rPh sb="24" eb="25">
      <t>モド</t>
    </rPh>
    <rPh sb="27" eb="28">
      <t>サラ</t>
    </rPh>
    <rPh sb="29" eb="30">
      <t>オ</t>
    </rPh>
    <rPh sb="36" eb="38">
      <t>フキン</t>
    </rPh>
    <rPh sb="39" eb="41">
      <t>タカネ</t>
    </rPh>
    <rPh sb="42" eb="43">
      <t>コ</t>
    </rPh>
    <rPh sb="78" eb="79">
      <t>ゴ</t>
    </rPh>
    <rPh sb="84" eb="86">
      <t>フキン</t>
    </rPh>
    <rPh sb="88" eb="89">
      <t>モド</t>
    </rPh>
    <rPh sb="90" eb="92">
      <t>オオハバ</t>
    </rPh>
    <rPh sb="100" eb="102">
      <t>ハンパツ</t>
    </rPh>
    <rPh sb="102" eb="103">
      <t>ネラ</t>
    </rPh>
    <rPh sb="105" eb="107">
      <t>テガタ</t>
    </rPh>
    <rPh sb="112" eb="114">
      <t>リグ</t>
    </rPh>
    <rPh sb="116" eb="118">
      <t>キホン</t>
    </rPh>
    <rPh sb="119" eb="120">
      <t>カンガ</t>
    </rPh>
    <phoneticPr fontId="20"/>
  </si>
  <si>
    <t>11.10.7 8:00H</t>
    <phoneticPr fontId="20"/>
  </si>
  <si>
    <t>11.10.20 16:00L</t>
    <phoneticPr fontId="20"/>
  </si>
  <si>
    <t>11.10.24 4:00</t>
    <phoneticPr fontId="20"/>
  </si>
  <si>
    <t>11.10.31 0:00</t>
    <phoneticPr fontId="20"/>
  </si>
  <si>
    <t>11.10.27 16:00L</t>
    <phoneticPr fontId="20"/>
  </si>
  <si>
    <t>entry : Res抜け</t>
    <rPh sb="11" eb="12">
      <t>ヌ</t>
    </rPh>
    <phoneticPr fontId="20"/>
  </si>
  <si>
    <t>11.11.24 8:00L</t>
    <phoneticPr fontId="20"/>
  </si>
  <si>
    <t>Initial LC根拠</t>
    <rPh sb="10" eb="12">
      <t>コンキョ</t>
    </rPh>
    <phoneticPr fontId="20"/>
  </si>
  <si>
    <t>entryと同じ足</t>
    <rPh sb="6" eb="7">
      <t>オナ</t>
    </rPh>
    <rPh sb="8" eb="9">
      <t>アシ</t>
    </rPh>
    <phoneticPr fontId="20"/>
  </si>
  <si>
    <t>11.11.24 12:00</t>
    <phoneticPr fontId="20"/>
  </si>
  <si>
    <t>11.11.25 16:00</t>
    <phoneticPr fontId="20"/>
  </si>
  <si>
    <t>11.11.25 12:00H</t>
    <phoneticPr fontId="20"/>
  </si>
  <si>
    <t>entry : Supp抜け、上髭だけがSuppの上。PB（陰線）</t>
    <rPh sb="12" eb="13">
      <t>ヌ</t>
    </rPh>
    <rPh sb="15" eb="17">
      <t>ウワヒゲ</t>
    </rPh>
    <rPh sb="25" eb="26">
      <t>ウエ</t>
    </rPh>
    <rPh sb="30" eb="32">
      <t>インセン</t>
    </rPh>
    <phoneticPr fontId="20"/>
  </si>
  <si>
    <t>PB &amp; S/R</t>
    <phoneticPr fontId="13"/>
  </si>
  <si>
    <t>11.12.7 8:00H</t>
    <phoneticPr fontId="20"/>
  </si>
  <si>
    <t>11.12.7 12:00L</t>
    <phoneticPr fontId="20"/>
  </si>
  <si>
    <t>S</t>
    <phoneticPr fontId="20"/>
  </si>
  <si>
    <t>11.12.13 16:00</t>
    <phoneticPr fontId="20"/>
  </si>
  <si>
    <t>11.12.13 12:00L</t>
    <phoneticPr fontId="20"/>
  </si>
  <si>
    <t>11.12.15 8:00</t>
    <phoneticPr fontId="20"/>
  </si>
  <si>
    <t>11.12.14 16:00H</t>
    <phoneticPr fontId="20"/>
  </si>
  <si>
    <t>entry : suppを割った後での弱い戻しで出たPB（陰線）</t>
    <rPh sb="13" eb="14">
      <t>ワ</t>
    </rPh>
    <rPh sb="16" eb="17">
      <t>アト</t>
    </rPh>
    <rPh sb="19" eb="20">
      <t>ヨワ</t>
    </rPh>
    <rPh sb="21" eb="22">
      <t>モド</t>
    </rPh>
    <rPh sb="24" eb="25">
      <t>デ</t>
    </rPh>
    <rPh sb="29" eb="31">
      <t>インセン</t>
    </rPh>
    <phoneticPr fontId="20"/>
  </si>
  <si>
    <t>11.12.23 8:00H</t>
    <phoneticPr fontId="20"/>
  </si>
  <si>
    <t>11.12.23 16:00L</t>
    <phoneticPr fontId="20"/>
  </si>
  <si>
    <t>entry : FIB 23.6付近のH超え</t>
    <rPh sb="16" eb="18">
      <t>フキン</t>
    </rPh>
    <rPh sb="20" eb="21">
      <t>コ</t>
    </rPh>
    <phoneticPr fontId="20"/>
  </si>
  <si>
    <t>12.1.11 12:00</t>
    <phoneticPr fontId="20"/>
  </si>
  <si>
    <t>12.1.11 8:00L</t>
    <phoneticPr fontId="20"/>
  </si>
  <si>
    <t>12.1.11 20:00</t>
    <phoneticPr fontId="20"/>
  </si>
  <si>
    <t>12.1.11 16:00H</t>
    <phoneticPr fontId="20"/>
  </si>
  <si>
    <t>entry : 戻りのないDT後38.2付近までrebound、その後にdownしながらPB（陽線）</t>
    <rPh sb="8" eb="9">
      <t>モド</t>
    </rPh>
    <rPh sb="15" eb="16">
      <t>ゴ</t>
    </rPh>
    <rPh sb="20" eb="22">
      <t>フキン</t>
    </rPh>
    <rPh sb="34" eb="35">
      <t>ゴ</t>
    </rPh>
    <rPh sb="47" eb="49">
      <t>ヨウセン</t>
    </rPh>
    <phoneticPr fontId="20"/>
  </si>
  <si>
    <t>PB</t>
    <phoneticPr fontId="13"/>
  </si>
  <si>
    <t>FIB &amp; PB</t>
    <phoneticPr fontId="13"/>
  </si>
  <si>
    <t>12.1.17 20:00H</t>
    <phoneticPr fontId="20"/>
  </si>
  <si>
    <t>12.1.18 0:00</t>
    <phoneticPr fontId="20"/>
  </si>
  <si>
    <t>entry : DTのbottomから細かくLを切り上げてのPB（陽線）</t>
    <rPh sb="19" eb="20">
      <t>コマ</t>
    </rPh>
    <rPh sb="24" eb="25">
      <t>キ</t>
    </rPh>
    <rPh sb="26" eb="27">
      <t>ア</t>
    </rPh>
    <rPh sb="33" eb="35">
      <t>ヨウセン</t>
    </rPh>
    <phoneticPr fontId="20"/>
  </si>
  <si>
    <t>12.1.20 8:00</t>
    <phoneticPr fontId="20"/>
  </si>
  <si>
    <t>12.1.19 20:00L</t>
    <phoneticPr fontId="20"/>
  </si>
  <si>
    <t>entry : UT中、Resを超えてからadjでのPB（陽線）</t>
    <rPh sb="10" eb="11">
      <t>チュウ</t>
    </rPh>
    <rPh sb="16" eb="17">
      <t>コ</t>
    </rPh>
    <rPh sb="29" eb="31">
      <t>ヨウセン</t>
    </rPh>
    <phoneticPr fontId="20"/>
  </si>
  <si>
    <t>12.1.27 4:00</t>
    <phoneticPr fontId="20"/>
  </si>
  <si>
    <t>12.1.27 0:00H</t>
    <phoneticPr fontId="20"/>
  </si>
  <si>
    <t>12.1.30 4:00</t>
    <phoneticPr fontId="20"/>
  </si>
  <si>
    <t>12.1.30 0:00L</t>
    <phoneticPr fontId="20"/>
  </si>
  <si>
    <t>12.1.31 16:00</t>
    <phoneticPr fontId="20"/>
  </si>
  <si>
    <t>12.1.30 12:00L</t>
    <phoneticPr fontId="20"/>
  </si>
  <si>
    <t>12.1.31 8:00H</t>
    <phoneticPr fontId="20"/>
  </si>
  <si>
    <t>12.2.1 12:00</t>
    <phoneticPr fontId="20"/>
  </si>
  <si>
    <t>12.2.1 8:00H</t>
    <phoneticPr fontId="20"/>
  </si>
  <si>
    <r>
      <t>entry : 戻りのないUT後23.6までadj、その後0.0付近まで戻す。23.6割れで38.2（1.29930）を目指す。
=&gt;23.6までadj後に0.0付近まで戻したのは、</t>
    </r>
    <r>
      <rPr>
        <b/>
        <sz val="11"/>
        <color rgb="FFFF0000"/>
        <rFont val="ＭＳ Ｐゴシック"/>
        <family val="3"/>
        <charset val="128"/>
      </rPr>
      <t>それほど弱くない</t>
    </r>
    <r>
      <rPr>
        <sz val="11"/>
        <color indexed="8"/>
        <rFont val="ＭＳ Ｐゴシック"/>
        <charset val="128"/>
      </rPr>
      <t>ということか？</t>
    </r>
    <rPh sb="8" eb="9">
      <t>モド</t>
    </rPh>
    <rPh sb="15" eb="16">
      <t>ゴ</t>
    </rPh>
    <rPh sb="28" eb="29">
      <t>ゴ</t>
    </rPh>
    <rPh sb="32" eb="34">
      <t>フキン</t>
    </rPh>
    <rPh sb="36" eb="37">
      <t>モド</t>
    </rPh>
    <rPh sb="43" eb="44">
      <t>ワ</t>
    </rPh>
    <rPh sb="60" eb="62">
      <t>メザ</t>
    </rPh>
    <rPh sb="76" eb="77">
      <t>ゴ</t>
    </rPh>
    <rPh sb="81" eb="83">
      <t>フキン</t>
    </rPh>
    <rPh sb="85" eb="86">
      <t>モド</t>
    </rPh>
    <rPh sb="95" eb="96">
      <t>ヨワ</t>
    </rPh>
    <phoneticPr fontId="20"/>
  </si>
  <si>
    <t>12.2.9 0:00H</t>
    <phoneticPr fontId="20"/>
  </si>
  <si>
    <t>12.2.9 4:00</t>
    <phoneticPr fontId="20"/>
  </si>
  <si>
    <t>12.2.10 12:00</t>
    <phoneticPr fontId="20"/>
  </si>
  <si>
    <r>
      <t>entry : Res越え後、軽くadjでPB（陽線）
→entry後、巡航せず、LC上げることなくそのまま放置してみた。ダメなときはやはり戻らない。</t>
    </r>
    <r>
      <rPr>
        <b/>
        <sz val="11"/>
        <color rgb="FFFF0000"/>
        <rFont val="ＭＳ Ｐゴシック"/>
        <family val="3"/>
        <charset val="128"/>
      </rPr>
      <t>ダメな時は甘えを出さずtightにLCを動かすべし！！</t>
    </r>
    <rPh sb="11" eb="12">
      <t>コ</t>
    </rPh>
    <rPh sb="13" eb="14">
      <t>ゴ</t>
    </rPh>
    <rPh sb="15" eb="16">
      <t>カル</t>
    </rPh>
    <rPh sb="24" eb="26">
      <t>ヨウセン</t>
    </rPh>
    <rPh sb="34" eb="35">
      <t>ゴ</t>
    </rPh>
    <rPh sb="36" eb="38">
      <t>ジュンコウ</t>
    </rPh>
    <rPh sb="43" eb="44">
      <t>ア</t>
    </rPh>
    <rPh sb="54" eb="56">
      <t>ホウチ</t>
    </rPh>
    <rPh sb="70" eb="71">
      <t>モド</t>
    </rPh>
    <rPh sb="78" eb="79">
      <t>トキ</t>
    </rPh>
    <rPh sb="80" eb="81">
      <t>アマ</t>
    </rPh>
    <rPh sb="83" eb="84">
      <t>ダ</t>
    </rPh>
    <rPh sb="95" eb="96">
      <t>ウゴ</t>
    </rPh>
    <phoneticPr fontId="20"/>
  </si>
  <si>
    <t>7/20  GMOクリックでデモ口座開設した。　MT4を見ているFXCMとはrateが0.01不利になっている。FXCMでMT4を使ってtradeしたほうが有利か？　MT4をcloseすると設定が効かなくなってしまうのが危険。VPSを使うのも手だが？</t>
    <rPh sb="16" eb="18">
      <t>コウザ</t>
    </rPh>
    <rPh sb="18" eb="20">
      <t>カイセツ</t>
    </rPh>
    <rPh sb="28" eb="29">
      <t>ミ</t>
    </rPh>
    <rPh sb="47" eb="49">
      <t>フリ</t>
    </rPh>
    <rPh sb="65" eb="66">
      <t>ツカ</t>
    </rPh>
    <rPh sb="78" eb="80">
      <t>ユウリ</t>
    </rPh>
    <rPh sb="95" eb="97">
      <t>セッテイ</t>
    </rPh>
    <rPh sb="98" eb="99">
      <t>キ</t>
    </rPh>
    <rPh sb="110" eb="112">
      <t>キケン</t>
    </rPh>
    <rPh sb="117" eb="118">
      <t>ツカ</t>
    </rPh>
    <rPh sb="121" eb="122">
      <t>テ</t>
    </rPh>
    <phoneticPr fontId="13"/>
  </si>
  <si>
    <t>初期資金100万円で、初期LC幅考慮でentry通貨量を決定</t>
    <rPh sb="0" eb="2">
      <t>ショキ</t>
    </rPh>
    <rPh sb="2" eb="4">
      <t>シキン</t>
    </rPh>
    <rPh sb="7" eb="9">
      <t>マンエン</t>
    </rPh>
    <rPh sb="11" eb="13">
      <t>ショキ</t>
    </rPh>
    <rPh sb="15" eb="16">
      <t>ハバ</t>
    </rPh>
    <rPh sb="16" eb="18">
      <t>コウリョ</t>
    </rPh>
    <rPh sb="24" eb="26">
      <t>ツウカ</t>
    </rPh>
    <rPh sb="26" eb="27">
      <t>リョウ</t>
    </rPh>
    <rPh sb="28" eb="30">
      <t>ケッテイ</t>
    </rPh>
    <phoneticPr fontId="13"/>
  </si>
  <si>
    <t>W : +1 , L : -1 , NoEntry : 0</t>
    <phoneticPr fontId="20"/>
  </si>
  <si>
    <r>
      <t>P</t>
    </r>
    <r>
      <rPr>
        <sz val="11"/>
        <color indexed="8"/>
        <rFont val="ＭＳ Ｐゴシック"/>
        <family val="3"/>
        <charset val="128"/>
      </rPr>
      <t>B</t>
    </r>
    <phoneticPr fontId="13"/>
  </si>
  <si>
    <t>FIB &amp; PB</t>
    <phoneticPr fontId="13"/>
  </si>
  <si>
    <r>
      <t>S</t>
    </r>
    <r>
      <rPr>
        <sz val="11"/>
        <color indexed="8"/>
        <rFont val="ＭＳ Ｐゴシック"/>
        <family val="3"/>
        <charset val="128"/>
      </rPr>
      <t>/R &amp; PB</t>
    </r>
    <phoneticPr fontId="13"/>
  </si>
  <si>
    <r>
      <t>S</t>
    </r>
    <r>
      <rPr>
        <sz val="11"/>
        <color indexed="8"/>
        <rFont val="ＭＳ Ｐゴシック"/>
        <family val="3"/>
        <charset val="128"/>
      </rPr>
      <t>/R</t>
    </r>
    <phoneticPr fontId="13"/>
  </si>
  <si>
    <r>
      <t>P</t>
    </r>
    <r>
      <rPr>
        <sz val="11"/>
        <color indexed="8"/>
        <rFont val="ＭＳ Ｐゴシック"/>
        <family val="3"/>
        <charset val="128"/>
      </rPr>
      <t>B</t>
    </r>
    <phoneticPr fontId="13"/>
  </si>
</sst>
</file>

<file path=xl/styles.xml><?xml version="1.0" encoding="utf-8"?>
<styleSheet xmlns="http://schemas.openxmlformats.org/spreadsheetml/2006/main">
  <numFmts count="17">
    <numFmt numFmtId="5" formatCode="&quot;¥&quot;#,##0;&quot;¥&quot;\-#,##0"/>
    <numFmt numFmtId="6" formatCode="&quot;¥&quot;#,##0;[Red]&quot;¥&quot;\-#,##0"/>
    <numFmt numFmtId="24" formatCode="\$#,##0_);[Red]\(\$#,##0\)"/>
    <numFmt numFmtId="176" formatCode="_-* #,##0.00_-;\-* #,##0.00_-;_-* &quot;-&quot;??_-;_-@_-"/>
    <numFmt numFmtId="177" formatCode="0.00_ ;[Red]\-0.00\ "/>
    <numFmt numFmtId="178" formatCode="0.00_ "/>
    <numFmt numFmtId="179" formatCode="0.0_);[Red]\(0.0\)"/>
    <numFmt numFmtId="180" formatCode="m/d;@"/>
    <numFmt numFmtId="181" formatCode="&quot;¥&quot;#,##0_);[Red]\(&quot;¥&quot;#,##0\)"/>
    <numFmt numFmtId="182" formatCode="0_);[Red]\(0\)"/>
    <numFmt numFmtId="183" formatCode="#,##0_ ;[Red]\-#,##0\ "/>
    <numFmt numFmtId="184" formatCode="0.0%"/>
    <numFmt numFmtId="185" formatCode="yyyy/m/d;@"/>
    <numFmt numFmtId="186" formatCode="_-* #,##0_-;\-* #,##0_-;_-* &quot;-&quot;??_-;_-@_-"/>
    <numFmt numFmtId="187" formatCode="_ * #,##0_ ;_ * \-#,##0_ ;_ * &quot;-&quot;??_ ;_ @_ "/>
    <numFmt numFmtId="188" formatCode="0_ ;[Red]\-0\ "/>
    <numFmt numFmtId="189" formatCode="0.00_);[Red]\(0.00\)"/>
  </numFmts>
  <fonts count="21">
    <font>
      <sz val="11"/>
      <color indexed="8"/>
      <name val="ＭＳ Ｐゴシック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MS PGothic"/>
      <family val="2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DEADA"/>
      <name val="ＭＳ Ｐゴシック"/>
      <family val="3"/>
      <charset val="128"/>
    </font>
    <font>
      <sz val="11"/>
      <color rgb="FFFDEADA"/>
      <name val="Calibri"/>
      <family val="2"/>
    </font>
    <font>
      <sz val="6"/>
      <name val="ＭＳ Ｐゴシック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0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5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0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0"/>
      </bottom>
      <diagonal/>
    </border>
    <border>
      <left/>
      <right style="thin">
        <color indexed="64"/>
      </right>
      <top style="thin">
        <color indexed="64"/>
      </top>
      <bottom style="double">
        <color indexed="60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0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5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3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vertical="center"/>
    </xf>
    <xf numFmtId="9" fontId="0" fillId="0" borderId="6" xfId="0" applyNumberFormat="1" applyFont="1" applyFill="1" applyBorder="1" applyAlignment="1" applyProtection="1">
      <alignment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0" borderId="8" xfId="0" applyNumberFormat="1" applyFont="1" applyFill="1" applyBorder="1" applyAlignment="1" applyProtection="1">
      <alignment vertical="center"/>
    </xf>
    <xf numFmtId="177" fontId="0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Border="1" applyAlignment="1" applyProtection="1">
      <alignment vertical="center"/>
    </xf>
    <xf numFmtId="178" fontId="0" fillId="0" borderId="1" xfId="0" applyNumberFormat="1" applyFont="1" applyFill="1" applyBorder="1" applyAlignment="1" applyProtection="1">
      <alignment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0" fontId="4" fillId="2" borderId="20" xfId="0" applyNumberFormat="1" applyFont="1" applyFill="1" applyBorder="1" applyAlignment="1" applyProtection="1">
      <alignment horizontal="center" vertical="center"/>
    </xf>
    <xf numFmtId="0" fontId="4" fillId="2" borderId="21" xfId="0" applyNumberFormat="1" applyFont="1" applyFill="1" applyBorder="1" applyAlignment="1" applyProtection="1">
      <alignment horizontal="center" vertical="center"/>
    </xf>
    <xf numFmtId="0" fontId="4" fillId="2" borderId="22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vertical="center"/>
    </xf>
    <xf numFmtId="0" fontId="0" fillId="0" borderId="23" xfId="0" applyNumberFormat="1" applyFont="1" applyFill="1" applyBorder="1" applyAlignment="1" applyProtection="1">
      <alignment vertical="center"/>
    </xf>
    <xf numFmtId="0" fontId="0" fillId="0" borderId="24" xfId="0" applyNumberFormat="1" applyFont="1" applyFill="1" applyBorder="1" applyAlignment="1" applyProtection="1">
      <alignment horizontal="center" vertical="center"/>
    </xf>
    <xf numFmtId="0" fontId="0" fillId="0" borderId="25" xfId="0" applyNumberFormat="1" applyFont="1" applyFill="1" applyBorder="1" applyAlignment="1" applyProtection="1">
      <alignment horizontal="center" vertical="center"/>
    </xf>
    <xf numFmtId="0" fontId="0" fillId="0" borderId="26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>
      <alignment vertical="center"/>
    </xf>
    <xf numFmtId="0" fontId="0" fillId="3" borderId="27" xfId="0" applyNumberFormat="1" applyFont="1" applyFill="1" applyBorder="1" applyAlignment="1" applyProtection="1">
      <alignment vertical="center"/>
    </xf>
    <xf numFmtId="0" fontId="0" fillId="3" borderId="19" xfId="0" applyNumberFormat="1" applyFont="1" applyFill="1" applyBorder="1" applyAlignment="1" applyProtection="1">
      <alignment vertical="center"/>
    </xf>
    <xf numFmtId="0" fontId="0" fillId="3" borderId="21" xfId="0" applyNumberFormat="1" applyFont="1" applyFill="1" applyBorder="1" applyAlignment="1" applyProtection="1">
      <alignment vertical="center"/>
    </xf>
    <xf numFmtId="0" fontId="0" fillId="0" borderId="28" xfId="0" applyNumberFormat="1" applyFont="1" applyFill="1" applyBorder="1" applyAlignment="1" applyProtection="1">
      <alignment vertical="center"/>
    </xf>
    <xf numFmtId="177" fontId="0" fillId="0" borderId="28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>
      <alignment horizontal="center" vertical="center"/>
    </xf>
    <xf numFmtId="0" fontId="6" fillId="0" borderId="0" xfId="4" applyNumberFormat="1" applyFont="1" applyFill="1" applyBorder="1" applyAlignment="1" applyProtection="1">
      <alignment vertical="center"/>
    </xf>
    <xf numFmtId="0" fontId="6" fillId="4" borderId="29" xfId="4" applyNumberFormat="1" applyFont="1" applyFill="1" applyBorder="1" applyAlignment="1" applyProtection="1">
      <alignment vertical="center"/>
    </xf>
    <xf numFmtId="179" fontId="6" fillId="4" borderId="27" xfId="4" applyNumberFormat="1" applyFont="1" applyFill="1" applyBorder="1" applyAlignment="1" applyProtection="1">
      <alignment vertical="center"/>
    </xf>
    <xf numFmtId="9" fontId="6" fillId="0" borderId="30" xfId="4" applyNumberFormat="1" applyFont="1" applyFill="1" applyBorder="1" applyAlignment="1" applyProtection="1">
      <alignment horizontal="center" vertical="center"/>
    </xf>
    <xf numFmtId="5" fontId="6" fillId="0" borderId="22" xfId="4" applyNumberFormat="1" applyFont="1" applyFill="1" applyBorder="1" applyAlignment="1" applyProtection="1">
      <alignment horizontal="center" vertical="center"/>
    </xf>
    <xf numFmtId="5" fontId="6" fillId="0" borderId="0" xfId="4" applyNumberFormat="1" applyFont="1" applyFill="1" applyBorder="1" applyAlignment="1" applyProtection="1">
      <alignment horizontal="center" vertical="center"/>
    </xf>
    <xf numFmtId="6" fontId="6" fillId="4" borderId="27" xfId="4" applyNumberFormat="1" applyFont="1" applyFill="1" applyBorder="1" applyAlignment="1" applyProtection="1">
      <alignment vertical="center"/>
    </xf>
    <xf numFmtId="6" fontId="6" fillId="0" borderId="31" xfId="4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55" fontId="7" fillId="0" borderId="13" xfId="4" applyNumberFormat="1" applyFont="1" applyFill="1" applyBorder="1" applyAlignment="1" applyProtection="1">
      <alignment horizontal="center" vertical="center"/>
    </xf>
    <xf numFmtId="55" fontId="0" fillId="0" borderId="13" xfId="0" applyNumberFormat="1" applyFont="1" applyFill="1" applyBorder="1" applyAlignment="1" applyProtection="1">
      <alignment horizontal="center" vertical="center"/>
    </xf>
    <xf numFmtId="55" fontId="7" fillId="0" borderId="32" xfId="4" applyNumberFormat="1" applyFont="1" applyFill="1" applyBorder="1" applyAlignment="1" applyProtection="1">
      <alignment horizontal="center" vertical="center"/>
    </xf>
    <xf numFmtId="0" fontId="6" fillId="4" borderId="33" xfId="4" applyNumberFormat="1" applyFont="1" applyFill="1" applyBorder="1" applyAlignment="1" applyProtection="1">
      <alignment horizontal="center" vertical="center"/>
    </xf>
    <xf numFmtId="0" fontId="6" fillId="4" borderId="34" xfId="4" applyNumberFormat="1" applyFont="1" applyFill="1" applyBorder="1" applyAlignment="1" applyProtection="1">
      <alignment horizontal="center" vertical="center" wrapText="1"/>
    </xf>
    <xf numFmtId="0" fontId="6" fillId="4" borderId="35" xfId="4" applyNumberFormat="1" applyFont="1" applyFill="1" applyBorder="1" applyAlignment="1" applyProtection="1">
      <alignment horizontal="center" vertical="center"/>
    </xf>
    <xf numFmtId="179" fontId="6" fillId="4" borderId="34" xfId="4" applyNumberFormat="1" applyFont="1" applyFill="1" applyBorder="1" applyAlignment="1" applyProtection="1">
      <alignment horizontal="center" vertical="center" wrapText="1"/>
    </xf>
    <xf numFmtId="180" fontId="6" fillId="4" borderId="34" xfId="4" applyNumberFormat="1" applyFont="1" applyFill="1" applyBorder="1" applyAlignment="1" applyProtection="1">
      <alignment horizontal="center" vertical="center"/>
    </xf>
    <xf numFmtId="0" fontId="6" fillId="4" borderId="36" xfId="4" applyNumberFormat="1" applyFont="1" applyFill="1" applyBorder="1" applyAlignment="1" applyProtection="1">
      <alignment horizontal="center" vertical="center" wrapText="1"/>
    </xf>
    <xf numFmtId="179" fontId="6" fillId="4" borderId="37" xfId="4" applyNumberFormat="1" applyFont="1" applyFill="1" applyBorder="1" applyAlignment="1" applyProtection="1">
      <alignment vertical="center"/>
    </xf>
    <xf numFmtId="181" fontId="6" fillId="4" borderId="38" xfId="4" applyNumberFormat="1" applyFont="1" applyFill="1" applyBorder="1" applyAlignment="1" applyProtection="1">
      <alignment horizontal="center" vertical="center"/>
    </xf>
    <xf numFmtId="181" fontId="7" fillId="0" borderId="39" xfId="4" applyNumberFormat="1" applyFont="1" applyFill="1" applyBorder="1" applyAlignment="1" applyProtection="1">
      <alignment horizontal="right" vertical="center"/>
    </xf>
    <xf numFmtId="181" fontId="7" fillId="0" borderId="40" xfId="4" applyNumberFormat="1" applyFont="1" applyFill="1" applyBorder="1" applyAlignment="1" applyProtection="1">
      <alignment horizontal="right" vertical="center"/>
    </xf>
    <xf numFmtId="182" fontId="7" fillId="0" borderId="40" xfId="4" applyNumberFormat="1" applyFont="1" applyFill="1" applyBorder="1" applyAlignment="1" applyProtection="1">
      <alignment horizontal="right" vertical="center"/>
    </xf>
    <xf numFmtId="183" fontId="7" fillId="0" borderId="40" xfId="4" applyNumberFormat="1" applyFont="1" applyFill="1" applyBorder="1" applyAlignment="1" applyProtection="1">
      <alignment horizontal="right" vertical="center"/>
    </xf>
    <xf numFmtId="184" fontId="7" fillId="0" borderId="40" xfId="4" applyNumberFormat="1" applyFont="1" applyFill="1" applyBorder="1" applyAlignment="1" applyProtection="1">
      <alignment vertical="center"/>
    </xf>
    <xf numFmtId="181" fontId="7" fillId="0" borderId="40" xfId="4" applyNumberFormat="1" applyFont="1" applyFill="1" applyBorder="1" applyAlignment="1" applyProtection="1">
      <alignment vertical="center"/>
    </xf>
    <xf numFmtId="178" fontId="7" fillId="0" borderId="40" xfId="4" applyNumberFormat="1" applyFont="1" applyFill="1" applyBorder="1" applyAlignment="1" applyProtection="1">
      <alignment vertical="center"/>
    </xf>
    <xf numFmtId="178" fontId="7" fillId="0" borderId="41" xfId="4" applyNumberFormat="1" applyFont="1" applyFill="1" applyBorder="1" applyAlignment="1" applyProtection="1">
      <alignment vertical="center"/>
    </xf>
    <xf numFmtId="181" fontId="0" fillId="0" borderId="39" xfId="0" applyNumberFormat="1" applyFont="1" applyFill="1" applyBorder="1" applyAlignment="1" applyProtection="1">
      <alignment vertical="center"/>
    </xf>
    <xf numFmtId="181" fontId="0" fillId="0" borderId="40" xfId="0" applyNumberFormat="1" applyFont="1" applyFill="1" applyBorder="1" applyAlignment="1" applyProtection="1">
      <alignment vertical="center"/>
    </xf>
    <xf numFmtId="0" fontId="0" fillId="0" borderId="40" xfId="0" applyNumberFormat="1" applyFont="1" applyFill="1" applyBorder="1" applyAlignment="1" applyProtection="1">
      <alignment vertical="center"/>
    </xf>
    <xf numFmtId="181" fontId="0" fillId="0" borderId="42" xfId="0" applyNumberFormat="1" applyFont="1" applyFill="1" applyBorder="1" applyAlignment="1" applyProtection="1">
      <alignment vertical="center"/>
    </xf>
    <xf numFmtId="181" fontId="0" fillId="0" borderId="43" xfId="0" applyNumberFormat="1" applyFont="1" applyFill="1" applyBorder="1" applyAlignment="1" applyProtection="1">
      <alignment vertical="center"/>
    </xf>
    <xf numFmtId="0" fontId="0" fillId="0" borderId="43" xfId="0" applyNumberFormat="1" applyFont="1" applyFill="1" applyBorder="1" applyAlignment="1" applyProtection="1">
      <alignment vertical="center"/>
    </xf>
    <xf numFmtId="182" fontId="7" fillId="0" borderId="43" xfId="4" applyNumberFormat="1" applyFont="1" applyFill="1" applyBorder="1" applyAlignment="1" applyProtection="1">
      <alignment horizontal="right" vertical="center"/>
    </xf>
    <xf numFmtId="184" fontId="7" fillId="0" borderId="43" xfId="4" applyNumberFormat="1" applyFont="1" applyFill="1" applyBorder="1" applyAlignment="1" applyProtection="1">
      <alignment vertical="center"/>
    </xf>
    <xf numFmtId="181" fontId="7" fillId="0" borderId="43" xfId="4" applyNumberFormat="1" applyFont="1" applyFill="1" applyBorder="1" applyAlignment="1" applyProtection="1">
      <alignment vertical="center"/>
    </xf>
    <xf numFmtId="178" fontId="7" fillId="0" borderId="43" xfId="4" applyNumberFormat="1" applyFont="1" applyFill="1" applyBorder="1" applyAlignment="1" applyProtection="1">
      <alignment vertical="center"/>
    </xf>
    <xf numFmtId="178" fontId="7" fillId="0" borderId="44" xfId="4" applyNumberFormat="1" applyFont="1" applyFill="1" applyBorder="1" applyAlignment="1" applyProtection="1">
      <alignment vertical="center"/>
    </xf>
    <xf numFmtId="6" fontId="7" fillId="0" borderId="40" xfId="4" applyNumberFormat="1" applyFont="1" applyFill="1" applyBorder="1" applyAlignment="1" applyProtection="1">
      <alignment horizontal="right" vertical="center"/>
    </xf>
    <xf numFmtId="6" fontId="7" fillId="0" borderId="43" xfId="4" applyNumberFormat="1" applyFont="1" applyFill="1" applyBorder="1" applyAlignment="1" applyProtection="1">
      <alignment horizontal="right" vertical="center"/>
    </xf>
    <xf numFmtId="55" fontId="0" fillId="0" borderId="12" xfId="0" applyNumberFormat="1" applyFont="1" applyFill="1" applyBorder="1" applyAlignment="1" applyProtection="1">
      <alignment horizontal="center" vertical="center"/>
    </xf>
    <xf numFmtId="5" fontId="1" fillId="0" borderId="45" xfId="0" applyNumberFormat="1" applyFont="1" applyFill="1" applyBorder="1" applyAlignment="1" applyProtection="1">
      <alignment vertical="center"/>
    </xf>
    <xf numFmtId="181" fontId="1" fillId="0" borderId="46" xfId="0" applyNumberFormat="1" applyFont="1" applyFill="1" applyBorder="1" applyAlignment="1" applyProtection="1">
      <alignment vertical="center"/>
    </xf>
    <xf numFmtId="6" fontId="1" fillId="0" borderId="46" xfId="0" applyNumberFormat="1" applyFont="1" applyFill="1" applyBorder="1" applyAlignment="1" applyProtection="1">
      <alignment vertical="center"/>
    </xf>
    <xf numFmtId="183" fontId="1" fillId="0" borderId="46" xfId="0" applyNumberFormat="1" applyFont="1" applyFill="1" applyBorder="1" applyAlignment="1" applyProtection="1">
      <alignment vertical="center"/>
    </xf>
    <xf numFmtId="182" fontId="1" fillId="0" borderId="46" xfId="0" applyNumberFormat="1" applyFont="1" applyFill="1" applyBorder="1" applyAlignment="1" applyProtection="1">
      <alignment vertical="center"/>
    </xf>
    <xf numFmtId="184" fontId="8" fillId="0" borderId="46" xfId="0" applyNumberFormat="1" applyFont="1" applyFill="1" applyBorder="1" applyAlignment="1" applyProtection="1">
      <alignment vertical="center"/>
    </xf>
    <xf numFmtId="178" fontId="1" fillId="0" borderId="47" xfId="0" applyNumberFormat="1" applyFont="1" applyFill="1" applyBorder="1" applyAlignment="1" applyProtection="1">
      <alignment vertical="center"/>
    </xf>
    <xf numFmtId="178" fontId="1" fillId="0" borderId="48" xfId="0" applyNumberFormat="1" applyFont="1" applyFill="1" applyBorder="1" applyAlignment="1" applyProtection="1">
      <alignment vertical="center"/>
    </xf>
    <xf numFmtId="0" fontId="0" fillId="0" borderId="49" xfId="0" applyNumberFormat="1" applyFont="1" applyFill="1" applyBorder="1" applyAlignment="1" applyProtection="1">
      <alignment vertical="center"/>
    </xf>
    <xf numFmtId="0" fontId="9" fillId="0" borderId="41" xfId="0" applyNumberFormat="1" applyFont="1" applyFill="1" applyBorder="1" applyAlignment="1" applyProtection="1">
      <alignment vertical="center"/>
    </xf>
    <xf numFmtId="0" fontId="6" fillId="5" borderId="0" xfId="4" applyNumberFormat="1" applyFont="1" applyFill="1" applyBorder="1" applyAlignment="1" applyProtection="1">
      <alignment vertical="center"/>
    </xf>
    <xf numFmtId="5" fontId="6" fillId="5" borderId="0" xfId="4" applyNumberFormat="1" applyFont="1" applyFill="1" applyBorder="1" applyAlignment="1" applyProtection="1">
      <alignment horizontal="center" vertical="center"/>
    </xf>
    <xf numFmtId="179" fontId="6" fillId="5" borderId="0" xfId="4" applyNumberFormat="1" applyFont="1" applyFill="1" applyBorder="1" applyAlignment="1" applyProtection="1">
      <alignment vertical="center"/>
    </xf>
    <xf numFmtId="6" fontId="6" fillId="5" borderId="0" xfId="4" applyNumberFormat="1" applyFont="1" applyFill="1" applyBorder="1" applyAlignment="1" applyProtection="1">
      <alignment vertical="center"/>
    </xf>
    <xf numFmtId="6" fontId="6" fillId="5" borderId="0" xfId="4" applyNumberFormat="1" applyFont="1" applyFill="1" applyBorder="1" applyAlignment="1" applyProtection="1">
      <alignment horizontal="center" vertical="center"/>
    </xf>
    <xf numFmtId="0" fontId="0" fillId="5" borderId="0" xfId="0" applyNumberFormat="1" applyFont="1" applyFill="1" applyBorder="1" applyAlignment="1" applyProtection="1">
      <alignment vertical="center"/>
    </xf>
    <xf numFmtId="0" fontId="6" fillId="5" borderId="53" xfId="4" applyNumberFormat="1" applyFont="1" applyFill="1" applyBorder="1" applyAlignment="1" applyProtection="1">
      <alignment vertical="center"/>
    </xf>
    <xf numFmtId="5" fontId="6" fillId="5" borderId="53" xfId="4" applyNumberFormat="1" applyFont="1" applyFill="1" applyBorder="1" applyAlignment="1" applyProtection="1">
      <alignment horizontal="center" vertical="center"/>
    </xf>
    <xf numFmtId="179" fontId="6" fillId="5" borderId="53" xfId="4" applyNumberFormat="1" applyFont="1" applyFill="1" applyBorder="1" applyAlignment="1" applyProtection="1">
      <alignment vertical="center"/>
    </xf>
    <xf numFmtId="6" fontId="6" fillId="5" borderId="53" xfId="4" applyNumberFormat="1" applyFont="1" applyFill="1" applyBorder="1" applyAlignment="1" applyProtection="1">
      <alignment vertical="center"/>
    </xf>
    <xf numFmtId="6" fontId="6" fillId="5" borderId="53" xfId="4" applyNumberFormat="1" applyFont="1" applyFill="1" applyBorder="1" applyAlignment="1" applyProtection="1">
      <alignment horizontal="center" vertical="center"/>
    </xf>
    <xf numFmtId="0" fontId="0" fillId="5" borderId="53" xfId="0" applyNumberFormat="1" applyFont="1" applyFill="1" applyBorder="1" applyAlignment="1" applyProtection="1">
      <alignment vertical="center"/>
    </xf>
    <xf numFmtId="0" fontId="0" fillId="0" borderId="53" xfId="0" applyNumberFormat="1" applyFont="1" applyFill="1" applyBorder="1" applyAlignment="1" applyProtection="1">
      <alignment vertical="center"/>
    </xf>
    <xf numFmtId="0" fontId="0" fillId="0" borderId="54" xfId="0" applyNumberFormat="1" applyFont="1" applyFill="1" applyBorder="1" applyAlignment="1" applyProtection="1">
      <alignment vertical="center"/>
    </xf>
    <xf numFmtId="5" fontId="7" fillId="6" borderId="54" xfId="4" applyNumberFormat="1" applyFont="1" applyFill="1" applyBorder="1" applyAlignment="1" applyProtection="1">
      <alignment horizontal="center"/>
    </xf>
    <xf numFmtId="5" fontId="6" fillId="0" borderId="54" xfId="4" applyNumberFormat="1" applyFont="1" applyFill="1" applyBorder="1" applyAlignment="1" applyProtection="1">
      <alignment horizontal="center" vertical="center"/>
    </xf>
    <xf numFmtId="0" fontId="6" fillId="0" borderId="54" xfId="4" applyNumberFormat="1" applyFont="1" applyFill="1" applyBorder="1" applyAlignment="1" applyProtection="1"/>
    <xf numFmtId="5" fontId="7" fillId="6" borderId="11" xfId="4" applyNumberFormat="1" applyFont="1" applyFill="1" applyBorder="1" applyAlignment="1" applyProtection="1">
      <alignment horizontal="center"/>
    </xf>
    <xf numFmtId="0" fontId="10" fillId="4" borderId="55" xfId="4" applyNumberFormat="1" applyFont="1" applyFill="1" applyBorder="1" applyAlignment="1" applyProtection="1">
      <alignment horizontal="center" vertical="center"/>
    </xf>
    <xf numFmtId="5" fontId="10" fillId="5" borderId="53" xfId="4" applyNumberFormat="1" applyFont="1" applyFill="1" applyBorder="1" applyAlignment="1" applyProtection="1">
      <alignment horizontal="center" vertical="center"/>
    </xf>
    <xf numFmtId="9" fontId="6" fillId="5" borderId="56" xfId="4" applyNumberFormat="1" applyFont="1" applyFill="1" applyBorder="1" applyAlignment="1" applyProtection="1">
      <alignment horizontal="center" vertical="center"/>
    </xf>
    <xf numFmtId="5" fontId="7" fillId="6" borderId="57" xfId="4" applyNumberFormat="1" applyFont="1" applyFill="1" applyBorder="1" applyAlignment="1" applyProtection="1">
      <alignment horizontal="center"/>
    </xf>
    <xf numFmtId="0" fontId="0" fillId="0" borderId="58" xfId="0" applyNumberFormat="1" applyFont="1" applyFill="1" applyBorder="1" applyAlignment="1" applyProtection="1">
      <alignment vertical="center"/>
    </xf>
    <xf numFmtId="0" fontId="0" fillId="0" borderId="59" xfId="0" applyNumberFormat="1" applyFont="1" applyFill="1" applyBorder="1" applyAlignment="1" applyProtection="1">
      <alignment vertical="center"/>
    </xf>
    <xf numFmtId="0" fontId="0" fillId="0" borderId="60" xfId="0" applyNumberFormat="1" applyFont="1" applyFill="1" applyBorder="1" applyAlignment="1" applyProtection="1">
      <alignment vertical="center"/>
    </xf>
    <xf numFmtId="0" fontId="6" fillId="4" borderId="27" xfId="4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61" xfId="0" applyNumberFormat="1" applyFont="1" applyFill="1" applyBorder="1" applyAlignment="1" applyProtection="1">
      <alignment vertical="center"/>
    </xf>
    <xf numFmtId="0" fontId="0" fillId="3" borderId="31" xfId="0" applyNumberFormat="1" applyFont="1" applyFill="1" applyBorder="1" applyAlignment="1" applyProtection="1">
      <alignment vertical="center"/>
    </xf>
    <xf numFmtId="0" fontId="1" fillId="0" borderId="0" xfId="2">
      <alignment vertical="center"/>
    </xf>
    <xf numFmtId="0" fontId="1" fillId="0" borderId="62" xfId="2" applyBorder="1">
      <alignment vertical="center"/>
    </xf>
    <xf numFmtId="0" fontId="1" fillId="0" borderId="63" xfId="2" applyBorder="1">
      <alignment vertical="center"/>
    </xf>
    <xf numFmtId="0" fontId="1" fillId="0" borderId="64" xfId="2" applyBorder="1">
      <alignment vertical="center"/>
    </xf>
    <xf numFmtId="0" fontId="1" fillId="0" borderId="28" xfId="2" applyBorder="1">
      <alignment vertical="center"/>
    </xf>
    <xf numFmtId="0" fontId="1" fillId="0" borderId="0" xfId="2" applyBorder="1">
      <alignment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12" fillId="3" borderId="19" xfId="0" applyNumberFormat="1" applyFont="1" applyFill="1" applyBorder="1" applyAlignment="1" applyProtection="1">
      <alignment vertical="center"/>
    </xf>
    <xf numFmtId="186" fontId="0" fillId="0" borderId="0" xfId="1" applyNumberFormat="1" applyFont="1">
      <alignment vertical="center"/>
    </xf>
    <xf numFmtId="187" fontId="0" fillId="0" borderId="0" xfId="0" applyNumberFormat="1">
      <alignment vertical="center"/>
    </xf>
    <xf numFmtId="186" fontId="0" fillId="0" borderId="28" xfId="1" applyNumberFormat="1" applyFont="1" applyFill="1" applyBorder="1" applyAlignment="1" applyProtection="1">
      <alignment vertical="center"/>
    </xf>
    <xf numFmtId="188" fontId="0" fillId="0" borderId="0" xfId="0" applyNumberFormat="1" applyFont="1" applyFill="1" applyBorder="1" applyAlignment="1" applyProtection="1">
      <alignment vertical="center"/>
    </xf>
    <xf numFmtId="186" fontId="0" fillId="0" borderId="0" xfId="1" applyNumberFormat="1" applyFont="1" applyAlignment="1">
      <alignment horizontal="right" vertical="center"/>
    </xf>
    <xf numFmtId="0" fontId="12" fillId="0" borderId="0" xfId="0" applyFont="1" applyFill="1" applyBorder="1">
      <alignment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3" borderId="19" xfId="0" applyNumberFormat="1" applyFill="1" applyBorder="1" applyAlignment="1" applyProtection="1">
      <alignment vertical="center"/>
    </xf>
    <xf numFmtId="0" fontId="0" fillId="3" borderId="0" xfId="0" applyNumberFormat="1" applyFont="1" applyFill="1" applyBorder="1" applyAlignment="1" applyProtection="1">
      <alignment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14" fontId="0" fillId="0" borderId="0" xfId="0" applyNumberFormat="1">
      <alignment vertical="center"/>
    </xf>
    <xf numFmtId="0" fontId="0" fillId="3" borderId="19" xfId="0" applyNumberFormat="1" applyFont="1" applyFill="1" applyBorder="1" applyAlignment="1" applyProtection="1">
      <alignment vertical="center" wrapText="1"/>
    </xf>
    <xf numFmtId="0" fontId="0" fillId="3" borderId="19" xfId="0" applyNumberFormat="1" applyFont="1" applyFill="1" applyBorder="1" applyAlignment="1" applyProtection="1">
      <alignment horizontal="center" vertical="center" wrapText="1"/>
    </xf>
    <xf numFmtId="186" fontId="0" fillId="0" borderId="0" xfId="1" applyNumberFormat="1" applyFont="1" applyFill="1" applyBorder="1" applyAlignment="1" applyProtection="1">
      <alignment vertical="center"/>
    </xf>
    <xf numFmtId="0" fontId="12" fillId="0" borderId="4" xfId="0" applyNumberFormat="1" applyFont="1" applyFill="1" applyBorder="1" applyAlignment="1" applyProtection="1">
      <alignment vertical="center"/>
    </xf>
    <xf numFmtId="0" fontId="12" fillId="0" borderId="5" xfId="0" applyNumberFormat="1" applyFont="1" applyFill="1" applyBorder="1" applyAlignment="1" applyProtection="1">
      <alignment vertical="center"/>
    </xf>
    <xf numFmtId="185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0" xfId="0" applyFill="1">
      <alignment vertical="center"/>
    </xf>
    <xf numFmtId="184" fontId="0" fillId="7" borderId="0" xfId="5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84" fontId="0" fillId="0" borderId="0" xfId="5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2" borderId="19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 wrapText="1"/>
    </xf>
    <xf numFmtId="188" fontId="0" fillId="0" borderId="1" xfId="0" applyNumberFormat="1" applyFont="1" applyFill="1" applyBorder="1" applyAlignment="1" applyProtection="1">
      <alignment vertical="center"/>
    </xf>
    <xf numFmtId="24" fontId="0" fillId="8" borderId="52" xfId="0" applyNumberFormat="1" applyFont="1" applyFill="1" applyBorder="1" applyAlignment="1" applyProtection="1">
      <alignment vertical="center"/>
    </xf>
    <xf numFmtId="6" fontId="0" fillId="8" borderId="31" xfId="0" applyNumberFormat="1" applyFont="1" applyFill="1" applyBorder="1" applyAlignment="1" applyProtection="1">
      <alignment vertical="center"/>
    </xf>
    <xf numFmtId="189" fontId="0" fillId="0" borderId="0" xfId="0" applyNumberFormat="1">
      <alignment vertical="center"/>
    </xf>
    <xf numFmtId="189" fontId="0" fillId="0" borderId="0" xfId="0" applyNumberFormat="1" applyFont="1" applyFill="1" applyBorder="1" applyAlignment="1" applyProtection="1">
      <alignment vertical="center"/>
    </xf>
    <xf numFmtId="0" fontId="12" fillId="3" borderId="21" xfId="0" applyNumberFormat="1" applyFont="1" applyFill="1" applyBorder="1" applyAlignment="1" applyProtection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186" fontId="0" fillId="0" borderId="1" xfId="1" applyNumberFormat="1" applyFont="1" applyFill="1" applyBorder="1" applyAlignment="1" applyProtection="1">
      <alignment vertical="center"/>
    </xf>
    <xf numFmtId="186" fontId="0" fillId="0" borderId="1" xfId="0" applyNumberFormat="1" applyFont="1" applyFill="1" applyBorder="1" applyAlignment="1" applyProtection="1">
      <alignment vertical="center"/>
    </xf>
    <xf numFmtId="186" fontId="0" fillId="7" borderId="0" xfId="1" applyNumberFormat="1" applyFont="1" applyFill="1">
      <alignment vertical="center"/>
    </xf>
    <xf numFmtId="0" fontId="0" fillId="8" borderId="0" xfId="0" applyFill="1">
      <alignment vertical="center"/>
    </xf>
    <xf numFmtId="0" fontId="0" fillId="9" borderId="0" xfId="0" applyFill="1">
      <alignment vertical="center"/>
    </xf>
    <xf numFmtId="24" fontId="1" fillId="0" borderId="0" xfId="0" applyNumberFormat="1" applyFont="1" applyFill="1" applyBorder="1" applyAlignment="1" applyProtection="1">
      <alignment vertical="center"/>
    </xf>
    <xf numFmtId="186" fontId="0" fillId="0" borderId="0" xfId="0" applyNumberFormat="1">
      <alignment vertical="center"/>
    </xf>
    <xf numFmtId="0" fontId="4" fillId="2" borderId="30" xfId="0" applyNumberFormat="1" applyFont="1" applyFill="1" applyBorder="1" applyAlignment="1" applyProtection="1">
      <alignment horizontal="center" vertical="center"/>
    </xf>
    <xf numFmtId="0" fontId="0" fillId="0" borderId="65" xfId="0" applyNumberFormat="1" applyFont="1" applyFill="1" applyBorder="1" applyAlignment="1" applyProtection="1">
      <alignment horizontal="center" vertical="center"/>
    </xf>
    <xf numFmtId="0" fontId="0" fillId="0" borderId="56" xfId="0" applyNumberFormat="1" applyFont="1" applyFill="1" applyBorder="1" applyAlignment="1" applyProtection="1">
      <alignment horizontal="center" vertical="center"/>
    </xf>
    <xf numFmtId="0" fontId="0" fillId="0" borderId="63" xfId="0" applyNumberFormat="1" applyFont="1" applyFill="1" applyBorder="1" applyAlignment="1" applyProtection="1">
      <alignment horizontal="center" vertical="center"/>
    </xf>
    <xf numFmtId="5" fontId="7" fillId="6" borderId="13" xfId="4" applyNumberFormat="1" applyFont="1" applyFill="1" applyBorder="1" applyAlignment="1" applyProtection="1">
      <alignment horizontal="center"/>
    </xf>
    <xf numFmtId="5" fontId="7" fillId="6" borderId="56" xfId="4" applyNumberFormat="1" applyFont="1" applyFill="1" applyBorder="1" applyAlignment="1" applyProtection="1">
      <alignment horizontal="center"/>
    </xf>
    <xf numFmtId="5" fontId="7" fillId="6" borderId="41" xfId="4" applyNumberFormat="1" applyFont="1" applyFill="1" applyBorder="1" applyAlignment="1" applyProtection="1">
      <alignment horizontal="center"/>
    </xf>
    <xf numFmtId="5" fontId="7" fillId="6" borderId="58" xfId="4" applyNumberFormat="1" applyFont="1" applyFill="1" applyBorder="1" applyAlignment="1" applyProtection="1">
      <alignment horizontal="center"/>
    </xf>
    <xf numFmtId="5" fontId="7" fillId="6" borderId="50" xfId="4" applyNumberFormat="1" applyFont="1" applyFill="1" applyBorder="1" applyAlignment="1" applyProtection="1">
      <alignment horizontal="center"/>
    </xf>
    <xf numFmtId="5" fontId="11" fillId="0" borderId="11" xfId="4" applyNumberFormat="1" applyFont="1" applyFill="1" applyBorder="1" applyAlignment="1" applyProtection="1">
      <alignment horizontal="center" vertical="center"/>
    </xf>
    <xf numFmtId="185" fontId="6" fillId="0" borderId="20" xfId="4" applyNumberFormat="1" applyFont="1" applyFill="1" applyBorder="1" applyAlignment="1" applyProtection="1">
      <alignment horizontal="center" vertical="center"/>
    </xf>
    <xf numFmtId="185" fontId="6" fillId="0" borderId="31" xfId="4" applyNumberFormat="1" applyFont="1" applyFill="1" applyBorder="1" applyAlignment="1" applyProtection="1">
      <alignment horizontal="center" vertical="center"/>
    </xf>
    <xf numFmtId="5" fontId="6" fillId="0" borderId="50" xfId="4" applyNumberFormat="1" applyFont="1" applyFill="1" applyBorder="1" applyAlignment="1" applyProtection="1">
      <alignment horizontal="center" vertical="center"/>
    </xf>
    <xf numFmtId="5" fontId="6" fillId="0" borderId="51" xfId="4" applyNumberFormat="1" applyFont="1" applyFill="1" applyBorder="1" applyAlignment="1" applyProtection="1">
      <alignment horizontal="center" vertical="center"/>
    </xf>
    <xf numFmtId="0" fontId="4" fillId="2" borderId="52" xfId="0" applyNumberFormat="1" applyFont="1" applyFill="1" applyBorder="1" applyAlignment="1" applyProtection="1">
      <alignment horizontal="center" vertical="center"/>
    </xf>
    <xf numFmtId="0" fontId="4" fillId="2" borderId="31" xfId="0" applyNumberFormat="1" applyFont="1" applyFill="1" applyBorder="1" applyAlignment="1" applyProtection="1">
      <alignment horizontal="center" vertical="center"/>
    </xf>
    <xf numFmtId="0" fontId="4" fillId="2" borderId="27" xfId="0" applyNumberFormat="1" applyFont="1" applyFill="1" applyBorder="1" applyAlignment="1" applyProtection="1">
      <alignment horizontal="center"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Font="1" applyFill="1" applyBorder="1" applyAlignment="1" applyProtection="1">
      <alignment vertical="center"/>
    </xf>
  </cellXfs>
  <cellStyles count="6">
    <cellStyle name="パーセント" xfId="5" builtinId="5"/>
    <cellStyle name="桁区切り" xfId="1" builtinId="6"/>
    <cellStyle name="標準" xfId="0" builtinId="0"/>
    <cellStyle name="標準 2" xfId="3"/>
    <cellStyle name="標準 3" xfId="4"/>
    <cellStyle name="標準_気づき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161925</xdr:colOff>
      <xdr:row>42</xdr:row>
      <xdr:rowOff>114300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011150" cy="731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16</xdr:col>
      <xdr:colOff>342900</xdr:colOff>
      <xdr:row>18</xdr:row>
      <xdr:rowOff>95250</xdr:rowOff>
    </xdr:from>
    <xdr:to>
      <xdr:col>17</xdr:col>
      <xdr:colOff>66675</xdr:colOff>
      <xdr:row>21</xdr:row>
      <xdr:rowOff>123825</xdr:rowOff>
    </xdr:to>
    <xdr:sp macro="" textlink="">
      <xdr:nvSpPr>
        <xdr:cNvPr id="3" name="円/楕円 2"/>
        <xdr:cNvSpPr/>
      </xdr:nvSpPr>
      <xdr:spPr>
        <a:xfrm>
          <a:off x="11163300" y="3181350"/>
          <a:ext cx="400050" cy="542925"/>
        </a:xfrm>
        <a:prstGeom prst="ellipse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12</xdr:col>
      <xdr:colOff>390525</xdr:colOff>
      <xdr:row>8</xdr:row>
      <xdr:rowOff>38100</xdr:rowOff>
    </xdr:from>
    <xdr:ext cx="2768322" cy="878200"/>
    <xdr:sp macro="" textlink="">
      <xdr:nvSpPr>
        <xdr:cNvPr id="4" name="テキスト ボックス 3"/>
        <xdr:cNvSpPr txBox="1"/>
      </xdr:nvSpPr>
      <xdr:spPr>
        <a:xfrm>
          <a:off x="8505825" y="1409700"/>
          <a:ext cx="2768322" cy="878200"/>
        </a:xfrm>
        <a:prstGeom prst="rect">
          <a:avLst/>
        </a:prstGeom>
        <a:noFill/>
        <a:ln>
          <a:solidFill>
            <a:schemeClr val="accent5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>
              <a:solidFill>
                <a:schemeClr val="accent6">
                  <a:lumMod val="20000"/>
                  <a:lumOff val="80000"/>
                </a:schemeClr>
              </a:solidFill>
            </a:rPr>
            <a:t>記　</a:t>
          </a:r>
          <a:r>
            <a:rPr kumimoji="1" lang="en-US" altLang="ja-JP" sz="1100">
              <a:solidFill>
                <a:schemeClr val="accent6">
                  <a:lumMod val="20000"/>
                  <a:lumOff val="80000"/>
                </a:schemeClr>
              </a:solidFill>
            </a:rPr>
            <a:t>2015.7.12</a:t>
          </a:r>
        </a:p>
        <a:p>
          <a:r>
            <a:rPr kumimoji="1" lang="en-US" altLang="ja-JP" sz="1100">
              <a:solidFill>
                <a:schemeClr val="accent6">
                  <a:lumMod val="20000"/>
                  <a:lumOff val="80000"/>
                </a:schemeClr>
              </a:solidFill>
            </a:rPr>
            <a:t>2012.5.1</a:t>
          </a:r>
          <a:r>
            <a:rPr kumimoji="1" lang="ja-JP" altLang="en-US" sz="1100">
              <a:solidFill>
                <a:schemeClr val="accent6">
                  <a:lumMod val="20000"/>
                  <a:lumOff val="80000"/>
                </a:schemeClr>
              </a:solidFill>
            </a:rPr>
            <a:t>　</a:t>
          </a:r>
          <a:r>
            <a:rPr kumimoji="1" lang="en-US" altLang="ja-JP" sz="1100">
              <a:solidFill>
                <a:schemeClr val="accent6">
                  <a:lumMod val="20000"/>
                  <a:lumOff val="80000"/>
                </a:schemeClr>
              </a:solidFill>
            </a:rPr>
            <a:t>PB</a:t>
          </a:r>
          <a:r>
            <a:rPr kumimoji="1" lang="ja-JP" altLang="en-US" sz="1100">
              <a:solidFill>
                <a:schemeClr val="accent6">
                  <a:lumMod val="20000"/>
                  <a:lumOff val="80000"/>
                </a:schemeClr>
              </a:solidFill>
            </a:rPr>
            <a:t>（</a:t>
          </a:r>
          <a:r>
            <a:rPr kumimoji="1" lang="en-US" altLang="ja-JP" sz="1100">
              <a:solidFill>
                <a:schemeClr val="accent6">
                  <a:lumMod val="20000"/>
                  <a:lumOff val="80000"/>
                </a:schemeClr>
              </a:solidFill>
            </a:rPr>
            <a:t>100</a:t>
          </a:r>
          <a:r>
            <a:rPr kumimoji="1" lang="ja-JP" altLang="en-US" sz="1100">
              <a:solidFill>
                <a:schemeClr val="accent6">
                  <a:lumMod val="20000"/>
                  <a:lumOff val="80000"/>
                </a:schemeClr>
              </a:solidFill>
            </a:rPr>
            <a:t>の場所）</a:t>
          </a:r>
          <a:endParaRPr kumimoji="1" lang="en-US" altLang="ja-JP" sz="1100">
            <a:solidFill>
              <a:schemeClr val="accent6">
                <a:lumMod val="20000"/>
                <a:lumOff val="80000"/>
              </a:schemeClr>
            </a:solidFill>
          </a:endParaRPr>
        </a:p>
        <a:p>
          <a:r>
            <a:rPr kumimoji="1" lang="ja-JP" altLang="en-US" sz="1100">
              <a:solidFill>
                <a:schemeClr val="accent6">
                  <a:lumMod val="20000"/>
                  <a:lumOff val="80000"/>
                </a:schemeClr>
              </a:solidFill>
            </a:rPr>
            <a:t>天井と思えるところでヒゲで更新が</a:t>
          </a:r>
          <a:endParaRPr kumimoji="1" lang="en-US" altLang="ja-JP" sz="1100">
            <a:solidFill>
              <a:schemeClr val="accent6">
                <a:lumMod val="20000"/>
                <a:lumOff val="80000"/>
              </a:schemeClr>
            </a:solidFill>
          </a:endParaRPr>
        </a:p>
        <a:p>
          <a:r>
            <a:rPr kumimoji="1" lang="ja-JP" altLang="en-US" sz="1100">
              <a:solidFill>
                <a:schemeClr val="accent6">
                  <a:lumMod val="20000"/>
                  <a:lumOff val="80000"/>
                </a:schemeClr>
              </a:solidFill>
            </a:rPr>
            <a:t>止められているところ売りで狙える場所！！</a:t>
          </a:r>
          <a:endParaRPr kumimoji="1" lang="en-US" altLang="ja-JP" sz="1100">
            <a:solidFill>
              <a:schemeClr val="accent6">
                <a:lumMod val="20000"/>
                <a:lumOff val="80000"/>
              </a:schemeClr>
            </a:solidFill>
          </a:endParaRPr>
        </a:p>
      </xdr:txBody>
    </xdr:sp>
    <xdr:clientData/>
  </xdr:oneCellAnchor>
  <xdr:twoCellAnchor>
    <xdr:from>
      <xdr:col>15</xdr:col>
      <xdr:colOff>390525</xdr:colOff>
      <xdr:row>13</xdr:row>
      <xdr:rowOff>66675</xdr:rowOff>
    </xdr:from>
    <xdr:to>
      <xdr:col>16</xdr:col>
      <xdr:colOff>401486</xdr:colOff>
      <xdr:row>19</xdr:row>
      <xdr:rowOff>3309</xdr:rowOff>
    </xdr:to>
    <xdr:cxnSp macro="">
      <xdr:nvCxnSpPr>
        <xdr:cNvPr id="6" name="直線矢印コネクタ 5"/>
        <xdr:cNvCxnSpPr>
          <a:endCxn id="3" idx="1"/>
        </xdr:cNvCxnSpPr>
      </xdr:nvCxnSpPr>
      <xdr:spPr>
        <a:xfrm>
          <a:off x="10534650" y="2295525"/>
          <a:ext cx="687236" cy="965334"/>
        </a:xfrm>
        <a:prstGeom prst="straightConnector1">
          <a:avLst/>
        </a:prstGeom>
        <a:ln w="38100">
          <a:solidFill>
            <a:schemeClr val="accent5">
              <a:lumMod val="20000"/>
              <a:lumOff val="8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45</xdr:row>
      <xdr:rowOff>0</xdr:rowOff>
    </xdr:from>
    <xdr:to>
      <xdr:col>19</xdr:col>
      <xdr:colOff>161925</xdr:colOff>
      <xdr:row>87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715250"/>
          <a:ext cx="13011150" cy="731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9</xdr:col>
      <xdr:colOff>104775</xdr:colOff>
      <xdr:row>65</xdr:row>
      <xdr:rowOff>161925</xdr:rowOff>
    </xdr:from>
    <xdr:ext cx="2882622" cy="878200"/>
    <xdr:sp macro="" textlink="">
      <xdr:nvSpPr>
        <xdr:cNvPr id="8" name="テキスト ボックス 7"/>
        <xdr:cNvSpPr txBox="1"/>
      </xdr:nvSpPr>
      <xdr:spPr>
        <a:xfrm>
          <a:off x="6191250" y="11382375"/>
          <a:ext cx="2882622" cy="878200"/>
        </a:xfrm>
        <a:prstGeom prst="rect">
          <a:avLst/>
        </a:prstGeom>
        <a:noFill/>
        <a:ln>
          <a:solidFill>
            <a:schemeClr val="accent5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>
              <a:solidFill>
                <a:schemeClr val="accent6">
                  <a:lumMod val="20000"/>
                  <a:lumOff val="80000"/>
                </a:schemeClr>
              </a:solidFill>
            </a:rPr>
            <a:t>記　</a:t>
          </a:r>
          <a:r>
            <a:rPr kumimoji="1" lang="en-US" altLang="ja-JP" sz="1100">
              <a:solidFill>
                <a:schemeClr val="accent6">
                  <a:lumMod val="20000"/>
                  <a:lumOff val="80000"/>
                </a:schemeClr>
              </a:solidFill>
            </a:rPr>
            <a:t>2015.7.13</a:t>
          </a:r>
        </a:p>
        <a:p>
          <a:r>
            <a:rPr kumimoji="1" lang="en-US" altLang="ja-JP" sz="1100">
              <a:solidFill>
                <a:schemeClr val="accent6">
                  <a:lumMod val="20000"/>
                  <a:lumOff val="80000"/>
                </a:schemeClr>
              </a:solidFill>
            </a:rPr>
            <a:t>2015.7.9 PB</a:t>
          </a:r>
        </a:p>
        <a:p>
          <a:r>
            <a:rPr kumimoji="1" lang="en-US" altLang="ja-JP" sz="1100">
              <a:solidFill>
                <a:schemeClr val="accent6">
                  <a:lumMod val="20000"/>
                  <a:lumOff val="80000"/>
                </a:schemeClr>
              </a:solidFill>
            </a:rPr>
            <a:t>Bottom</a:t>
          </a:r>
          <a:r>
            <a:rPr kumimoji="1" lang="ja-JP" altLang="en-US" sz="1100">
              <a:solidFill>
                <a:schemeClr val="accent6">
                  <a:lumMod val="20000"/>
                  <a:lumOff val="80000"/>
                </a:schemeClr>
              </a:solidFill>
            </a:rPr>
            <a:t>と思えるところで下ヒゲで更新が</a:t>
          </a:r>
          <a:endParaRPr kumimoji="1" lang="en-US" altLang="ja-JP" sz="1100">
            <a:solidFill>
              <a:schemeClr val="accent6">
                <a:lumMod val="20000"/>
                <a:lumOff val="80000"/>
              </a:schemeClr>
            </a:solidFill>
          </a:endParaRPr>
        </a:p>
        <a:p>
          <a:r>
            <a:rPr kumimoji="1" lang="ja-JP" altLang="en-US" sz="1100">
              <a:solidFill>
                <a:schemeClr val="accent6">
                  <a:lumMod val="20000"/>
                  <a:lumOff val="80000"/>
                </a:schemeClr>
              </a:solidFill>
            </a:rPr>
            <a:t>止められているところ買いで狙える場所！！</a:t>
          </a:r>
          <a:endParaRPr kumimoji="1" lang="en-US" altLang="ja-JP" sz="1100">
            <a:solidFill>
              <a:schemeClr val="accent6">
                <a:lumMod val="20000"/>
                <a:lumOff val="80000"/>
              </a:schemeClr>
            </a:solidFill>
          </a:endParaRPr>
        </a:p>
      </xdr:txBody>
    </xdr:sp>
    <xdr:clientData/>
  </xdr:oneCellAnchor>
  <xdr:twoCellAnchor>
    <xdr:from>
      <xdr:col>15</xdr:col>
      <xdr:colOff>9525</xdr:colOff>
      <xdr:row>70</xdr:row>
      <xdr:rowOff>57151</xdr:rowOff>
    </xdr:from>
    <xdr:to>
      <xdr:col>16</xdr:col>
      <xdr:colOff>266700</xdr:colOff>
      <xdr:row>74</xdr:row>
      <xdr:rowOff>57151</xdr:rowOff>
    </xdr:to>
    <xdr:sp macro="" textlink="">
      <xdr:nvSpPr>
        <xdr:cNvPr id="9" name="円/楕円 8"/>
        <xdr:cNvSpPr/>
      </xdr:nvSpPr>
      <xdr:spPr>
        <a:xfrm>
          <a:off x="10153650" y="12134851"/>
          <a:ext cx="933450" cy="685800"/>
        </a:xfrm>
        <a:prstGeom prst="ellipse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361950</xdr:colOff>
      <xdr:row>70</xdr:row>
      <xdr:rowOff>9525</xdr:rowOff>
    </xdr:from>
    <xdr:to>
      <xdr:col>15</xdr:col>
      <xdr:colOff>58586</xdr:colOff>
      <xdr:row>71</xdr:row>
      <xdr:rowOff>146184</xdr:rowOff>
    </xdr:to>
    <xdr:cxnSp macro="">
      <xdr:nvCxnSpPr>
        <xdr:cNvPr id="10" name="直線矢印コネクタ 9"/>
        <xdr:cNvCxnSpPr/>
      </xdr:nvCxnSpPr>
      <xdr:spPr>
        <a:xfrm>
          <a:off x="9153525" y="12087225"/>
          <a:ext cx="1049186" cy="308109"/>
        </a:xfrm>
        <a:prstGeom prst="straightConnector1">
          <a:avLst/>
        </a:prstGeom>
        <a:ln w="38100">
          <a:solidFill>
            <a:schemeClr val="accent5">
              <a:lumMod val="20000"/>
              <a:lumOff val="8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zoomScaleSheetLayoutView="100" workbookViewId="0">
      <selection activeCell="A17" sqref="A17"/>
    </sheetView>
  </sheetViews>
  <sheetFormatPr defaultColWidth="10" defaultRowHeight="13.5" customHeight="1"/>
  <cols>
    <col min="1" max="1" width="22.75" customWidth="1"/>
    <col min="2" max="2" width="13.625" customWidth="1"/>
    <col min="3" max="3" width="13.875" customWidth="1"/>
    <col min="4" max="4" width="15.625" customWidth="1"/>
    <col min="5" max="5" width="12.375" customWidth="1"/>
    <col min="6" max="6" width="12.25" customWidth="1"/>
    <col min="7" max="7" width="13.25" customWidth="1"/>
    <col min="9" max="9" width="15.75" customWidth="1"/>
    <col min="10" max="10" width="13.125" customWidth="1"/>
    <col min="11" max="11" width="15.5" customWidth="1"/>
    <col min="12" max="12" width="17.625" customWidth="1"/>
  </cols>
  <sheetData>
    <row r="1" spans="1:12" ht="19.5" customHeight="1">
      <c r="A1" s="119"/>
      <c r="B1" s="183" t="s">
        <v>0</v>
      </c>
      <c r="C1" s="184"/>
      <c r="D1" s="185"/>
      <c r="E1" s="118"/>
      <c r="F1" s="186" t="s">
        <v>0</v>
      </c>
      <c r="G1" s="187"/>
      <c r="H1" s="120"/>
    </row>
    <row r="2" spans="1:12" ht="25.5" customHeight="1">
      <c r="A2" s="121" t="s">
        <v>1</v>
      </c>
      <c r="B2" s="188">
        <v>3000000</v>
      </c>
      <c r="C2" s="188"/>
      <c r="D2" s="188"/>
      <c r="E2" s="62" t="s">
        <v>2</v>
      </c>
      <c r="F2" s="189">
        <v>41609</v>
      </c>
      <c r="G2" s="190"/>
      <c r="H2" s="44"/>
      <c r="I2" s="44"/>
    </row>
    <row r="3" spans="1:12" ht="27" customHeight="1">
      <c r="A3" s="45" t="s">
        <v>3</v>
      </c>
      <c r="B3" s="191">
        <f>SUM(B2+D17)</f>
        <v>3020000</v>
      </c>
      <c r="C3" s="191"/>
      <c r="D3" s="192"/>
      <c r="E3" s="46" t="s">
        <v>4</v>
      </c>
      <c r="F3" s="47">
        <v>0.02</v>
      </c>
      <c r="G3" s="48">
        <f>(B2-D17)*F3</f>
        <v>59600</v>
      </c>
      <c r="H3" s="50" t="s">
        <v>5</v>
      </c>
      <c r="I3" s="51">
        <f>(B3-B2)</f>
        <v>20000</v>
      </c>
      <c r="K3" s="122"/>
    </row>
    <row r="4" spans="1:12" s="101" customFormat="1" ht="17.25" customHeight="1">
      <c r="A4" s="96"/>
      <c r="B4" s="97"/>
      <c r="C4" s="97"/>
      <c r="D4" s="97"/>
      <c r="E4" s="98"/>
      <c r="F4" s="117" t="s">
        <v>0</v>
      </c>
      <c r="G4" s="97"/>
      <c r="H4" s="99"/>
      <c r="I4" s="100"/>
    </row>
    <row r="5" spans="1:12" ht="39" customHeight="1">
      <c r="A5" s="102"/>
      <c r="B5" s="103"/>
      <c r="C5" s="103"/>
      <c r="D5" s="115"/>
      <c r="E5" s="104"/>
      <c r="F5" s="116"/>
      <c r="G5" s="103"/>
      <c r="H5" s="105"/>
      <c r="I5" s="106"/>
      <c r="J5" s="107"/>
      <c r="K5" s="108"/>
      <c r="L5" s="108"/>
    </row>
    <row r="6" spans="1:12" ht="21" customHeight="1">
      <c r="A6" s="112" t="s">
        <v>6</v>
      </c>
      <c r="B6" s="110" t="s">
        <v>0</v>
      </c>
      <c r="C6" s="110" t="s">
        <v>0</v>
      </c>
      <c r="D6" s="111"/>
      <c r="E6" s="110" t="s">
        <v>0</v>
      </c>
      <c r="F6" s="113" t="s">
        <v>0</v>
      </c>
      <c r="G6" s="49"/>
      <c r="H6" s="44"/>
      <c r="I6" s="44"/>
      <c r="L6" s="109"/>
    </row>
    <row r="7" spans="1:12" ht="28.5">
      <c r="A7" s="114" t="s">
        <v>7</v>
      </c>
      <c r="B7" s="56" t="s">
        <v>8</v>
      </c>
      <c r="C7" s="57" t="s">
        <v>9</v>
      </c>
      <c r="D7" s="58" t="s">
        <v>10</v>
      </c>
      <c r="E7" s="59" t="s">
        <v>11</v>
      </c>
      <c r="F7" s="57" t="s">
        <v>12</v>
      </c>
      <c r="G7" s="59" t="s">
        <v>13</v>
      </c>
      <c r="H7" s="58" t="s">
        <v>14</v>
      </c>
      <c r="I7" s="60" t="s">
        <v>15</v>
      </c>
      <c r="J7" s="63" t="s">
        <v>16</v>
      </c>
      <c r="K7" s="57" t="s">
        <v>17</v>
      </c>
      <c r="L7" s="61" t="s">
        <v>18</v>
      </c>
    </row>
    <row r="8" spans="1:12" ht="24.95" customHeight="1">
      <c r="A8" s="53">
        <v>42095</v>
      </c>
      <c r="B8" s="64">
        <v>20000</v>
      </c>
      <c r="C8" s="65"/>
      <c r="D8" s="83">
        <f t="shared" ref="D8:D16" si="0">SUM(B8-C8)</f>
        <v>20000</v>
      </c>
      <c r="E8" s="66"/>
      <c r="F8" s="67"/>
      <c r="G8" s="66">
        <f t="shared" ref="G8:G16" si="1">SUM(E8+F8)</f>
        <v>0</v>
      </c>
      <c r="H8" s="68" t="e">
        <f t="shared" ref="H8:H16" si="2">E8/G8</f>
        <v>#DIV/0!</v>
      </c>
      <c r="I8" s="69" t="e">
        <f t="shared" ref="I8:I16" si="3">B8/E8</f>
        <v>#DIV/0!</v>
      </c>
      <c r="J8" s="69" t="e">
        <f t="shared" ref="J8:J16" si="4">C8/F8</f>
        <v>#DIV/0!</v>
      </c>
      <c r="K8" s="70" t="e">
        <f t="shared" ref="K8:K16" si="5">I8/J8</f>
        <v>#DIV/0!</v>
      </c>
      <c r="L8" s="71" t="e">
        <f t="shared" ref="L8:L16" si="6">B8/C8</f>
        <v>#DIV/0!</v>
      </c>
    </row>
    <row r="9" spans="1:12" ht="24.95" customHeight="1">
      <c r="A9" s="54">
        <v>42125</v>
      </c>
      <c r="B9" s="72"/>
      <c r="C9" s="73"/>
      <c r="D9" s="83">
        <f t="shared" si="0"/>
        <v>0</v>
      </c>
      <c r="E9" s="74"/>
      <c r="F9" s="74"/>
      <c r="G9" s="66">
        <f t="shared" si="1"/>
        <v>0</v>
      </c>
      <c r="H9" s="68" t="e">
        <f t="shared" si="2"/>
        <v>#DIV/0!</v>
      </c>
      <c r="I9" s="69" t="e">
        <f t="shared" si="3"/>
        <v>#DIV/0!</v>
      </c>
      <c r="J9" s="69" t="e">
        <f t="shared" si="4"/>
        <v>#DIV/0!</v>
      </c>
      <c r="K9" s="70" t="e">
        <f t="shared" si="5"/>
        <v>#DIV/0!</v>
      </c>
      <c r="L9" s="71" t="e">
        <f t="shared" si="6"/>
        <v>#DIV/0!</v>
      </c>
    </row>
    <row r="10" spans="1:12" ht="24.95" customHeight="1">
      <c r="A10" s="53">
        <v>42156</v>
      </c>
      <c r="B10" s="72"/>
      <c r="C10" s="73"/>
      <c r="D10" s="83">
        <f t="shared" si="0"/>
        <v>0</v>
      </c>
      <c r="E10" s="74"/>
      <c r="F10" s="74"/>
      <c r="G10" s="66">
        <f t="shared" si="1"/>
        <v>0</v>
      </c>
      <c r="H10" s="68" t="e">
        <f t="shared" si="2"/>
        <v>#DIV/0!</v>
      </c>
      <c r="I10" s="69" t="e">
        <f t="shared" si="3"/>
        <v>#DIV/0!</v>
      </c>
      <c r="J10" s="69" t="e">
        <f t="shared" si="4"/>
        <v>#DIV/0!</v>
      </c>
      <c r="K10" s="70" t="e">
        <f t="shared" si="5"/>
        <v>#DIV/0!</v>
      </c>
      <c r="L10" s="71" t="e">
        <f t="shared" si="6"/>
        <v>#DIV/0!</v>
      </c>
    </row>
    <row r="11" spans="1:12" ht="24.95" customHeight="1">
      <c r="A11" s="54">
        <v>42186</v>
      </c>
      <c r="B11" s="72"/>
      <c r="C11" s="73"/>
      <c r="D11" s="83">
        <f t="shared" si="0"/>
        <v>0</v>
      </c>
      <c r="E11" s="74"/>
      <c r="F11" s="74"/>
      <c r="G11" s="66">
        <f t="shared" si="1"/>
        <v>0</v>
      </c>
      <c r="H11" s="68" t="e">
        <f t="shared" si="2"/>
        <v>#DIV/0!</v>
      </c>
      <c r="I11" s="69" t="e">
        <f t="shared" si="3"/>
        <v>#DIV/0!</v>
      </c>
      <c r="J11" s="69" t="e">
        <f t="shared" si="4"/>
        <v>#DIV/0!</v>
      </c>
      <c r="K11" s="70" t="e">
        <f t="shared" si="5"/>
        <v>#DIV/0!</v>
      </c>
      <c r="L11" s="71" t="e">
        <f t="shared" si="6"/>
        <v>#DIV/0!</v>
      </c>
    </row>
    <row r="12" spans="1:12" ht="24.95" customHeight="1">
      <c r="A12" s="53">
        <v>42217</v>
      </c>
      <c r="B12" s="72"/>
      <c r="C12" s="65"/>
      <c r="D12" s="83">
        <f t="shared" si="0"/>
        <v>0</v>
      </c>
      <c r="E12" s="74"/>
      <c r="F12" s="74"/>
      <c r="G12" s="66">
        <f t="shared" si="1"/>
        <v>0</v>
      </c>
      <c r="H12" s="68" t="e">
        <f t="shared" si="2"/>
        <v>#DIV/0!</v>
      </c>
      <c r="I12" s="69" t="e">
        <f t="shared" si="3"/>
        <v>#DIV/0!</v>
      </c>
      <c r="J12" s="69" t="e">
        <f t="shared" si="4"/>
        <v>#DIV/0!</v>
      </c>
      <c r="K12" s="70" t="e">
        <f t="shared" si="5"/>
        <v>#DIV/0!</v>
      </c>
      <c r="L12" s="71" t="e">
        <f t="shared" si="6"/>
        <v>#DIV/0!</v>
      </c>
    </row>
    <row r="13" spans="1:12" ht="24.95" customHeight="1">
      <c r="A13" s="54">
        <v>42248</v>
      </c>
      <c r="B13" s="72"/>
      <c r="C13" s="73"/>
      <c r="D13" s="83">
        <f t="shared" si="0"/>
        <v>0</v>
      </c>
      <c r="E13" s="74"/>
      <c r="F13" s="74"/>
      <c r="G13" s="66">
        <f t="shared" si="1"/>
        <v>0</v>
      </c>
      <c r="H13" s="68" t="e">
        <f t="shared" si="2"/>
        <v>#DIV/0!</v>
      </c>
      <c r="I13" s="69" t="e">
        <f t="shared" si="3"/>
        <v>#DIV/0!</v>
      </c>
      <c r="J13" s="69" t="e">
        <f t="shared" si="4"/>
        <v>#DIV/0!</v>
      </c>
      <c r="K13" s="70" t="e">
        <f t="shared" si="5"/>
        <v>#DIV/0!</v>
      </c>
      <c r="L13" s="71" t="e">
        <f t="shared" si="6"/>
        <v>#DIV/0!</v>
      </c>
    </row>
    <row r="14" spans="1:12" ht="24.95" customHeight="1">
      <c r="A14" s="53">
        <v>42278</v>
      </c>
      <c r="B14" s="72"/>
      <c r="C14" s="65"/>
      <c r="D14" s="83">
        <f t="shared" si="0"/>
        <v>0</v>
      </c>
      <c r="E14" s="74"/>
      <c r="F14" s="74"/>
      <c r="G14" s="66">
        <f t="shared" si="1"/>
        <v>0</v>
      </c>
      <c r="H14" s="68" t="e">
        <f t="shared" si="2"/>
        <v>#DIV/0!</v>
      </c>
      <c r="I14" s="69" t="e">
        <f t="shared" si="3"/>
        <v>#DIV/0!</v>
      </c>
      <c r="J14" s="69" t="e">
        <f t="shared" si="4"/>
        <v>#DIV/0!</v>
      </c>
      <c r="K14" s="70" t="e">
        <f t="shared" si="5"/>
        <v>#DIV/0!</v>
      </c>
      <c r="L14" s="71" t="e">
        <f t="shared" si="6"/>
        <v>#DIV/0!</v>
      </c>
    </row>
    <row r="15" spans="1:12" ht="24.95" customHeight="1">
      <c r="A15" s="54">
        <v>42309</v>
      </c>
      <c r="B15" s="72"/>
      <c r="C15" s="65"/>
      <c r="D15" s="83">
        <f t="shared" si="0"/>
        <v>0</v>
      </c>
      <c r="E15" s="74"/>
      <c r="F15" s="74"/>
      <c r="G15" s="66">
        <f t="shared" si="1"/>
        <v>0</v>
      </c>
      <c r="H15" s="68" t="e">
        <f t="shared" si="2"/>
        <v>#DIV/0!</v>
      </c>
      <c r="I15" s="69" t="e">
        <f t="shared" si="3"/>
        <v>#DIV/0!</v>
      </c>
      <c r="J15" s="69" t="e">
        <f t="shared" si="4"/>
        <v>#DIV/0!</v>
      </c>
      <c r="K15" s="70" t="e">
        <f t="shared" si="5"/>
        <v>#DIV/0!</v>
      </c>
      <c r="L15" s="71" t="e">
        <f t="shared" si="6"/>
        <v>#DIV/0!</v>
      </c>
    </row>
    <row r="16" spans="1:12" ht="24.95" customHeight="1">
      <c r="A16" s="55">
        <v>42339</v>
      </c>
      <c r="B16" s="75"/>
      <c r="C16" s="76"/>
      <c r="D16" s="84">
        <f t="shared" si="0"/>
        <v>0</v>
      </c>
      <c r="E16" s="77"/>
      <c r="F16" s="77"/>
      <c r="G16" s="78">
        <f t="shared" si="1"/>
        <v>0</v>
      </c>
      <c r="H16" s="79" t="e">
        <f t="shared" si="2"/>
        <v>#DIV/0!</v>
      </c>
      <c r="I16" s="80" t="e">
        <f t="shared" si="3"/>
        <v>#DIV/0!</v>
      </c>
      <c r="J16" s="80" t="e">
        <f t="shared" si="4"/>
        <v>#DIV/0!</v>
      </c>
      <c r="K16" s="81" t="e">
        <f t="shared" si="5"/>
        <v>#DIV/0!</v>
      </c>
      <c r="L16" s="82" t="e">
        <f t="shared" si="6"/>
        <v>#DIV/0!</v>
      </c>
    </row>
    <row r="17" spans="1:12" ht="24.95" customHeight="1">
      <c r="A17" s="85" t="s">
        <v>19</v>
      </c>
      <c r="B17" s="86">
        <f t="shared" ref="B17:G17" si="7">SUM(B8:B16)</f>
        <v>20000</v>
      </c>
      <c r="C17" s="87">
        <f t="shared" si="7"/>
        <v>0</v>
      </c>
      <c r="D17" s="88">
        <f t="shared" si="7"/>
        <v>20000</v>
      </c>
      <c r="E17" s="89">
        <f t="shared" si="7"/>
        <v>0</v>
      </c>
      <c r="F17" s="90">
        <f t="shared" si="7"/>
        <v>0</v>
      </c>
      <c r="G17" s="89">
        <f t="shared" si="7"/>
        <v>0</v>
      </c>
      <c r="H17" s="91" t="e">
        <f>AVERAGE(H8:H16)</f>
        <v>#DIV/0!</v>
      </c>
      <c r="I17" s="87" t="e">
        <f>AVERAGE(I8:I16)</f>
        <v>#DIV/0!</v>
      </c>
      <c r="J17" s="87" t="e">
        <f>AVERAGE(J8:J16)</f>
        <v>#DIV/0!</v>
      </c>
      <c r="K17" s="92" t="e">
        <f>AVERAGE(K8:K16)</f>
        <v>#DIV/0!</v>
      </c>
      <c r="L17" s="93" t="e">
        <f>AVERAGE(L8:L16)</f>
        <v>#DIV/0!</v>
      </c>
    </row>
    <row r="18" spans="1:12">
      <c r="A18" s="52"/>
      <c r="J18" s="94"/>
      <c r="K18" s="95" t="s">
        <v>20</v>
      </c>
      <c r="L18" s="95" t="s">
        <v>21</v>
      </c>
    </row>
    <row r="19" spans="1:12">
      <c r="A19" s="52"/>
    </row>
  </sheetData>
  <mergeCells count="5">
    <mergeCell ref="B1:D1"/>
    <mergeCell ref="F1:G1"/>
    <mergeCell ref="B2:D2"/>
    <mergeCell ref="F2:G2"/>
    <mergeCell ref="B3:D3"/>
  </mergeCells>
  <phoneticPr fontId="13"/>
  <pageMargins left="0.69861111111111107" right="0.69861111111111107" top="0.75" bottom="0.75" header="0.3" footer="0.3"/>
  <pageSetup paperSize="9" firstPageNumber="4294963191" orientation="portrait" horizontalDpi="1200" verticalDpi="120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63"/>
  <sheetViews>
    <sheetView zoomScaleSheetLayoutView="100" workbookViewId="0">
      <pane xSplit="2" ySplit="1" topLeftCell="I2" activePane="bottomRight" state="frozen"/>
      <selection pane="topRight" activeCell="C1" sqref="C1"/>
      <selection pane="bottomLeft" activeCell="A2" sqref="A2"/>
      <selection pane="bottomRight" activeCell="S23" sqref="S23"/>
    </sheetView>
  </sheetViews>
  <sheetFormatPr defaultColWidth="10" defaultRowHeight="13.5" customHeight="1"/>
  <cols>
    <col min="1" max="1" width="9.625" customWidth="1"/>
    <col min="3" max="3" width="17.875" bestFit="1" customWidth="1"/>
    <col min="4" max="4" width="21.375" bestFit="1" customWidth="1"/>
    <col min="5" max="5" width="6.875" customWidth="1"/>
    <col min="6" max="6" width="15.625" bestFit="1" customWidth="1"/>
    <col min="7" max="7" width="13.125" customWidth="1"/>
    <col min="8" max="8" width="15" bestFit="1" customWidth="1"/>
    <col min="9" max="9" width="11" bestFit="1" customWidth="1"/>
    <col min="10" max="10" width="10.25" bestFit="1" customWidth="1"/>
    <col min="11" max="11" width="9" bestFit="1" customWidth="1"/>
    <col min="12" max="12" width="11.375" bestFit="1" customWidth="1"/>
    <col min="13" max="13" width="25.5" bestFit="1" customWidth="1"/>
    <col min="14" max="14" width="9" customWidth="1"/>
    <col min="17" max="17" width="15.875" customWidth="1"/>
    <col min="18" max="18" width="11.625" bestFit="1" customWidth="1"/>
  </cols>
  <sheetData>
    <row r="1" spans="1:19" ht="14.25" thickBot="1">
      <c r="A1" s="37" t="s">
        <v>22</v>
      </c>
      <c r="B1" s="38" t="s">
        <v>23</v>
      </c>
      <c r="C1" s="133" t="s">
        <v>83</v>
      </c>
      <c r="D1" s="38" t="s">
        <v>24</v>
      </c>
      <c r="E1" s="38" t="s">
        <v>25</v>
      </c>
      <c r="F1" s="38" t="s">
        <v>26</v>
      </c>
      <c r="G1" s="38" t="s">
        <v>27</v>
      </c>
      <c r="H1" s="142" t="s">
        <v>102</v>
      </c>
      <c r="I1" s="38" t="s">
        <v>28</v>
      </c>
      <c r="J1" s="38" t="s">
        <v>29</v>
      </c>
      <c r="K1" s="38" t="s">
        <v>30</v>
      </c>
      <c r="L1" s="142" t="s">
        <v>96</v>
      </c>
      <c r="M1" s="38" t="s">
        <v>31</v>
      </c>
      <c r="N1" s="38" t="s">
        <v>32</v>
      </c>
      <c r="O1" s="38" t="s">
        <v>33</v>
      </c>
      <c r="P1" s="124" t="s">
        <v>34</v>
      </c>
      <c r="Q1" s="39" t="s">
        <v>35</v>
      </c>
      <c r="R1" s="143" t="s">
        <v>121</v>
      </c>
      <c r="S1" s="143" t="s">
        <v>122</v>
      </c>
    </row>
    <row r="2" spans="1:19" ht="13.5" customHeight="1">
      <c r="A2" t="s">
        <v>36</v>
      </c>
      <c r="B2" s="132" t="s">
        <v>91</v>
      </c>
      <c r="C2" s="134">
        <v>10000</v>
      </c>
      <c r="D2" t="s">
        <v>99</v>
      </c>
      <c r="E2" s="132" t="s">
        <v>76</v>
      </c>
      <c r="F2" s="132" t="s">
        <v>77</v>
      </c>
      <c r="G2">
        <v>77.28</v>
      </c>
      <c r="I2" s="132" t="s">
        <v>76</v>
      </c>
      <c r="J2" s="132" t="s">
        <v>80</v>
      </c>
      <c r="K2">
        <v>77.003</v>
      </c>
      <c r="M2" s="132" t="s">
        <v>79</v>
      </c>
      <c r="N2" s="132" t="s">
        <v>82</v>
      </c>
      <c r="P2">
        <f>(K2-G2)*100</f>
        <v>-27.700000000000102</v>
      </c>
      <c r="Q2" s="135">
        <f>P2*C2*0.01</f>
        <v>-2770.0000000000105</v>
      </c>
    </row>
    <row r="3" spans="1:19">
      <c r="A3" s="132" t="s">
        <v>84</v>
      </c>
      <c r="B3" s="132" t="s">
        <v>85</v>
      </c>
      <c r="C3" s="134">
        <v>10000</v>
      </c>
      <c r="D3" s="132" t="s">
        <v>98</v>
      </c>
      <c r="E3" s="132" t="s">
        <v>86</v>
      </c>
      <c r="F3" s="132" t="s">
        <v>87</v>
      </c>
      <c r="G3">
        <v>80.040000000000006</v>
      </c>
      <c r="I3" s="132" t="s">
        <v>76</v>
      </c>
      <c r="J3" s="132" t="s">
        <v>88</v>
      </c>
      <c r="K3">
        <v>80.14</v>
      </c>
      <c r="M3" t="s">
        <v>78</v>
      </c>
      <c r="N3" s="132" t="s">
        <v>81</v>
      </c>
      <c r="O3" s="9"/>
      <c r="P3" s="137">
        <f>(G3-K3)*100</f>
        <v>-9.9999999999994316</v>
      </c>
      <c r="Q3" s="138">
        <f>P3*C3*0.01</f>
        <v>-999.99999999994316</v>
      </c>
      <c r="R3" s="135">
        <f>Q2+Q3</f>
        <v>-3769.9999999999536</v>
      </c>
    </row>
    <row r="4" spans="1:19">
      <c r="A4" s="132" t="s">
        <v>84</v>
      </c>
      <c r="B4" s="132" t="s">
        <v>85</v>
      </c>
      <c r="C4" s="134">
        <v>10000</v>
      </c>
      <c r="D4" s="132" t="s">
        <v>98</v>
      </c>
      <c r="E4" s="132" t="s">
        <v>86</v>
      </c>
      <c r="F4" s="132" t="s">
        <v>89</v>
      </c>
      <c r="G4">
        <v>78.099999999999994</v>
      </c>
      <c r="I4" s="132" t="s">
        <v>76</v>
      </c>
      <c r="J4" s="132" t="s">
        <v>90</v>
      </c>
      <c r="K4">
        <v>78.36</v>
      </c>
      <c r="M4" t="s">
        <v>78</v>
      </c>
      <c r="N4" s="132" t="s">
        <v>81</v>
      </c>
      <c r="O4" s="9"/>
      <c r="P4" s="137">
        <f>(G4-K4)*100</f>
        <v>-26.000000000000512</v>
      </c>
      <c r="Q4" s="134">
        <f>P4*C4*0.01</f>
        <v>-2600.0000000000514</v>
      </c>
      <c r="R4" s="135">
        <f>R3+Q4</f>
        <v>-6370.0000000000055</v>
      </c>
    </row>
    <row r="5" spans="1:19">
      <c r="A5" s="132" t="s">
        <v>84</v>
      </c>
      <c r="B5" s="139" t="s">
        <v>92</v>
      </c>
      <c r="C5" s="134">
        <v>10000</v>
      </c>
      <c r="D5" s="132" t="s">
        <v>98</v>
      </c>
      <c r="E5" s="132" t="s">
        <v>86</v>
      </c>
      <c r="F5" s="139" t="s">
        <v>93</v>
      </c>
      <c r="G5">
        <v>78.53</v>
      </c>
      <c r="I5" s="132" t="s">
        <v>76</v>
      </c>
      <c r="J5" s="139" t="s">
        <v>94</v>
      </c>
      <c r="K5">
        <v>79.266999999999996</v>
      </c>
      <c r="L5" t="s">
        <v>97</v>
      </c>
      <c r="M5" t="s">
        <v>78</v>
      </c>
      <c r="N5" s="139" t="s">
        <v>95</v>
      </c>
      <c r="O5" s="9">
        <f>(K5-G5)*100</f>
        <v>73.699999999999477</v>
      </c>
      <c r="P5" s="9"/>
      <c r="Q5" s="135">
        <f t="shared" ref="Q5:Q10" si="0">C5*O5*0.01</f>
        <v>7369.9999999999482</v>
      </c>
      <c r="R5" s="135">
        <f>R4+Q5</f>
        <v>999.9999999999427</v>
      </c>
    </row>
    <row r="6" spans="1:19">
      <c r="A6" s="132" t="s">
        <v>84</v>
      </c>
      <c r="B6" s="139" t="s">
        <v>92</v>
      </c>
      <c r="C6" s="134">
        <v>10000</v>
      </c>
      <c r="D6" s="132" t="s">
        <v>98</v>
      </c>
      <c r="E6" s="132" t="s">
        <v>86</v>
      </c>
      <c r="F6" s="139" t="s">
        <v>100</v>
      </c>
      <c r="G6">
        <v>82.203000000000003</v>
      </c>
      <c r="H6" t="s">
        <v>103</v>
      </c>
      <c r="I6" s="132" t="s">
        <v>76</v>
      </c>
      <c r="J6" s="139" t="s">
        <v>104</v>
      </c>
      <c r="K6">
        <v>91.966999999999999</v>
      </c>
      <c r="L6" t="s">
        <v>101</v>
      </c>
      <c r="M6" t="s">
        <v>78</v>
      </c>
      <c r="N6" s="139" t="s">
        <v>95</v>
      </c>
      <c r="O6" s="9">
        <f>(K6-G6)*100</f>
        <v>976.39999999999964</v>
      </c>
      <c r="P6" s="9"/>
      <c r="Q6" s="135">
        <f t="shared" si="0"/>
        <v>97639.999999999971</v>
      </c>
      <c r="R6" s="135">
        <f>SUM($Q$2:Q6)</f>
        <v>98639.999999999913</v>
      </c>
    </row>
    <row r="7" spans="1:19">
      <c r="A7" s="132" t="s">
        <v>84</v>
      </c>
      <c r="B7" s="139" t="s">
        <v>91</v>
      </c>
      <c r="C7" s="134">
        <v>10000</v>
      </c>
      <c r="D7" s="132" t="s">
        <v>98</v>
      </c>
      <c r="E7" s="132" t="s">
        <v>86</v>
      </c>
      <c r="F7" s="139" t="s">
        <v>105</v>
      </c>
      <c r="G7">
        <v>92.43</v>
      </c>
      <c r="H7" t="s">
        <v>106</v>
      </c>
      <c r="I7" s="132" t="s">
        <v>76</v>
      </c>
      <c r="J7" s="139" t="s">
        <v>107</v>
      </c>
      <c r="K7">
        <v>95.93</v>
      </c>
      <c r="L7" t="s">
        <v>108</v>
      </c>
      <c r="M7" t="s">
        <v>109</v>
      </c>
      <c r="N7" s="139" t="s">
        <v>95</v>
      </c>
      <c r="O7" s="9">
        <f>(K7-G7)*100</f>
        <v>350</v>
      </c>
      <c r="P7" s="9"/>
      <c r="Q7" s="135">
        <f t="shared" si="0"/>
        <v>35000</v>
      </c>
      <c r="R7" s="135">
        <f>SUM($Q$2:Q7)</f>
        <v>133639.99999999991</v>
      </c>
    </row>
    <row r="8" spans="1:19">
      <c r="A8" s="132" t="s">
        <v>84</v>
      </c>
      <c r="B8" s="139" t="s">
        <v>91</v>
      </c>
      <c r="C8" s="134">
        <v>10000</v>
      </c>
      <c r="D8" s="132" t="s">
        <v>98</v>
      </c>
      <c r="E8" s="132" t="s">
        <v>86</v>
      </c>
      <c r="F8" s="139" t="s">
        <v>110</v>
      </c>
      <c r="G8">
        <v>93.56</v>
      </c>
      <c r="H8" t="s">
        <v>113</v>
      </c>
      <c r="I8" s="132" t="s">
        <v>76</v>
      </c>
      <c r="J8" s="139" t="s">
        <v>111</v>
      </c>
      <c r="K8">
        <v>98.061999999999998</v>
      </c>
      <c r="L8" t="s">
        <v>112</v>
      </c>
      <c r="M8" t="s">
        <v>109</v>
      </c>
      <c r="N8" s="139" t="s">
        <v>95</v>
      </c>
      <c r="O8" s="9">
        <f>(K8-G8)*100</f>
        <v>450.19999999999953</v>
      </c>
      <c r="P8" s="9"/>
      <c r="Q8" s="135">
        <f t="shared" si="0"/>
        <v>45019.999999999956</v>
      </c>
      <c r="R8" s="135">
        <f>SUM($Q$2:Q8)</f>
        <v>178659.99999999988</v>
      </c>
      <c r="S8" t="s">
        <v>119</v>
      </c>
    </row>
    <row r="9" spans="1:19">
      <c r="A9" s="132" t="s">
        <v>84</v>
      </c>
      <c r="B9" s="139" t="s">
        <v>114</v>
      </c>
      <c r="C9" s="134">
        <v>10000</v>
      </c>
      <c r="D9" s="132" t="s">
        <v>98</v>
      </c>
      <c r="E9" s="132" t="s">
        <v>86</v>
      </c>
      <c r="F9" s="139" t="s">
        <v>115</v>
      </c>
      <c r="G9">
        <v>100.45</v>
      </c>
      <c r="H9" t="s">
        <v>116</v>
      </c>
      <c r="I9" s="132" t="s">
        <v>76</v>
      </c>
      <c r="J9" s="139" t="s">
        <v>117</v>
      </c>
      <c r="K9">
        <v>94.42</v>
      </c>
      <c r="L9" t="s">
        <v>118</v>
      </c>
      <c r="M9" t="s">
        <v>109</v>
      </c>
      <c r="N9" s="139" t="s">
        <v>95</v>
      </c>
      <c r="O9" s="9">
        <f>(G9-K9)*100</f>
        <v>603.00000000000011</v>
      </c>
      <c r="P9" s="9"/>
      <c r="Q9" s="135">
        <f t="shared" si="0"/>
        <v>60300.000000000007</v>
      </c>
      <c r="R9" s="135">
        <f>SUM($Q$2:Q9)</f>
        <v>238959.99999999988</v>
      </c>
      <c r="S9" t="s">
        <v>120</v>
      </c>
    </row>
    <row r="10" spans="1:19">
      <c r="A10" s="132" t="s">
        <v>84</v>
      </c>
      <c r="B10" s="139" t="s">
        <v>114</v>
      </c>
      <c r="C10" s="134">
        <v>10000</v>
      </c>
      <c r="D10" s="132" t="s">
        <v>98</v>
      </c>
      <c r="E10" s="132" t="s">
        <v>86</v>
      </c>
      <c r="F10" s="139" t="s">
        <v>123</v>
      </c>
      <c r="G10">
        <v>98.65</v>
      </c>
      <c r="H10" t="s">
        <v>124</v>
      </c>
      <c r="I10" s="132" t="s">
        <v>76</v>
      </c>
      <c r="J10" s="139" t="s">
        <v>126</v>
      </c>
      <c r="K10">
        <v>96.391000000000005</v>
      </c>
      <c r="L10" t="s">
        <v>127</v>
      </c>
      <c r="M10" t="s">
        <v>109</v>
      </c>
      <c r="N10" s="139" t="s">
        <v>95</v>
      </c>
      <c r="O10" s="9">
        <f>(G10-K10)*100</f>
        <v>225.90000000000003</v>
      </c>
      <c r="P10" s="9"/>
      <c r="Q10" s="135">
        <f t="shared" si="0"/>
        <v>22590.000000000004</v>
      </c>
      <c r="R10" s="135">
        <f>SUM($Q$2:Q10)</f>
        <v>261549.99999999988</v>
      </c>
      <c r="S10" t="s">
        <v>125</v>
      </c>
    </row>
    <row r="11" spans="1:19">
      <c r="A11" s="132" t="s">
        <v>84</v>
      </c>
      <c r="B11" s="139" t="s">
        <v>114</v>
      </c>
      <c r="C11" s="134">
        <v>10000</v>
      </c>
      <c r="D11" s="132" t="s">
        <v>98</v>
      </c>
      <c r="E11" s="132" t="s">
        <v>86</v>
      </c>
      <c r="F11" s="139" t="s">
        <v>128</v>
      </c>
      <c r="G11">
        <v>99.03</v>
      </c>
      <c r="H11" s="132" t="s">
        <v>129</v>
      </c>
      <c r="I11" s="132" t="s">
        <v>76</v>
      </c>
      <c r="J11" s="139" t="s">
        <v>130</v>
      </c>
      <c r="K11">
        <v>99.375</v>
      </c>
      <c r="L11" s="132" t="s">
        <v>131</v>
      </c>
      <c r="M11" t="s">
        <v>109</v>
      </c>
      <c r="N11" s="139" t="s">
        <v>132</v>
      </c>
      <c r="O11" s="9"/>
      <c r="P11" s="137">
        <f>(G11-K11)*100</f>
        <v>-34.499999999999886</v>
      </c>
      <c r="Q11" s="135">
        <f>C11*P11*0.01</f>
        <v>-3449.9999999999886</v>
      </c>
      <c r="R11" s="135">
        <f>SUM($Q$2:Q11)</f>
        <v>258099.99999999988</v>
      </c>
    </row>
    <row r="12" spans="1:19">
      <c r="A12" s="132" t="s">
        <v>84</v>
      </c>
      <c r="B12" s="139" t="s">
        <v>114</v>
      </c>
      <c r="C12" s="134">
        <v>10000</v>
      </c>
      <c r="D12" s="132" t="s">
        <v>98</v>
      </c>
      <c r="E12" s="132" t="s">
        <v>86</v>
      </c>
      <c r="F12" s="139" t="s">
        <v>133</v>
      </c>
      <c r="G12">
        <v>99.16</v>
      </c>
      <c r="H12" s="132" t="s">
        <v>134</v>
      </c>
      <c r="I12" s="132" t="s">
        <v>76</v>
      </c>
      <c r="J12" s="139" t="s">
        <v>135</v>
      </c>
      <c r="K12">
        <v>97.268000000000001</v>
      </c>
      <c r="L12" s="132" t="s">
        <v>136</v>
      </c>
      <c r="M12" t="s">
        <v>109</v>
      </c>
      <c r="N12" s="139" t="s">
        <v>137</v>
      </c>
      <c r="O12" s="9">
        <f>(G12-K12)*100</f>
        <v>189.19999999999959</v>
      </c>
      <c r="P12" s="9"/>
      <c r="Q12" s="135">
        <f>C12*O12*0.01</f>
        <v>18919.99999999996</v>
      </c>
      <c r="R12" s="135">
        <f>SUM($Q$2:Q12)</f>
        <v>277019.99999999983</v>
      </c>
    </row>
    <row r="13" spans="1:19">
      <c r="A13" s="132" t="s">
        <v>84</v>
      </c>
      <c r="B13" s="139" t="s">
        <v>91</v>
      </c>
      <c r="C13" s="134">
        <v>10000</v>
      </c>
      <c r="D13" s="132" t="s">
        <v>98</v>
      </c>
      <c r="E13" s="132" t="s">
        <v>86</v>
      </c>
      <c r="F13" s="139" t="s">
        <v>138</v>
      </c>
      <c r="G13">
        <v>98.7</v>
      </c>
      <c r="H13" s="132" t="s">
        <v>139</v>
      </c>
      <c r="I13" s="132" t="s">
        <v>76</v>
      </c>
      <c r="J13" s="139" t="s">
        <v>140</v>
      </c>
      <c r="K13">
        <v>97.977999999999994</v>
      </c>
      <c r="L13" s="132" t="s">
        <v>141</v>
      </c>
      <c r="M13" t="s">
        <v>109</v>
      </c>
      <c r="N13" s="139" t="s">
        <v>82</v>
      </c>
      <c r="O13" s="9"/>
      <c r="P13">
        <f>(K13-G13)*100</f>
        <v>-72.200000000000841</v>
      </c>
      <c r="Q13" s="135">
        <f>C13*P13*0.01</f>
        <v>-7220.0000000000837</v>
      </c>
      <c r="R13" s="135">
        <f>SUM($Q$2:Q13)</f>
        <v>269799.99999999977</v>
      </c>
      <c r="S13" t="s">
        <v>142</v>
      </c>
    </row>
    <row r="14" spans="1:19">
      <c r="A14" s="132" t="s">
        <v>84</v>
      </c>
      <c r="B14" s="139" t="s">
        <v>91</v>
      </c>
      <c r="C14" s="134">
        <v>10000</v>
      </c>
      <c r="D14" s="132" t="s">
        <v>98</v>
      </c>
      <c r="E14" s="132" t="s">
        <v>86</v>
      </c>
      <c r="F14" s="139" t="s">
        <v>143</v>
      </c>
      <c r="G14">
        <v>97.49</v>
      </c>
      <c r="H14" s="132" t="s">
        <v>144</v>
      </c>
      <c r="I14" s="132" t="s">
        <v>76</v>
      </c>
      <c r="J14" s="139" t="s">
        <v>145</v>
      </c>
      <c r="K14">
        <v>97.453000000000003</v>
      </c>
      <c r="L14" s="132" t="s">
        <v>146</v>
      </c>
      <c r="M14" t="s">
        <v>109</v>
      </c>
      <c r="N14" s="139" t="s">
        <v>82</v>
      </c>
      <c r="O14" s="9"/>
      <c r="P14">
        <f>(K14-G14)*100</f>
        <v>-3.6999999999991928</v>
      </c>
      <c r="Q14" s="135">
        <f>C14*P14*0.01</f>
        <v>-369.99999999991934</v>
      </c>
      <c r="R14" s="135">
        <f>SUM($Q$2:Q14)</f>
        <v>269429.99999999983</v>
      </c>
      <c r="S14" t="s">
        <v>119</v>
      </c>
    </row>
    <row r="15" spans="1:19">
      <c r="A15" s="132" t="s">
        <v>84</v>
      </c>
      <c r="B15" s="139" t="s">
        <v>91</v>
      </c>
      <c r="C15" s="134">
        <v>10000</v>
      </c>
      <c r="D15" s="132" t="s">
        <v>98</v>
      </c>
      <c r="E15" s="132" t="s">
        <v>86</v>
      </c>
      <c r="F15" s="139" t="s">
        <v>147</v>
      </c>
      <c r="G15">
        <v>99.3</v>
      </c>
      <c r="H15" s="132" t="s">
        <v>148</v>
      </c>
      <c r="I15" s="132" t="s">
        <v>76</v>
      </c>
      <c r="J15" s="139" t="s">
        <v>149</v>
      </c>
      <c r="K15">
        <v>102.434</v>
      </c>
      <c r="L15" s="132" t="s">
        <v>150</v>
      </c>
      <c r="M15" t="s">
        <v>109</v>
      </c>
      <c r="N15" s="139" t="s">
        <v>95</v>
      </c>
      <c r="O15" s="9">
        <f>(K15-G15)*100</f>
        <v>313.40000000000003</v>
      </c>
      <c r="P15" s="9"/>
      <c r="Q15" s="135">
        <f t="shared" ref="Q15:Q23" si="1">C15*O15*0.01</f>
        <v>31340.000000000004</v>
      </c>
      <c r="R15" s="135">
        <f>SUM($Q$2:Q15)</f>
        <v>300769.99999999983</v>
      </c>
      <c r="S15" t="s">
        <v>125</v>
      </c>
    </row>
    <row r="16" spans="1:19">
      <c r="A16" s="132" t="s">
        <v>84</v>
      </c>
      <c r="B16" s="139" t="s">
        <v>91</v>
      </c>
      <c r="C16" s="134">
        <v>10000</v>
      </c>
      <c r="D16" s="132" t="s">
        <v>98</v>
      </c>
      <c r="E16" s="132" t="s">
        <v>86</v>
      </c>
      <c r="F16" s="139" t="s">
        <v>151</v>
      </c>
      <c r="G16">
        <v>104.23</v>
      </c>
      <c r="H16" s="132" t="s">
        <v>152</v>
      </c>
      <c r="I16" s="132" t="s">
        <v>76</v>
      </c>
      <c r="J16" s="139" t="s">
        <v>153</v>
      </c>
      <c r="K16">
        <v>104.536</v>
      </c>
      <c r="L16" s="132" t="s">
        <v>154</v>
      </c>
      <c r="M16" t="s">
        <v>109</v>
      </c>
      <c r="N16" s="139" t="s">
        <v>95</v>
      </c>
      <c r="O16" s="9">
        <f>(K16-G16)*100</f>
        <v>30.599999999999739</v>
      </c>
      <c r="P16" s="9"/>
      <c r="Q16" s="135">
        <f t="shared" si="1"/>
        <v>3059.9999999999741</v>
      </c>
      <c r="R16" s="135">
        <f>SUM($Q$2:Q16)</f>
        <v>303829.99999999983</v>
      </c>
      <c r="S16" t="s">
        <v>155</v>
      </c>
    </row>
    <row r="17" spans="1:19">
      <c r="A17" s="132" t="s">
        <v>84</v>
      </c>
      <c r="B17" s="139" t="s">
        <v>156</v>
      </c>
      <c r="C17" s="134">
        <v>10000</v>
      </c>
      <c r="D17" s="132" t="s">
        <v>98</v>
      </c>
      <c r="E17" s="132" t="s">
        <v>86</v>
      </c>
      <c r="F17" s="139" t="s">
        <v>157</v>
      </c>
      <c r="G17">
        <v>104.01</v>
      </c>
      <c r="H17" s="132" t="s">
        <v>158</v>
      </c>
      <c r="I17" s="132" t="s">
        <v>76</v>
      </c>
      <c r="J17" s="139" t="s">
        <v>159</v>
      </c>
      <c r="K17">
        <v>104.738</v>
      </c>
      <c r="L17" s="132" t="s">
        <v>160</v>
      </c>
      <c r="M17" t="s">
        <v>109</v>
      </c>
      <c r="N17" s="139" t="s">
        <v>82</v>
      </c>
      <c r="O17" s="9"/>
      <c r="P17" s="137">
        <f>(G17-K17)*100</f>
        <v>-72.799999999999443</v>
      </c>
      <c r="Q17" s="135">
        <f>C17*P17*0.01</f>
        <v>-7279.9999999999445</v>
      </c>
      <c r="R17" s="135">
        <f>SUM($Q$2:Q17)</f>
        <v>296549.99999999988</v>
      </c>
      <c r="S17" t="s">
        <v>161</v>
      </c>
    </row>
    <row r="18" spans="1:19">
      <c r="A18" s="132" t="s">
        <v>84</v>
      </c>
      <c r="B18" s="139" t="s">
        <v>91</v>
      </c>
      <c r="C18" s="134">
        <v>10000</v>
      </c>
      <c r="D18" s="132" t="s">
        <v>98</v>
      </c>
      <c r="E18" s="132" t="s">
        <v>86</v>
      </c>
      <c r="F18" s="139" t="s">
        <v>163</v>
      </c>
      <c r="G18">
        <v>102.47</v>
      </c>
      <c r="H18" s="132" t="s">
        <v>162</v>
      </c>
      <c r="I18" s="132" t="s">
        <v>76</v>
      </c>
      <c r="J18" s="139" t="s">
        <v>164</v>
      </c>
      <c r="K18">
        <v>101.855</v>
      </c>
      <c r="L18" s="132" t="s">
        <v>165</v>
      </c>
      <c r="M18" t="s">
        <v>109</v>
      </c>
      <c r="N18" s="139" t="s">
        <v>82</v>
      </c>
      <c r="O18" s="9"/>
      <c r="P18">
        <f>(K18-G18)*100</f>
        <v>-61.499999999999488</v>
      </c>
      <c r="Q18" s="135">
        <f>P18*C18*0.01</f>
        <v>-6149.9999999999491</v>
      </c>
      <c r="R18" s="135">
        <f>SUM($Q$2:Q18)</f>
        <v>290399.99999999994</v>
      </c>
    </row>
    <row r="19" spans="1:19">
      <c r="A19" s="132" t="s">
        <v>84</v>
      </c>
      <c r="B19" s="139" t="s">
        <v>91</v>
      </c>
      <c r="C19" s="134">
        <v>10000</v>
      </c>
      <c r="D19" s="132" t="s">
        <v>98</v>
      </c>
      <c r="E19" s="132" t="s">
        <v>86</v>
      </c>
      <c r="F19" s="139" t="s">
        <v>166</v>
      </c>
      <c r="G19">
        <v>101.84</v>
      </c>
      <c r="H19" s="132" t="s">
        <v>171</v>
      </c>
      <c r="I19" s="132" t="s">
        <v>76</v>
      </c>
      <c r="J19" s="132" t="s">
        <v>167</v>
      </c>
      <c r="K19">
        <v>101.854</v>
      </c>
      <c r="L19" s="132" t="s">
        <v>168</v>
      </c>
      <c r="M19" t="s">
        <v>109</v>
      </c>
      <c r="N19" s="139" t="s">
        <v>95</v>
      </c>
      <c r="O19" s="9">
        <f>(K19-G19)*100</f>
        <v>1.3999999999995794</v>
      </c>
      <c r="P19" s="9"/>
      <c r="Q19" s="135">
        <f t="shared" si="1"/>
        <v>139.99999999995794</v>
      </c>
      <c r="R19" s="135">
        <f>SUM($Q$2:Q19)</f>
        <v>290539.99999999988</v>
      </c>
      <c r="S19" t="s">
        <v>169</v>
      </c>
    </row>
    <row r="20" spans="1:19">
      <c r="A20" s="132" t="s">
        <v>84</v>
      </c>
      <c r="B20" s="139" t="s">
        <v>156</v>
      </c>
      <c r="C20" s="134">
        <v>10000</v>
      </c>
      <c r="D20" s="132" t="s">
        <v>98</v>
      </c>
      <c r="E20" s="132" t="s">
        <v>86</v>
      </c>
      <c r="F20" s="139" t="s">
        <v>170</v>
      </c>
      <c r="G20">
        <v>101.8</v>
      </c>
      <c r="H20" s="132" t="s">
        <v>172</v>
      </c>
      <c r="I20" s="132" t="s">
        <v>76</v>
      </c>
      <c r="J20" s="132" t="s">
        <v>173</v>
      </c>
      <c r="K20">
        <v>101.46299999999999</v>
      </c>
      <c r="L20" s="132" t="s">
        <v>174</v>
      </c>
      <c r="M20" t="s">
        <v>109</v>
      </c>
      <c r="N20" s="139" t="s">
        <v>95</v>
      </c>
      <c r="O20" s="9">
        <f>(G20-K20)*100</f>
        <v>33.70000000000033</v>
      </c>
      <c r="P20" s="9"/>
      <c r="Q20" s="135">
        <f>C20*O20*0.01</f>
        <v>3370.0000000000332</v>
      </c>
      <c r="R20" s="135">
        <f>SUM($Q$2:Q20)</f>
        <v>293909.99999999994</v>
      </c>
      <c r="S20" t="s">
        <v>175</v>
      </c>
    </row>
    <row r="21" spans="1:19">
      <c r="A21" s="132" t="s">
        <v>84</v>
      </c>
      <c r="B21" s="139" t="s">
        <v>91</v>
      </c>
      <c r="C21" s="134">
        <v>10000</v>
      </c>
      <c r="D21" s="132" t="s">
        <v>98</v>
      </c>
      <c r="E21" s="132" t="s">
        <v>86</v>
      </c>
      <c r="F21" s="139" t="s">
        <v>176</v>
      </c>
      <c r="G21">
        <v>102.13</v>
      </c>
      <c r="H21" s="132" t="s">
        <v>177</v>
      </c>
      <c r="I21" s="132" t="s">
        <v>76</v>
      </c>
      <c r="J21" s="132" t="s">
        <v>178</v>
      </c>
      <c r="K21">
        <v>108.581</v>
      </c>
      <c r="L21" s="132" t="s">
        <v>179</v>
      </c>
      <c r="M21" t="s">
        <v>109</v>
      </c>
      <c r="N21" s="139" t="s">
        <v>95</v>
      </c>
      <c r="O21" s="9">
        <f>(K21-G21)*100</f>
        <v>645.10000000000082</v>
      </c>
      <c r="P21" s="9"/>
      <c r="Q21" s="135">
        <f t="shared" si="1"/>
        <v>64510.000000000087</v>
      </c>
      <c r="R21" s="135">
        <f>SUM($Q$2:Q21)</f>
        <v>358420</v>
      </c>
    </row>
    <row r="22" spans="1:19">
      <c r="A22" s="132" t="s">
        <v>84</v>
      </c>
      <c r="B22" s="139" t="s">
        <v>91</v>
      </c>
      <c r="C22" s="134">
        <v>10000</v>
      </c>
      <c r="D22" s="132" t="s">
        <v>98</v>
      </c>
      <c r="E22" s="132" t="s">
        <v>86</v>
      </c>
      <c r="F22" s="139" t="s">
        <v>180</v>
      </c>
      <c r="G22">
        <v>114.9</v>
      </c>
      <c r="H22" s="132" t="s">
        <v>181</v>
      </c>
      <c r="I22" s="132" t="s">
        <v>76</v>
      </c>
      <c r="J22" s="132" t="s">
        <v>182</v>
      </c>
      <c r="K22">
        <v>117.342</v>
      </c>
      <c r="L22" s="132" t="s">
        <v>183</v>
      </c>
      <c r="M22" t="s">
        <v>109</v>
      </c>
      <c r="N22" s="139" t="s">
        <v>95</v>
      </c>
      <c r="O22" s="9">
        <f>(K22-G22)*100</f>
        <v>244.19999999999931</v>
      </c>
      <c r="P22" s="9"/>
      <c r="Q22" s="135">
        <f t="shared" si="1"/>
        <v>24419.999999999931</v>
      </c>
      <c r="R22" s="135">
        <f>SUM($Q$2:Q22)</f>
        <v>382839.99999999994</v>
      </c>
    </row>
    <row r="23" spans="1:19">
      <c r="A23" s="132" t="s">
        <v>84</v>
      </c>
      <c r="B23" s="139" t="s">
        <v>91</v>
      </c>
      <c r="C23" s="134">
        <v>10000</v>
      </c>
      <c r="D23" s="132" t="s">
        <v>98</v>
      </c>
      <c r="E23" s="132" t="s">
        <v>86</v>
      </c>
      <c r="F23" s="139" t="s">
        <v>184</v>
      </c>
      <c r="G23">
        <v>119.19</v>
      </c>
      <c r="H23" s="132" t="s">
        <v>185</v>
      </c>
      <c r="I23" s="132" t="s">
        <v>76</v>
      </c>
      <c r="J23" s="132" t="s">
        <v>186</v>
      </c>
      <c r="K23">
        <v>120.63800000000001</v>
      </c>
      <c r="L23" s="132" t="s">
        <v>187</v>
      </c>
      <c r="M23" t="s">
        <v>109</v>
      </c>
      <c r="N23" s="139" t="s">
        <v>95</v>
      </c>
      <c r="O23" s="9">
        <f>(K23-G23)*100</f>
        <v>144.80000000000075</v>
      </c>
      <c r="P23" s="9"/>
      <c r="Q23" s="135">
        <f t="shared" si="1"/>
        <v>14480.000000000075</v>
      </c>
      <c r="R23" s="135">
        <f>SUM($Q$2:Q23)</f>
        <v>397320</v>
      </c>
    </row>
    <row r="24" spans="1:19">
      <c r="C24" s="134"/>
      <c r="O24" s="9"/>
      <c r="P24" s="9"/>
    </row>
    <row r="25" spans="1:19">
      <c r="C25" s="134"/>
      <c r="O25" s="9"/>
      <c r="P25" s="9"/>
    </row>
    <row r="26" spans="1:19" ht="14.25" thickBot="1">
      <c r="A26" s="40"/>
      <c r="B26" s="40"/>
      <c r="C26" s="136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1"/>
      <c r="P26" s="41"/>
      <c r="Q26" s="40"/>
    </row>
    <row r="27" spans="1:19" ht="14.25" thickTop="1">
      <c r="N27" s="42" t="s">
        <v>37</v>
      </c>
      <c r="O27" s="9">
        <f>SUM(O2:O23)</f>
        <v>4281.5999999999995</v>
      </c>
      <c r="P27" s="9">
        <f>SUM(P2:P23)</f>
        <v>-308.3999999999989</v>
      </c>
      <c r="Q27" s="148">
        <f>SUM(Q2:Q23)</f>
        <v>397320</v>
      </c>
      <c r="R27" s="135"/>
    </row>
    <row r="28" spans="1:19">
      <c r="O28" s="9"/>
      <c r="P28" s="9"/>
    </row>
    <row r="29" spans="1:19">
      <c r="C29" s="132" t="s">
        <v>482</v>
      </c>
      <c r="D29" s="132" t="s">
        <v>480</v>
      </c>
      <c r="O29" s="9"/>
      <c r="P29" s="9"/>
    </row>
    <row r="30" spans="1:19" ht="13.5" customHeight="1">
      <c r="C30" s="132" t="s">
        <v>481</v>
      </c>
      <c r="D30" s="132" t="s">
        <v>446</v>
      </c>
    </row>
    <row r="31" spans="1:19">
      <c r="N31" s="10"/>
      <c r="O31" s="11"/>
      <c r="P31" s="11"/>
    </row>
    <row r="34" spans="3:10" ht="14.25" thickBot="1">
      <c r="C34" s="193" t="s">
        <v>38</v>
      </c>
      <c r="D34" s="194"/>
      <c r="F34" s="195" t="s">
        <v>39</v>
      </c>
      <c r="G34" s="196"/>
      <c r="H34" s="131"/>
      <c r="I34" s="26" t="s">
        <v>40</v>
      </c>
      <c r="J34" s="29" t="s">
        <v>41</v>
      </c>
    </row>
    <row r="35" spans="3:10">
      <c r="C35" s="5" t="s">
        <v>42</v>
      </c>
      <c r="D35" s="150" t="s">
        <v>315</v>
      </c>
      <c r="F35" s="149" t="s">
        <v>314</v>
      </c>
      <c r="G35" s="13">
        <v>22</v>
      </c>
      <c r="H35" s="19"/>
      <c r="I35" s="19">
        <v>14</v>
      </c>
      <c r="J35" s="22">
        <v>8</v>
      </c>
    </row>
    <row r="36" spans="3:10">
      <c r="C36" s="2" t="s">
        <v>43</v>
      </c>
      <c r="D36" s="1">
        <v>14</v>
      </c>
      <c r="F36" s="2"/>
      <c r="G36" s="15"/>
      <c r="H36" s="20"/>
      <c r="I36" s="20"/>
      <c r="J36" s="16"/>
    </row>
    <row r="37" spans="3:10">
      <c r="C37" s="2" t="s">
        <v>44</v>
      </c>
      <c r="D37" s="1">
        <v>8</v>
      </c>
      <c r="F37" s="2"/>
      <c r="G37" s="15"/>
      <c r="H37" s="20"/>
      <c r="I37" s="20"/>
      <c r="J37" s="16"/>
    </row>
    <row r="38" spans="3:10">
      <c r="C38" s="2" t="s">
        <v>45</v>
      </c>
      <c r="D38" s="1">
        <v>22</v>
      </c>
      <c r="F38" s="2"/>
      <c r="G38" s="15"/>
      <c r="H38" s="20"/>
      <c r="I38" s="20"/>
      <c r="J38" s="16"/>
    </row>
    <row r="39" spans="3:10">
      <c r="C39" s="2" t="s">
        <v>46</v>
      </c>
      <c r="D39" s="1">
        <v>14</v>
      </c>
      <c r="F39" s="2"/>
      <c r="G39" s="15"/>
      <c r="H39" s="20"/>
      <c r="I39" s="20"/>
      <c r="J39" s="16"/>
    </row>
    <row r="40" spans="3:10">
      <c r="C40" s="2" t="s">
        <v>47</v>
      </c>
      <c r="D40" s="4">
        <v>8</v>
      </c>
      <c r="F40" s="2"/>
      <c r="G40" s="15"/>
      <c r="H40" s="20"/>
      <c r="I40" s="20"/>
      <c r="J40" s="16"/>
    </row>
    <row r="41" spans="3:10">
      <c r="C41" s="2" t="s">
        <v>48</v>
      </c>
      <c r="D41" s="1">
        <v>0</v>
      </c>
      <c r="F41" s="2"/>
      <c r="G41" s="15"/>
      <c r="H41" s="20"/>
      <c r="I41" s="20"/>
      <c r="J41" s="16"/>
    </row>
    <row r="42" spans="3:10">
      <c r="C42" s="7" t="s">
        <v>49</v>
      </c>
      <c r="D42" s="8">
        <v>0</v>
      </c>
      <c r="F42" s="2"/>
      <c r="G42" s="15"/>
      <c r="H42" s="20"/>
      <c r="I42" s="20"/>
      <c r="J42" s="16"/>
    </row>
    <row r="43" spans="3:10">
      <c r="C43" s="2" t="s">
        <v>50</v>
      </c>
      <c r="D43" s="1">
        <v>428160</v>
      </c>
      <c r="F43" s="2"/>
      <c r="G43" s="15"/>
      <c r="H43" s="20"/>
      <c r="I43" s="20"/>
      <c r="J43" s="16"/>
    </row>
    <row r="44" spans="3:10">
      <c r="C44" s="2" t="s">
        <v>51</v>
      </c>
      <c r="D44" s="4">
        <v>30840</v>
      </c>
      <c r="F44" s="2"/>
      <c r="G44" s="15"/>
      <c r="H44" s="20"/>
      <c r="I44" s="20"/>
      <c r="J44" s="16"/>
    </row>
    <row r="45" spans="3:10">
      <c r="C45" s="2" t="s">
        <v>52</v>
      </c>
      <c r="D45" s="1">
        <f>D43-D44</f>
        <v>397320</v>
      </c>
      <c r="F45" s="5"/>
      <c r="G45" s="13"/>
      <c r="H45" s="19"/>
      <c r="I45" s="19"/>
      <c r="J45" s="14"/>
    </row>
    <row r="46" spans="3:10">
      <c r="C46" s="2" t="s">
        <v>15</v>
      </c>
      <c r="D46" s="163">
        <f>D45/D38</f>
        <v>18060</v>
      </c>
      <c r="F46" s="2"/>
      <c r="G46" s="15"/>
      <c r="H46" s="20"/>
      <c r="I46" s="20"/>
      <c r="J46" s="16"/>
    </row>
    <row r="47" spans="3:10">
      <c r="C47" s="2" t="s">
        <v>16</v>
      </c>
      <c r="D47" s="163">
        <f>D44/D38</f>
        <v>1401.8181818181818</v>
      </c>
      <c r="F47" s="2"/>
      <c r="G47" s="15"/>
      <c r="H47" s="20"/>
      <c r="I47" s="20"/>
      <c r="J47" s="16"/>
    </row>
    <row r="48" spans="3:10">
      <c r="C48" s="2" t="s">
        <v>53</v>
      </c>
      <c r="D48" s="1">
        <v>6</v>
      </c>
      <c r="F48" s="2"/>
      <c r="G48" s="15"/>
      <c r="H48" s="20"/>
      <c r="I48" s="20"/>
      <c r="J48" s="16"/>
    </row>
    <row r="49" spans="3:12">
      <c r="C49" s="2" t="s">
        <v>54</v>
      </c>
      <c r="D49" s="1">
        <v>3</v>
      </c>
      <c r="F49" s="2"/>
      <c r="G49" s="15"/>
      <c r="H49" s="20"/>
      <c r="I49" s="20"/>
      <c r="J49" s="16"/>
    </row>
    <row r="50" spans="3:12">
      <c r="C50" s="2" t="s">
        <v>55</v>
      </c>
      <c r="D50" s="12">
        <v>134</v>
      </c>
      <c r="F50" s="2"/>
      <c r="G50" s="15"/>
      <c r="H50" s="20"/>
      <c r="I50" s="20"/>
      <c r="J50" s="16"/>
    </row>
    <row r="51" spans="3:12" ht="14.25" thickBot="1">
      <c r="C51" s="3" t="s">
        <v>14</v>
      </c>
      <c r="D51" s="6">
        <f>D36/D38</f>
        <v>0.63636363636363635</v>
      </c>
      <c r="F51" s="2"/>
      <c r="G51" s="15"/>
      <c r="H51" s="20"/>
      <c r="I51" s="20"/>
      <c r="J51" s="16"/>
    </row>
    <row r="52" spans="3:12">
      <c r="F52" s="2"/>
      <c r="G52" s="15"/>
      <c r="H52" s="20"/>
      <c r="I52" s="20"/>
      <c r="J52" s="16"/>
    </row>
    <row r="53" spans="3:12" ht="14.25" thickBot="1">
      <c r="F53" s="3"/>
      <c r="G53" s="17"/>
      <c r="H53" s="21"/>
      <c r="I53" s="21"/>
      <c r="J53" s="18"/>
    </row>
    <row r="54" spans="3:12" ht="14.25" thickBot="1">
      <c r="F54" s="36" t="s">
        <v>37</v>
      </c>
      <c r="G54" s="43">
        <f>SUM(G35:G53)</f>
        <v>22</v>
      </c>
      <c r="H54" s="43"/>
      <c r="I54" s="43">
        <f>SUM(I35:I53)</f>
        <v>14</v>
      </c>
      <c r="J54" s="43">
        <f>SUM(J35:J53)</f>
        <v>8</v>
      </c>
    </row>
    <row r="57" spans="3:12" ht="14.25" thickBot="1">
      <c r="F57" s="195" t="s">
        <v>56</v>
      </c>
      <c r="G57" s="196"/>
      <c r="H57" s="131"/>
      <c r="I57" s="26" t="s">
        <v>40</v>
      </c>
      <c r="J57" s="27" t="s">
        <v>41</v>
      </c>
      <c r="K57" s="28" t="s">
        <v>57</v>
      </c>
      <c r="L57" s="140"/>
    </row>
    <row r="58" spans="3:12">
      <c r="F58" s="5" t="s">
        <v>58</v>
      </c>
      <c r="G58" s="13">
        <v>0</v>
      </c>
      <c r="H58" s="19"/>
      <c r="I58" s="19">
        <v>0</v>
      </c>
      <c r="J58" s="23">
        <v>0</v>
      </c>
      <c r="K58" s="24">
        <v>0</v>
      </c>
      <c r="L58" s="52"/>
    </row>
    <row r="59" spans="3:12">
      <c r="F59" s="2" t="s">
        <v>59</v>
      </c>
      <c r="G59" s="15">
        <v>0</v>
      </c>
      <c r="H59" s="15"/>
      <c r="I59" s="15">
        <v>0</v>
      </c>
      <c r="J59" s="20">
        <v>0</v>
      </c>
      <c r="K59" s="25">
        <v>0</v>
      </c>
      <c r="L59" s="52"/>
    </row>
    <row r="60" spans="3:12">
      <c r="F60" s="2" t="s">
        <v>60</v>
      </c>
      <c r="G60" s="15">
        <v>0</v>
      </c>
      <c r="H60" s="15"/>
      <c r="I60" s="15">
        <v>0</v>
      </c>
      <c r="J60" s="20">
        <v>0</v>
      </c>
      <c r="K60" s="25">
        <v>0</v>
      </c>
      <c r="L60" s="52"/>
    </row>
    <row r="61" spans="3:12">
      <c r="F61" s="2" t="s">
        <v>61</v>
      </c>
      <c r="G61" s="15">
        <v>0</v>
      </c>
      <c r="H61" s="15"/>
      <c r="I61" s="15">
        <v>0</v>
      </c>
      <c r="J61" s="20">
        <v>0</v>
      </c>
      <c r="K61" s="25">
        <v>0</v>
      </c>
      <c r="L61" s="52"/>
    </row>
    <row r="62" spans="3:12" ht="14.25" thickBot="1">
      <c r="F62" s="31" t="s">
        <v>62</v>
      </c>
      <c r="G62" s="32">
        <v>0</v>
      </c>
      <c r="H62" s="32"/>
      <c r="I62" s="32">
        <v>0</v>
      </c>
      <c r="J62" s="33">
        <v>0</v>
      </c>
      <c r="K62" s="34">
        <v>0</v>
      </c>
      <c r="L62" s="52"/>
    </row>
    <row r="63" spans="3:12" ht="14.25" thickBot="1">
      <c r="F63" s="30" t="s">
        <v>37</v>
      </c>
      <c r="G63" s="30"/>
      <c r="H63" s="30"/>
      <c r="I63" s="30"/>
      <c r="J63" s="35"/>
      <c r="K63" s="123">
        <f>SUM(K58:K62)</f>
        <v>0</v>
      </c>
      <c r="L63" s="141"/>
    </row>
  </sheetData>
  <autoFilter ref="A1:S27"/>
  <mergeCells count="3">
    <mergeCell ref="C34:D34"/>
    <mergeCell ref="F34:G34"/>
    <mergeCell ref="F57:G57"/>
  </mergeCells>
  <phoneticPr fontId="13"/>
  <pageMargins left="0.69861111111111107" right="0.69861111111111107" top="0.75" bottom="0.75" header="0.3" footer="0.3"/>
  <pageSetup paperSize="9" firstPageNumber="4294963191" orientation="portrait" horizontalDpi="120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99"/>
  <sheetViews>
    <sheetView workbookViewId="0">
      <pane xSplit="2" ySplit="1" topLeftCell="H46" activePane="bottomRight" state="frozen"/>
      <selection pane="topRight" activeCell="C1" sqref="C1"/>
      <selection pane="bottomLeft" activeCell="A2" sqref="A2"/>
      <selection pane="bottomRight" activeCell="O52" sqref="O52"/>
    </sheetView>
  </sheetViews>
  <sheetFormatPr defaultColWidth="10" defaultRowHeight="13.5"/>
  <cols>
    <col min="1" max="1" width="9.625" customWidth="1"/>
    <col min="2" max="2" width="5.625" customWidth="1"/>
    <col min="3" max="3" width="17.25" bestFit="1" customWidth="1"/>
    <col min="4" max="4" width="18.875" bestFit="1" customWidth="1"/>
    <col min="5" max="5" width="6.875" customWidth="1"/>
    <col min="6" max="6" width="14.5" customWidth="1"/>
    <col min="7" max="7" width="10.5" customWidth="1"/>
    <col min="8" max="8" width="15" bestFit="1" customWidth="1"/>
    <col min="9" max="9" width="7.625" customWidth="1"/>
    <col min="10" max="10" width="12.5" bestFit="1" customWidth="1"/>
    <col min="11" max="11" width="9" bestFit="1" customWidth="1"/>
    <col min="12" max="12" width="13.625" bestFit="1" customWidth="1"/>
    <col min="13" max="13" width="25.5" bestFit="1" customWidth="1"/>
    <col min="14" max="14" width="9" customWidth="1"/>
    <col min="17" max="17" width="15.875" customWidth="1"/>
    <col min="18" max="18" width="11.625" bestFit="1" customWidth="1"/>
    <col min="19" max="19" width="97" customWidth="1"/>
  </cols>
  <sheetData>
    <row r="1" spans="1:19" ht="27.75" thickBot="1">
      <c r="A1" s="37" t="s">
        <v>22</v>
      </c>
      <c r="B1" s="38" t="s">
        <v>23</v>
      </c>
      <c r="C1" s="133" t="s">
        <v>83</v>
      </c>
      <c r="D1" s="38" t="s">
        <v>24</v>
      </c>
      <c r="E1" s="146" t="s">
        <v>25</v>
      </c>
      <c r="F1" s="38" t="s">
        <v>26</v>
      </c>
      <c r="G1" s="147" t="s">
        <v>27</v>
      </c>
      <c r="H1" s="142" t="s">
        <v>102</v>
      </c>
      <c r="I1" s="147" t="s">
        <v>28</v>
      </c>
      <c r="J1" s="38" t="s">
        <v>29</v>
      </c>
      <c r="K1" s="38" t="s">
        <v>30</v>
      </c>
      <c r="L1" s="142" t="s">
        <v>96</v>
      </c>
      <c r="M1" s="38" t="s">
        <v>31</v>
      </c>
      <c r="N1" s="38" t="s">
        <v>32</v>
      </c>
      <c r="O1" s="38" t="s">
        <v>33</v>
      </c>
      <c r="P1" s="124" t="s">
        <v>34</v>
      </c>
      <c r="Q1" s="39" t="s">
        <v>35</v>
      </c>
      <c r="R1" s="143" t="s">
        <v>121</v>
      </c>
      <c r="S1" s="143" t="s">
        <v>122</v>
      </c>
    </row>
    <row r="2" spans="1:19" ht="13.5" customHeight="1">
      <c r="A2" s="132" t="s">
        <v>194</v>
      </c>
      <c r="B2" s="132" t="s">
        <v>91</v>
      </c>
      <c r="C2" s="134">
        <v>10000</v>
      </c>
      <c r="D2" t="s">
        <v>99</v>
      </c>
      <c r="E2" s="132" t="s">
        <v>192</v>
      </c>
      <c r="F2" s="132" t="s">
        <v>195</v>
      </c>
      <c r="G2">
        <v>82.12</v>
      </c>
      <c r="H2" s="132" t="s">
        <v>196</v>
      </c>
      <c r="I2" s="132" t="s">
        <v>192</v>
      </c>
      <c r="J2" s="132" t="s">
        <v>197</v>
      </c>
      <c r="K2">
        <v>83.25</v>
      </c>
      <c r="L2" s="132" t="s">
        <v>198</v>
      </c>
      <c r="M2" s="132" t="s">
        <v>79</v>
      </c>
      <c r="N2" s="132" t="s">
        <v>95</v>
      </c>
      <c r="O2">
        <f>(K2-G2)*100</f>
        <v>112.99999999999955</v>
      </c>
      <c r="Q2" s="135">
        <f>O2*C2/100</f>
        <v>11299.999999999953</v>
      </c>
      <c r="S2" s="132" t="s">
        <v>225</v>
      </c>
    </row>
    <row r="3" spans="1:19" ht="27">
      <c r="A3" s="132" t="s">
        <v>84</v>
      </c>
      <c r="B3" s="132" t="s">
        <v>91</v>
      </c>
      <c r="C3" s="134">
        <v>10000</v>
      </c>
      <c r="D3" s="132" t="s">
        <v>98</v>
      </c>
      <c r="E3" s="132" t="s">
        <v>192</v>
      </c>
      <c r="F3" s="132" t="s">
        <v>201</v>
      </c>
      <c r="G3">
        <v>83.26</v>
      </c>
      <c r="H3" s="132" t="s">
        <v>202</v>
      </c>
      <c r="I3" s="132" t="s">
        <v>192</v>
      </c>
      <c r="J3" s="132" t="s">
        <v>203</v>
      </c>
      <c r="K3">
        <v>82.9</v>
      </c>
      <c r="L3" s="132" t="s">
        <v>204</v>
      </c>
      <c r="M3" t="s">
        <v>78</v>
      </c>
      <c r="N3" s="132" t="s">
        <v>82</v>
      </c>
      <c r="O3" s="9"/>
      <c r="P3" s="137">
        <f>(K3-G3)*100</f>
        <v>-35.999999999999943</v>
      </c>
      <c r="Q3" s="138">
        <f>P3*C3/100</f>
        <v>-3599.9999999999941</v>
      </c>
      <c r="R3" s="135">
        <f>Q2+Q3</f>
        <v>7699.9999999999582</v>
      </c>
      <c r="S3" s="162" t="s">
        <v>205</v>
      </c>
    </row>
    <row r="4" spans="1:19">
      <c r="A4" s="132" t="s">
        <v>84</v>
      </c>
      <c r="B4" s="132" t="s">
        <v>206</v>
      </c>
      <c r="C4" s="134">
        <v>10000</v>
      </c>
      <c r="D4" s="132" t="s">
        <v>98</v>
      </c>
      <c r="E4" s="132" t="s">
        <v>192</v>
      </c>
      <c r="F4" s="132" t="s">
        <v>207</v>
      </c>
      <c r="G4">
        <v>82.85</v>
      </c>
      <c r="H4" s="132" t="s">
        <v>208</v>
      </c>
      <c r="I4" s="132" t="s">
        <v>192</v>
      </c>
      <c r="J4" s="132" t="s">
        <v>209</v>
      </c>
      <c r="K4">
        <v>82.13</v>
      </c>
      <c r="L4" s="132" t="s">
        <v>210</v>
      </c>
      <c r="M4" t="s">
        <v>78</v>
      </c>
      <c r="N4" s="132" t="s">
        <v>95</v>
      </c>
      <c r="O4" s="137">
        <f>(G4-K4)*100</f>
        <v>71.999999999999886</v>
      </c>
      <c r="P4" s="137"/>
      <c r="Q4" s="134">
        <f>O4*C4/100</f>
        <v>7199.9999999999882</v>
      </c>
      <c r="R4" s="135">
        <f t="shared" ref="R4:R16" si="0">R3+Q4</f>
        <v>14899.999999999945</v>
      </c>
      <c r="S4" s="132" t="s">
        <v>211</v>
      </c>
    </row>
    <row r="5" spans="1:19">
      <c r="A5" s="132" t="s">
        <v>84</v>
      </c>
      <c r="B5" s="139" t="s">
        <v>91</v>
      </c>
      <c r="C5" s="134">
        <v>10000</v>
      </c>
      <c r="D5" s="132" t="s">
        <v>98</v>
      </c>
      <c r="E5" s="132" t="s">
        <v>192</v>
      </c>
      <c r="F5" s="139" t="s">
        <v>212</v>
      </c>
      <c r="G5">
        <v>81.92</v>
      </c>
      <c r="H5" s="139" t="s">
        <v>213</v>
      </c>
      <c r="I5" s="132" t="s">
        <v>192</v>
      </c>
      <c r="J5" s="139" t="s">
        <v>214</v>
      </c>
      <c r="K5">
        <v>82.2</v>
      </c>
      <c r="L5" s="139" t="s">
        <v>215</v>
      </c>
      <c r="M5" t="s">
        <v>78</v>
      </c>
      <c r="N5" s="132" t="s">
        <v>95</v>
      </c>
      <c r="O5">
        <f>(K5-G5)*100</f>
        <v>28.000000000000114</v>
      </c>
      <c r="P5" s="9"/>
      <c r="Q5" s="135">
        <f>O5*C5/100</f>
        <v>2800.0000000000118</v>
      </c>
      <c r="R5" s="135">
        <f t="shared" si="0"/>
        <v>17699.999999999956</v>
      </c>
      <c r="S5" s="132" t="s">
        <v>216</v>
      </c>
    </row>
    <row r="6" spans="1:19">
      <c r="A6" s="132" t="s">
        <v>84</v>
      </c>
      <c r="B6" s="139" t="s">
        <v>91</v>
      </c>
      <c r="C6" s="134">
        <v>10000</v>
      </c>
      <c r="D6" s="132" t="s">
        <v>98</v>
      </c>
      <c r="E6" s="132" t="s">
        <v>192</v>
      </c>
      <c r="F6" s="139" t="s">
        <v>217</v>
      </c>
      <c r="G6">
        <v>82.23</v>
      </c>
      <c r="H6" s="139" t="s">
        <v>218</v>
      </c>
      <c r="I6" s="132" t="s">
        <v>192</v>
      </c>
      <c r="J6" s="139" t="s">
        <v>219</v>
      </c>
      <c r="K6">
        <v>83.3</v>
      </c>
      <c r="L6" s="139" t="s">
        <v>220</v>
      </c>
      <c r="M6" t="s">
        <v>78</v>
      </c>
      <c r="N6" s="132" t="s">
        <v>95</v>
      </c>
      <c r="O6">
        <f>(K6-G6)*100</f>
        <v>106.99999999999932</v>
      </c>
      <c r="P6" s="9"/>
      <c r="Q6" s="135">
        <f>O6*C6/100</f>
        <v>10699.999999999933</v>
      </c>
      <c r="R6" s="135">
        <f t="shared" si="0"/>
        <v>28399.999999999891</v>
      </c>
      <c r="S6" s="132" t="s">
        <v>226</v>
      </c>
    </row>
    <row r="7" spans="1:19">
      <c r="A7" s="132" t="s">
        <v>84</v>
      </c>
      <c r="B7" s="139" t="s">
        <v>85</v>
      </c>
      <c r="C7" s="134">
        <v>10000</v>
      </c>
      <c r="D7" s="132" t="s">
        <v>98</v>
      </c>
      <c r="E7" s="132" t="s">
        <v>192</v>
      </c>
      <c r="F7" s="139" t="s">
        <v>221</v>
      </c>
      <c r="G7">
        <v>83.07</v>
      </c>
      <c r="H7" s="139" t="s">
        <v>222</v>
      </c>
      <c r="I7" s="132" t="s">
        <v>192</v>
      </c>
      <c r="J7" s="139" t="s">
        <v>223</v>
      </c>
      <c r="K7">
        <v>81.849999999999994</v>
      </c>
      <c r="L7" s="139" t="s">
        <v>224</v>
      </c>
      <c r="M7" t="s">
        <v>109</v>
      </c>
      <c r="N7" s="132" t="s">
        <v>95</v>
      </c>
      <c r="O7" s="137">
        <f>(G7-K7)*100</f>
        <v>121.99999999999989</v>
      </c>
      <c r="P7" s="9"/>
      <c r="Q7" s="134">
        <f>O7*C7/100</f>
        <v>12199.999999999989</v>
      </c>
      <c r="R7" s="135">
        <f t="shared" si="0"/>
        <v>40599.999999999884</v>
      </c>
      <c r="S7" s="132" t="s">
        <v>227</v>
      </c>
    </row>
    <row r="8" spans="1:19">
      <c r="A8" s="132" t="s">
        <v>84</v>
      </c>
      <c r="B8" s="139" t="s">
        <v>91</v>
      </c>
      <c r="C8" s="134">
        <v>10000</v>
      </c>
      <c r="D8" s="132" t="s">
        <v>98</v>
      </c>
      <c r="E8" s="132" t="s">
        <v>192</v>
      </c>
      <c r="F8" s="139" t="s">
        <v>229</v>
      </c>
      <c r="G8">
        <v>82.29</v>
      </c>
      <c r="H8" s="139" t="s">
        <v>230</v>
      </c>
      <c r="I8" s="132" t="s">
        <v>192</v>
      </c>
      <c r="J8" s="139" t="s">
        <v>229</v>
      </c>
      <c r="K8">
        <v>82.24</v>
      </c>
      <c r="L8" s="139" t="s">
        <v>231</v>
      </c>
      <c r="M8" t="s">
        <v>109</v>
      </c>
      <c r="N8" s="132" t="s">
        <v>82</v>
      </c>
      <c r="O8" s="9"/>
      <c r="P8" s="137">
        <f>(K8-G8)*100</f>
        <v>-5.0000000000011369</v>
      </c>
      <c r="Q8" s="138">
        <f>P8*C8/100</f>
        <v>-500.00000000011363</v>
      </c>
      <c r="R8" s="135">
        <f t="shared" si="0"/>
        <v>40099.999999999767</v>
      </c>
      <c r="S8" s="132" t="s">
        <v>232</v>
      </c>
    </row>
    <row r="9" spans="1:19">
      <c r="A9" s="132" t="s">
        <v>84</v>
      </c>
      <c r="B9" s="139" t="s">
        <v>91</v>
      </c>
      <c r="C9" s="134">
        <v>10000</v>
      </c>
      <c r="D9" s="132" t="s">
        <v>98</v>
      </c>
      <c r="E9" s="132" t="s">
        <v>192</v>
      </c>
      <c r="F9" s="139" t="s">
        <v>233</v>
      </c>
      <c r="G9">
        <v>82.24</v>
      </c>
      <c r="H9" s="139" t="s">
        <v>234</v>
      </c>
      <c r="I9" s="132" t="s">
        <v>192</v>
      </c>
      <c r="J9" s="139" t="s">
        <v>235</v>
      </c>
      <c r="K9">
        <v>82.6</v>
      </c>
      <c r="L9" s="139" t="s">
        <v>236</v>
      </c>
      <c r="M9" t="s">
        <v>109</v>
      </c>
      <c r="N9" s="139" t="s">
        <v>95</v>
      </c>
      <c r="O9">
        <f>(K9-G9)*100</f>
        <v>35.999999999999943</v>
      </c>
      <c r="P9" s="9"/>
      <c r="Q9" s="135">
        <f>O9*C9/100</f>
        <v>3599.9999999999941</v>
      </c>
      <c r="R9" s="135">
        <f t="shared" si="0"/>
        <v>43699.99999999976</v>
      </c>
      <c r="S9" s="132" t="s">
        <v>226</v>
      </c>
    </row>
    <row r="10" spans="1:19">
      <c r="A10" s="132" t="s">
        <v>84</v>
      </c>
      <c r="B10" s="139" t="s">
        <v>91</v>
      </c>
      <c r="C10" s="134">
        <v>10000</v>
      </c>
      <c r="D10" s="132" t="s">
        <v>98</v>
      </c>
      <c r="E10" s="132" t="s">
        <v>192</v>
      </c>
      <c r="F10" s="139" t="s">
        <v>238</v>
      </c>
      <c r="G10">
        <v>81.77</v>
      </c>
      <c r="H10" s="139" t="s">
        <v>239</v>
      </c>
      <c r="I10" s="132" t="s">
        <v>192</v>
      </c>
      <c r="J10" s="139" t="s">
        <v>240</v>
      </c>
      <c r="K10">
        <v>82.72</v>
      </c>
      <c r="L10" s="139" t="s">
        <v>241</v>
      </c>
      <c r="M10" t="s">
        <v>109</v>
      </c>
      <c r="N10" s="139" t="s">
        <v>95</v>
      </c>
      <c r="O10">
        <f>(K10-G10)*100</f>
        <v>95.000000000000284</v>
      </c>
      <c r="P10" s="9"/>
      <c r="Q10" s="135">
        <f>O10*C10/100</f>
        <v>9500.0000000000273</v>
      </c>
      <c r="R10" s="135">
        <f t="shared" si="0"/>
        <v>53199.999999999789</v>
      </c>
      <c r="S10" s="132" t="s">
        <v>237</v>
      </c>
    </row>
    <row r="11" spans="1:19">
      <c r="A11" s="132" t="s">
        <v>84</v>
      </c>
      <c r="B11" s="139" t="s">
        <v>91</v>
      </c>
      <c r="C11" s="134">
        <v>10000</v>
      </c>
      <c r="D11" s="132" t="s">
        <v>98</v>
      </c>
      <c r="E11" s="132" t="s">
        <v>192</v>
      </c>
      <c r="F11" s="139" t="s">
        <v>242</v>
      </c>
      <c r="G11">
        <v>82.86</v>
      </c>
      <c r="H11" s="139" t="s">
        <v>243</v>
      </c>
      <c r="I11" s="132" t="s">
        <v>192</v>
      </c>
      <c r="J11" s="139" t="s">
        <v>244</v>
      </c>
      <c r="K11">
        <v>84.84</v>
      </c>
      <c r="L11" s="139" t="s">
        <v>245</v>
      </c>
      <c r="M11" t="s">
        <v>109</v>
      </c>
      <c r="N11" s="139" t="s">
        <v>95</v>
      </c>
      <c r="O11">
        <f>(K11-G11)*100</f>
        <v>198.0000000000004</v>
      </c>
      <c r="P11" s="9"/>
      <c r="Q11" s="135">
        <f>O11*C11/100</f>
        <v>19800.00000000004</v>
      </c>
      <c r="R11" s="135">
        <f t="shared" si="0"/>
        <v>72999.999999999825</v>
      </c>
      <c r="S11" s="132" t="s">
        <v>246</v>
      </c>
    </row>
    <row r="12" spans="1:19">
      <c r="A12" s="132" t="s">
        <v>84</v>
      </c>
      <c r="B12" s="139" t="s">
        <v>85</v>
      </c>
      <c r="C12" s="134">
        <v>10000</v>
      </c>
      <c r="D12" s="132" t="s">
        <v>98</v>
      </c>
      <c r="E12" s="132" t="s">
        <v>192</v>
      </c>
      <c r="F12" s="139" t="s">
        <v>247</v>
      </c>
      <c r="G12">
        <v>84.5</v>
      </c>
      <c r="H12" s="139" t="s">
        <v>248</v>
      </c>
      <c r="I12" s="132" t="s">
        <v>192</v>
      </c>
      <c r="J12" s="139" t="s">
        <v>249</v>
      </c>
      <c r="K12">
        <v>82.668999999999997</v>
      </c>
      <c r="L12" s="139" t="s">
        <v>250</v>
      </c>
      <c r="M12" t="s">
        <v>109</v>
      </c>
      <c r="N12" s="132" t="s">
        <v>95</v>
      </c>
      <c r="O12" s="137">
        <f>(G12-K12)*100</f>
        <v>183.10000000000031</v>
      </c>
      <c r="P12" s="9"/>
      <c r="Q12" s="134">
        <f>O12*C12/100</f>
        <v>18310.000000000029</v>
      </c>
      <c r="R12" s="135">
        <f t="shared" si="0"/>
        <v>91309.999999999854</v>
      </c>
      <c r="S12" s="132" t="s">
        <v>251</v>
      </c>
    </row>
    <row r="13" spans="1:19">
      <c r="A13" s="132" t="s">
        <v>84</v>
      </c>
      <c r="B13" s="139" t="s">
        <v>85</v>
      </c>
      <c r="C13" s="134">
        <v>10000</v>
      </c>
      <c r="D13" s="132" t="s">
        <v>98</v>
      </c>
      <c r="E13" s="132" t="s">
        <v>192</v>
      </c>
      <c r="F13" s="139" t="s">
        <v>252</v>
      </c>
      <c r="G13">
        <v>82.2</v>
      </c>
      <c r="H13" s="139" t="s">
        <v>253</v>
      </c>
      <c r="I13" s="132" t="s">
        <v>192</v>
      </c>
      <c r="J13" s="139" t="s">
        <v>254</v>
      </c>
      <c r="K13">
        <v>80.631</v>
      </c>
      <c r="L13" s="139" t="s">
        <v>255</v>
      </c>
      <c r="M13" t="s">
        <v>109</v>
      </c>
      <c r="N13" s="132" t="s">
        <v>95</v>
      </c>
      <c r="O13" s="137">
        <f>(G13-K13)*100</f>
        <v>156.90000000000026</v>
      </c>
      <c r="P13" s="9"/>
      <c r="Q13" s="134">
        <f>O13*C13/100</f>
        <v>15690.000000000025</v>
      </c>
      <c r="R13" s="135">
        <f t="shared" si="0"/>
        <v>106999.99999999988</v>
      </c>
      <c r="S13" s="132" t="s">
        <v>257</v>
      </c>
    </row>
    <row r="14" spans="1:19">
      <c r="A14" s="132" t="s">
        <v>84</v>
      </c>
      <c r="B14" s="139" t="s">
        <v>91</v>
      </c>
      <c r="C14" s="134">
        <v>10000</v>
      </c>
      <c r="D14" s="132" t="s">
        <v>98</v>
      </c>
      <c r="E14" s="132" t="s">
        <v>192</v>
      </c>
      <c r="F14" s="139" t="s">
        <v>258</v>
      </c>
      <c r="G14">
        <v>80.91</v>
      </c>
      <c r="H14" s="139" t="s">
        <v>259</v>
      </c>
      <c r="I14" s="132" t="s">
        <v>192</v>
      </c>
      <c r="J14" s="139" t="s">
        <v>260</v>
      </c>
      <c r="K14">
        <v>80.614000000000004</v>
      </c>
      <c r="L14" s="139" t="s">
        <v>261</v>
      </c>
      <c r="M14" t="s">
        <v>109</v>
      </c>
      <c r="N14" s="139" t="s">
        <v>82</v>
      </c>
      <c r="O14" s="9"/>
      <c r="P14" s="137">
        <f>(K14-G14)*100</f>
        <v>-29.599999999999227</v>
      </c>
      <c r="Q14" s="138">
        <f>P14*C14/100</f>
        <v>-2959.9999999999227</v>
      </c>
      <c r="R14" s="135">
        <f t="shared" si="0"/>
        <v>104039.99999999996</v>
      </c>
      <c r="S14" s="132" t="s">
        <v>262</v>
      </c>
    </row>
    <row r="15" spans="1:19">
      <c r="A15" s="132" t="s">
        <v>84</v>
      </c>
      <c r="B15" s="139" t="s">
        <v>91</v>
      </c>
      <c r="C15" s="134">
        <v>10000</v>
      </c>
      <c r="D15" s="132" t="s">
        <v>98</v>
      </c>
      <c r="E15" s="132" t="s">
        <v>192</v>
      </c>
      <c r="F15" s="139" t="s">
        <v>263</v>
      </c>
      <c r="G15">
        <v>81.7</v>
      </c>
      <c r="H15" s="139" t="s">
        <v>264</v>
      </c>
      <c r="I15" s="132" t="s">
        <v>192</v>
      </c>
      <c r="J15" s="139" t="s">
        <v>265</v>
      </c>
      <c r="K15">
        <v>81.468000000000004</v>
      </c>
      <c r="L15" s="139" t="s">
        <v>266</v>
      </c>
      <c r="M15" t="s">
        <v>109</v>
      </c>
      <c r="N15" s="139" t="s">
        <v>82</v>
      </c>
      <c r="O15" s="9"/>
      <c r="P15" s="137">
        <f>(K15-G15)*100</f>
        <v>-23.199999999999932</v>
      </c>
      <c r="Q15" s="138">
        <f>P15*C15/100</f>
        <v>-2319.9999999999932</v>
      </c>
      <c r="R15" s="135">
        <f t="shared" si="0"/>
        <v>101719.99999999996</v>
      </c>
      <c r="S15" s="132" t="s">
        <v>267</v>
      </c>
    </row>
    <row r="16" spans="1:19">
      <c r="A16" s="132" t="s">
        <v>84</v>
      </c>
      <c r="B16" s="139" t="s">
        <v>91</v>
      </c>
      <c r="C16" s="134">
        <v>10000</v>
      </c>
      <c r="D16" s="132" t="s">
        <v>98</v>
      </c>
      <c r="E16" s="132" t="s">
        <v>192</v>
      </c>
      <c r="F16" s="139" t="s">
        <v>268</v>
      </c>
      <c r="G16">
        <v>82</v>
      </c>
      <c r="H16" s="139" t="s">
        <v>269</v>
      </c>
      <c r="I16" s="132" t="s">
        <v>192</v>
      </c>
      <c r="J16" s="139" t="s">
        <v>270</v>
      </c>
      <c r="K16">
        <v>81.317999999999998</v>
      </c>
      <c r="L16" s="139" t="s">
        <v>271</v>
      </c>
      <c r="M16" t="s">
        <v>109</v>
      </c>
      <c r="N16" s="139" t="s">
        <v>82</v>
      </c>
      <c r="O16" s="9"/>
      <c r="P16" s="137">
        <f>(K16-G16)*100</f>
        <v>-68.200000000000216</v>
      </c>
      <c r="Q16" s="138">
        <f>P16*C16/100</f>
        <v>-6820.0000000000218</v>
      </c>
      <c r="R16" s="135">
        <f t="shared" si="0"/>
        <v>94899.999999999942</v>
      </c>
      <c r="S16" s="132" t="s">
        <v>272</v>
      </c>
    </row>
    <row r="17" spans="1:19">
      <c r="A17" s="132" t="s">
        <v>84</v>
      </c>
      <c r="B17" s="139" t="s">
        <v>273</v>
      </c>
      <c r="C17" s="134">
        <v>10000</v>
      </c>
      <c r="D17" s="132" t="s">
        <v>98</v>
      </c>
      <c r="E17" s="132" t="s">
        <v>192</v>
      </c>
      <c r="F17" s="139" t="s">
        <v>274</v>
      </c>
      <c r="G17">
        <v>81.69</v>
      </c>
      <c r="H17" s="139" t="s">
        <v>275</v>
      </c>
      <c r="I17" s="132" t="s">
        <v>192</v>
      </c>
      <c r="J17" s="139" t="s">
        <v>276</v>
      </c>
      <c r="K17">
        <v>80.948999999999998</v>
      </c>
      <c r="L17" s="139" t="s">
        <v>277</v>
      </c>
      <c r="M17" t="s">
        <v>109</v>
      </c>
      <c r="N17" s="132" t="s">
        <v>95</v>
      </c>
      <c r="O17" s="137">
        <f>(G17-K17)*100</f>
        <v>74.099999999999966</v>
      </c>
      <c r="P17" s="9"/>
      <c r="Q17" s="134">
        <f>O17*C17/100</f>
        <v>7409.9999999999964</v>
      </c>
      <c r="R17" s="135">
        <f t="shared" ref="R17" si="1">R16+Q17</f>
        <v>102309.99999999994</v>
      </c>
      <c r="S17" s="132" t="s">
        <v>278</v>
      </c>
    </row>
    <row r="18" spans="1:19">
      <c r="A18" s="132" t="s">
        <v>84</v>
      </c>
      <c r="B18" s="139" t="s">
        <v>273</v>
      </c>
      <c r="C18" s="134">
        <v>10000</v>
      </c>
      <c r="D18" s="132" t="s">
        <v>98</v>
      </c>
      <c r="E18" s="132" t="s">
        <v>192</v>
      </c>
      <c r="F18" s="139" t="s">
        <v>279</v>
      </c>
      <c r="G18">
        <v>80.209999999999994</v>
      </c>
      <c r="H18" s="139" t="s">
        <v>280</v>
      </c>
      <c r="I18" s="132" t="s">
        <v>192</v>
      </c>
      <c r="J18" s="139" t="s">
        <v>281</v>
      </c>
      <c r="K18">
        <v>80.061000000000007</v>
      </c>
      <c r="L18" s="139" t="s">
        <v>282</v>
      </c>
      <c r="M18" t="s">
        <v>109</v>
      </c>
      <c r="N18" s="132" t="s">
        <v>95</v>
      </c>
      <c r="O18" s="137">
        <f>(G18-K18)*100</f>
        <v>14.89999999999867</v>
      </c>
      <c r="P18" s="9"/>
      <c r="Q18" s="134">
        <f>O18*C18/100</f>
        <v>1489.999999999867</v>
      </c>
      <c r="R18" s="135">
        <f t="shared" ref="R18:R20" si="2">R17+Q18</f>
        <v>103799.99999999981</v>
      </c>
      <c r="S18" s="132" t="s">
        <v>283</v>
      </c>
    </row>
    <row r="19" spans="1:19">
      <c r="A19" s="132" t="s">
        <v>84</v>
      </c>
      <c r="B19" s="139" t="s">
        <v>284</v>
      </c>
      <c r="C19" s="134">
        <v>10000</v>
      </c>
      <c r="D19" s="132" t="s">
        <v>98</v>
      </c>
      <c r="E19" s="132" t="s">
        <v>192</v>
      </c>
      <c r="F19" s="139" t="s">
        <v>285</v>
      </c>
      <c r="G19">
        <v>80.23</v>
      </c>
      <c r="H19" s="139" t="s">
        <v>286</v>
      </c>
      <c r="I19" s="132" t="s">
        <v>192</v>
      </c>
      <c r="J19" s="139" t="s">
        <v>287</v>
      </c>
      <c r="K19">
        <v>80.593000000000004</v>
      </c>
      <c r="L19" s="139" t="s">
        <v>288</v>
      </c>
      <c r="M19" t="s">
        <v>109</v>
      </c>
      <c r="N19" s="139" t="s">
        <v>95</v>
      </c>
      <c r="O19">
        <f>(K19-G19)*100</f>
        <v>36.299999999999955</v>
      </c>
      <c r="P19" s="9"/>
      <c r="Q19" s="135">
        <f>O19*C19/100</f>
        <v>3629.9999999999955</v>
      </c>
      <c r="R19" s="135">
        <f t="shared" si="2"/>
        <v>107429.99999999981</v>
      </c>
      <c r="S19" s="132" t="s">
        <v>293</v>
      </c>
    </row>
    <row r="20" spans="1:19">
      <c r="A20" s="132" t="s">
        <v>84</v>
      </c>
      <c r="B20" s="139" t="s">
        <v>284</v>
      </c>
      <c r="C20" s="134">
        <v>10000</v>
      </c>
      <c r="D20" s="132" t="s">
        <v>98</v>
      </c>
      <c r="E20" s="132" t="s">
        <v>192</v>
      </c>
      <c r="F20" s="139" t="s">
        <v>289</v>
      </c>
      <c r="G20">
        <v>80.38</v>
      </c>
      <c r="H20" s="139" t="s">
        <v>290</v>
      </c>
      <c r="I20" s="132" t="s">
        <v>192</v>
      </c>
      <c r="J20" s="139" t="s">
        <v>291</v>
      </c>
      <c r="K20">
        <v>80.188000000000002</v>
      </c>
      <c r="L20" s="139" t="s">
        <v>292</v>
      </c>
      <c r="M20" t="s">
        <v>109</v>
      </c>
      <c r="N20" s="139" t="s">
        <v>82</v>
      </c>
      <c r="O20" s="9"/>
      <c r="P20" s="137">
        <f>(K20-G20)*100</f>
        <v>-19.199999999999307</v>
      </c>
      <c r="Q20" s="138">
        <f>P20*C20/100</f>
        <v>-1919.9999999999307</v>
      </c>
      <c r="R20" s="135">
        <f t="shared" si="2"/>
        <v>105509.99999999988</v>
      </c>
      <c r="S20" s="132" t="s">
        <v>294</v>
      </c>
    </row>
    <row r="21" spans="1:19">
      <c r="A21" s="132" t="s">
        <v>84</v>
      </c>
      <c r="B21" s="139" t="s">
        <v>284</v>
      </c>
      <c r="C21" s="134">
        <v>10000</v>
      </c>
      <c r="D21" s="132" t="s">
        <v>98</v>
      </c>
      <c r="E21" s="132" t="s">
        <v>192</v>
      </c>
      <c r="F21" s="139" t="s">
        <v>295</v>
      </c>
      <c r="G21">
        <v>80.98</v>
      </c>
      <c r="H21" s="139" t="s">
        <v>296</v>
      </c>
      <c r="I21" s="132" t="s">
        <v>192</v>
      </c>
      <c r="J21" s="139" t="s">
        <v>297</v>
      </c>
      <c r="K21">
        <v>80.792000000000002</v>
      </c>
      <c r="L21" s="139" t="s">
        <v>298</v>
      </c>
      <c r="M21" t="s">
        <v>109</v>
      </c>
      <c r="N21" s="139" t="s">
        <v>82</v>
      </c>
      <c r="O21" s="9"/>
      <c r="P21" s="137">
        <f>(K21-G21)*100</f>
        <v>-18.800000000000239</v>
      </c>
      <c r="Q21" s="138">
        <f>P21*C21/100</f>
        <v>-1880.0000000000239</v>
      </c>
      <c r="R21" s="135">
        <f t="shared" ref="R21:R23" si="3">R20+Q21</f>
        <v>103629.99999999985</v>
      </c>
      <c r="S21" s="132" t="s">
        <v>299</v>
      </c>
    </row>
    <row r="22" spans="1:19">
      <c r="A22" s="132" t="s">
        <v>84</v>
      </c>
      <c r="B22" s="139" t="s">
        <v>284</v>
      </c>
      <c r="C22" s="134">
        <v>10000</v>
      </c>
      <c r="D22" s="132" t="s">
        <v>98</v>
      </c>
      <c r="E22" s="132" t="s">
        <v>192</v>
      </c>
      <c r="F22" s="139" t="s">
        <v>300</v>
      </c>
      <c r="G22">
        <v>80.989999999999995</v>
      </c>
      <c r="H22" s="139" t="s">
        <v>301</v>
      </c>
      <c r="I22" s="132" t="s">
        <v>192</v>
      </c>
      <c r="J22" s="139" t="s">
        <v>302</v>
      </c>
      <c r="K22">
        <v>81.203999999999994</v>
      </c>
      <c r="L22" s="139" t="s">
        <v>303</v>
      </c>
      <c r="M22" t="s">
        <v>109</v>
      </c>
      <c r="N22" s="139" t="s">
        <v>95</v>
      </c>
      <c r="O22">
        <f>(K22-G22)*100</f>
        <v>21.399999999999864</v>
      </c>
      <c r="P22" s="9"/>
      <c r="Q22" s="135">
        <f>O22*C22/100</f>
        <v>2139.9999999999864</v>
      </c>
      <c r="R22" s="135">
        <f t="shared" si="3"/>
        <v>105769.99999999984</v>
      </c>
    </row>
    <row r="23" spans="1:19">
      <c r="A23" s="132" t="s">
        <v>84</v>
      </c>
      <c r="B23" s="139" t="s">
        <v>273</v>
      </c>
      <c r="C23" s="134">
        <v>10000</v>
      </c>
      <c r="D23" s="132" t="s">
        <v>98</v>
      </c>
      <c r="E23" s="132" t="s">
        <v>192</v>
      </c>
      <c r="F23" s="139" t="s">
        <v>304</v>
      </c>
      <c r="G23">
        <v>80.709999999999994</v>
      </c>
      <c r="H23" s="139" t="s">
        <v>305</v>
      </c>
      <c r="I23" s="132" t="s">
        <v>192</v>
      </c>
      <c r="J23" s="139" t="s">
        <v>306</v>
      </c>
      <c r="K23">
        <v>79.474999999999994</v>
      </c>
      <c r="L23" s="139" t="s">
        <v>307</v>
      </c>
      <c r="M23" t="s">
        <v>109</v>
      </c>
      <c r="N23" s="132" t="s">
        <v>95</v>
      </c>
      <c r="O23" s="137">
        <f>(G23-K23)*100</f>
        <v>123.49999999999994</v>
      </c>
      <c r="P23" s="9"/>
      <c r="Q23" s="134">
        <f>O23*C23/100</f>
        <v>12349.999999999995</v>
      </c>
      <c r="R23" s="135">
        <f t="shared" si="3"/>
        <v>118119.99999999984</v>
      </c>
      <c r="S23" s="132" t="s">
        <v>308</v>
      </c>
    </row>
    <row r="24" spans="1:19">
      <c r="A24" s="132" t="s">
        <v>84</v>
      </c>
      <c r="B24" s="139" t="s">
        <v>273</v>
      </c>
      <c r="C24" s="134">
        <v>10000</v>
      </c>
      <c r="D24" s="132" t="s">
        <v>98</v>
      </c>
      <c r="E24" s="132" t="s">
        <v>192</v>
      </c>
      <c r="F24" s="139" t="s">
        <v>309</v>
      </c>
      <c r="G24">
        <v>78.599999999999994</v>
      </c>
      <c r="H24" s="139" t="s">
        <v>310</v>
      </c>
      <c r="I24" s="132" t="s">
        <v>192</v>
      </c>
      <c r="J24" s="139" t="s">
        <v>311</v>
      </c>
      <c r="K24">
        <v>78.341999999999999</v>
      </c>
      <c r="L24" s="139" t="s">
        <v>312</v>
      </c>
      <c r="M24" t="s">
        <v>109</v>
      </c>
      <c r="N24" s="132" t="s">
        <v>95</v>
      </c>
      <c r="O24" s="137">
        <f>(G24-K24)*100</f>
        <v>25.799999999999557</v>
      </c>
      <c r="P24" s="9"/>
      <c r="Q24" s="134">
        <f>O24*C24/100</f>
        <v>2579.9999999999559</v>
      </c>
      <c r="R24" s="135">
        <f t="shared" ref="R24:R27" si="4">R23+Q24</f>
        <v>120699.9999999998</v>
      </c>
      <c r="S24" s="132" t="s">
        <v>313</v>
      </c>
    </row>
    <row r="25" spans="1:19">
      <c r="A25" s="132" t="s">
        <v>84</v>
      </c>
      <c r="B25" s="139" t="s">
        <v>284</v>
      </c>
      <c r="C25" s="134">
        <v>10000</v>
      </c>
      <c r="D25" s="132" t="s">
        <v>98</v>
      </c>
      <c r="E25" s="132" t="s">
        <v>192</v>
      </c>
      <c r="F25" s="139" t="s">
        <v>317</v>
      </c>
      <c r="G25">
        <v>77.41</v>
      </c>
      <c r="H25" s="139" t="s">
        <v>318</v>
      </c>
      <c r="I25" s="132" t="s">
        <v>192</v>
      </c>
      <c r="J25" s="139" t="s">
        <v>319</v>
      </c>
      <c r="K25">
        <v>77.421999999999997</v>
      </c>
      <c r="L25" s="139" t="s">
        <v>320</v>
      </c>
      <c r="M25" t="s">
        <v>109</v>
      </c>
      <c r="N25" s="132" t="s">
        <v>321</v>
      </c>
      <c r="O25" s="9"/>
      <c r="P25" s="137">
        <f>(K25-G25)*100</f>
        <v>1.2000000000000455</v>
      </c>
      <c r="Q25" s="138">
        <f>P25*C25/100</f>
        <v>120.00000000000455</v>
      </c>
      <c r="R25" s="135">
        <f t="shared" si="4"/>
        <v>120819.9999999998</v>
      </c>
      <c r="S25" s="132" t="s">
        <v>322</v>
      </c>
    </row>
    <row r="26" spans="1:19">
      <c r="A26" s="132" t="s">
        <v>84</v>
      </c>
      <c r="B26" s="139" t="s">
        <v>284</v>
      </c>
      <c r="C26" s="134">
        <v>10000</v>
      </c>
      <c r="D26" s="132" t="s">
        <v>98</v>
      </c>
      <c r="E26" s="132" t="s">
        <v>192</v>
      </c>
      <c r="F26" s="139" t="s">
        <v>323</v>
      </c>
      <c r="G26">
        <v>76.569999999999993</v>
      </c>
      <c r="H26" s="139" t="s">
        <v>324</v>
      </c>
      <c r="I26" s="132" t="s">
        <v>192</v>
      </c>
      <c r="J26" s="139" t="s">
        <v>325</v>
      </c>
      <c r="K26">
        <v>76.956999999999994</v>
      </c>
      <c r="L26" s="139" t="s">
        <v>326</v>
      </c>
      <c r="M26" t="s">
        <v>109</v>
      </c>
      <c r="N26" s="139" t="s">
        <v>95</v>
      </c>
      <c r="O26">
        <f>(K26-G26)*100</f>
        <v>38.700000000000045</v>
      </c>
      <c r="P26" s="9"/>
      <c r="Q26" s="135">
        <f>O26*C26/100</f>
        <v>3870.0000000000045</v>
      </c>
      <c r="R26" s="135">
        <f t="shared" si="4"/>
        <v>124689.9999999998</v>
      </c>
      <c r="S26" s="132" t="s">
        <v>327</v>
      </c>
    </row>
    <row r="27" spans="1:19">
      <c r="A27" s="132" t="s">
        <v>84</v>
      </c>
      <c r="B27" s="139" t="s">
        <v>273</v>
      </c>
      <c r="C27" s="134">
        <v>10000</v>
      </c>
      <c r="D27" s="132" t="s">
        <v>98</v>
      </c>
      <c r="E27" s="132" t="s">
        <v>192</v>
      </c>
      <c r="F27" s="139" t="s">
        <v>328</v>
      </c>
      <c r="G27">
        <v>76.790000000000006</v>
      </c>
      <c r="H27" s="139" t="s">
        <v>329</v>
      </c>
      <c r="I27" s="132" t="s">
        <v>192</v>
      </c>
      <c r="J27" s="139" t="s">
        <v>330</v>
      </c>
      <c r="K27">
        <v>76.259</v>
      </c>
      <c r="L27" s="139" t="s">
        <v>331</v>
      </c>
      <c r="M27" t="s">
        <v>109</v>
      </c>
      <c r="N27" s="132" t="s">
        <v>95</v>
      </c>
      <c r="O27" s="137">
        <f>(G27-K27)*100</f>
        <v>53.100000000000591</v>
      </c>
      <c r="P27" s="9"/>
      <c r="Q27" s="134">
        <f>O27*C27/100</f>
        <v>5310.0000000000591</v>
      </c>
      <c r="R27" s="135">
        <f t="shared" si="4"/>
        <v>129999.99999999985</v>
      </c>
      <c r="S27" s="132" t="s">
        <v>332</v>
      </c>
    </row>
    <row r="28" spans="1:19">
      <c r="A28" s="132" t="s">
        <v>84</v>
      </c>
      <c r="B28" s="139" t="s">
        <v>284</v>
      </c>
      <c r="C28" s="134">
        <v>10000</v>
      </c>
      <c r="D28" s="132" t="s">
        <v>98</v>
      </c>
      <c r="E28" s="132" t="s">
        <v>192</v>
      </c>
      <c r="F28" s="139" t="s">
        <v>333</v>
      </c>
      <c r="G28">
        <v>78.2</v>
      </c>
      <c r="H28" s="139" t="s">
        <v>334</v>
      </c>
      <c r="I28" s="132" t="s">
        <v>192</v>
      </c>
      <c r="J28" s="139" t="s">
        <v>335</v>
      </c>
      <c r="K28" s="139">
        <v>78.233000000000004</v>
      </c>
      <c r="L28" s="132" t="s">
        <v>336</v>
      </c>
      <c r="M28" t="s">
        <v>109</v>
      </c>
      <c r="N28" s="139" t="s">
        <v>95</v>
      </c>
      <c r="O28">
        <f>(K28-G28)*100</f>
        <v>3.3000000000001251</v>
      </c>
      <c r="P28" s="9"/>
      <c r="Q28" s="135">
        <f>O28*C28/100</f>
        <v>330.00000000001251</v>
      </c>
      <c r="R28" s="135">
        <f t="shared" ref="R28:R29" si="5">R27+Q28</f>
        <v>130329.99999999987</v>
      </c>
      <c r="S28" s="132" t="s">
        <v>337</v>
      </c>
    </row>
    <row r="29" spans="1:19">
      <c r="A29" s="132" t="s">
        <v>84</v>
      </c>
      <c r="B29" s="139" t="s">
        <v>273</v>
      </c>
      <c r="C29" s="134">
        <v>10000</v>
      </c>
      <c r="D29" s="132" t="s">
        <v>98</v>
      </c>
      <c r="E29" s="132" t="s">
        <v>192</v>
      </c>
      <c r="F29" s="139" t="s">
        <v>338</v>
      </c>
      <c r="G29">
        <v>77.97</v>
      </c>
      <c r="H29" s="139" t="s">
        <v>339</v>
      </c>
      <c r="I29" s="132" t="s">
        <v>192</v>
      </c>
      <c r="J29" s="139" t="s">
        <v>340</v>
      </c>
      <c r="K29" s="139">
        <v>77.825999999999993</v>
      </c>
      <c r="L29" s="139" t="s">
        <v>341</v>
      </c>
      <c r="M29" t="s">
        <v>109</v>
      </c>
      <c r="N29" s="132" t="s">
        <v>95</v>
      </c>
      <c r="O29" s="137">
        <f>(G29-K29)*100</f>
        <v>14.400000000000546</v>
      </c>
      <c r="P29" s="9"/>
      <c r="Q29" s="134">
        <f>O29*C29/100</f>
        <v>1440.0000000000548</v>
      </c>
      <c r="R29" s="135">
        <f t="shared" si="5"/>
        <v>131769.99999999991</v>
      </c>
      <c r="S29" s="132" t="s">
        <v>346</v>
      </c>
    </row>
    <row r="30" spans="1:19">
      <c r="A30" s="132" t="s">
        <v>84</v>
      </c>
      <c r="B30" s="139" t="s">
        <v>273</v>
      </c>
      <c r="C30" s="134">
        <v>10000</v>
      </c>
      <c r="D30" s="132" t="s">
        <v>98</v>
      </c>
      <c r="E30" s="132" t="s">
        <v>192</v>
      </c>
      <c r="F30" s="139" t="s">
        <v>342</v>
      </c>
      <c r="G30">
        <v>77.72</v>
      </c>
      <c r="H30" s="139" t="s">
        <v>343</v>
      </c>
      <c r="I30" s="132" t="s">
        <v>192</v>
      </c>
      <c r="J30" s="139" t="s">
        <v>344</v>
      </c>
      <c r="K30" s="139">
        <v>77.057000000000002</v>
      </c>
      <c r="L30" s="139" t="s">
        <v>345</v>
      </c>
      <c r="M30" t="s">
        <v>109</v>
      </c>
      <c r="N30" s="132" t="s">
        <v>95</v>
      </c>
      <c r="O30" s="137">
        <f>(G30-K30)*100</f>
        <v>66.29999999999967</v>
      </c>
      <c r="P30" s="9"/>
      <c r="Q30" s="134">
        <f>O30*C30/100</f>
        <v>6629.9999999999673</v>
      </c>
      <c r="R30" s="135">
        <f t="shared" ref="R30:R31" si="6">R29+Q30</f>
        <v>138399.99999999988</v>
      </c>
      <c r="S30" s="132" t="s">
        <v>346</v>
      </c>
    </row>
    <row r="31" spans="1:19">
      <c r="A31" s="132" t="s">
        <v>84</v>
      </c>
      <c r="B31" s="139" t="s">
        <v>284</v>
      </c>
      <c r="C31" s="134">
        <v>10000</v>
      </c>
      <c r="D31" s="132" t="s">
        <v>98</v>
      </c>
      <c r="E31" s="132" t="s">
        <v>192</v>
      </c>
      <c r="F31" s="139" t="s">
        <v>348</v>
      </c>
      <c r="G31">
        <v>78.05</v>
      </c>
      <c r="H31" s="139" t="s">
        <v>349</v>
      </c>
      <c r="I31" s="132" t="s">
        <v>192</v>
      </c>
      <c r="J31" s="139" t="s">
        <v>350</v>
      </c>
      <c r="K31" s="139">
        <v>77.897000000000006</v>
      </c>
      <c r="L31" s="139" t="s">
        <v>351</v>
      </c>
      <c r="M31" t="s">
        <v>109</v>
      </c>
      <c r="N31" s="132" t="s">
        <v>321</v>
      </c>
      <c r="O31" s="9"/>
      <c r="P31" s="137">
        <f>(K31-G31)*100</f>
        <v>-15.299999999999159</v>
      </c>
      <c r="Q31" s="138">
        <f>P31*C31/100</f>
        <v>-1529.9999999999159</v>
      </c>
      <c r="R31" s="135">
        <f t="shared" si="6"/>
        <v>136869.99999999997</v>
      </c>
      <c r="S31" s="132" t="s">
        <v>352</v>
      </c>
    </row>
    <row r="32" spans="1:19">
      <c r="A32" s="132" t="s">
        <v>84</v>
      </c>
      <c r="B32" s="139" t="s">
        <v>284</v>
      </c>
      <c r="C32" s="134">
        <v>10000</v>
      </c>
      <c r="D32" s="132" t="s">
        <v>98</v>
      </c>
      <c r="E32" s="132" t="s">
        <v>192</v>
      </c>
      <c r="F32" s="139" t="s">
        <v>353</v>
      </c>
      <c r="G32">
        <v>77.95</v>
      </c>
      <c r="H32" s="139" t="s">
        <v>354</v>
      </c>
      <c r="I32" s="132" t="s">
        <v>192</v>
      </c>
      <c r="J32" s="139" t="s">
        <v>355</v>
      </c>
      <c r="K32" s="139">
        <v>77.891000000000005</v>
      </c>
      <c r="L32" s="139" t="s">
        <v>356</v>
      </c>
      <c r="M32" t="s">
        <v>109</v>
      </c>
      <c r="N32" s="132" t="s">
        <v>321</v>
      </c>
      <c r="O32" s="9"/>
      <c r="P32" s="137">
        <f>(K32-G32)*100</f>
        <v>-5.8999999999997499</v>
      </c>
      <c r="Q32" s="138">
        <f>P32*C32/100</f>
        <v>-589.99999999997499</v>
      </c>
      <c r="R32" s="135">
        <f t="shared" ref="R32:R34" si="7">R31+Q32</f>
        <v>136280</v>
      </c>
      <c r="S32" s="132" t="s">
        <v>357</v>
      </c>
    </row>
    <row r="33" spans="1:29">
      <c r="A33" s="132" t="s">
        <v>84</v>
      </c>
      <c r="B33" s="139" t="s">
        <v>284</v>
      </c>
      <c r="C33" s="134">
        <v>10000</v>
      </c>
      <c r="D33" s="132" t="s">
        <v>98</v>
      </c>
      <c r="E33" s="132" t="s">
        <v>192</v>
      </c>
      <c r="F33" s="139" t="s">
        <v>358</v>
      </c>
      <c r="G33">
        <v>77.89</v>
      </c>
      <c r="H33" s="139" t="s">
        <v>359</v>
      </c>
      <c r="I33" s="132" t="s">
        <v>192</v>
      </c>
      <c r="J33" s="139" t="s">
        <v>360</v>
      </c>
      <c r="K33" s="139">
        <v>77.968000000000004</v>
      </c>
      <c r="L33" s="139" t="s">
        <v>361</v>
      </c>
      <c r="M33" t="s">
        <v>109</v>
      </c>
      <c r="N33" s="139" t="s">
        <v>95</v>
      </c>
      <c r="O33">
        <f>(K33-G33)*100</f>
        <v>7.8000000000002956</v>
      </c>
      <c r="P33" s="9"/>
      <c r="Q33" s="135">
        <f>O33*C33/100</f>
        <v>780.00000000002956</v>
      </c>
      <c r="R33" s="135">
        <f t="shared" si="7"/>
        <v>137060.00000000003</v>
      </c>
      <c r="S33" s="132" t="s">
        <v>362</v>
      </c>
      <c r="T33" s="153" t="s">
        <v>368</v>
      </c>
      <c r="U33" s="153" t="s">
        <v>369</v>
      </c>
      <c r="V33" s="153" t="s">
        <v>370</v>
      </c>
      <c r="W33" s="154"/>
      <c r="X33" s="154"/>
      <c r="Y33" s="154"/>
      <c r="Z33" s="154"/>
      <c r="AA33" s="197" t="s">
        <v>393</v>
      </c>
      <c r="AB33" s="197"/>
      <c r="AC33" s="197"/>
    </row>
    <row r="34" spans="1:29">
      <c r="A34" s="132" t="s">
        <v>84</v>
      </c>
      <c r="B34" s="139" t="s">
        <v>273</v>
      </c>
      <c r="C34" s="134">
        <v>10000</v>
      </c>
      <c r="D34" s="132" t="s">
        <v>98</v>
      </c>
      <c r="E34" s="132" t="s">
        <v>192</v>
      </c>
      <c r="F34" s="139" t="s">
        <v>363</v>
      </c>
      <c r="G34">
        <v>77.53</v>
      </c>
      <c r="H34" s="139" t="s">
        <v>364</v>
      </c>
      <c r="I34" s="132" t="s">
        <v>192</v>
      </c>
      <c r="J34" s="139" t="s">
        <v>365</v>
      </c>
      <c r="K34" s="139">
        <v>76.754999999999995</v>
      </c>
      <c r="L34" s="139" t="s">
        <v>366</v>
      </c>
      <c r="M34" t="s">
        <v>109</v>
      </c>
      <c r="N34" s="132" t="s">
        <v>95</v>
      </c>
      <c r="O34" s="137">
        <f>(G34-K34)*100</f>
        <v>77.500000000000568</v>
      </c>
      <c r="P34" s="9"/>
      <c r="Q34" s="134">
        <f>O34*C34/100</f>
        <v>7750.0000000000573</v>
      </c>
      <c r="R34" s="135">
        <f t="shared" si="7"/>
        <v>144810.00000000009</v>
      </c>
      <c r="S34" s="132" t="s">
        <v>367</v>
      </c>
      <c r="T34" s="153">
        <v>23</v>
      </c>
      <c r="U34" s="153">
        <v>10</v>
      </c>
      <c r="V34" s="155">
        <f>(T34/(T34+U34))</f>
        <v>0.69696969696969702</v>
      </c>
      <c r="W34" s="154" t="s">
        <v>371</v>
      </c>
      <c r="X34" s="154"/>
      <c r="Y34" s="154"/>
      <c r="Z34" s="154"/>
      <c r="AA34" s="152">
        <v>1668</v>
      </c>
      <c r="AB34">
        <v>-220</v>
      </c>
      <c r="AC34">
        <f>AA34+AB34</f>
        <v>1448</v>
      </c>
    </row>
    <row r="35" spans="1:29">
      <c r="A35" s="132"/>
      <c r="B35" s="139"/>
      <c r="C35" s="134"/>
      <c r="D35" s="132"/>
      <c r="E35" s="132"/>
      <c r="F35" s="139"/>
      <c r="H35" s="139"/>
      <c r="I35" s="132"/>
      <c r="J35" s="139"/>
      <c r="K35" s="139"/>
      <c r="L35" s="139"/>
      <c r="N35" s="132"/>
      <c r="O35" s="137"/>
      <c r="P35" s="9"/>
      <c r="Q35" s="134"/>
      <c r="R35" s="135"/>
      <c r="S35" s="132"/>
      <c r="T35" s="153"/>
      <c r="U35" s="153"/>
      <c r="V35" s="155"/>
      <c r="W35" s="154"/>
      <c r="X35" s="154"/>
      <c r="Y35" s="154"/>
      <c r="Z35" s="154"/>
      <c r="AA35" s="159"/>
    </row>
    <row r="36" spans="1:29">
      <c r="A36" s="132"/>
      <c r="B36" s="139"/>
      <c r="C36" s="134"/>
      <c r="D36" s="132"/>
      <c r="E36" s="132"/>
      <c r="F36" s="139"/>
      <c r="H36" s="139"/>
      <c r="I36" s="132"/>
      <c r="J36" s="139"/>
      <c r="K36" s="139"/>
      <c r="L36" s="139"/>
      <c r="N36" s="132"/>
      <c r="O36" s="137"/>
      <c r="P36" s="9"/>
      <c r="Q36" s="134"/>
      <c r="R36" s="135"/>
      <c r="S36" s="132"/>
      <c r="T36" s="156"/>
      <c r="U36" s="156"/>
      <c r="V36" s="157"/>
      <c r="W36" s="158"/>
      <c r="X36" s="158"/>
      <c r="Y36" s="158"/>
      <c r="Z36" s="158"/>
    </row>
    <row r="37" spans="1:29">
      <c r="A37" s="132" t="s">
        <v>84</v>
      </c>
      <c r="B37" s="139" t="s">
        <v>85</v>
      </c>
      <c r="C37" s="134">
        <v>10000</v>
      </c>
      <c r="D37" s="132" t="s">
        <v>98</v>
      </c>
      <c r="E37" s="132" t="s">
        <v>192</v>
      </c>
      <c r="F37" s="139" t="s">
        <v>372</v>
      </c>
      <c r="G37">
        <v>77.430000000000007</v>
      </c>
      <c r="H37" s="139" t="s">
        <v>373</v>
      </c>
      <c r="I37" s="132" t="s">
        <v>192</v>
      </c>
      <c r="J37" s="139" t="s">
        <v>374</v>
      </c>
      <c r="K37" s="139">
        <v>76.39</v>
      </c>
      <c r="L37" s="139" t="s">
        <v>375</v>
      </c>
      <c r="M37" t="s">
        <v>109</v>
      </c>
      <c r="N37" s="132" t="s">
        <v>95</v>
      </c>
      <c r="O37" s="137">
        <f>(G37-K37)*100</f>
        <v>104.00000000000063</v>
      </c>
      <c r="P37" s="9"/>
      <c r="Q37" s="134">
        <f>O37*C37/100</f>
        <v>10400.000000000064</v>
      </c>
      <c r="R37" s="135">
        <f t="shared" ref="R37" si="8">R34+Q37</f>
        <v>155210.00000000015</v>
      </c>
      <c r="S37" s="132" t="s">
        <v>367</v>
      </c>
    </row>
    <row r="38" spans="1:29">
      <c r="A38" s="132" t="s">
        <v>84</v>
      </c>
      <c r="B38" s="139" t="s">
        <v>376</v>
      </c>
      <c r="C38" s="134">
        <v>10000</v>
      </c>
      <c r="D38" s="132" t="s">
        <v>98</v>
      </c>
      <c r="E38" s="132" t="s">
        <v>192</v>
      </c>
      <c r="F38" s="139" t="s">
        <v>377</v>
      </c>
      <c r="G38">
        <v>77.040000000000006</v>
      </c>
      <c r="H38" s="139" t="s">
        <v>378</v>
      </c>
      <c r="I38" s="132" t="s">
        <v>192</v>
      </c>
      <c r="J38" s="139" t="s">
        <v>379</v>
      </c>
      <c r="K38" s="139">
        <v>77.540000000000006</v>
      </c>
      <c r="L38" s="139" t="s">
        <v>380</v>
      </c>
      <c r="M38" t="s">
        <v>109</v>
      </c>
      <c r="N38" s="139" t="s">
        <v>95</v>
      </c>
      <c r="O38">
        <f>(K38-G38)*100</f>
        <v>50</v>
      </c>
      <c r="P38" s="9"/>
      <c r="Q38" s="135">
        <f>O38*C38/100</f>
        <v>5000</v>
      </c>
      <c r="R38" s="135">
        <f t="shared" ref="R38" si="9">R37+Q38</f>
        <v>160210.00000000015</v>
      </c>
      <c r="S38" s="132" t="s">
        <v>381</v>
      </c>
    </row>
    <row r="39" spans="1:29">
      <c r="A39" s="132" t="s">
        <v>84</v>
      </c>
      <c r="B39" s="139" t="s">
        <v>382</v>
      </c>
      <c r="C39" s="134">
        <v>10000</v>
      </c>
      <c r="D39" s="132" t="s">
        <v>98</v>
      </c>
      <c r="E39" s="132" t="s">
        <v>192</v>
      </c>
      <c r="F39" s="139" t="s">
        <v>383</v>
      </c>
      <c r="G39">
        <v>77.64</v>
      </c>
      <c r="H39" s="139" t="s">
        <v>384</v>
      </c>
      <c r="I39" s="132" t="s">
        <v>192</v>
      </c>
      <c r="J39" s="139" t="s">
        <v>385</v>
      </c>
      <c r="K39" s="139">
        <v>78.34</v>
      </c>
      <c r="L39" s="139" t="s">
        <v>386</v>
      </c>
      <c r="M39" t="s">
        <v>109</v>
      </c>
      <c r="N39" s="139" t="s">
        <v>95</v>
      </c>
      <c r="O39">
        <f>(K39-G39)*100</f>
        <v>70.000000000000284</v>
      </c>
      <c r="P39" s="9"/>
      <c r="Q39" s="135">
        <f>O39*C39/100</f>
        <v>7000.0000000000282</v>
      </c>
      <c r="R39" s="135">
        <f t="shared" ref="R39" si="10">R38+Q39</f>
        <v>167210.00000000017</v>
      </c>
      <c r="S39" s="132" t="s">
        <v>387</v>
      </c>
    </row>
    <row r="40" spans="1:29">
      <c r="A40" s="132" t="s">
        <v>84</v>
      </c>
      <c r="B40" s="139" t="s">
        <v>382</v>
      </c>
      <c r="C40" s="134">
        <v>10000</v>
      </c>
      <c r="D40" s="132" t="s">
        <v>98</v>
      </c>
      <c r="E40" s="132" t="s">
        <v>192</v>
      </c>
      <c r="F40" s="139" t="s">
        <v>388</v>
      </c>
      <c r="G40">
        <v>78.47</v>
      </c>
      <c r="H40" s="139" t="s">
        <v>389</v>
      </c>
      <c r="I40" s="132" t="s">
        <v>192</v>
      </c>
      <c r="J40" s="139" t="s">
        <v>390</v>
      </c>
      <c r="K40" s="139">
        <v>79.72</v>
      </c>
      <c r="L40" s="139" t="s">
        <v>391</v>
      </c>
      <c r="M40" t="s">
        <v>109</v>
      </c>
      <c r="N40" s="139" t="s">
        <v>95</v>
      </c>
      <c r="O40">
        <f>(K40-G40)*100</f>
        <v>125</v>
      </c>
      <c r="P40" s="9"/>
      <c r="Q40" s="135">
        <f>O40*C40/100</f>
        <v>12500</v>
      </c>
      <c r="R40" s="135">
        <f t="shared" ref="R40" si="11">R39+Q40</f>
        <v>179710.00000000017</v>
      </c>
      <c r="S40" s="132" t="s">
        <v>392</v>
      </c>
    </row>
    <row r="41" spans="1:29">
      <c r="A41" s="132"/>
      <c r="C41" s="134"/>
      <c r="D41" s="132"/>
      <c r="E41" s="132"/>
      <c r="I41" s="132"/>
      <c r="O41" s="9"/>
      <c r="P41" s="9"/>
    </row>
    <row r="42" spans="1:29">
      <c r="A42" s="132"/>
      <c r="C42" s="134"/>
      <c r="D42" s="132"/>
      <c r="E42" s="132"/>
      <c r="I42" s="132"/>
      <c r="O42" s="9"/>
      <c r="P42" s="9"/>
    </row>
    <row r="43" spans="1:29">
      <c r="A43" s="132" t="s">
        <v>84</v>
      </c>
      <c r="B43" t="s">
        <v>394</v>
      </c>
      <c r="C43" s="134">
        <v>10000</v>
      </c>
      <c r="D43" s="132" t="s">
        <v>98</v>
      </c>
      <c r="E43" s="132" t="s">
        <v>192</v>
      </c>
      <c r="F43" s="132" t="s">
        <v>395</v>
      </c>
      <c r="G43">
        <v>97.37</v>
      </c>
      <c r="H43" t="s">
        <v>396</v>
      </c>
      <c r="I43" s="132" t="s">
        <v>192</v>
      </c>
      <c r="J43" s="132" t="s">
        <v>397</v>
      </c>
      <c r="K43">
        <v>98.194000000000003</v>
      </c>
      <c r="L43" t="s">
        <v>398</v>
      </c>
      <c r="M43" t="s">
        <v>109</v>
      </c>
      <c r="N43" s="139" t="s">
        <v>95</v>
      </c>
      <c r="O43">
        <f t="shared" ref="O43:O48" si="12">(K43-G43)*100</f>
        <v>82.399999999999807</v>
      </c>
      <c r="P43" s="9"/>
      <c r="Q43" s="135">
        <f t="shared" ref="Q43:Q48" si="13">O43*C43/100</f>
        <v>8239.99999999998</v>
      </c>
      <c r="R43" s="135">
        <f t="shared" ref="R43" si="14">R42+Q43</f>
        <v>8239.99999999998</v>
      </c>
      <c r="S43" t="s">
        <v>399</v>
      </c>
    </row>
    <row r="44" spans="1:29">
      <c r="A44" s="132" t="s">
        <v>84</v>
      </c>
      <c r="B44" t="s">
        <v>284</v>
      </c>
      <c r="C44" s="134">
        <v>10000</v>
      </c>
      <c r="D44" s="132" t="s">
        <v>98</v>
      </c>
      <c r="E44" s="132" t="s">
        <v>192</v>
      </c>
      <c r="F44" s="132" t="s">
        <v>401</v>
      </c>
      <c r="G44">
        <v>102.62</v>
      </c>
      <c r="H44" t="s">
        <v>400</v>
      </c>
      <c r="I44" s="132" t="s">
        <v>192</v>
      </c>
      <c r="J44" s="132" t="s">
        <v>402</v>
      </c>
      <c r="K44">
        <v>103.59</v>
      </c>
      <c r="L44" t="s">
        <v>403</v>
      </c>
      <c r="M44" t="s">
        <v>109</v>
      </c>
      <c r="N44" s="139" t="s">
        <v>95</v>
      </c>
      <c r="O44">
        <f t="shared" si="12"/>
        <v>96.999999999999886</v>
      </c>
      <c r="P44" s="9"/>
      <c r="Q44" s="135">
        <f t="shared" si="13"/>
        <v>9699.9999999999891</v>
      </c>
      <c r="R44" s="135">
        <f t="shared" ref="R44" si="15">R43+Q44</f>
        <v>17939.999999999971</v>
      </c>
      <c r="S44" t="s">
        <v>404</v>
      </c>
    </row>
    <row r="45" spans="1:29">
      <c r="A45" s="132" t="s">
        <v>84</v>
      </c>
      <c r="B45" t="s">
        <v>405</v>
      </c>
      <c r="C45" s="134">
        <v>10000</v>
      </c>
      <c r="D45" s="132" t="s">
        <v>98</v>
      </c>
      <c r="E45" s="132" t="s">
        <v>192</v>
      </c>
      <c r="F45" s="132" t="s">
        <v>406</v>
      </c>
      <c r="G45">
        <v>103.82</v>
      </c>
      <c r="H45" t="s">
        <v>407</v>
      </c>
      <c r="I45" s="132" t="s">
        <v>192</v>
      </c>
      <c r="J45" s="132" t="s">
        <v>408</v>
      </c>
      <c r="K45">
        <v>104.17</v>
      </c>
      <c r="L45" t="s">
        <v>409</v>
      </c>
      <c r="M45" t="s">
        <v>109</v>
      </c>
      <c r="N45" s="139" t="s">
        <v>95</v>
      </c>
      <c r="O45">
        <f t="shared" si="12"/>
        <v>35.000000000000853</v>
      </c>
      <c r="P45" s="9"/>
      <c r="Q45" s="135">
        <f t="shared" si="13"/>
        <v>3500.000000000085</v>
      </c>
      <c r="R45" s="135">
        <f t="shared" ref="R45" si="16">R44+Q45</f>
        <v>21440.000000000055</v>
      </c>
      <c r="S45" t="s">
        <v>410</v>
      </c>
    </row>
    <row r="46" spans="1:29">
      <c r="A46" s="132" t="s">
        <v>84</v>
      </c>
      <c r="B46" t="s">
        <v>91</v>
      </c>
      <c r="C46" s="134">
        <v>10000</v>
      </c>
      <c r="D46" s="132" t="s">
        <v>98</v>
      </c>
      <c r="E46" s="132" t="s">
        <v>192</v>
      </c>
      <c r="F46" s="132" t="s">
        <v>411</v>
      </c>
      <c r="G46">
        <v>104.06</v>
      </c>
      <c r="H46" t="s">
        <v>412</v>
      </c>
      <c r="I46" s="132" t="s">
        <v>192</v>
      </c>
      <c r="J46" s="132" t="s">
        <v>413</v>
      </c>
      <c r="K46">
        <v>105.06100000000001</v>
      </c>
      <c r="L46" t="s">
        <v>414</v>
      </c>
      <c r="M46" t="s">
        <v>109</v>
      </c>
      <c r="N46" s="139" t="s">
        <v>95</v>
      </c>
      <c r="O46">
        <f t="shared" si="12"/>
        <v>100.10000000000048</v>
      </c>
      <c r="P46" s="9"/>
      <c r="Q46" s="135">
        <f t="shared" si="13"/>
        <v>10010.000000000047</v>
      </c>
      <c r="R46" s="135">
        <f t="shared" ref="R46" si="17">R45+Q46</f>
        <v>31450.000000000102</v>
      </c>
      <c r="S46" t="s">
        <v>415</v>
      </c>
    </row>
    <row r="47" spans="1:29">
      <c r="A47" s="132" t="s">
        <v>84</v>
      </c>
      <c r="B47" t="s">
        <v>91</v>
      </c>
      <c r="C47" s="134">
        <v>10000</v>
      </c>
      <c r="D47" s="132" t="s">
        <v>98</v>
      </c>
      <c r="E47" s="132" t="s">
        <v>192</v>
      </c>
      <c r="F47" s="132" t="s">
        <v>416</v>
      </c>
      <c r="G47">
        <v>105.13</v>
      </c>
      <c r="H47" t="s">
        <v>417</v>
      </c>
      <c r="I47" s="132" t="s">
        <v>192</v>
      </c>
      <c r="J47" s="132" t="s">
        <v>418</v>
      </c>
      <c r="K47">
        <v>106.12</v>
      </c>
      <c r="L47" t="s">
        <v>419</v>
      </c>
      <c r="M47" t="s">
        <v>109</v>
      </c>
      <c r="N47" s="139" t="s">
        <v>95</v>
      </c>
      <c r="O47">
        <f t="shared" si="12"/>
        <v>99.000000000000909</v>
      </c>
      <c r="P47" s="9"/>
      <c r="Q47" s="135">
        <f t="shared" si="13"/>
        <v>9900.0000000000909</v>
      </c>
      <c r="R47" s="135">
        <f t="shared" ref="R47" si="18">R46+Q47</f>
        <v>41350.000000000189</v>
      </c>
      <c r="S47" t="s">
        <v>420</v>
      </c>
    </row>
    <row r="48" spans="1:29">
      <c r="A48" s="132" t="s">
        <v>84</v>
      </c>
      <c r="B48" t="s">
        <v>91</v>
      </c>
      <c r="C48" s="134">
        <v>10000</v>
      </c>
      <c r="D48" s="132" t="s">
        <v>98</v>
      </c>
      <c r="E48" s="132" t="s">
        <v>192</v>
      </c>
      <c r="F48" s="132" t="s">
        <v>421</v>
      </c>
      <c r="G48">
        <v>106.25</v>
      </c>
      <c r="H48" t="s">
        <v>422</v>
      </c>
      <c r="I48" s="132" t="s">
        <v>192</v>
      </c>
      <c r="J48" s="132" t="s">
        <v>418</v>
      </c>
      <c r="K48">
        <v>106.702</v>
      </c>
      <c r="L48" t="s">
        <v>423</v>
      </c>
      <c r="M48" t="s">
        <v>109</v>
      </c>
      <c r="N48" s="139" t="s">
        <v>95</v>
      </c>
      <c r="O48">
        <f t="shared" si="12"/>
        <v>45.199999999999818</v>
      </c>
      <c r="P48" s="9"/>
      <c r="Q48" s="135">
        <f t="shared" si="13"/>
        <v>4519.9999999999818</v>
      </c>
      <c r="R48" s="135">
        <f t="shared" ref="R48:R49" si="19">R47+Q48</f>
        <v>45870.000000000175</v>
      </c>
      <c r="S48" t="s">
        <v>424</v>
      </c>
    </row>
    <row r="49" spans="1:19">
      <c r="A49" s="132" t="s">
        <v>84</v>
      </c>
      <c r="B49" t="s">
        <v>425</v>
      </c>
      <c r="C49" s="134">
        <v>10000</v>
      </c>
      <c r="D49" s="132" t="s">
        <v>98</v>
      </c>
      <c r="E49" s="132" t="s">
        <v>192</v>
      </c>
      <c r="F49" s="132" t="s">
        <v>426</v>
      </c>
      <c r="G49">
        <v>107.23</v>
      </c>
      <c r="H49" t="s">
        <v>432</v>
      </c>
      <c r="I49" s="132" t="s">
        <v>192</v>
      </c>
      <c r="J49" s="132" t="s">
        <v>427</v>
      </c>
      <c r="K49">
        <v>106.92</v>
      </c>
      <c r="L49" t="s">
        <v>428</v>
      </c>
      <c r="M49" t="s">
        <v>109</v>
      </c>
      <c r="N49" s="132" t="s">
        <v>82</v>
      </c>
      <c r="O49" s="9"/>
      <c r="P49" s="137">
        <f>(K49-G49)*100</f>
        <v>-31.000000000000227</v>
      </c>
      <c r="Q49" s="138">
        <f>P49*C49/100</f>
        <v>-3100.0000000000227</v>
      </c>
      <c r="R49" s="135">
        <f t="shared" si="19"/>
        <v>42770.000000000153</v>
      </c>
      <c r="S49" t="s">
        <v>429</v>
      </c>
    </row>
    <row r="50" spans="1:19">
      <c r="A50" s="132" t="s">
        <v>84</v>
      </c>
      <c r="B50" t="s">
        <v>91</v>
      </c>
      <c r="C50" s="134">
        <v>10000</v>
      </c>
      <c r="D50" s="132" t="s">
        <v>98</v>
      </c>
      <c r="E50" s="132" t="s">
        <v>192</v>
      </c>
      <c r="F50" s="132" t="s">
        <v>430</v>
      </c>
      <c r="G50">
        <v>107.21</v>
      </c>
      <c r="H50" t="s">
        <v>431</v>
      </c>
      <c r="I50" s="132" t="s">
        <v>192</v>
      </c>
      <c r="J50" s="132" t="s">
        <v>433</v>
      </c>
      <c r="K50">
        <v>108.768</v>
      </c>
      <c r="L50" t="s">
        <v>434</v>
      </c>
      <c r="M50" t="s">
        <v>109</v>
      </c>
      <c r="N50" s="139" t="s">
        <v>95</v>
      </c>
      <c r="O50">
        <f t="shared" ref="O50" si="20">(K50-G50)*100</f>
        <v>155.80000000000069</v>
      </c>
      <c r="P50" s="9"/>
      <c r="Q50" s="135">
        <f t="shared" ref="Q50" si="21">O50*C50/100</f>
        <v>15580.000000000069</v>
      </c>
      <c r="R50" s="135">
        <f t="shared" ref="R50" si="22">R49+Q50</f>
        <v>58350.000000000218</v>
      </c>
      <c r="S50" t="s">
        <v>435</v>
      </c>
    </row>
    <row r="51" spans="1:19" ht="27">
      <c r="A51" s="132" t="s">
        <v>84</v>
      </c>
      <c r="B51" t="s">
        <v>91</v>
      </c>
      <c r="C51" s="134">
        <v>10000</v>
      </c>
      <c r="D51" s="132" t="s">
        <v>98</v>
      </c>
      <c r="E51" s="132" t="s">
        <v>192</v>
      </c>
      <c r="F51" s="132" t="s">
        <v>436</v>
      </c>
      <c r="G51">
        <v>109.41</v>
      </c>
      <c r="H51" t="s">
        <v>437</v>
      </c>
      <c r="I51" s="132" t="s">
        <v>192</v>
      </c>
      <c r="J51" s="132" t="s">
        <v>438</v>
      </c>
      <c r="K51">
        <v>109.712</v>
      </c>
      <c r="L51" t="s">
        <v>439</v>
      </c>
      <c r="M51" t="s">
        <v>109</v>
      </c>
      <c r="N51" s="139" t="s">
        <v>95</v>
      </c>
      <c r="O51">
        <f t="shared" ref="O51" si="23">(K51-G51)*100</f>
        <v>30.200000000000671</v>
      </c>
      <c r="P51" s="9"/>
      <c r="Q51" s="135">
        <f t="shared" ref="Q51" si="24">O51*C51/100</f>
        <v>3020.0000000000668</v>
      </c>
      <c r="R51" s="135">
        <f t="shared" ref="R51:R52" si="25">R50+Q51</f>
        <v>61370.000000000284</v>
      </c>
      <c r="S51" s="160" t="s">
        <v>440</v>
      </c>
    </row>
    <row r="52" spans="1:19" ht="27">
      <c r="A52" s="132" t="s">
        <v>84</v>
      </c>
      <c r="B52" t="s">
        <v>85</v>
      </c>
      <c r="C52" s="134">
        <v>10000</v>
      </c>
      <c r="D52" s="132" t="s">
        <v>98</v>
      </c>
      <c r="E52" s="132" t="s">
        <v>192</v>
      </c>
      <c r="F52" s="132" t="s">
        <v>441</v>
      </c>
      <c r="G52">
        <v>108.74</v>
      </c>
      <c r="H52" t="s">
        <v>442</v>
      </c>
      <c r="I52" s="132" t="s">
        <v>192</v>
      </c>
      <c r="J52" s="132" t="s">
        <v>443</v>
      </c>
      <c r="K52">
        <v>106.7</v>
      </c>
      <c r="L52" t="s">
        <v>444</v>
      </c>
      <c r="M52" t="s">
        <v>109</v>
      </c>
      <c r="N52" s="132" t="s">
        <v>95</v>
      </c>
      <c r="O52" s="137">
        <f>(G52-K52)*100</f>
        <v>203.9999999999992</v>
      </c>
      <c r="P52" s="9"/>
      <c r="Q52" s="134">
        <f>O52*C52/100</f>
        <v>20399.99999999992</v>
      </c>
      <c r="R52" s="135">
        <f t="shared" si="25"/>
        <v>81770.000000000204</v>
      </c>
      <c r="S52" s="160" t="s">
        <v>445</v>
      </c>
    </row>
    <row r="53" spans="1:19">
      <c r="A53" s="132" t="s">
        <v>84</v>
      </c>
      <c r="B53" t="s">
        <v>446</v>
      </c>
      <c r="C53" s="134">
        <v>10000</v>
      </c>
      <c r="D53" s="132" t="s">
        <v>98</v>
      </c>
      <c r="E53" s="132" t="s">
        <v>192</v>
      </c>
      <c r="F53" s="132" t="s">
        <v>447</v>
      </c>
      <c r="G53">
        <v>107.07</v>
      </c>
      <c r="H53" t="s">
        <v>448</v>
      </c>
      <c r="I53" s="132" t="s">
        <v>192</v>
      </c>
      <c r="J53" s="132" t="s">
        <v>449</v>
      </c>
      <c r="K53">
        <v>105.944</v>
      </c>
      <c r="L53" t="s">
        <v>450</v>
      </c>
      <c r="M53" t="s">
        <v>109</v>
      </c>
      <c r="N53" s="132" t="s">
        <v>95</v>
      </c>
      <c r="O53" s="137">
        <f>(G53-K53)*100</f>
        <v>112.59999999999906</v>
      </c>
      <c r="P53" s="9"/>
      <c r="Q53" s="134">
        <f>O53*C53/100</f>
        <v>11259.999999999905</v>
      </c>
      <c r="R53" s="135">
        <f t="shared" ref="R53" si="26">R52+Q53</f>
        <v>93030.000000000116</v>
      </c>
      <c r="S53" t="s">
        <v>451</v>
      </c>
    </row>
    <row r="54" spans="1:19">
      <c r="A54" s="132"/>
      <c r="C54" s="134"/>
      <c r="D54" s="132"/>
      <c r="E54" s="132"/>
      <c r="F54" s="132"/>
      <c r="I54" s="132"/>
      <c r="J54" s="132"/>
      <c r="N54" s="132"/>
      <c r="O54" s="137"/>
      <c r="P54" s="9"/>
      <c r="Q54" s="134"/>
      <c r="R54" s="135"/>
    </row>
    <row r="55" spans="1:19">
      <c r="A55" s="132"/>
      <c r="C55" s="134"/>
      <c r="D55" s="132"/>
      <c r="E55" s="132"/>
      <c r="F55" s="132"/>
      <c r="I55" s="132"/>
      <c r="J55" s="132"/>
      <c r="N55" s="132"/>
      <c r="O55" s="137"/>
      <c r="P55" s="9"/>
      <c r="Q55" s="134"/>
      <c r="R55" s="135"/>
    </row>
    <row r="56" spans="1:19">
      <c r="A56" s="132" t="s">
        <v>84</v>
      </c>
      <c r="B56" t="s">
        <v>452</v>
      </c>
      <c r="C56" s="134">
        <v>10000</v>
      </c>
      <c r="D56" s="132" t="s">
        <v>98</v>
      </c>
      <c r="E56" s="132" t="s">
        <v>192</v>
      </c>
      <c r="F56" s="132" t="s">
        <v>453</v>
      </c>
      <c r="G56">
        <v>119.27</v>
      </c>
      <c r="H56" t="s">
        <v>454</v>
      </c>
      <c r="I56" s="132" t="s">
        <v>192</v>
      </c>
      <c r="J56" s="132" t="s">
        <v>455</v>
      </c>
      <c r="K56">
        <v>120.062</v>
      </c>
      <c r="L56" t="s">
        <v>456</v>
      </c>
      <c r="M56" t="s">
        <v>109</v>
      </c>
      <c r="N56" s="139" t="s">
        <v>95</v>
      </c>
      <c r="O56">
        <f t="shared" ref="O56" si="27">(K56-G56)*100</f>
        <v>79.200000000000159</v>
      </c>
      <c r="P56" s="9"/>
      <c r="Q56" s="135">
        <f t="shared" ref="Q56" si="28">O56*C56/100</f>
        <v>7920.0000000000164</v>
      </c>
      <c r="R56" s="135">
        <f t="shared" ref="R56:R57" si="29">R55+Q56</f>
        <v>7920.0000000000164</v>
      </c>
      <c r="S56" t="s">
        <v>457</v>
      </c>
    </row>
    <row r="57" spans="1:19">
      <c r="A57" s="132" t="s">
        <v>84</v>
      </c>
      <c r="B57" t="s">
        <v>452</v>
      </c>
      <c r="C57" s="134">
        <v>10000</v>
      </c>
      <c r="D57" s="132" t="s">
        <v>98</v>
      </c>
      <c r="E57" s="132" t="s">
        <v>192</v>
      </c>
      <c r="F57" s="132" t="s">
        <v>458</v>
      </c>
      <c r="G57">
        <v>120.24</v>
      </c>
      <c r="H57" t="s">
        <v>459</v>
      </c>
      <c r="I57" s="132" t="s">
        <v>192</v>
      </c>
      <c r="J57" s="132" t="s">
        <v>458</v>
      </c>
      <c r="K57">
        <v>119.94199999999999</v>
      </c>
      <c r="L57" t="s">
        <v>460</v>
      </c>
      <c r="M57" t="s">
        <v>109</v>
      </c>
      <c r="N57" s="132" t="s">
        <v>82</v>
      </c>
      <c r="O57" s="9"/>
      <c r="P57" s="137">
        <f>(K57-G57)*100</f>
        <v>-29.800000000000182</v>
      </c>
      <c r="Q57" s="138">
        <f>P57*C57/100</f>
        <v>-2980.0000000000182</v>
      </c>
      <c r="R57" s="135">
        <f t="shared" si="29"/>
        <v>4939.9999999999982</v>
      </c>
      <c r="S57" t="s">
        <v>461</v>
      </c>
    </row>
    <row r="58" spans="1:19">
      <c r="A58" s="132" t="s">
        <v>84</v>
      </c>
      <c r="B58" t="s">
        <v>452</v>
      </c>
      <c r="C58" s="134">
        <v>10000</v>
      </c>
      <c r="D58" s="132" t="s">
        <v>98</v>
      </c>
      <c r="E58" s="132" t="s">
        <v>192</v>
      </c>
      <c r="F58" s="132" t="s">
        <v>462</v>
      </c>
      <c r="G58">
        <v>119.78</v>
      </c>
      <c r="H58" t="s">
        <v>463</v>
      </c>
      <c r="I58" s="132" t="s">
        <v>192</v>
      </c>
      <c r="J58" s="132" t="s">
        <v>464</v>
      </c>
      <c r="K58">
        <v>119.405</v>
      </c>
      <c r="L58" t="s">
        <v>465</v>
      </c>
      <c r="M58" t="s">
        <v>109</v>
      </c>
      <c r="N58" s="132" t="s">
        <v>82</v>
      </c>
      <c r="O58" s="9"/>
      <c r="P58" s="137">
        <f>(K58-G58)*100</f>
        <v>-37.5</v>
      </c>
      <c r="Q58" s="138">
        <f>P58*C58/100</f>
        <v>-3750</v>
      </c>
      <c r="R58" s="135">
        <f t="shared" ref="R58:R60" si="30">R57+Q58</f>
        <v>1189.9999999999982</v>
      </c>
      <c r="S58" t="s">
        <v>470</v>
      </c>
    </row>
    <row r="59" spans="1:19">
      <c r="A59" s="132" t="s">
        <v>84</v>
      </c>
      <c r="B59" t="s">
        <v>452</v>
      </c>
      <c r="C59" s="134">
        <v>10000</v>
      </c>
      <c r="D59" s="132" t="s">
        <v>98</v>
      </c>
      <c r="E59" s="132" t="s">
        <v>192</v>
      </c>
      <c r="F59" s="132" t="s">
        <v>466</v>
      </c>
      <c r="G59">
        <v>120.85</v>
      </c>
      <c r="H59" t="s">
        <v>467</v>
      </c>
      <c r="I59" s="132" t="s">
        <v>192</v>
      </c>
      <c r="J59" s="132" t="s">
        <v>468</v>
      </c>
      <c r="K59">
        <v>124.578</v>
      </c>
      <c r="L59" t="s">
        <v>469</v>
      </c>
      <c r="M59" t="s">
        <v>109</v>
      </c>
      <c r="N59" s="139" t="s">
        <v>95</v>
      </c>
      <c r="O59">
        <f t="shared" ref="O59" si="31">(K59-G59)*100</f>
        <v>372.80000000000086</v>
      </c>
      <c r="P59" s="9"/>
      <c r="Q59" s="135">
        <f t="shared" ref="Q59" si="32">O59*C59/100</f>
        <v>37280.000000000087</v>
      </c>
      <c r="R59" s="135">
        <f t="shared" si="30"/>
        <v>38470.000000000087</v>
      </c>
      <c r="S59" t="s">
        <v>471</v>
      </c>
    </row>
    <row r="60" spans="1:19" ht="27">
      <c r="A60" s="132" t="s">
        <v>84</v>
      </c>
      <c r="B60" t="s">
        <v>446</v>
      </c>
      <c r="C60" s="134">
        <v>10000</v>
      </c>
      <c r="D60" s="132" t="s">
        <v>98</v>
      </c>
      <c r="E60" s="132" t="s">
        <v>192</v>
      </c>
      <c r="F60" s="132" t="s">
        <v>472</v>
      </c>
      <c r="G60">
        <v>123.24</v>
      </c>
      <c r="H60" t="s">
        <v>473</v>
      </c>
      <c r="I60" s="132" t="s">
        <v>192</v>
      </c>
      <c r="J60" s="132" t="s">
        <v>474</v>
      </c>
      <c r="K60">
        <v>124.142</v>
      </c>
      <c r="L60" t="s">
        <v>475</v>
      </c>
      <c r="M60" t="s">
        <v>109</v>
      </c>
      <c r="N60" s="132" t="s">
        <v>82</v>
      </c>
      <c r="P60" s="9">
        <f>(G60-K60)*100</f>
        <v>-90.200000000000102</v>
      </c>
      <c r="Q60" s="138">
        <f>P60*C60/100</f>
        <v>-9020.0000000000109</v>
      </c>
      <c r="R60" s="135">
        <f t="shared" si="30"/>
        <v>29450.000000000076</v>
      </c>
      <c r="S60" s="162" t="s">
        <v>476</v>
      </c>
    </row>
    <row r="61" spans="1:19">
      <c r="A61" s="132"/>
      <c r="C61" s="134"/>
      <c r="D61" s="132"/>
      <c r="E61" s="132"/>
      <c r="F61" s="132"/>
      <c r="I61" s="132"/>
      <c r="J61" s="132"/>
      <c r="N61" s="139"/>
      <c r="P61" s="9"/>
      <c r="Q61" s="135"/>
      <c r="R61" s="135"/>
      <c r="S61" s="132" t="s">
        <v>477</v>
      </c>
    </row>
    <row r="62" spans="1:19" ht="14.25" thickBot="1">
      <c r="A62" s="40"/>
      <c r="B62" s="40"/>
      <c r="C62" s="136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1"/>
      <c r="P62" s="41"/>
      <c r="Q62" s="40"/>
    </row>
    <row r="63" spans="1:19" ht="14.25" thickTop="1">
      <c r="N63" s="42" t="s">
        <v>37</v>
      </c>
      <c r="O63" s="9"/>
      <c r="P63" s="9"/>
      <c r="S63" s="132" t="s">
        <v>199</v>
      </c>
    </row>
    <row r="64" spans="1:19">
      <c r="O64" s="9"/>
      <c r="P64" s="9"/>
      <c r="S64" s="132" t="s">
        <v>200</v>
      </c>
    </row>
    <row r="65" spans="3:16">
      <c r="C65" s="132" t="s">
        <v>482</v>
      </c>
      <c r="D65" s="132" t="s">
        <v>480</v>
      </c>
      <c r="O65" s="9"/>
      <c r="P65" s="9"/>
    </row>
    <row r="66" spans="3:16">
      <c r="C66" s="132" t="s">
        <v>481</v>
      </c>
      <c r="D66" s="132" t="s">
        <v>446</v>
      </c>
    </row>
    <row r="67" spans="3:16">
      <c r="N67" s="10"/>
      <c r="O67" s="11"/>
      <c r="P67" s="11"/>
    </row>
    <row r="70" spans="3:16" ht="14.25" thickBot="1">
      <c r="C70" s="193" t="s">
        <v>38</v>
      </c>
      <c r="D70" s="194"/>
      <c r="F70" s="195" t="s">
        <v>39</v>
      </c>
      <c r="G70" s="196"/>
      <c r="H70" s="144"/>
      <c r="I70" s="144" t="s">
        <v>40</v>
      </c>
      <c r="J70" s="29" t="s">
        <v>41</v>
      </c>
    </row>
    <row r="71" spans="3:16">
      <c r="C71" s="5" t="s">
        <v>42</v>
      </c>
      <c r="D71" s="150" t="s">
        <v>478</v>
      </c>
      <c r="F71" s="149" t="s">
        <v>479</v>
      </c>
      <c r="G71" s="13">
        <f>D74</f>
        <v>53</v>
      </c>
      <c r="H71" s="19"/>
      <c r="I71" s="19">
        <f>D75</f>
        <v>39</v>
      </c>
      <c r="J71" s="22">
        <f>D76</f>
        <v>14</v>
      </c>
    </row>
    <row r="72" spans="3:16">
      <c r="C72" s="2" t="s">
        <v>43</v>
      </c>
      <c r="D72" s="1">
        <v>37</v>
      </c>
      <c r="F72" s="2"/>
      <c r="G72" s="15"/>
      <c r="H72" s="20"/>
      <c r="I72" s="20"/>
      <c r="J72" s="16"/>
    </row>
    <row r="73" spans="3:16">
      <c r="C73" s="2" t="s">
        <v>44</v>
      </c>
      <c r="D73" s="1">
        <v>16</v>
      </c>
      <c r="F73" s="2"/>
      <c r="G73" s="15"/>
      <c r="H73" s="20"/>
      <c r="I73" s="20"/>
      <c r="J73" s="16"/>
    </row>
    <row r="74" spans="3:16">
      <c r="C74" s="2" t="s">
        <v>45</v>
      </c>
      <c r="D74" s="1">
        <f>D72+D73</f>
        <v>53</v>
      </c>
      <c r="F74" s="2"/>
      <c r="G74" s="15"/>
      <c r="H74" s="20"/>
      <c r="I74" s="20"/>
      <c r="J74" s="16"/>
    </row>
    <row r="75" spans="3:16">
      <c r="C75" s="2" t="s">
        <v>46</v>
      </c>
      <c r="D75" s="1">
        <v>39</v>
      </c>
      <c r="F75" s="2"/>
      <c r="G75" s="15"/>
      <c r="H75" s="20"/>
      <c r="I75" s="20"/>
      <c r="J75" s="16"/>
    </row>
    <row r="76" spans="3:16">
      <c r="C76" s="2" t="s">
        <v>47</v>
      </c>
      <c r="D76" s="4">
        <v>14</v>
      </c>
      <c r="F76" s="2"/>
      <c r="G76" s="15"/>
      <c r="H76" s="20"/>
      <c r="I76" s="20"/>
      <c r="J76" s="16"/>
    </row>
    <row r="77" spans="3:16">
      <c r="C77" s="2" t="s">
        <v>48</v>
      </c>
      <c r="D77" s="1">
        <v>0</v>
      </c>
      <c r="F77" s="2"/>
      <c r="G77" s="15"/>
      <c r="H77" s="20"/>
      <c r="I77" s="20"/>
      <c r="J77" s="16"/>
    </row>
    <row r="78" spans="3:16">
      <c r="C78" s="7" t="s">
        <v>49</v>
      </c>
      <c r="D78" s="8">
        <v>0</v>
      </c>
      <c r="F78" s="2"/>
      <c r="G78" s="15"/>
      <c r="H78" s="20"/>
      <c r="I78" s="20"/>
      <c r="J78" s="16"/>
    </row>
    <row r="79" spans="3:16">
      <c r="C79" s="2" t="s">
        <v>50</v>
      </c>
      <c r="D79" s="1"/>
      <c r="F79" s="2"/>
      <c r="G79" s="15"/>
      <c r="H79" s="20"/>
      <c r="I79" s="20"/>
      <c r="J79" s="16"/>
    </row>
    <row r="80" spans="3:16">
      <c r="C80" s="2" t="s">
        <v>51</v>
      </c>
      <c r="D80" s="4">
        <v>40850</v>
      </c>
      <c r="F80" s="2"/>
      <c r="G80" s="15"/>
      <c r="H80" s="20"/>
      <c r="I80" s="20"/>
      <c r="J80" s="16"/>
    </row>
    <row r="81" spans="3:12">
      <c r="C81" s="2" t="s">
        <v>52</v>
      </c>
      <c r="D81" s="1">
        <v>343040</v>
      </c>
      <c r="F81" s="5"/>
      <c r="G81" s="13"/>
      <c r="H81" s="19"/>
      <c r="I81" s="19"/>
      <c r="J81" s="14"/>
    </row>
    <row r="82" spans="3:12">
      <c r="C82" s="2" t="s">
        <v>15</v>
      </c>
      <c r="D82" s="163">
        <f>D81/D74</f>
        <v>6472.4528301886794</v>
      </c>
      <c r="F82" s="2"/>
      <c r="G82" s="15"/>
      <c r="H82" s="20"/>
      <c r="I82" s="20"/>
      <c r="J82" s="16"/>
    </row>
    <row r="83" spans="3:12">
      <c r="C83" s="2" t="s">
        <v>16</v>
      </c>
      <c r="D83" s="163">
        <f>D80/D74</f>
        <v>770.75471698113211</v>
      </c>
      <c r="F83" s="2"/>
      <c r="G83" s="15"/>
      <c r="H83" s="20"/>
      <c r="I83" s="20"/>
      <c r="J83" s="16"/>
    </row>
    <row r="84" spans="3:12">
      <c r="C84" s="2" t="s">
        <v>53</v>
      </c>
      <c r="D84" s="1">
        <v>6</v>
      </c>
      <c r="F84" s="2"/>
      <c r="G84" s="15"/>
      <c r="H84" s="20"/>
      <c r="I84" s="20"/>
      <c r="J84" s="16"/>
    </row>
    <row r="85" spans="3:12">
      <c r="C85" s="2" t="s">
        <v>54</v>
      </c>
      <c r="D85" s="1">
        <v>3</v>
      </c>
      <c r="F85" s="2"/>
      <c r="G85" s="15"/>
      <c r="H85" s="20"/>
      <c r="I85" s="20"/>
      <c r="J85" s="16"/>
    </row>
    <row r="86" spans="3:12">
      <c r="C86" s="2" t="s">
        <v>55</v>
      </c>
      <c r="D86" s="12">
        <v>121</v>
      </c>
      <c r="F86" s="2"/>
      <c r="G86" s="15"/>
      <c r="H86" s="20"/>
      <c r="I86" s="20"/>
      <c r="J86" s="16"/>
    </row>
    <row r="87" spans="3:12" ht="14.25" thickBot="1">
      <c r="C87" s="3" t="s">
        <v>14</v>
      </c>
      <c r="D87" s="6">
        <f>D75/D74</f>
        <v>0.73584905660377353</v>
      </c>
      <c r="F87" s="2"/>
      <c r="G87" s="15"/>
      <c r="H87" s="20"/>
      <c r="I87" s="20"/>
      <c r="J87" s="16"/>
    </row>
    <row r="88" spans="3:12">
      <c r="F88" s="2"/>
      <c r="G88" s="15"/>
      <c r="H88" s="20"/>
      <c r="I88" s="20"/>
      <c r="J88" s="16"/>
    </row>
    <row r="89" spans="3:12" ht="14.25" thickBot="1">
      <c r="F89" s="3"/>
      <c r="G89" s="17"/>
      <c r="H89" s="21"/>
      <c r="I89" s="21"/>
      <c r="J89" s="18"/>
    </row>
    <row r="90" spans="3:12" ht="14.25" thickBot="1">
      <c r="F90" s="36" t="s">
        <v>37</v>
      </c>
      <c r="G90" s="43">
        <f>SUM(G71:G89)</f>
        <v>53</v>
      </c>
      <c r="H90" s="43"/>
      <c r="I90" s="43">
        <f>SUM(I71:I89)</f>
        <v>39</v>
      </c>
      <c r="J90" s="43">
        <f>SUM(J71:J89)</f>
        <v>14</v>
      </c>
    </row>
    <row r="93" spans="3:12" ht="14.25" thickBot="1">
      <c r="F93" s="195" t="s">
        <v>56</v>
      </c>
      <c r="G93" s="196"/>
      <c r="H93" s="144"/>
      <c r="I93" s="144" t="s">
        <v>40</v>
      </c>
      <c r="J93" s="27" t="s">
        <v>41</v>
      </c>
      <c r="K93" s="28" t="s">
        <v>57</v>
      </c>
      <c r="L93" s="140"/>
    </row>
    <row r="94" spans="3:12">
      <c r="F94" s="5" t="s">
        <v>58</v>
      </c>
      <c r="G94" s="13">
        <v>0</v>
      </c>
      <c r="H94" s="19"/>
      <c r="I94" s="19">
        <v>0</v>
      </c>
      <c r="J94" s="23">
        <v>0</v>
      </c>
      <c r="K94" s="24">
        <v>0</v>
      </c>
      <c r="L94" s="52"/>
    </row>
    <row r="95" spans="3:12">
      <c r="F95" s="2" t="s">
        <v>59</v>
      </c>
      <c r="G95" s="15">
        <v>0</v>
      </c>
      <c r="H95" s="15"/>
      <c r="I95" s="15">
        <v>0</v>
      </c>
      <c r="J95" s="20">
        <v>0</v>
      </c>
      <c r="K95" s="25">
        <v>0</v>
      </c>
      <c r="L95" s="52"/>
    </row>
    <row r="96" spans="3:12">
      <c r="F96" s="2" t="s">
        <v>60</v>
      </c>
      <c r="G96" s="15">
        <v>0</v>
      </c>
      <c r="H96" s="15"/>
      <c r="I96" s="15">
        <v>0</v>
      </c>
      <c r="J96" s="20">
        <v>0</v>
      </c>
      <c r="K96" s="25">
        <v>0</v>
      </c>
      <c r="L96" s="52"/>
    </row>
    <row r="97" spans="6:12">
      <c r="F97" s="2" t="s">
        <v>61</v>
      </c>
      <c r="G97" s="15">
        <v>0</v>
      </c>
      <c r="H97" s="15"/>
      <c r="I97" s="15">
        <v>0</v>
      </c>
      <c r="J97" s="20">
        <v>0</v>
      </c>
      <c r="K97" s="25">
        <v>0</v>
      </c>
      <c r="L97" s="52"/>
    </row>
    <row r="98" spans="6:12" ht="14.25" thickBot="1">
      <c r="F98" s="31" t="s">
        <v>62</v>
      </c>
      <c r="G98" s="32">
        <v>0</v>
      </c>
      <c r="H98" s="32"/>
      <c r="I98" s="32">
        <v>0</v>
      </c>
      <c r="J98" s="33">
        <v>0</v>
      </c>
      <c r="K98" s="34">
        <v>0</v>
      </c>
      <c r="L98" s="52"/>
    </row>
    <row r="99" spans="6:12" ht="14.25" thickBot="1">
      <c r="F99" s="30" t="s">
        <v>37</v>
      </c>
      <c r="G99" s="30"/>
      <c r="H99" s="30"/>
      <c r="I99" s="30"/>
      <c r="J99" s="35"/>
      <c r="K99" s="123">
        <f>SUM(K94:K98)</f>
        <v>0</v>
      </c>
      <c r="L99" s="141"/>
    </row>
  </sheetData>
  <autoFilter ref="A1:S64"/>
  <mergeCells count="4">
    <mergeCell ref="C70:D70"/>
    <mergeCell ref="F70:G70"/>
    <mergeCell ref="F93:G93"/>
    <mergeCell ref="AA33:AC33"/>
  </mergeCells>
  <phoneticPr fontId="1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76"/>
  <sheetViews>
    <sheetView workbookViewId="0">
      <pane xSplit="2" ySplit="1" topLeftCell="J20" activePane="bottomRight" state="frozen"/>
      <selection pane="topRight" activeCell="C1" sqref="C1"/>
      <selection pane="bottomLeft" activeCell="A2" sqref="A2"/>
      <selection pane="bottomRight" activeCell="N7" sqref="N7"/>
    </sheetView>
  </sheetViews>
  <sheetFormatPr defaultColWidth="10" defaultRowHeight="13.5"/>
  <cols>
    <col min="1" max="1" width="9.625" customWidth="1"/>
    <col min="3" max="3" width="17.25" customWidth="1"/>
    <col min="4" max="4" width="21.375" bestFit="1" customWidth="1"/>
    <col min="5" max="5" width="6.875" customWidth="1"/>
    <col min="6" max="6" width="15.625" bestFit="1" customWidth="1"/>
    <col min="7" max="7" width="13.125" customWidth="1"/>
    <col min="8" max="8" width="15" bestFit="1" customWidth="1"/>
    <col min="9" max="9" width="15" customWidth="1"/>
    <col min="10" max="10" width="11" bestFit="1" customWidth="1"/>
    <col min="11" max="11" width="10.25" bestFit="1" customWidth="1"/>
    <col min="12" max="12" width="9" bestFit="1" customWidth="1"/>
    <col min="13" max="13" width="11.375" bestFit="1" customWidth="1"/>
    <col min="14" max="14" width="25.5" bestFit="1" customWidth="1"/>
    <col min="15" max="15" width="9" customWidth="1"/>
    <col min="17" max="17" width="13.5" bestFit="1" customWidth="1"/>
    <col min="18" max="18" width="15.875" customWidth="1"/>
    <col min="19" max="19" width="11.625" bestFit="1" customWidth="1"/>
    <col min="20" max="20" width="78.625" customWidth="1"/>
  </cols>
  <sheetData>
    <row r="1" spans="1:20" ht="14.25" thickBot="1">
      <c r="A1" s="37" t="s">
        <v>22</v>
      </c>
      <c r="B1" s="38" t="s">
        <v>23</v>
      </c>
      <c r="C1" s="133" t="s">
        <v>83</v>
      </c>
      <c r="D1" s="38" t="s">
        <v>24</v>
      </c>
      <c r="E1" s="38" t="s">
        <v>25</v>
      </c>
      <c r="F1" s="38" t="s">
        <v>26</v>
      </c>
      <c r="G1" s="38" t="s">
        <v>27</v>
      </c>
      <c r="H1" s="142" t="s">
        <v>102</v>
      </c>
      <c r="I1" s="142" t="s">
        <v>488</v>
      </c>
      <c r="J1" s="38" t="s">
        <v>28</v>
      </c>
      <c r="K1" s="38" t="s">
        <v>29</v>
      </c>
      <c r="L1" s="38" t="s">
        <v>30</v>
      </c>
      <c r="M1" s="142" t="s">
        <v>96</v>
      </c>
      <c r="N1" s="38" t="s">
        <v>31</v>
      </c>
      <c r="O1" s="38" t="s">
        <v>32</v>
      </c>
      <c r="P1" s="38" t="s">
        <v>33</v>
      </c>
      <c r="Q1" s="124" t="s">
        <v>34</v>
      </c>
      <c r="R1" s="168" t="s">
        <v>498</v>
      </c>
      <c r="S1" s="143" t="s">
        <v>121</v>
      </c>
      <c r="T1" s="143" t="s">
        <v>122</v>
      </c>
    </row>
    <row r="2" spans="1:20" ht="13.5" customHeight="1">
      <c r="A2" t="s">
        <v>484</v>
      </c>
      <c r="B2" s="132" t="s">
        <v>486</v>
      </c>
      <c r="C2" s="134">
        <v>10000</v>
      </c>
      <c r="D2" t="s">
        <v>99</v>
      </c>
      <c r="E2" s="132" t="s">
        <v>76</v>
      </c>
      <c r="F2" s="132" t="s">
        <v>487</v>
      </c>
      <c r="G2">
        <v>1.3703000000000001</v>
      </c>
      <c r="H2" s="132" t="s">
        <v>496</v>
      </c>
      <c r="I2">
        <v>1.3524</v>
      </c>
      <c r="J2" s="132" t="s">
        <v>76</v>
      </c>
      <c r="K2" s="132" t="s">
        <v>489</v>
      </c>
      <c r="L2">
        <v>1.3831500000000001</v>
      </c>
      <c r="M2" t="s">
        <v>490</v>
      </c>
      <c r="N2" t="s">
        <v>109</v>
      </c>
      <c r="O2" s="132" t="s">
        <v>491</v>
      </c>
      <c r="P2" s="166">
        <f>(L2-G2)*1000</f>
        <v>12.850000000000028</v>
      </c>
      <c r="Q2" s="166"/>
      <c r="R2" s="135">
        <f t="shared" ref="R2:R12" si="0">(P2*C2)/1000*$Q$42</f>
        <v>15420.000000000035</v>
      </c>
      <c r="T2" s="132" t="s">
        <v>497</v>
      </c>
    </row>
    <row r="3" spans="1:20" ht="27">
      <c r="A3" s="132" t="s">
        <v>483</v>
      </c>
      <c r="B3" s="132" t="s">
        <v>486</v>
      </c>
      <c r="C3" s="134">
        <v>10000</v>
      </c>
      <c r="D3" s="132" t="s">
        <v>98</v>
      </c>
      <c r="E3" s="132" t="s">
        <v>86</v>
      </c>
      <c r="F3" s="132" t="s">
        <v>492</v>
      </c>
      <c r="G3">
        <v>1.4013</v>
      </c>
      <c r="H3" s="132" t="s">
        <v>493</v>
      </c>
      <c r="I3">
        <v>1.38534</v>
      </c>
      <c r="J3" s="132" t="s">
        <v>76</v>
      </c>
      <c r="K3" s="132" t="s">
        <v>494</v>
      </c>
      <c r="L3">
        <v>1.4375800000000001</v>
      </c>
      <c r="M3" s="132" t="s">
        <v>495</v>
      </c>
      <c r="N3" t="s">
        <v>109</v>
      </c>
      <c r="O3" s="132" t="s">
        <v>491</v>
      </c>
      <c r="P3" s="166">
        <f>(L3-G3)*1000</f>
        <v>36.280000000000086</v>
      </c>
      <c r="Q3" s="166"/>
      <c r="R3" s="135">
        <f t="shared" si="0"/>
        <v>43536.000000000102</v>
      </c>
      <c r="S3" s="135">
        <f>R2+R3</f>
        <v>58956.000000000138</v>
      </c>
      <c r="T3" s="162" t="s">
        <v>499</v>
      </c>
    </row>
    <row r="4" spans="1:20">
      <c r="A4" s="132" t="s">
        <v>483</v>
      </c>
      <c r="B4" s="132" t="s">
        <v>500</v>
      </c>
      <c r="C4" s="134">
        <v>10000</v>
      </c>
      <c r="D4" s="132" t="s">
        <v>98</v>
      </c>
      <c r="E4" s="132" t="s">
        <v>86</v>
      </c>
      <c r="F4" s="132" t="s">
        <v>501</v>
      </c>
      <c r="G4">
        <v>1.397</v>
      </c>
      <c r="H4" s="132" t="s">
        <v>502</v>
      </c>
      <c r="I4">
        <v>1.4284300000000001</v>
      </c>
      <c r="J4" s="132" t="s">
        <v>76</v>
      </c>
      <c r="K4" s="132" t="s">
        <v>503</v>
      </c>
      <c r="L4">
        <v>1.36934</v>
      </c>
      <c r="M4" s="132" t="s">
        <v>504</v>
      </c>
      <c r="N4" t="s">
        <v>109</v>
      </c>
      <c r="O4" s="132" t="s">
        <v>491</v>
      </c>
      <c r="P4" s="166">
        <f>(G4-L4)*1000</f>
        <v>27.660000000000018</v>
      </c>
      <c r="Q4" s="166"/>
      <c r="R4" s="135">
        <f t="shared" si="0"/>
        <v>33192.000000000022</v>
      </c>
      <c r="S4" s="135">
        <f>R3+R4</f>
        <v>76728.000000000116</v>
      </c>
      <c r="T4" s="132" t="s">
        <v>505</v>
      </c>
    </row>
    <row r="5" spans="1:20">
      <c r="A5" s="132" t="s">
        <v>483</v>
      </c>
      <c r="B5" s="132" t="s">
        <v>500</v>
      </c>
      <c r="C5" s="134">
        <v>10000</v>
      </c>
      <c r="D5" s="132" t="s">
        <v>98</v>
      </c>
      <c r="E5" s="132" t="s">
        <v>86</v>
      </c>
      <c r="F5" s="139" t="s">
        <v>506</v>
      </c>
      <c r="G5">
        <v>1.3517999999999999</v>
      </c>
      <c r="H5" s="139" t="s">
        <v>507</v>
      </c>
      <c r="I5">
        <v>1.3689</v>
      </c>
      <c r="J5" s="132" t="s">
        <v>76</v>
      </c>
      <c r="K5" s="139" t="s">
        <v>508</v>
      </c>
      <c r="L5">
        <v>1.33802</v>
      </c>
      <c r="M5" s="139" t="s">
        <v>509</v>
      </c>
      <c r="N5" t="s">
        <v>109</v>
      </c>
      <c r="O5" s="132" t="s">
        <v>491</v>
      </c>
      <c r="P5" s="166">
        <f>(G5-L5)*1000</f>
        <v>13.779999999999903</v>
      </c>
      <c r="Q5" s="166"/>
      <c r="R5" s="135">
        <f t="shared" si="0"/>
        <v>16535.999999999884</v>
      </c>
      <c r="S5" s="135">
        <f>S4+R5</f>
        <v>93264</v>
      </c>
      <c r="T5" s="132" t="s">
        <v>510</v>
      </c>
    </row>
    <row r="6" spans="1:20">
      <c r="A6" s="132" t="s">
        <v>483</v>
      </c>
      <c r="B6" s="139" t="s">
        <v>486</v>
      </c>
      <c r="C6" s="134">
        <v>10000</v>
      </c>
      <c r="D6" s="132" t="s">
        <v>98</v>
      </c>
      <c r="E6" s="132" t="s">
        <v>86</v>
      </c>
      <c r="F6" s="139" t="s">
        <v>513</v>
      </c>
      <c r="G6">
        <v>1.3843000000000001</v>
      </c>
      <c r="H6" s="139" t="s">
        <v>512</v>
      </c>
      <c r="I6">
        <v>1.3655200000000001</v>
      </c>
      <c r="J6" s="132" t="s">
        <v>76</v>
      </c>
      <c r="K6" s="139" t="s">
        <v>511</v>
      </c>
      <c r="L6">
        <v>1.4132400000000001</v>
      </c>
      <c r="M6" s="139" t="s">
        <v>514</v>
      </c>
      <c r="N6" t="s">
        <v>109</v>
      </c>
      <c r="O6" s="132" t="s">
        <v>491</v>
      </c>
      <c r="P6" s="166">
        <f>(L6-G6)*1000</f>
        <v>28.939999999999966</v>
      </c>
      <c r="Q6" s="166"/>
      <c r="R6" s="135">
        <f t="shared" si="0"/>
        <v>34727.999999999956</v>
      </c>
      <c r="S6" s="135">
        <f t="shared" ref="S6:S10" si="1">S5+R6</f>
        <v>127991.99999999996</v>
      </c>
      <c r="T6" s="132" t="s">
        <v>515</v>
      </c>
    </row>
    <row r="7" spans="1:20" ht="27">
      <c r="A7" s="132" t="s">
        <v>483</v>
      </c>
      <c r="B7" s="139" t="s">
        <v>500</v>
      </c>
      <c r="C7" s="134">
        <v>10000</v>
      </c>
      <c r="D7" s="132" t="s">
        <v>98</v>
      </c>
      <c r="E7" s="132" t="s">
        <v>86</v>
      </c>
      <c r="F7" s="139" t="s">
        <v>520</v>
      </c>
      <c r="G7">
        <v>1.3024</v>
      </c>
      <c r="H7" s="139" t="s">
        <v>521</v>
      </c>
      <c r="I7">
        <v>1.3198099999999999</v>
      </c>
      <c r="J7" s="132" t="s">
        <v>76</v>
      </c>
      <c r="K7" s="139" t="s">
        <v>522</v>
      </c>
      <c r="L7">
        <v>1.29636</v>
      </c>
      <c r="M7" s="139" t="s">
        <v>523</v>
      </c>
      <c r="N7" t="s">
        <v>109</v>
      </c>
      <c r="O7" s="132" t="s">
        <v>491</v>
      </c>
      <c r="P7" s="166">
        <f>(G7-L7)*1000</f>
        <v>6.0400000000000453</v>
      </c>
      <c r="Q7" s="166"/>
      <c r="R7" s="135">
        <f t="shared" si="0"/>
        <v>7248.0000000000546</v>
      </c>
      <c r="S7" s="135">
        <f t="shared" si="1"/>
        <v>135240</v>
      </c>
      <c r="T7" s="162" t="s">
        <v>525</v>
      </c>
    </row>
    <row r="8" spans="1:20">
      <c r="A8" s="132" t="s">
        <v>483</v>
      </c>
      <c r="B8" s="139" t="s">
        <v>486</v>
      </c>
      <c r="C8" s="134">
        <v>10000</v>
      </c>
      <c r="D8" s="132" t="s">
        <v>98</v>
      </c>
      <c r="E8" s="132" t="s">
        <v>86</v>
      </c>
      <c r="F8" s="139" t="s">
        <v>526</v>
      </c>
      <c r="G8">
        <v>1.3141</v>
      </c>
      <c r="H8" s="139" t="s">
        <v>527</v>
      </c>
      <c r="I8">
        <v>1.3026500000000001</v>
      </c>
      <c r="J8" s="132" t="s">
        <v>76</v>
      </c>
      <c r="K8" s="139" t="s">
        <v>528</v>
      </c>
      <c r="L8">
        <v>1.3225499999999999</v>
      </c>
      <c r="M8" s="139" t="s">
        <v>529</v>
      </c>
      <c r="N8" t="s">
        <v>109</v>
      </c>
      <c r="O8" s="132" t="s">
        <v>491</v>
      </c>
      <c r="P8" s="166">
        <f>(L8-G8)*1000</f>
        <v>8.4499999999998465</v>
      </c>
      <c r="Q8" s="166"/>
      <c r="R8" s="135">
        <f t="shared" si="0"/>
        <v>10139.999999999816</v>
      </c>
      <c r="S8" s="135">
        <f t="shared" si="1"/>
        <v>145379.99999999983</v>
      </c>
      <c r="T8" s="132" t="s">
        <v>530</v>
      </c>
    </row>
    <row r="9" spans="1:20" ht="27">
      <c r="A9" s="132" t="s">
        <v>483</v>
      </c>
      <c r="B9" s="139" t="s">
        <v>486</v>
      </c>
      <c r="C9" s="134">
        <v>10000</v>
      </c>
      <c r="D9" s="132" t="s">
        <v>98</v>
      </c>
      <c r="E9" s="132" t="s">
        <v>86</v>
      </c>
      <c r="F9" s="139" t="s">
        <v>531</v>
      </c>
      <c r="G9">
        <v>1.3266</v>
      </c>
      <c r="H9" s="139" t="s">
        <v>532</v>
      </c>
      <c r="I9">
        <v>1.321</v>
      </c>
      <c r="J9" s="132" t="s">
        <v>76</v>
      </c>
      <c r="K9" s="139" t="s">
        <v>533</v>
      </c>
      <c r="L9">
        <v>1.3454999999999999</v>
      </c>
      <c r="M9" s="139" t="s">
        <v>534</v>
      </c>
      <c r="N9" t="s">
        <v>109</v>
      </c>
      <c r="O9" s="139" t="s">
        <v>491</v>
      </c>
      <c r="P9" s="166">
        <f>(L9-G9)*1000</f>
        <v>18.899999999999917</v>
      </c>
      <c r="Q9" s="166"/>
      <c r="R9" s="135">
        <f t="shared" si="0"/>
        <v>22679.999999999898</v>
      </c>
      <c r="S9" s="135">
        <f t="shared" si="1"/>
        <v>168059.99999999971</v>
      </c>
      <c r="T9" s="162" t="s">
        <v>539</v>
      </c>
    </row>
    <row r="10" spans="1:20" ht="40.5">
      <c r="A10" s="132" t="s">
        <v>483</v>
      </c>
      <c r="B10" s="139" t="s">
        <v>486</v>
      </c>
      <c r="C10" s="134">
        <v>10000</v>
      </c>
      <c r="D10" s="132" t="s">
        <v>98</v>
      </c>
      <c r="E10" s="132" t="s">
        <v>86</v>
      </c>
      <c r="F10" s="139" t="s">
        <v>535</v>
      </c>
      <c r="G10">
        <v>1.335</v>
      </c>
      <c r="H10" s="139" t="s">
        <v>536</v>
      </c>
      <c r="I10">
        <v>1.3250599999999999</v>
      </c>
      <c r="J10" s="132" t="s">
        <v>76</v>
      </c>
      <c r="K10" s="139" t="s">
        <v>537</v>
      </c>
      <c r="L10">
        <v>1.33541</v>
      </c>
      <c r="M10" s="139" t="s">
        <v>538</v>
      </c>
      <c r="N10" t="s">
        <v>109</v>
      </c>
      <c r="O10" s="139" t="s">
        <v>491</v>
      </c>
      <c r="P10" s="166">
        <f>(L10-G10)*1000</f>
        <v>0.41000000000002146</v>
      </c>
      <c r="Q10" s="166"/>
      <c r="R10" s="135">
        <f t="shared" si="0"/>
        <v>492.00000000002575</v>
      </c>
      <c r="S10" s="135">
        <f t="shared" si="1"/>
        <v>168551.99999999974</v>
      </c>
      <c r="T10" s="162" t="s">
        <v>540</v>
      </c>
    </row>
    <row r="11" spans="1:20">
      <c r="A11" s="132" t="s">
        <v>483</v>
      </c>
      <c r="B11" s="139" t="s">
        <v>500</v>
      </c>
      <c r="C11" s="134">
        <v>10000</v>
      </c>
      <c r="D11" s="132" t="s">
        <v>98</v>
      </c>
      <c r="E11" s="132" t="s">
        <v>86</v>
      </c>
      <c r="F11" s="139" t="s">
        <v>541</v>
      </c>
      <c r="G11">
        <v>1.2515000000000001</v>
      </c>
      <c r="H11" s="139" t="s">
        <v>542</v>
      </c>
      <c r="I11" s="132">
        <v>1.26234</v>
      </c>
      <c r="J11" s="132" t="s">
        <v>76</v>
      </c>
      <c r="K11" s="139" t="s">
        <v>543</v>
      </c>
      <c r="L11">
        <v>1.24858</v>
      </c>
      <c r="M11" s="139" t="s">
        <v>544</v>
      </c>
      <c r="N11" t="s">
        <v>109</v>
      </c>
      <c r="O11" s="132" t="s">
        <v>491</v>
      </c>
      <c r="P11" s="166">
        <f>(G11-L11)*1000</f>
        <v>2.9200000000000337</v>
      </c>
      <c r="Q11" s="166"/>
      <c r="R11" s="135">
        <f t="shared" si="0"/>
        <v>3504.0000000000405</v>
      </c>
      <c r="S11" s="135">
        <f t="shared" ref="S11:S12" si="2">S10+R11</f>
        <v>172055.99999999977</v>
      </c>
      <c r="T11" s="162" t="s">
        <v>545</v>
      </c>
    </row>
    <row r="12" spans="1:20" ht="27">
      <c r="A12" s="132" t="s">
        <v>483</v>
      </c>
      <c r="B12" s="139" t="s">
        <v>486</v>
      </c>
      <c r="C12" s="134">
        <v>10000</v>
      </c>
      <c r="D12" s="132" t="s">
        <v>98</v>
      </c>
      <c r="E12" s="132" t="s">
        <v>86</v>
      </c>
      <c r="F12" s="139" t="s">
        <v>547</v>
      </c>
      <c r="G12">
        <v>1.2367999999999999</v>
      </c>
      <c r="H12" s="139" t="s">
        <v>548</v>
      </c>
      <c r="I12" s="132">
        <v>1.22942</v>
      </c>
      <c r="J12" s="132" t="s">
        <v>76</v>
      </c>
      <c r="K12" s="139" t="s">
        <v>549</v>
      </c>
      <c r="L12">
        <v>1.2523200000000001</v>
      </c>
      <c r="M12" s="139" t="s">
        <v>550</v>
      </c>
      <c r="N12" t="s">
        <v>109</v>
      </c>
      <c r="O12" s="139" t="s">
        <v>491</v>
      </c>
      <c r="P12" s="166">
        <f>(L12-G12)*1000</f>
        <v>15.5200000000002</v>
      </c>
      <c r="Q12" s="166"/>
      <c r="R12" s="135">
        <f t="shared" si="0"/>
        <v>18624.00000000024</v>
      </c>
      <c r="S12" s="135">
        <f t="shared" si="2"/>
        <v>190680</v>
      </c>
      <c r="T12" s="162" t="s">
        <v>551</v>
      </c>
    </row>
    <row r="13" spans="1:20">
      <c r="A13" s="132" t="s">
        <v>483</v>
      </c>
      <c r="B13" s="139" t="s">
        <v>486</v>
      </c>
      <c r="C13" s="134">
        <v>10000</v>
      </c>
      <c r="D13" s="132" t="s">
        <v>98</v>
      </c>
      <c r="E13" s="132" t="s">
        <v>86</v>
      </c>
      <c r="F13" s="139" t="s">
        <v>552</v>
      </c>
      <c r="G13">
        <v>1.2911999999999999</v>
      </c>
      <c r="H13" s="139" t="s">
        <v>553</v>
      </c>
      <c r="I13" s="132">
        <v>1.2834099999999999</v>
      </c>
      <c r="J13" s="132" t="s">
        <v>76</v>
      </c>
      <c r="K13" s="139" t="s">
        <v>554</v>
      </c>
      <c r="L13">
        <v>1.2834099999999999</v>
      </c>
      <c r="M13" s="139" t="s">
        <v>555</v>
      </c>
      <c r="N13" t="s">
        <v>109</v>
      </c>
      <c r="O13" s="139" t="s">
        <v>486</v>
      </c>
      <c r="Q13" s="167">
        <f>(L13-G13)*1000</f>
        <v>-7.7899999999999636</v>
      </c>
      <c r="R13" s="135">
        <f>(Q13*C13)/1000*$Q$42</f>
        <v>-9347.9999999999563</v>
      </c>
      <c r="S13" s="135">
        <f>S12+R13</f>
        <v>181332.00000000006</v>
      </c>
      <c r="T13" s="162" t="s">
        <v>560</v>
      </c>
    </row>
    <row r="14" spans="1:20">
      <c r="A14" s="132" t="s">
        <v>483</v>
      </c>
      <c r="B14" s="139" t="s">
        <v>486</v>
      </c>
      <c r="C14" s="134">
        <v>10000</v>
      </c>
      <c r="D14" s="132" t="s">
        <v>98</v>
      </c>
      <c r="E14" s="132" t="s">
        <v>86</v>
      </c>
      <c r="F14" s="139" t="s">
        <v>556</v>
      </c>
      <c r="G14">
        <v>1.294</v>
      </c>
      <c r="H14" s="139" t="s">
        <v>557</v>
      </c>
      <c r="I14" s="132">
        <v>1.28765</v>
      </c>
      <c r="J14" s="132" t="s">
        <v>76</v>
      </c>
      <c r="K14" s="139" t="s">
        <v>558</v>
      </c>
      <c r="L14">
        <v>1.2992900000000001</v>
      </c>
      <c r="M14" s="139" t="s">
        <v>559</v>
      </c>
      <c r="N14" t="s">
        <v>109</v>
      </c>
      <c r="O14" s="139" t="s">
        <v>491</v>
      </c>
      <c r="P14" s="166">
        <f>(L14-G14)*1000</f>
        <v>5.2900000000000169</v>
      </c>
      <c r="Q14" s="166"/>
      <c r="R14" s="135">
        <f>(P14*C14)/1000*$Q$42</f>
        <v>6348.00000000002</v>
      </c>
      <c r="S14" s="135">
        <f t="shared" ref="S14:S16" si="3">S13+R14</f>
        <v>187680.00000000009</v>
      </c>
      <c r="T14" s="162" t="s">
        <v>561</v>
      </c>
    </row>
    <row r="15" spans="1:20">
      <c r="A15" s="132" t="s">
        <v>483</v>
      </c>
      <c r="B15" s="139" t="s">
        <v>500</v>
      </c>
      <c r="C15" s="134">
        <v>10000</v>
      </c>
      <c r="D15" s="132" t="s">
        <v>98</v>
      </c>
      <c r="E15" s="132" t="s">
        <v>86</v>
      </c>
      <c r="F15" s="139" t="s">
        <v>562</v>
      </c>
      <c r="G15">
        <v>1.2945</v>
      </c>
      <c r="H15" s="139" t="s">
        <v>563</v>
      </c>
      <c r="I15" s="132">
        <v>1.30193</v>
      </c>
      <c r="J15" s="132" t="s">
        <v>76</v>
      </c>
      <c r="K15" s="139" t="s">
        <v>564</v>
      </c>
      <c r="L15">
        <v>1.2788900000000001</v>
      </c>
      <c r="M15" s="139" t="s">
        <v>565</v>
      </c>
      <c r="N15" t="s">
        <v>109</v>
      </c>
      <c r="O15" s="132" t="s">
        <v>491</v>
      </c>
      <c r="P15" s="166">
        <f>(G15-L15)*1000</f>
        <v>15.609999999999902</v>
      </c>
      <c r="Q15" s="166"/>
      <c r="R15" s="135">
        <f>(P15*C15)/1000*$Q$42</f>
        <v>18731.99999999988</v>
      </c>
      <c r="S15" s="135">
        <f t="shared" si="3"/>
        <v>206411.99999999997</v>
      </c>
      <c r="T15" s="162" t="s">
        <v>566</v>
      </c>
    </row>
    <row r="16" spans="1:20" ht="27">
      <c r="A16" s="132" t="s">
        <v>483</v>
      </c>
      <c r="B16" s="139" t="s">
        <v>571</v>
      </c>
      <c r="C16" s="134">
        <v>10000</v>
      </c>
      <c r="D16" s="132" t="s">
        <v>98</v>
      </c>
      <c r="E16" s="132" t="s">
        <v>86</v>
      </c>
      <c r="F16" s="139" t="s">
        <v>572</v>
      </c>
      <c r="G16">
        <v>1.2903</v>
      </c>
      <c r="H16" s="139" t="s">
        <v>573</v>
      </c>
      <c r="I16" s="132">
        <v>1.29924</v>
      </c>
      <c r="J16" s="132" t="s">
        <v>76</v>
      </c>
      <c r="K16" s="139" t="s">
        <v>575</v>
      </c>
      <c r="L16" s="139">
        <v>1.29924</v>
      </c>
      <c r="M16" s="139" t="s">
        <v>581</v>
      </c>
      <c r="N16" t="s">
        <v>109</v>
      </c>
      <c r="O16" s="139" t="s">
        <v>574</v>
      </c>
      <c r="P16" s="167"/>
      <c r="Q16" s="167">
        <f>(G16-L16)*1000</f>
        <v>-8.939999999999948</v>
      </c>
      <c r="R16" s="135">
        <f>(Q16*C16)/1000*$Q$42</f>
        <v>-10727.999999999938</v>
      </c>
      <c r="S16" s="135">
        <f t="shared" si="3"/>
        <v>195684.00000000003</v>
      </c>
      <c r="T16" s="162" t="s">
        <v>576</v>
      </c>
    </row>
    <row r="17" spans="1:20">
      <c r="A17" s="132" t="s">
        <v>483</v>
      </c>
      <c r="B17" s="139" t="s">
        <v>574</v>
      </c>
      <c r="C17" s="134">
        <v>10000</v>
      </c>
      <c r="D17" s="132" t="s">
        <v>98</v>
      </c>
      <c r="E17" s="132" t="s">
        <v>86</v>
      </c>
      <c r="F17" s="139" t="s">
        <v>577</v>
      </c>
      <c r="G17">
        <v>1.3591</v>
      </c>
      <c r="H17" s="139" t="s">
        <v>578</v>
      </c>
      <c r="I17" s="132">
        <v>1.35415</v>
      </c>
      <c r="J17" s="132" t="s">
        <v>76</v>
      </c>
      <c r="K17" s="139" t="s">
        <v>579</v>
      </c>
      <c r="L17" s="132">
        <v>1.35415</v>
      </c>
      <c r="M17" s="139" t="s">
        <v>580</v>
      </c>
      <c r="N17" t="s">
        <v>109</v>
      </c>
      <c r="O17" s="139" t="s">
        <v>486</v>
      </c>
      <c r="Q17" s="167">
        <f>(L17-G17)*1000</f>
        <v>-4.9500000000000099</v>
      </c>
      <c r="R17" s="135">
        <f>(Q17*C17)/1000*$Q$42</f>
        <v>-5940.0000000000118</v>
      </c>
      <c r="S17" s="135">
        <f>S16+R17</f>
        <v>189744.00000000003</v>
      </c>
      <c r="T17" s="162" t="s">
        <v>582</v>
      </c>
    </row>
    <row r="18" spans="1:20" ht="27">
      <c r="A18" s="132" t="s">
        <v>483</v>
      </c>
      <c r="B18" s="139" t="s">
        <v>583</v>
      </c>
      <c r="C18" s="134">
        <v>10000</v>
      </c>
      <c r="D18" s="132" t="s">
        <v>98</v>
      </c>
      <c r="E18" s="132" t="s">
        <v>86</v>
      </c>
      <c r="F18" s="139" t="s">
        <v>587</v>
      </c>
      <c r="G18">
        <v>1.3555999999999999</v>
      </c>
      <c r="H18" s="139" t="s">
        <v>584</v>
      </c>
      <c r="I18" s="132">
        <v>1.3489</v>
      </c>
      <c r="J18" s="132" t="s">
        <v>76</v>
      </c>
      <c r="K18" s="139" t="s">
        <v>585</v>
      </c>
      <c r="L18" s="132">
        <v>1.3733200000000001</v>
      </c>
      <c r="M18" s="139" t="s">
        <v>586</v>
      </c>
      <c r="N18" t="s">
        <v>109</v>
      </c>
      <c r="O18" s="139" t="s">
        <v>491</v>
      </c>
      <c r="P18" s="166">
        <f>(L18-G18)*1000</f>
        <v>17.72000000000018</v>
      </c>
      <c r="Q18" s="166"/>
      <c r="R18" s="135">
        <f>(P18*C18)/1000*$Q$42</f>
        <v>21264.000000000218</v>
      </c>
      <c r="S18" s="135">
        <f t="shared" ref="S18:S19" si="4">S17+R18</f>
        <v>211008.00000000023</v>
      </c>
      <c r="T18" s="162" t="s">
        <v>588</v>
      </c>
    </row>
    <row r="19" spans="1:20" ht="40.5">
      <c r="A19" s="132" t="s">
        <v>483</v>
      </c>
      <c r="B19" s="139" t="s">
        <v>500</v>
      </c>
      <c r="C19" s="134">
        <v>10000</v>
      </c>
      <c r="D19" s="132" t="s">
        <v>98</v>
      </c>
      <c r="E19" s="132" t="s">
        <v>86</v>
      </c>
      <c r="F19" s="139" t="s">
        <v>589</v>
      </c>
      <c r="G19">
        <v>1.3647</v>
      </c>
      <c r="H19" s="139" t="s">
        <v>590</v>
      </c>
      <c r="I19" s="132">
        <v>1.3698300000000001</v>
      </c>
      <c r="J19" s="132" t="s">
        <v>76</v>
      </c>
      <c r="K19" s="139" t="s">
        <v>591</v>
      </c>
      <c r="L19" s="132">
        <v>1.3582799999999999</v>
      </c>
      <c r="M19" s="139" t="s">
        <v>592</v>
      </c>
      <c r="N19" t="s">
        <v>109</v>
      </c>
      <c r="O19" s="132" t="s">
        <v>491</v>
      </c>
      <c r="P19" s="166">
        <f>(G19-L19)*1000</f>
        <v>6.4200000000000923</v>
      </c>
      <c r="Q19" s="166"/>
      <c r="R19" s="135">
        <f>(P19*C19)/1000*$Q$42</f>
        <v>7704.000000000111</v>
      </c>
      <c r="S19" s="135">
        <f t="shared" si="4"/>
        <v>218712.00000000035</v>
      </c>
      <c r="T19" s="160" t="s">
        <v>593</v>
      </c>
    </row>
    <row r="20" spans="1:20" ht="27">
      <c r="A20" s="132" t="s">
        <v>483</v>
      </c>
      <c r="B20" s="139" t="s">
        <v>486</v>
      </c>
      <c r="C20" s="134">
        <v>10000</v>
      </c>
      <c r="D20" s="132" t="s">
        <v>98</v>
      </c>
      <c r="E20" s="132" t="s">
        <v>86</v>
      </c>
      <c r="F20" s="139"/>
      <c r="G20">
        <v>1.3684000000000001</v>
      </c>
      <c r="H20" s="139" t="s">
        <v>594</v>
      </c>
      <c r="I20" s="132">
        <v>1.36019</v>
      </c>
      <c r="J20" s="132" t="s">
        <v>76</v>
      </c>
      <c r="K20" s="132"/>
      <c r="M20" s="132"/>
      <c r="N20" t="s">
        <v>109</v>
      </c>
      <c r="O20" s="139"/>
      <c r="P20" s="167"/>
      <c r="Q20" s="167"/>
      <c r="R20" s="135"/>
      <c r="S20" s="135"/>
      <c r="T20" s="160" t="s">
        <v>595</v>
      </c>
    </row>
    <row r="21" spans="1:20" ht="27">
      <c r="A21" s="132" t="s">
        <v>483</v>
      </c>
      <c r="B21" s="139" t="s">
        <v>486</v>
      </c>
      <c r="C21" s="134">
        <v>10000</v>
      </c>
      <c r="D21" s="132" t="s">
        <v>98</v>
      </c>
      <c r="E21" s="132" t="s">
        <v>86</v>
      </c>
      <c r="F21" s="139" t="s">
        <v>596</v>
      </c>
      <c r="G21">
        <v>1.3726</v>
      </c>
      <c r="H21" s="139" t="s">
        <v>597</v>
      </c>
      <c r="I21" s="132">
        <v>1.3642000000000001</v>
      </c>
      <c r="J21" s="132" t="s">
        <v>76</v>
      </c>
      <c r="K21" s="132" t="s">
        <v>598</v>
      </c>
      <c r="L21">
        <v>1.3832599999999999</v>
      </c>
      <c r="M21" s="132" t="s">
        <v>599</v>
      </c>
      <c r="N21" t="s">
        <v>109</v>
      </c>
      <c r="O21" s="139" t="s">
        <v>491</v>
      </c>
      <c r="P21" s="166">
        <f>(L21-G21)*1000</f>
        <v>10.659999999999892</v>
      </c>
      <c r="Q21" s="166"/>
      <c r="R21" s="135">
        <f>(P21*C21)/1000*$Q$42</f>
        <v>12791.999999999871</v>
      </c>
      <c r="S21" s="135">
        <f>S19+R21</f>
        <v>231504.00000000023</v>
      </c>
      <c r="T21" s="160" t="s">
        <v>600</v>
      </c>
    </row>
    <row r="22" spans="1:20">
      <c r="A22" s="132" t="s">
        <v>483</v>
      </c>
      <c r="B22" s="139" t="s">
        <v>500</v>
      </c>
      <c r="C22" s="134">
        <v>10000</v>
      </c>
      <c r="D22" s="132" t="s">
        <v>98</v>
      </c>
      <c r="E22" s="132" t="s">
        <v>86</v>
      </c>
      <c r="F22" s="139" t="s">
        <v>601</v>
      </c>
      <c r="G22">
        <v>1.3798999999999999</v>
      </c>
      <c r="H22" s="139" t="s">
        <v>602</v>
      </c>
      <c r="I22" s="132">
        <v>1.3853599999999999</v>
      </c>
      <c r="J22" s="132" t="s">
        <v>76</v>
      </c>
      <c r="K22" s="132" t="s">
        <v>605</v>
      </c>
      <c r="L22">
        <v>1.3853599999999999</v>
      </c>
      <c r="M22" s="132" t="s">
        <v>603</v>
      </c>
      <c r="N22" t="s">
        <v>109</v>
      </c>
      <c r="O22" s="139" t="s">
        <v>486</v>
      </c>
      <c r="P22" s="167"/>
      <c r="Q22" s="167">
        <f>(G22-L22)*1000</f>
        <v>-5.4600000000000204</v>
      </c>
      <c r="R22" s="135">
        <f>(Q22*C22)/1000*$Q$42</f>
        <v>-6552.0000000000236</v>
      </c>
      <c r="S22" s="135">
        <f t="shared" ref="S22" si="5">S21+R22</f>
        <v>224952.0000000002</v>
      </c>
      <c r="T22" s="160" t="s">
        <v>604</v>
      </c>
    </row>
    <row r="23" spans="1:20" ht="27">
      <c r="A23" s="132" t="s">
        <v>483</v>
      </c>
      <c r="B23" s="139" t="s">
        <v>583</v>
      </c>
      <c r="C23" s="134">
        <v>10000</v>
      </c>
      <c r="D23" s="132" t="s">
        <v>98</v>
      </c>
      <c r="E23" s="132" t="s">
        <v>86</v>
      </c>
      <c r="F23" s="139" t="s">
        <v>606</v>
      </c>
      <c r="G23">
        <v>1.389</v>
      </c>
      <c r="H23" s="139" t="s">
        <v>607</v>
      </c>
      <c r="I23" s="132">
        <v>1.3811100000000001</v>
      </c>
      <c r="J23" s="132" t="s">
        <v>76</v>
      </c>
      <c r="K23" s="132" t="s">
        <v>608</v>
      </c>
      <c r="L23">
        <v>1.3900809999999999</v>
      </c>
      <c r="M23" s="132" t="s">
        <v>609</v>
      </c>
      <c r="N23" t="s">
        <v>109</v>
      </c>
      <c r="O23" s="139" t="s">
        <v>491</v>
      </c>
      <c r="P23" s="166">
        <f>(L23-G23)*1000</f>
        <v>1.0809999999998876</v>
      </c>
      <c r="Q23" s="166"/>
      <c r="R23" s="135">
        <f>(P23*C23)/1000*$Q$42</f>
        <v>1297.1999999998652</v>
      </c>
      <c r="S23" s="135">
        <f>S21+R23</f>
        <v>232801.2000000001</v>
      </c>
      <c r="T23" s="160" t="s">
        <v>610</v>
      </c>
    </row>
    <row r="24" spans="1:20" ht="40.5">
      <c r="A24" s="132" t="s">
        <v>483</v>
      </c>
      <c r="B24" s="139" t="s">
        <v>500</v>
      </c>
      <c r="C24" s="134">
        <v>10000</v>
      </c>
      <c r="D24" s="132" t="s">
        <v>98</v>
      </c>
      <c r="E24" s="132" t="s">
        <v>86</v>
      </c>
      <c r="F24" s="139" t="s">
        <v>611</v>
      </c>
      <c r="G24">
        <v>1.3584000000000001</v>
      </c>
      <c r="H24" s="139" t="s">
        <v>612</v>
      </c>
      <c r="I24" s="132">
        <v>1.136471</v>
      </c>
      <c r="J24" s="132" t="s">
        <v>76</v>
      </c>
      <c r="K24" s="132" t="s">
        <v>611</v>
      </c>
      <c r="L24">
        <v>1.3647100000000001</v>
      </c>
      <c r="M24" s="132" t="s">
        <v>613</v>
      </c>
      <c r="N24" t="s">
        <v>109</v>
      </c>
      <c r="O24" s="139" t="s">
        <v>486</v>
      </c>
      <c r="Q24" s="167">
        <f>(G24-L24)*1000</f>
        <v>-6.3100000000000378</v>
      </c>
      <c r="R24" s="135">
        <f>(Q24*C24)/1000*$Q$42</f>
        <v>-7572.0000000000455</v>
      </c>
      <c r="S24" s="135">
        <f>S23+R24</f>
        <v>225229.20000000004</v>
      </c>
      <c r="T24" s="160" t="s">
        <v>614</v>
      </c>
    </row>
    <row r="25" spans="1:20" ht="27">
      <c r="A25" s="132" t="s">
        <v>483</v>
      </c>
      <c r="B25" s="139" t="s">
        <v>500</v>
      </c>
      <c r="C25" s="134">
        <v>10000</v>
      </c>
      <c r="D25" s="132" t="s">
        <v>98</v>
      </c>
      <c r="E25" s="132" t="s">
        <v>86</v>
      </c>
      <c r="F25" s="139" t="s">
        <v>615</v>
      </c>
      <c r="G25">
        <v>1.3511</v>
      </c>
      <c r="H25" s="139" t="s">
        <v>616</v>
      </c>
      <c r="I25" s="132">
        <v>1.3547899999999999</v>
      </c>
      <c r="J25" s="132" t="s">
        <v>76</v>
      </c>
      <c r="K25" s="132" t="s">
        <v>617</v>
      </c>
      <c r="L25">
        <v>1.3399399999999999</v>
      </c>
      <c r="M25" s="132" t="s">
        <v>618</v>
      </c>
      <c r="N25" t="s">
        <v>109</v>
      </c>
      <c r="O25" s="132" t="s">
        <v>491</v>
      </c>
      <c r="P25" s="166">
        <f>(G25-L25)*1000</f>
        <v>11.160000000000059</v>
      </c>
      <c r="Q25" s="166"/>
      <c r="R25" s="135">
        <f>(P25*C25)/1000*$Q$42</f>
        <v>13392.000000000069</v>
      </c>
      <c r="S25" s="135">
        <f t="shared" ref="S25" si="6">S24+R25</f>
        <v>238621.2000000001</v>
      </c>
      <c r="T25" s="160" t="s">
        <v>619</v>
      </c>
    </row>
    <row r="26" spans="1:20" ht="27">
      <c r="A26" s="132" t="s">
        <v>483</v>
      </c>
      <c r="B26" s="139" t="s">
        <v>500</v>
      </c>
      <c r="C26" s="134">
        <v>10000</v>
      </c>
      <c r="D26" s="132" t="s">
        <v>98</v>
      </c>
      <c r="E26" s="132" t="s">
        <v>86</v>
      </c>
      <c r="F26" s="139" t="s">
        <v>620</v>
      </c>
      <c r="G26">
        <v>1.3341000000000001</v>
      </c>
      <c r="H26" s="139" t="s">
        <v>621</v>
      </c>
      <c r="I26" s="132">
        <v>1.34141</v>
      </c>
      <c r="J26" s="132" t="s">
        <v>76</v>
      </c>
      <c r="K26" s="132" t="s">
        <v>622</v>
      </c>
      <c r="L26">
        <v>1.29617</v>
      </c>
      <c r="M26" s="132" t="s">
        <v>623</v>
      </c>
      <c r="N26" t="s">
        <v>109</v>
      </c>
      <c r="O26" s="132" t="s">
        <v>491</v>
      </c>
      <c r="P26" s="166">
        <f>(G26-L26)*1000</f>
        <v>37.930000000000021</v>
      </c>
      <c r="Q26" s="166"/>
      <c r="R26" s="135">
        <f>(P26*C26)/1000*$Q$42</f>
        <v>45516.000000000029</v>
      </c>
      <c r="S26" s="135">
        <f t="shared" ref="S26" si="7">S25+R26</f>
        <v>284137.20000000013</v>
      </c>
      <c r="T26" s="160" t="s">
        <v>624</v>
      </c>
    </row>
    <row r="27" spans="1:20">
      <c r="A27" s="132" t="s">
        <v>483</v>
      </c>
      <c r="B27" s="139" t="s">
        <v>500</v>
      </c>
      <c r="C27" s="134">
        <v>10000</v>
      </c>
      <c r="D27" s="132" t="s">
        <v>98</v>
      </c>
      <c r="E27" s="132" t="s">
        <v>86</v>
      </c>
      <c r="F27" s="139" t="s">
        <v>625</v>
      </c>
      <c r="G27">
        <v>1.2838000000000001</v>
      </c>
      <c r="H27" s="139" t="s">
        <v>626</v>
      </c>
      <c r="I27" s="132">
        <v>1.2900100000000001</v>
      </c>
      <c r="J27" s="132" t="s">
        <v>76</v>
      </c>
      <c r="K27" s="132" t="s">
        <v>627</v>
      </c>
      <c r="L27">
        <v>1.25143</v>
      </c>
      <c r="M27" s="132" t="s">
        <v>628</v>
      </c>
      <c r="N27" t="s">
        <v>109</v>
      </c>
      <c r="O27" s="132" t="s">
        <v>491</v>
      </c>
      <c r="P27" s="166">
        <f>(G27-L27)*1000</f>
        <v>32.370000000000012</v>
      </c>
      <c r="Q27" s="166"/>
      <c r="R27" s="135">
        <f>(P27*C27)/1000*$Q$42</f>
        <v>38844.000000000015</v>
      </c>
      <c r="S27" s="135">
        <f t="shared" ref="S27" si="8">S26+R27</f>
        <v>322981.20000000013</v>
      </c>
      <c r="T27" s="160" t="s">
        <v>629</v>
      </c>
    </row>
    <row r="28" spans="1:20" ht="27">
      <c r="A28" s="132" t="s">
        <v>483</v>
      </c>
      <c r="B28" s="139" t="s">
        <v>500</v>
      </c>
      <c r="C28" s="134">
        <v>10000</v>
      </c>
      <c r="D28" s="132" t="s">
        <v>98</v>
      </c>
      <c r="E28" s="132" t="s">
        <v>86</v>
      </c>
      <c r="F28" s="139" t="s">
        <v>630</v>
      </c>
      <c r="G28">
        <v>1.2410000000000001</v>
      </c>
      <c r="H28" s="139" t="s">
        <v>631</v>
      </c>
      <c r="I28" s="132">
        <v>1.2580100000000001</v>
      </c>
      <c r="J28" s="132" t="s">
        <v>76</v>
      </c>
      <c r="K28" s="132" t="s">
        <v>632</v>
      </c>
      <c r="L28">
        <v>1.2580100000000001</v>
      </c>
      <c r="M28" s="132" t="s">
        <v>633</v>
      </c>
      <c r="N28" t="s">
        <v>109</v>
      </c>
      <c r="O28" s="139" t="s">
        <v>486</v>
      </c>
      <c r="Q28" s="167">
        <f>(G28-L28)*1000</f>
        <v>-17.00999999999997</v>
      </c>
      <c r="R28" s="135">
        <f>(Q28*C28)/1000*$Q$42</f>
        <v>-20411.999999999964</v>
      </c>
      <c r="S28" s="135">
        <f>S27+R28</f>
        <v>302569.20000000019</v>
      </c>
      <c r="T28" s="160" t="s">
        <v>634</v>
      </c>
    </row>
    <row r="29" spans="1:20" ht="27">
      <c r="A29" s="132" t="s">
        <v>483</v>
      </c>
      <c r="B29" s="139" t="s">
        <v>500</v>
      </c>
      <c r="C29" s="134">
        <v>10000</v>
      </c>
      <c r="D29" s="132" t="s">
        <v>98</v>
      </c>
      <c r="E29" s="132" t="s">
        <v>86</v>
      </c>
      <c r="F29" s="139" t="s">
        <v>635</v>
      </c>
      <c r="G29">
        <v>1.2141</v>
      </c>
      <c r="H29" s="139" t="s">
        <v>636</v>
      </c>
      <c r="I29" s="132">
        <v>1.2219899999999999</v>
      </c>
      <c r="J29" s="132" t="s">
        <v>76</v>
      </c>
      <c r="K29" s="132" t="s">
        <v>637</v>
      </c>
      <c r="L29">
        <v>1.1294200000000001</v>
      </c>
      <c r="M29" s="132" t="s">
        <v>638</v>
      </c>
      <c r="N29" t="s">
        <v>109</v>
      </c>
      <c r="O29" s="132" t="s">
        <v>491</v>
      </c>
      <c r="P29" s="166">
        <f>(G29-L29)*1000</f>
        <v>84.679999999999865</v>
      </c>
      <c r="Q29" s="166"/>
      <c r="R29" s="135">
        <f>(P29*C29)/1000*$Q$42</f>
        <v>101615.99999999983</v>
      </c>
      <c r="S29" s="135">
        <f t="shared" ref="S29" si="9">S28+R29</f>
        <v>404185.2</v>
      </c>
      <c r="T29" s="160" t="s">
        <v>639</v>
      </c>
    </row>
    <row r="30" spans="1:20">
      <c r="A30" s="132" t="s">
        <v>483</v>
      </c>
      <c r="B30" s="139"/>
      <c r="C30" s="134">
        <v>10000</v>
      </c>
      <c r="D30" s="132" t="s">
        <v>98</v>
      </c>
      <c r="E30" s="132" t="s">
        <v>86</v>
      </c>
      <c r="F30" s="139"/>
      <c r="H30" s="139"/>
      <c r="I30" s="132"/>
      <c r="J30" s="132" t="s">
        <v>76</v>
      </c>
      <c r="K30" s="132"/>
      <c r="M30" s="132"/>
      <c r="N30" t="s">
        <v>109</v>
      </c>
      <c r="O30" s="132"/>
      <c r="P30" s="166"/>
      <c r="Q30" s="166"/>
      <c r="R30" s="135"/>
      <c r="S30" s="135"/>
      <c r="T30" s="160"/>
    </row>
    <row r="31" spans="1:20">
      <c r="A31" s="132" t="s">
        <v>483</v>
      </c>
      <c r="B31" s="139"/>
      <c r="C31" s="134">
        <v>10000</v>
      </c>
      <c r="D31" s="132" t="s">
        <v>98</v>
      </c>
      <c r="E31" s="132" t="s">
        <v>86</v>
      </c>
      <c r="F31" s="139"/>
      <c r="H31" s="139"/>
      <c r="I31" s="132"/>
      <c r="J31" s="132" t="s">
        <v>76</v>
      </c>
      <c r="K31" s="132"/>
      <c r="M31" s="132"/>
      <c r="N31" t="s">
        <v>109</v>
      </c>
      <c r="O31" s="132"/>
      <c r="P31" s="166"/>
      <c r="Q31" s="166"/>
      <c r="R31" s="135"/>
      <c r="S31" s="135"/>
      <c r="T31" s="160"/>
    </row>
    <row r="32" spans="1:20">
      <c r="A32" s="132" t="s">
        <v>483</v>
      </c>
      <c r="B32" s="139"/>
      <c r="C32" s="134">
        <v>10000</v>
      </c>
      <c r="D32" s="132" t="s">
        <v>98</v>
      </c>
      <c r="E32" s="132" t="s">
        <v>86</v>
      </c>
      <c r="F32" s="139"/>
      <c r="H32" s="139"/>
      <c r="I32" s="132"/>
      <c r="J32" s="132" t="s">
        <v>76</v>
      </c>
      <c r="K32" s="132"/>
      <c r="M32" s="132"/>
      <c r="N32" t="s">
        <v>109</v>
      </c>
      <c r="O32" s="132"/>
      <c r="P32" s="166"/>
      <c r="Q32" s="166"/>
      <c r="R32" s="135"/>
      <c r="S32" s="135"/>
      <c r="T32" s="160"/>
    </row>
    <row r="33" spans="1:20">
      <c r="A33" s="132" t="s">
        <v>483</v>
      </c>
      <c r="B33" s="139"/>
      <c r="C33" s="134">
        <v>10000</v>
      </c>
      <c r="D33" s="132" t="s">
        <v>98</v>
      </c>
      <c r="E33" s="132" t="s">
        <v>86</v>
      </c>
      <c r="F33" s="139"/>
      <c r="H33" s="139"/>
      <c r="I33" s="132"/>
      <c r="J33" s="132" t="s">
        <v>76</v>
      </c>
      <c r="K33" s="132"/>
      <c r="M33" s="132"/>
      <c r="N33" t="s">
        <v>109</v>
      </c>
      <c r="O33" s="132"/>
      <c r="P33" s="166"/>
      <c r="Q33" s="166"/>
      <c r="R33" s="135"/>
      <c r="S33" s="135"/>
      <c r="T33" s="160"/>
    </row>
    <row r="34" spans="1:20">
      <c r="A34" s="132" t="s">
        <v>483</v>
      </c>
      <c r="B34" s="139"/>
      <c r="C34" s="134">
        <v>10000</v>
      </c>
      <c r="D34" s="132" t="s">
        <v>98</v>
      </c>
      <c r="E34" s="132" t="s">
        <v>86</v>
      </c>
      <c r="F34" s="139"/>
      <c r="H34" s="139"/>
      <c r="I34" s="132"/>
      <c r="J34" s="132" t="s">
        <v>76</v>
      </c>
      <c r="K34" s="132"/>
      <c r="M34" s="132"/>
      <c r="N34" t="s">
        <v>109</v>
      </c>
      <c r="O34" s="132"/>
      <c r="P34" s="166"/>
      <c r="Q34" s="166"/>
      <c r="R34" s="135"/>
      <c r="S34" s="135"/>
      <c r="T34" s="160"/>
    </row>
    <row r="35" spans="1:20">
      <c r="A35" s="132" t="s">
        <v>483</v>
      </c>
      <c r="B35" s="139"/>
      <c r="C35" s="134">
        <v>10000</v>
      </c>
      <c r="D35" s="132" t="s">
        <v>98</v>
      </c>
      <c r="E35" s="132" t="s">
        <v>86</v>
      </c>
      <c r="F35" s="139"/>
      <c r="H35" s="139"/>
      <c r="I35" s="132"/>
      <c r="J35" s="132" t="s">
        <v>76</v>
      </c>
      <c r="K35" s="132"/>
      <c r="M35" s="132"/>
      <c r="N35" t="s">
        <v>109</v>
      </c>
      <c r="O35" s="132"/>
      <c r="P35" s="166"/>
      <c r="Q35" s="166"/>
      <c r="R35" s="135"/>
      <c r="S35" s="135"/>
      <c r="T35" s="160"/>
    </row>
    <row r="36" spans="1:20">
      <c r="A36" s="132" t="s">
        <v>483</v>
      </c>
      <c r="B36" s="139"/>
      <c r="C36" s="134">
        <v>10000</v>
      </c>
      <c r="D36" s="132" t="s">
        <v>98</v>
      </c>
      <c r="E36" s="132" t="s">
        <v>86</v>
      </c>
      <c r="F36" s="139"/>
      <c r="H36" s="132"/>
      <c r="I36" s="132"/>
      <c r="J36" s="132" t="s">
        <v>76</v>
      </c>
      <c r="K36" s="132"/>
      <c r="M36" s="132"/>
      <c r="N36" t="s">
        <v>109</v>
      </c>
      <c r="O36" s="139"/>
      <c r="P36" s="167"/>
      <c r="Q36" s="167"/>
      <c r="R36" s="135"/>
      <c r="S36" s="135"/>
    </row>
    <row r="37" spans="1:20">
      <c r="C37" s="134"/>
      <c r="P37" s="167"/>
      <c r="Q37" s="167"/>
    </row>
    <row r="38" spans="1:20">
      <c r="C38" s="134"/>
      <c r="P38" s="9"/>
      <c r="Q38" s="9"/>
    </row>
    <row r="39" spans="1:20" ht="14.25" thickBot="1">
      <c r="A39" s="40"/>
      <c r="B39" s="40"/>
      <c r="C39" s="136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1"/>
      <c r="Q39" s="41"/>
      <c r="R39" s="40"/>
    </row>
    <row r="40" spans="1:20" ht="14.25" thickTop="1">
      <c r="O40" s="42" t="s">
        <v>37</v>
      </c>
      <c r="P40" s="9">
        <f>SUM(P2:P36)</f>
        <v>394.67099999999994</v>
      </c>
      <c r="Q40" s="9">
        <f>SUM(Q2:Q36)</f>
        <v>-50.459999999999951</v>
      </c>
      <c r="R40" s="148">
        <f>SUM(R2:R36)</f>
        <v>413053.20000000007</v>
      </c>
      <c r="S40" s="135"/>
    </row>
    <row r="41" spans="1:20" ht="14.25" thickBot="1">
      <c r="I41" t="s">
        <v>641</v>
      </c>
      <c r="P41" s="9"/>
      <c r="Q41" s="9"/>
    </row>
    <row r="42" spans="1:20" ht="14.25" thickBot="1">
      <c r="C42" s="132" t="s">
        <v>482</v>
      </c>
      <c r="D42" s="132" t="s">
        <v>480</v>
      </c>
      <c r="P42" s="164">
        <v>1</v>
      </c>
      <c r="Q42" s="165">
        <v>120</v>
      </c>
    </row>
    <row r="43" spans="1:20" ht="13.5" customHeight="1">
      <c r="C43" s="132" t="s">
        <v>481</v>
      </c>
      <c r="D43" s="132" t="s">
        <v>446</v>
      </c>
    </row>
    <row r="44" spans="1:20">
      <c r="O44" s="10"/>
      <c r="P44" s="11"/>
      <c r="Q44" s="11"/>
    </row>
    <row r="46" spans="1:20" ht="14.25" thickBot="1"/>
    <row r="47" spans="1:20" ht="14.25" thickBot="1">
      <c r="C47" s="193" t="s">
        <v>38</v>
      </c>
      <c r="D47" s="194"/>
      <c r="F47" s="195" t="s">
        <v>39</v>
      </c>
      <c r="G47" s="196"/>
      <c r="H47" s="161" t="s">
        <v>40</v>
      </c>
      <c r="I47" s="29" t="s">
        <v>41</v>
      </c>
    </row>
    <row r="48" spans="1:20">
      <c r="C48" s="5" t="s">
        <v>42</v>
      </c>
      <c r="D48" s="150" t="s">
        <v>640</v>
      </c>
      <c r="F48" s="149" t="s">
        <v>485</v>
      </c>
      <c r="G48" s="13">
        <f>D51</f>
        <v>27</v>
      </c>
      <c r="H48" s="19">
        <f>D49</f>
        <v>13</v>
      </c>
      <c r="I48" s="22">
        <f>D50</f>
        <v>14</v>
      </c>
    </row>
    <row r="49" spans="3:9">
      <c r="C49" s="2" t="s">
        <v>43</v>
      </c>
      <c r="D49" s="1">
        <v>13</v>
      </c>
      <c r="F49" s="2"/>
      <c r="G49" s="15"/>
      <c r="H49" s="20"/>
      <c r="I49" s="16"/>
    </row>
    <row r="50" spans="3:9">
      <c r="C50" s="2" t="s">
        <v>44</v>
      </c>
      <c r="D50" s="1">
        <v>14</v>
      </c>
      <c r="F50" s="2"/>
      <c r="G50" s="15"/>
      <c r="H50" s="20"/>
      <c r="I50" s="16"/>
    </row>
    <row r="51" spans="3:9">
      <c r="C51" s="2" t="s">
        <v>45</v>
      </c>
      <c r="D51" s="1">
        <f>D50+D49</f>
        <v>27</v>
      </c>
      <c r="F51" s="2"/>
      <c r="G51" s="15"/>
      <c r="H51" s="20"/>
      <c r="I51" s="16"/>
    </row>
    <row r="52" spans="3:9">
      <c r="C52" s="2" t="s">
        <v>46</v>
      </c>
      <c r="D52" s="1">
        <v>21</v>
      </c>
      <c r="F52" s="2"/>
      <c r="G52" s="15"/>
      <c r="H52" s="20"/>
      <c r="I52" s="16"/>
    </row>
    <row r="53" spans="3:9">
      <c r="C53" s="2" t="s">
        <v>47</v>
      </c>
      <c r="D53" s="4">
        <v>6</v>
      </c>
      <c r="F53" s="2"/>
      <c r="G53" s="15"/>
      <c r="H53" s="20"/>
      <c r="I53" s="16"/>
    </row>
    <row r="54" spans="3:9">
      <c r="C54" s="2" t="s">
        <v>48</v>
      </c>
      <c r="D54" s="1">
        <v>0</v>
      </c>
      <c r="F54" s="2"/>
      <c r="G54" s="15"/>
      <c r="H54" s="20"/>
      <c r="I54" s="16"/>
    </row>
    <row r="55" spans="3:9">
      <c r="C55" s="7" t="s">
        <v>49</v>
      </c>
      <c r="D55" s="8">
        <v>0</v>
      </c>
      <c r="F55" s="2"/>
      <c r="G55" s="15"/>
      <c r="H55" s="20"/>
      <c r="I55" s="16"/>
    </row>
    <row r="56" spans="3:9">
      <c r="C56" s="2" t="s">
        <v>50</v>
      </c>
      <c r="D56" s="172">
        <v>473605</v>
      </c>
      <c r="F56" s="2"/>
      <c r="G56" s="15"/>
      <c r="H56" s="20"/>
      <c r="I56" s="16"/>
    </row>
    <row r="57" spans="3:9">
      <c r="C57" s="2" t="s">
        <v>51</v>
      </c>
      <c r="D57" s="4">
        <v>60552</v>
      </c>
      <c r="F57" s="2"/>
      <c r="G57" s="15"/>
      <c r="H57" s="20"/>
      <c r="I57" s="16"/>
    </row>
    <row r="58" spans="3:9">
      <c r="C58" s="2" t="s">
        <v>52</v>
      </c>
      <c r="D58" s="173">
        <f>D56-D57</f>
        <v>413053</v>
      </c>
      <c r="F58" s="5"/>
      <c r="G58" s="13"/>
      <c r="H58" s="19"/>
      <c r="I58" s="14"/>
    </row>
    <row r="59" spans="3:9">
      <c r="C59" s="2" t="s">
        <v>15</v>
      </c>
      <c r="D59" s="172">
        <f>D56/D51</f>
        <v>17540.925925925927</v>
      </c>
      <c r="F59" s="2"/>
      <c r="G59" s="15"/>
      <c r="H59" s="20"/>
      <c r="I59" s="16"/>
    </row>
    <row r="60" spans="3:9">
      <c r="C60" s="2" t="s">
        <v>16</v>
      </c>
      <c r="D60" s="172">
        <f>D57/D51</f>
        <v>2242.6666666666665</v>
      </c>
      <c r="F60" s="2"/>
      <c r="G60" s="15"/>
      <c r="H60" s="20"/>
      <c r="I60" s="16"/>
    </row>
    <row r="61" spans="3:9">
      <c r="C61" s="2" t="s">
        <v>53</v>
      </c>
      <c r="D61" s="1">
        <v>11</v>
      </c>
      <c r="F61" s="2"/>
      <c r="G61" s="15"/>
      <c r="H61" s="20"/>
      <c r="I61" s="16"/>
    </row>
    <row r="62" spans="3:9">
      <c r="C62" s="2" t="s">
        <v>54</v>
      </c>
      <c r="D62" s="1">
        <v>2</v>
      </c>
      <c r="F62" s="2"/>
      <c r="G62" s="15"/>
      <c r="H62" s="20"/>
      <c r="I62" s="16"/>
    </row>
    <row r="63" spans="3:9">
      <c r="C63" s="2" t="s">
        <v>55</v>
      </c>
      <c r="D63" s="12">
        <v>17.010000000000002</v>
      </c>
      <c r="F63" s="2"/>
      <c r="G63" s="15"/>
      <c r="H63" s="20"/>
      <c r="I63" s="16"/>
    </row>
    <row r="64" spans="3:9" ht="14.25" thickBot="1">
      <c r="C64" s="3" t="s">
        <v>14</v>
      </c>
      <c r="D64" s="6">
        <f>D52/D51</f>
        <v>0.77777777777777779</v>
      </c>
      <c r="F64" s="2"/>
      <c r="G64" s="15"/>
      <c r="H64" s="20"/>
      <c r="I64" s="16"/>
    </row>
    <row r="65" spans="6:11">
      <c r="F65" s="2"/>
      <c r="G65" s="15"/>
      <c r="H65" s="20"/>
      <c r="I65" s="16"/>
    </row>
    <row r="66" spans="6:11" ht="14.25" thickBot="1">
      <c r="F66" s="3"/>
      <c r="G66" s="17"/>
      <c r="H66" s="21"/>
      <c r="I66" s="18"/>
    </row>
    <row r="67" spans="6:11" ht="14.25" thickBot="1">
      <c r="F67" s="36" t="s">
        <v>37</v>
      </c>
      <c r="G67" s="43">
        <f>SUM(G48:G66)</f>
        <v>27</v>
      </c>
      <c r="H67" s="43">
        <f>SUM(H48:H66)</f>
        <v>13</v>
      </c>
      <c r="I67" s="43">
        <f>SUM(I48:I66)</f>
        <v>14</v>
      </c>
    </row>
    <row r="69" spans="6:11" ht="14.25" thickBot="1"/>
    <row r="70" spans="6:11" ht="14.25" thickBot="1">
      <c r="F70" s="195" t="s">
        <v>56</v>
      </c>
      <c r="G70" s="196"/>
      <c r="H70" s="161" t="s">
        <v>40</v>
      </c>
      <c r="I70" s="27" t="s">
        <v>41</v>
      </c>
      <c r="J70" s="28" t="s">
        <v>57</v>
      </c>
      <c r="K70" s="140"/>
    </row>
    <row r="71" spans="6:11">
      <c r="F71" s="5" t="s">
        <v>58</v>
      </c>
      <c r="G71" s="13">
        <v>0</v>
      </c>
      <c r="H71" s="19">
        <v>0</v>
      </c>
      <c r="I71" s="23">
        <v>0</v>
      </c>
      <c r="J71" s="24">
        <v>0</v>
      </c>
      <c r="K71" s="52"/>
    </row>
    <row r="72" spans="6:11">
      <c r="F72" s="2" t="s">
        <v>59</v>
      </c>
      <c r="G72" s="15">
        <v>0</v>
      </c>
      <c r="H72" s="15">
        <v>0</v>
      </c>
      <c r="I72" s="20">
        <v>0</v>
      </c>
      <c r="J72" s="25">
        <v>0</v>
      </c>
      <c r="K72" s="52"/>
    </row>
    <row r="73" spans="6:11">
      <c r="F73" s="2" t="s">
        <v>60</v>
      </c>
      <c r="G73" s="15">
        <v>0</v>
      </c>
      <c r="H73" s="15">
        <v>0</v>
      </c>
      <c r="I73" s="20">
        <v>0</v>
      </c>
      <c r="J73" s="25">
        <v>0</v>
      </c>
      <c r="K73" s="52"/>
    </row>
    <row r="74" spans="6:11">
      <c r="F74" s="2" t="s">
        <v>61</v>
      </c>
      <c r="G74" s="15">
        <v>0</v>
      </c>
      <c r="H74" s="15">
        <v>0</v>
      </c>
      <c r="I74" s="20">
        <v>0</v>
      </c>
      <c r="J74" s="25">
        <v>0</v>
      </c>
      <c r="K74" s="52"/>
    </row>
    <row r="75" spans="6:11" ht="14.25" thickBot="1">
      <c r="F75" s="31" t="s">
        <v>62</v>
      </c>
      <c r="G75" s="32">
        <v>0</v>
      </c>
      <c r="H75" s="32">
        <v>0</v>
      </c>
      <c r="I75" s="33">
        <v>0</v>
      </c>
      <c r="J75" s="34">
        <v>0</v>
      </c>
      <c r="K75" s="52"/>
    </row>
    <row r="76" spans="6:11" ht="14.25" thickBot="1">
      <c r="F76" s="30" t="s">
        <v>37</v>
      </c>
      <c r="G76" s="30"/>
      <c r="H76" s="30"/>
      <c r="I76" s="35"/>
      <c r="J76" s="123">
        <f>SUM(J71:J75)</f>
        <v>0</v>
      </c>
      <c r="K76" s="141"/>
    </row>
  </sheetData>
  <autoFilter ref="A1:T36"/>
  <mergeCells count="3">
    <mergeCell ref="C47:D47"/>
    <mergeCell ref="F47:G47"/>
    <mergeCell ref="F70:G70"/>
  </mergeCells>
  <phoneticPr fontId="17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U78"/>
  <sheetViews>
    <sheetView tabSelected="1"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B27" sqref="B27"/>
    </sheetView>
  </sheetViews>
  <sheetFormatPr defaultColWidth="10" defaultRowHeight="13.5"/>
  <cols>
    <col min="1" max="1" width="9.625" customWidth="1"/>
    <col min="2" max="2" width="4.625" customWidth="1"/>
    <col min="3" max="3" width="15.125" bestFit="1" customWidth="1"/>
    <col min="4" max="4" width="17.25" customWidth="1"/>
    <col min="5" max="5" width="21.375" bestFit="1" customWidth="1"/>
    <col min="6" max="6" width="6.875" customWidth="1"/>
    <col min="7" max="7" width="15.625" bestFit="1" customWidth="1"/>
    <col min="8" max="8" width="13.125" customWidth="1"/>
    <col min="9" max="9" width="15" bestFit="1" customWidth="1"/>
    <col min="10" max="11" width="15" customWidth="1"/>
    <col min="12" max="12" width="6.25" customWidth="1"/>
    <col min="13" max="13" width="10.25" bestFit="1" customWidth="1"/>
    <col min="14" max="14" width="9" bestFit="1" customWidth="1"/>
    <col min="15" max="15" width="13.625" bestFit="1" customWidth="1"/>
    <col min="16" max="16" width="25.5" bestFit="1" customWidth="1"/>
    <col min="17" max="17" width="9" customWidth="1"/>
    <col min="19" max="19" width="15.875" customWidth="1"/>
    <col min="20" max="20" width="11.625" bestFit="1" customWidth="1"/>
    <col min="21" max="21" width="78.625" customWidth="1"/>
  </cols>
  <sheetData>
    <row r="2" spans="1:21" ht="14.25" thickBot="1">
      <c r="D2" s="154" t="s">
        <v>643</v>
      </c>
      <c r="E2" s="174">
        <v>1000000</v>
      </c>
      <c r="F2" s="154" t="s">
        <v>644</v>
      </c>
      <c r="G2" s="175" t="s">
        <v>645</v>
      </c>
      <c r="H2" s="175">
        <v>2</v>
      </c>
      <c r="I2" s="175" t="s">
        <v>646</v>
      </c>
      <c r="J2" s="176" t="s">
        <v>647</v>
      </c>
      <c r="K2" s="176"/>
      <c r="L2" s="176">
        <v>120</v>
      </c>
      <c r="M2" s="176" t="s">
        <v>648</v>
      </c>
      <c r="Q2" s="198" t="s">
        <v>786</v>
      </c>
    </row>
    <row r="3" spans="1:21" ht="27.75" thickBot="1">
      <c r="A3" s="37" t="s">
        <v>22</v>
      </c>
      <c r="B3" s="38" t="s">
        <v>23</v>
      </c>
      <c r="C3" s="142" t="s">
        <v>649</v>
      </c>
      <c r="D3" s="133" t="s">
        <v>650</v>
      </c>
      <c r="E3" s="38" t="s">
        <v>24</v>
      </c>
      <c r="F3" s="146" t="s">
        <v>25</v>
      </c>
      <c r="G3" s="38" t="s">
        <v>26</v>
      </c>
      <c r="H3" s="38" t="s">
        <v>27</v>
      </c>
      <c r="I3" s="142" t="s">
        <v>102</v>
      </c>
      <c r="J3" s="142" t="s">
        <v>488</v>
      </c>
      <c r="K3" s="142" t="s">
        <v>739</v>
      </c>
      <c r="L3" s="146" t="s">
        <v>28</v>
      </c>
      <c r="M3" s="38" t="s">
        <v>29</v>
      </c>
      <c r="N3" s="38" t="s">
        <v>30</v>
      </c>
      <c r="O3" s="142" t="s">
        <v>96</v>
      </c>
      <c r="P3" s="38" t="s">
        <v>31</v>
      </c>
      <c r="Q3" s="38" t="s">
        <v>32</v>
      </c>
      <c r="R3" s="133" t="s">
        <v>651</v>
      </c>
      <c r="S3" s="168" t="s">
        <v>498</v>
      </c>
      <c r="T3" s="143" t="s">
        <v>121</v>
      </c>
      <c r="U3" s="143" t="s">
        <v>122</v>
      </c>
    </row>
    <row r="4" spans="1:21" ht="40.5">
      <c r="A4" t="s">
        <v>484</v>
      </c>
      <c r="B4" s="132" t="s">
        <v>652</v>
      </c>
      <c r="C4" s="134">
        <f>(E2*$H$2/100)/(ABS(H4-J4)*$L$2)</f>
        <v>46296.296296295681</v>
      </c>
      <c r="D4" s="134">
        <v>40000</v>
      </c>
      <c r="E4" s="162" t="s">
        <v>787</v>
      </c>
      <c r="F4" s="132" t="s">
        <v>642</v>
      </c>
      <c r="G4" s="132" t="s">
        <v>653</v>
      </c>
      <c r="H4">
        <v>1.329</v>
      </c>
      <c r="I4" s="132" t="s">
        <v>654</v>
      </c>
      <c r="J4">
        <v>1.3253999999999999</v>
      </c>
      <c r="K4" t="s">
        <v>740</v>
      </c>
      <c r="L4" s="132" t="s">
        <v>642</v>
      </c>
      <c r="M4" s="132" t="s">
        <v>677</v>
      </c>
      <c r="N4">
        <v>1.3586</v>
      </c>
      <c r="O4" s="132" t="s">
        <v>655</v>
      </c>
      <c r="P4" s="160" t="s">
        <v>706</v>
      </c>
      <c r="Q4" s="132">
        <v>1</v>
      </c>
      <c r="R4" s="199">
        <f>ABS(N4-H4)*10000*Q4</f>
        <v>296.00000000000068</v>
      </c>
      <c r="S4" s="135">
        <f>(R4*D4)/10000*$L$2</f>
        <v>142080.00000000032</v>
      </c>
      <c r="T4" s="178">
        <f>E2+S4</f>
        <v>1142080.0000000002</v>
      </c>
      <c r="U4" s="162" t="s">
        <v>659</v>
      </c>
    </row>
    <row r="5" spans="1:21" ht="27">
      <c r="A5" s="132" t="s">
        <v>483</v>
      </c>
      <c r="B5" s="132" t="s">
        <v>652</v>
      </c>
      <c r="C5" s="134">
        <f>(T4*$H$2/100)/(ABS(H5-J5)*$L$2)</f>
        <v>38069.333333334158</v>
      </c>
      <c r="D5" s="134">
        <v>30000</v>
      </c>
      <c r="E5" s="162" t="s">
        <v>788</v>
      </c>
      <c r="F5" s="132" t="s">
        <v>642</v>
      </c>
      <c r="G5" s="132" t="s">
        <v>657</v>
      </c>
      <c r="H5">
        <v>1.3779999999999999</v>
      </c>
      <c r="I5" s="132" t="s">
        <v>656</v>
      </c>
      <c r="J5">
        <v>1.373</v>
      </c>
      <c r="K5" t="s">
        <v>740</v>
      </c>
      <c r="L5" s="132" t="s">
        <v>642</v>
      </c>
      <c r="M5" s="132" t="s">
        <v>678</v>
      </c>
      <c r="N5">
        <v>1.3819999999999999</v>
      </c>
      <c r="O5" s="132" t="s">
        <v>658</v>
      </c>
      <c r="P5" s="160" t="s">
        <v>706</v>
      </c>
      <c r="Q5" s="132">
        <v>1</v>
      </c>
      <c r="R5" s="199">
        <f t="shared" ref="R5:R7" si="0">ABS(N5-H5)*10000*Q5</f>
        <v>40.000000000000036</v>
      </c>
      <c r="S5" s="135">
        <f t="shared" ref="S5:S7" si="1">(R5*D5)/10000*$L$2</f>
        <v>14400.000000000015</v>
      </c>
      <c r="T5" s="135">
        <f>T4+S5</f>
        <v>1156480.0000000002</v>
      </c>
      <c r="U5" s="162" t="s">
        <v>660</v>
      </c>
    </row>
    <row r="6" spans="1:21" ht="27">
      <c r="A6" s="132" t="s">
        <v>483</v>
      </c>
      <c r="B6" s="139" t="s">
        <v>666</v>
      </c>
      <c r="C6" s="134">
        <f t="shared" ref="C6:C38" si="2">(T5*$H$2/100)/(ABS(H6-J6)*$L$2)</f>
        <v>41009.929078014837</v>
      </c>
      <c r="D6" s="134">
        <v>40000</v>
      </c>
      <c r="E6" s="162" t="s">
        <v>789</v>
      </c>
      <c r="F6" s="132" t="s">
        <v>642</v>
      </c>
      <c r="G6" s="139" t="s">
        <v>661</v>
      </c>
      <c r="H6">
        <v>1.3879999999999999</v>
      </c>
      <c r="I6" s="139" t="s">
        <v>662</v>
      </c>
      <c r="J6">
        <v>1.3833</v>
      </c>
      <c r="K6" t="s">
        <v>740</v>
      </c>
      <c r="L6" s="132" t="s">
        <v>642</v>
      </c>
      <c r="M6" s="139" t="s">
        <v>679</v>
      </c>
      <c r="N6">
        <v>1.3955</v>
      </c>
      <c r="O6" s="139" t="s">
        <v>663</v>
      </c>
      <c r="P6" s="160" t="s">
        <v>706</v>
      </c>
      <c r="Q6" s="132">
        <v>1</v>
      </c>
      <c r="R6" s="199">
        <f t="shared" si="0"/>
        <v>75.000000000000625</v>
      </c>
      <c r="S6" s="135">
        <f t="shared" si="1"/>
        <v>36000.000000000298</v>
      </c>
      <c r="T6" s="135">
        <f>T5+S6</f>
        <v>1192480.0000000005</v>
      </c>
      <c r="U6" s="162" t="s">
        <v>664</v>
      </c>
    </row>
    <row r="7" spans="1:21" ht="27">
      <c r="A7" s="132" t="s">
        <v>483</v>
      </c>
      <c r="B7" s="139" t="s">
        <v>667</v>
      </c>
      <c r="C7" s="134">
        <f t="shared" si="2"/>
        <v>33124.444444444431</v>
      </c>
      <c r="D7" s="134">
        <v>30000</v>
      </c>
      <c r="E7" s="162" t="s">
        <v>788</v>
      </c>
      <c r="F7" s="132" t="s">
        <v>642</v>
      </c>
      <c r="G7" s="139" t="s">
        <v>669</v>
      </c>
      <c r="H7">
        <v>1.3879999999999999</v>
      </c>
      <c r="I7" s="139" t="s">
        <v>668</v>
      </c>
      <c r="J7">
        <v>1.3939999999999999</v>
      </c>
      <c r="K7" t="s">
        <v>740</v>
      </c>
      <c r="L7" s="132" t="s">
        <v>642</v>
      </c>
      <c r="M7" s="139" t="s">
        <v>670</v>
      </c>
      <c r="N7">
        <v>1.3779999999999999</v>
      </c>
      <c r="O7" s="139" t="s">
        <v>692</v>
      </c>
      <c r="P7" s="160" t="s">
        <v>706</v>
      </c>
      <c r="Q7" s="132">
        <v>1</v>
      </c>
      <c r="R7" s="199">
        <f t="shared" si="0"/>
        <v>100.00000000000009</v>
      </c>
      <c r="S7" s="135">
        <f t="shared" si="1"/>
        <v>36000.000000000029</v>
      </c>
      <c r="T7" s="135">
        <f>T6+S7</f>
        <v>1228480.0000000005</v>
      </c>
      <c r="U7" s="162" t="s">
        <v>671</v>
      </c>
    </row>
    <row r="8" spans="1:21" ht="27">
      <c r="A8" s="132" t="s">
        <v>483</v>
      </c>
      <c r="B8" s="139" t="s">
        <v>666</v>
      </c>
      <c r="C8" s="134">
        <f t="shared" si="2"/>
        <v>38631.446540881538</v>
      </c>
      <c r="D8" s="134">
        <v>30000</v>
      </c>
      <c r="E8" s="162" t="s">
        <v>790</v>
      </c>
      <c r="F8" s="132" t="s">
        <v>642</v>
      </c>
      <c r="G8" s="139"/>
      <c r="H8">
        <v>1.4219999999999999</v>
      </c>
      <c r="I8" s="139" t="s">
        <v>673</v>
      </c>
      <c r="J8">
        <v>1.4167000000000001</v>
      </c>
      <c r="K8" t="s">
        <v>740</v>
      </c>
      <c r="L8" s="132" t="s">
        <v>642</v>
      </c>
      <c r="M8" s="139"/>
      <c r="O8" s="139"/>
      <c r="P8" s="160" t="s">
        <v>706</v>
      </c>
      <c r="Q8" s="132">
        <v>0</v>
      </c>
      <c r="R8" s="199">
        <f t="shared" ref="R8" si="3">ABS(N8-H8)*10000*Q8</f>
        <v>0</v>
      </c>
      <c r="S8" s="135">
        <f t="shared" ref="S8" si="4">(R8*D8)/10000*$L$2</f>
        <v>0</v>
      </c>
      <c r="T8" s="135">
        <f>T7+S8</f>
        <v>1228480.0000000005</v>
      </c>
      <c r="U8" s="162" t="s">
        <v>674</v>
      </c>
    </row>
    <row r="9" spans="1:21" ht="27">
      <c r="A9" s="132" t="s">
        <v>483</v>
      </c>
      <c r="B9" s="139" t="s">
        <v>666</v>
      </c>
      <c r="C9" s="134">
        <f t="shared" si="2"/>
        <v>37294.474802671575</v>
      </c>
      <c r="D9" s="134">
        <v>30000</v>
      </c>
      <c r="E9" s="162" t="s">
        <v>789</v>
      </c>
      <c r="F9" s="132" t="s">
        <v>642</v>
      </c>
      <c r="G9" s="139" t="s">
        <v>675</v>
      </c>
      <c r="H9">
        <v>1.458</v>
      </c>
      <c r="I9" s="139" t="s">
        <v>676</v>
      </c>
      <c r="J9">
        <v>1.45251</v>
      </c>
      <c r="K9" t="s">
        <v>740</v>
      </c>
      <c r="L9" s="132" t="s">
        <v>642</v>
      </c>
      <c r="M9" s="139" t="s">
        <v>680</v>
      </c>
      <c r="N9">
        <v>1.4579299999999999</v>
      </c>
      <c r="O9" s="139" t="s">
        <v>681</v>
      </c>
      <c r="P9" s="160" t="s">
        <v>706</v>
      </c>
      <c r="Q9" s="132">
        <v>-1</v>
      </c>
      <c r="R9" s="199">
        <f t="shared" ref="R9:R19" si="5">ABS(N9-H9)*10000*Q9</f>
        <v>-0.70000000000014495</v>
      </c>
      <c r="S9" s="135">
        <f t="shared" ref="S9:S19" si="6">(R9*D9)/10000*$L$2</f>
        <v>-252.00000000005218</v>
      </c>
      <c r="T9" s="135">
        <f t="shared" ref="T9:T14" si="7">T8+S9</f>
        <v>1228228.0000000005</v>
      </c>
      <c r="U9" s="162" t="s">
        <v>682</v>
      </c>
    </row>
    <row r="10" spans="1:21" ht="27">
      <c r="A10" s="132" t="s">
        <v>483</v>
      </c>
      <c r="B10" s="139" t="s">
        <v>652</v>
      </c>
      <c r="C10" s="134">
        <f t="shared" si="2"/>
        <v>27588.230008984803</v>
      </c>
      <c r="D10" s="134">
        <v>20000</v>
      </c>
      <c r="E10" s="162" t="s">
        <v>788</v>
      </c>
      <c r="F10" s="132" t="s">
        <v>642</v>
      </c>
      <c r="G10" s="139" t="s">
        <v>684</v>
      </c>
      <c r="H10">
        <v>1.4279999999999999</v>
      </c>
      <c r="I10" s="139" t="s">
        <v>683</v>
      </c>
      <c r="J10">
        <v>1.42058</v>
      </c>
      <c r="K10" t="s">
        <v>740</v>
      </c>
      <c r="L10" s="132" t="s">
        <v>642</v>
      </c>
      <c r="M10" s="139" t="s">
        <v>685</v>
      </c>
      <c r="N10">
        <v>1.42933</v>
      </c>
      <c r="O10" s="139" t="s">
        <v>686</v>
      </c>
      <c r="P10" s="160" t="s">
        <v>706</v>
      </c>
      <c r="Q10" s="132">
        <v>1</v>
      </c>
      <c r="R10" s="199">
        <f t="shared" si="5"/>
        <v>13.300000000000534</v>
      </c>
      <c r="S10" s="135">
        <f t="shared" si="6"/>
        <v>3192.0000000001278</v>
      </c>
      <c r="T10" s="135">
        <f t="shared" si="7"/>
        <v>1231420.0000000007</v>
      </c>
      <c r="U10" s="162" t="s">
        <v>687</v>
      </c>
    </row>
    <row r="11" spans="1:21" ht="40.5">
      <c r="A11" s="132" t="s">
        <v>483</v>
      </c>
      <c r="B11" s="139" t="s">
        <v>688</v>
      </c>
      <c r="C11" s="134">
        <f t="shared" si="2"/>
        <v>22163.786897048667</v>
      </c>
      <c r="D11" s="134">
        <v>20000</v>
      </c>
      <c r="E11" s="162" t="s">
        <v>788</v>
      </c>
      <c r="F11" s="132" t="s">
        <v>642</v>
      </c>
      <c r="G11" s="139" t="s">
        <v>689</v>
      </c>
      <c r="H11">
        <v>1.4159999999999999</v>
      </c>
      <c r="I11" s="139" t="s">
        <v>690</v>
      </c>
      <c r="J11">
        <v>1.4067400000000001</v>
      </c>
      <c r="K11" t="s">
        <v>740</v>
      </c>
      <c r="L11" s="132" t="s">
        <v>642</v>
      </c>
      <c r="M11" s="139" t="s">
        <v>691</v>
      </c>
      <c r="N11">
        <v>1.4339900000000001</v>
      </c>
      <c r="O11" s="139" t="s">
        <v>692</v>
      </c>
      <c r="P11" s="160" t="s">
        <v>706</v>
      </c>
      <c r="Q11" s="132">
        <v>1</v>
      </c>
      <c r="R11" s="199">
        <f t="shared" si="5"/>
        <v>179.90000000000174</v>
      </c>
      <c r="S11" s="135">
        <f t="shared" si="6"/>
        <v>43176.000000000415</v>
      </c>
      <c r="T11" s="135">
        <f t="shared" si="7"/>
        <v>1274596.0000000012</v>
      </c>
      <c r="U11" s="162" t="s">
        <v>693</v>
      </c>
    </row>
    <row r="12" spans="1:21" ht="67.5">
      <c r="A12" s="132" t="s">
        <v>483</v>
      </c>
      <c r="B12" s="139" t="s">
        <v>694</v>
      </c>
      <c r="C12" s="134">
        <f t="shared" si="2"/>
        <v>46688.498168497659</v>
      </c>
      <c r="D12" s="134">
        <v>40000</v>
      </c>
      <c r="E12" s="162" t="s">
        <v>791</v>
      </c>
      <c r="F12" s="132" t="s">
        <v>642</v>
      </c>
      <c r="G12" s="139" t="s">
        <v>695</v>
      </c>
      <c r="H12">
        <v>1.46</v>
      </c>
      <c r="I12" s="139" t="s">
        <v>696</v>
      </c>
      <c r="J12">
        <v>1.46455</v>
      </c>
      <c r="K12" t="s">
        <v>740</v>
      </c>
      <c r="L12" s="132" t="s">
        <v>642</v>
      </c>
      <c r="M12" s="139" t="s">
        <v>697</v>
      </c>
      <c r="N12">
        <v>1.45736</v>
      </c>
      <c r="O12" s="139" t="s">
        <v>698</v>
      </c>
      <c r="P12" s="160" t="s">
        <v>706</v>
      </c>
      <c r="Q12" s="132">
        <v>1</v>
      </c>
      <c r="R12" s="199">
        <f t="shared" si="5"/>
        <v>26.399999999999757</v>
      </c>
      <c r="S12" s="135">
        <f t="shared" si="6"/>
        <v>12671.999999999884</v>
      </c>
      <c r="T12" s="135">
        <f t="shared" si="7"/>
        <v>1287268.0000000009</v>
      </c>
      <c r="U12" s="162" t="s">
        <v>699</v>
      </c>
    </row>
    <row r="13" spans="1:21" ht="27">
      <c r="A13" s="132" t="s">
        <v>483</v>
      </c>
      <c r="B13" s="139" t="s">
        <v>667</v>
      </c>
      <c r="C13" s="134">
        <f t="shared" si="2"/>
        <v>73223.435722409413</v>
      </c>
      <c r="D13" s="134">
        <v>70000</v>
      </c>
      <c r="E13" s="162" t="s">
        <v>788</v>
      </c>
      <c r="F13" s="132" t="s">
        <v>642</v>
      </c>
      <c r="G13" s="139" t="s">
        <v>700</v>
      </c>
      <c r="H13">
        <v>1.44</v>
      </c>
      <c r="I13" s="139" t="s">
        <v>701</v>
      </c>
      <c r="J13" s="132">
        <v>1.44293</v>
      </c>
      <c r="K13" t="s">
        <v>740</v>
      </c>
      <c r="L13" s="132" t="s">
        <v>642</v>
      </c>
      <c r="M13" s="139" t="s">
        <v>702</v>
      </c>
      <c r="N13">
        <v>1.40917</v>
      </c>
      <c r="O13" s="139" t="s">
        <v>703</v>
      </c>
      <c r="P13" s="160" t="s">
        <v>706</v>
      </c>
      <c r="Q13" s="132">
        <v>1</v>
      </c>
      <c r="R13" s="199">
        <f t="shared" si="5"/>
        <v>308.29999999999916</v>
      </c>
      <c r="S13" s="135">
        <f t="shared" si="6"/>
        <v>258971.99999999927</v>
      </c>
      <c r="T13" s="135">
        <f t="shared" si="7"/>
        <v>1546240.0000000002</v>
      </c>
      <c r="U13" s="162" t="s">
        <v>704</v>
      </c>
    </row>
    <row r="14" spans="1:21" ht="54">
      <c r="A14" s="132" t="s">
        <v>483</v>
      </c>
      <c r="B14" s="139" t="s">
        <v>667</v>
      </c>
      <c r="C14" s="134">
        <f t="shared" si="2"/>
        <v>19777.948324379493</v>
      </c>
      <c r="D14" s="134">
        <v>10000</v>
      </c>
      <c r="E14" s="162" t="s">
        <v>791</v>
      </c>
      <c r="F14" s="132" t="s">
        <v>642</v>
      </c>
      <c r="G14" s="139" t="s">
        <v>707</v>
      </c>
      <c r="H14">
        <v>1.42</v>
      </c>
      <c r="I14" s="139" t="s">
        <v>708</v>
      </c>
      <c r="J14" s="132">
        <v>1.43303</v>
      </c>
      <c r="K14" t="s">
        <v>740</v>
      </c>
      <c r="L14" s="132" t="s">
        <v>642</v>
      </c>
      <c r="M14" s="139" t="s">
        <v>709</v>
      </c>
      <c r="N14">
        <v>1.41167</v>
      </c>
      <c r="O14" s="139" t="s">
        <v>710</v>
      </c>
      <c r="P14" s="160" t="s">
        <v>706</v>
      </c>
      <c r="Q14" s="132">
        <v>1</v>
      </c>
      <c r="R14" s="199">
        <f t="shared" si="5"/>
        <v>83.299999999999486</v>
      </c>
      <c r="S14" s="135">
        <f t="shared" si="6"/>
        <v>9995.9999999999382</v>
      </c>
      <c r="T14" s="135">
        <f t="shared" si="7"/>
        <v>1556236.0000000002</v>
      </c>
      <c r="U14" s="162" t="s">
        <v>711</v>
      </c>
    </row>
    <row r="15" spans="1:21" ht="67.5">
      <c r="A15" s="132" t="s">
        <v>483</v>
      </c>
      <c r="B15" s="139" t="s">
        <v>712</v>
      </c>
      <c r="C15" s="134">
        <f t="shared" si="2"/>
        <v>19212.790123457013</v>
      </c>
      <c r="D15" s="134">
        <v>10000</v>
      </c>
      <c r="E15" s="162" t="s">
        <v>789</v>
      </c>
      <c r="F15" s="132" t="s">
        <v>642</v>
      </c>
      <c r="G15" s="139" t="s">
        <v>713</v>
      </c>
      <c r="H15">
        <v>1.446</v>
      </c>
      <c r="I15" s="139" t="s">
        <v>714</v>
      </c>
      <c r="J15" s="132">
        <v>1.4325000000000001</v>
      </c>
      <c r="K15" t="s">
        <v>740</v>
      </c>
      <c r="L15" s="132" t="s">
        <v>642</v>
      </c>
      <c r="M15" s="139" t="s">
        <v>716</v>
      </c>
      <c r="N15" s="132">
        <v>1.4325000000000001</v>
      </c>
      <c r="O15" s="139" t="s">
        <v>715</v>
      </c>
      <c r="P15" s="160" t="s">
        <v>706</v>
      </c>
      <c r="Q15" s="139">
        <v>-1</v>
      </c>
      <c r="R15" s="199">
        <f t="shared" si="5"/>
        <v>-134.99999999999847</v>
      </c>
      <c r="S15" s="135">
        <f t="shared" si="6"/>
        <v>-16199.999999999816</v>
      </c>
      <c r="T15" s="135">
        <f t="shared" ref="T15:T16" si="8">T14+S15</f>
        <v>1540036.0000000005</v>
      </c>
      <c r="U15" s="162" t="s">
        <v>717</v>
      </c>
    </row>
    <row r="16" spans="1:21" ht="27">
      <c r="A16" s="132" t="s">
        <v>483</v>
      </c>
      <c r="B16" s="139" t="s">
        <v>667</v>
      </c>
      <c r="C16" s="134">
        <f t="shared" si="2"/>
        <v>14452.289789789795</v>
      </c>
      <c r="D16" s="134">
        <v>10000</v>
      </c>
      <c r="E16" s="160" t="s">
        <v>721</v>
      </c>
      <c r="F16" s="132" t="s">
        <v>642</v>
      </c>
      <c r="G16" s="139" t="s">
        <v>720</v>
      </c>
      <c r="H16">
        <v>1.397</v>
      </c>
      <c r="I16" s="139" t="s">
        <v>719</v>
      </c>
      <c r="J16" s="132">
        <v>1.41476</v>
      </c>
      <c r="K16" s="132" t="s">
        <v>718</v>
      </c>
      <c r="L16" s="132" t="s">
        <v>642</v>
      </c>
      <c r="M16" s="139" t="s">
        <v>722</v>
      </c>
      <c r="N16" s="132">
        <v>1.35961</v>
      </c>
      <c r="O16" s="139" t="s">
        <v>723</v>
      </c>
      <c r="P16" s="160" t="s">
        <v>706</v>
      </c>
      <c r="Q16" s="132">
        <v>1</v>
      </c>
      <c r="R16" s="199">
        <f t="shared" si="5"/>
        <v>373.90000000000032</v>
      </c>
      <c r="S16" s="135">
        <f t="shared" si="6"/>
        <v>44868.000000000036</v>
      </c>
      <c r="T16" s="135">
        <f t="shared" si="8"/>
        <v>1584904.0000000005</v>
      </c>
      <c r="U16" s="162" t="s">
        <v>724</v>
      </c>
    </row>
    <row r="17" spans="1:21" ht="40.5">
      <c r="A17" s="132" t="s">
        <v>483</v>
      </c>
      <c r="B17" s="139" t="s">
        <v>652</v>
      </c>
      <c r="C17" s="134">
        <f t="shared" si="2"/>
        <v>17716.342499440856</v>
      </c>
      <c r="D17" s="134">
        <v>10000</v>
      </c>
      <c r="E17" s="160" t="s">
        <v>725</v>
      </c>
      <c r="F17" s="132" t="s">
        <v>642</v>
      </c>
      <c r="G17" s="139" t="s">
        <v>726</v>
      </c>
      <c r="H17">
        <v>1.3740000000000001</v>
      </c>
      <c r="I17" s="139" t="s">
        <v>727</v>
      </c>
      <c r="J17" s="132">
        <v>1.3590899999999999</v>
      </c>
      <c r="K17" s="132" t="s">
        <v>728</v>
      </c>
      <c r="L17" s="132" t="s">
        <v>642</v>
      </c>
      <c r="M17" s="139" t="s">
        <v>729</v>
      </c>
      <c r="N17" s="132">
        <v>1.3899699999999999</v>
      </c>
      <c r="O17" s="139" t="s">
        <v>730</v>
      </c>
      <c r="P17" s="160" t="s">
        <v>706</v>
      </c>
      <c r="Q17" s="132">
        <v>1</v>
      </c>
      <c r="R17" s="199">
        <f t="shared" si="5"/>
        <v>159.69999999999817</v>
      </c>
      <c r="S17" s="135">
        <f t="shared" si="6"/>
        <v>19163.999999999782</v>
      </c>
      <c r="T17" s="135">
        <f t="shared" ref="T17" si="9">T16+S17</f>
        <v>1604068.0000000002</v>
      </c>
      <c r="U17" s="162" t="s">
        <v>731</v>
      </c>
    </row>
    <row r="18" spans="1:21" ht="27">
      <c r="A18" s="132" t="s">
        <v>483</v>
      </c>
      <c r="B18" s="139" t="s">
        <v>652</v>
      </c>
      <c r="C18" s="134">
        <f t="shared" si="2"/>
        <v>10145.907653383983</v>
      </c>
      <c r="D18" s="134">
        <v>10000</v>
      </c>
      <c r="E18" s="160" t="s">
        <v>721</v>
      </c>
      <c r="F18" s="132" t="s">
        <v>642</v>
      </c>
      <c r="G18" s="139" t="s">
        <v>734</v>
      </c>
      <c r="H18">
        <v>1.3919999999999999</v>
      </c>
      <c r="I18" s="139" t="s">
        <v>732</v>
      </c>
      <c r="J18" s="132">
        <v>1.36565</v>
      </c>
      <c r="K18" s="132" t="s">
        <v>733</v>
      </c>
      <c r="L18" s="132" t="s">
        <v>642</v>
      </c>
      <c r="M18" s="139" t="s">
        <v>735</v>
      </c>
      <c r="N18" s="139">
        <v>1.4109100000000001</v>
      </c>
      <c r="O18" s="139" t="s">
        <v>736</v>
      </c>
      <c r="P18" s="160" t="s">
        <v>706</v>
      </c>
      <c r="Q18" s="132">
        <v>1</v>
      </c>
      <c r="R18" s="199">
        <f t="shared" si="5"/>
        <v>189.10000000000204</v>
      </c>
      <c r="S18" s="135">
        <f t="shared" si="6"/>
        <v>22692.000000000244</v>
      </c>
      <c r="T18" s="135">
        <f t="shared" ref="T18" si="10">T17+S18</f>
        <v>1626760.0000000005</v>
      </c>
      <c r="U18" s="162" t="s">
        <v>737</v>
      </c>
    </row>
    <row r="19" spans="1:21" ht="27">
      <c r="A19" s="132" t="s">
        <v>483</v>
      </c>
      <c r="B19" s="139" t="s">
        <v>667</v>
      </c>
      <c r="C19" s="134">
        <f t="shared" si="2"/>
        <v>44519.978106185532</v>
      </c>
      <c r="D19" s="134">
        <v>40000</v>
      </c>
      <c r="E19" s="160" t="s">
        <v>745</v>
      </c>
      <c r="F19" s="132" t="s">
        <v>642</v>
      </c>
      <c r="G19" s="139" t="s">
        <v>741</v>
      </c>
      <c r="H19">
        <v>1.335</v>
      </c>
      <c r="I19" s="139" t="s">
        <v>738</v>
      </c>
      <c r="J19" s="132">
        <v>1.3410899999999999</v>
      </c>
      <c r="K19" t="s">
        <v>740</v>
      </c>
      <c r="L19" s="132" t="s">
        <v>642</v>
      </c>
      <c r="M19" s="139" t="s">
        <v>742</v>
      </c>
      <c r="N19" s="139">
        <v>1.3273999999999999</v>
      </c>
      <c r="O19" s="139" t="s">
        <v>743</v>
      </c>
      <c r="P19" s="160" t="s">
        <v>706</v>
      </c>
      <c r="Q19" s="132">
        <v>1</v>
      </c>
      <c r="R19" s="199">
        <f t="shared" si="5"/>
        <v>76.000000000000512</v>
      </c>
      <c r="S19" s="135">
        <f t="shared" si="6"/>
        <v>36480.000000000247</v>
      </c>
      <c r="T19" s="135">
        <f t="shared" ref="T19" si="11">T18+S19</f>
        <v>1663240.0000000007</v>
      </c>
      <c r="U19" s="162" t="s">
        <v>744</v>
      </c>
    </row>
    <row r="20" spans="1:21" ht="27">
      <c r="A20" s="132" t="s">
        <v>483</v>
      </c>
      <c r="B20" s="139" t="s">
        <v>712</v>
      </c>
      <c r="C20" s="134">
        <f t="shared" si="2"/>
        <v>25385.225885225806</v>
      </c>
      <c r="D20" s="134">
        <v>20000</v>
      </c>
      <c r="E20" s="160" t="s">
        <v>725</v>
      </c>
      <c r="F20" s="132" t="s">
        <v>642</v>
      </c>
      <c r="G20" s="139"/>
      <c r="H20">
        <v>1.3460000000000001</v>
      </c>
      <c r="I20" s="139" t="s">
        <v>746</v>
      </c>
      <c r="J20" s="132">
        <v>1.33508</v>
      </c>
      <c r="K20" s="132" t="s">
        <v>747</v>
      </c>
      <c r="L20" s="132" t="s">
        <v>642</v>
      </c>
      <c r="M20" s="139"/>
      <c r="N20" s="132"/>
      <c r="O20" s="139"/>
      <c r="P20" s="160" t="s">
        <v>706</v>
      </c>
      <c r="Q20" s="132">
        <v>0</v>
      </c>
      <c r="R20" s="199">
        <f t="shared" ref="R20" si="12">ABS(N20-H20)*10000*Q20</f>
        <v>0</v>
      </c>
      <c r="S20" s="135">
        <f t="shared" ref="S20" si="13">(R20*D20)/10000*$L$2</f>
        <v>0</v>
      </c>
      <c r="T20" s="135">
        <f>T19+S20</f>
        <v>1663240.0000000007</v>
      </c>
      <c r="U20" s="162"/>
    </row>
    <row r="21" spans="1:21" ht="27">
      <c r="A21" s="132" t="s">
        <v>483</v>
      </c>
      <c r="B21" s="139" t="s">
        <v>748</v>
      </c>
      <c r="C21" s="134">
        <f t="shared" si="2"/>
        <v>33158.692185007414</v>
      </c>
      <c r="D21" s="134">
        <v>30000</v>
      </c>
      <c r="E21" s="160" t="s">
        <v>725</v>
      </c>
      <c r="F21" s="132" t="s">
        <v>642</v>
      </c>
      <c r="G21" s="139" t="s">
        <v>749</v>
      </c>
      <c r="H21">
        <v>1.3169999999999999</v>
      </c>
      <c r="I21" s="139" t="s">
        <v>750</v>
      </c>
      <c r="J21" s="132">
        <v>1.3253600000000001</v>
      </c>
      <c r="K21" t="s">
        <v>740</v>
      </c>
      <c r="L21" s="132" t="s">
        <v>642</v>
      </c>
      <c r="M21" s="139" t="s">
        <v>751</v>
      </c>
      <c r="N21" s="132">
        <v>1.3008299999999999</v>
      </c>
      <c r="O21" s="139" t="s">
        <v>752</v>
      </c>
      <c r="P21" s="160" t="s">
        <v>706</v>
      </c>
      <c r="Q21" s="132">
        <v>1</v>
      </c>
      <c r="R21" s="199">
        <f>ABS(N21-H21)*10000*Q21</f>
        <v>161.70000000000019</v>
      </c>
      <c r="S21" s="135">
        <f>(R21*D21)/10000*$L$2</f>
        <v>58212.000000000065</v>
      </c>
      <c r="T21" s="135">
        <f t="shared" ref="T21:T22" si="14">T20+S21</f>
        <v>1721452.0000000007</v>
      </c>
      <c r="U21" s="160" t="s">
        <v>753</v>
      </c>
    </row>
    <row r="22" spans="1:21" ht="27">
      <c r="A22" s="132" t="s">
        <v>483</v>
      </c>
      <c r="B22" s="139" t="s">
        <v>652</v>
      </c>
      <c r="C22" s="134">
        <f t="shared" si="2"/>
        <v>38719.118308591285</v>
      </c>
      <c r="D22" s="134">
        <v>30000</v>
      </c>
      <c r="E22" s="160" t="s">
        <v>725</v>
      </c>
      <c r="F22" s="132" t="s">
        <v>642</v>
      </c>
      <c r="G22" s="139"/>
      <c r="H22">
        <v>1.31</v>
      </c>
      <c r="I22" s="139" t="s">
        <v>754</v>
      </c>
      <c r="J22" s="132">
        <v>1.3025899999999999</v>
      </c>
      <c r="K22" s="132" t="s">
        <v>755</v>
      </c>
      <c r="L22" s="132" t="s">
        <v>642</v>
      </c>
      <c r="M22" s="132"/>
      <c r="O22" s="132"/>
      <c r="P22" s="160" t="s">
        <v>706</v>
      </c>
      <c r="Q22" s="132">
        <v>0</v>
      </c>
      <c r="R22" s="199">
        <f>ABS(N22-H22)*10000*Q22</f>
        <v>0</v>
      </c>
      <c r="S22" s="135">
        <f>(R22*D22)/10000*$L$2</f>
        <v>0</v>
      </c>
      <c r="T22" s="135">
        <f>T21+S22</f>
        <v>1721452.0000000007</v>
      </c>
      <c r="U22" s="160" t="s">
        <v>756</v>
      </c>
    </row>
    <row r="23" spans="1:21" ht="27">
      <c r="A23" s="132" t="s">
        <v>483</v>
      </c>
      <c r="B23" s="139" t="s">
        <v>667</v>
      </c>
      <c r="C23" s="134">
        <f t="shared" si="2"/>
        <v>58196.484110887191</v>
      </c>
      <c r="D23" s="134">
        <v>50000</v>
      </c>
      <c r="E23" s="160" t="s">
        <v>763</v>
      </c>
      <c r="F23" s="132" t="s">
        <v>642</v>
      </c>
      <c r="G23" s="139" t="s">
        <v>757</v>
      </c>
      <c r="H23">
        <v>1.274</v>
      </c>
      <c r="I23" s="139" t="s">
        <v>758</v>
      </c>
      <c r="J23" s="132">
        <v>1.2789299999999999</v>
      </c>
      <c r="K23" t="s">
        <v>740</v>
      </c>
      <c r="L23" s="132" t="s">
        <v>642</v>
      </c>
      <c r="M23" s="132" t="s">
        <v>759</v>
      </c>
      <c r="N23">
        <v>1.27074</v>
      </c>
      <c r="O23" s="132" t="s">
        <v>760</v>
      </c>
      <c r="P23" s="160" t="s">
        <v>706</v>
      </c>
      <c r="Q23" s="132">
        <v>1</v>
      </c>
      <c r="R23" s="199">
        <f t="shared" ref="R23:R27" si="15">ABS(N23-H23)*10000*Q23</f>
        <v>32.600000000000406</v>
      </c>
      <c r="S23" s="135">
        <f t="shared" ref="S23:S27" si="16">(R23*D23)/10000*$L$2</f>
        <v>19560.000000000244</v>
      </c>
      <c r="T23" s="135">
        <f t="shared" ref="T23" si="17">T22+S23</f>
        <v>1741012.0000000009</v>
      </c>
      <c r="U23" s="160" t="s">
        <v>761</v>
      </c>
    </row>
    <row r="24" spans="1:21" ht="27">
      <c r="A24" s="132" t="s">
        <v>483</v>
      </c>
      <c r="B24" s="139" t="s">
        <v>712</v>
      </c>
      <c r="C24" s="134">
        <f t="shared" si="2"/>
        <v>88466.056910570522</v>
      </c>
      <c r="D24" s="134">
        <v>80000</v>
      </c>
      <c r="E24" s="160" t="s">
        <v>762</v>
      </c>
      <c r="F24" s="132" t="s">
        <v>642</v>
      </c>
      <c r="G24" s="139" t="s">
        <v>765</v>
      </c>
      <c r="H24">
        <v>1.2749999999999999</v>
      </c>
      <c r="I24" s="139" t="s">
        <v>764</v>
      </c>
      <c r="J24" s="132">
        <v>1.27172</v>
      </c>
      <c r="K24" t="s">
        <v>740</v>
      </c>
      <c r="L24" s="132" t="s">
        <v>642</v>
      </c>
      <c r="M24" s="132" t="s">
        <v>767</v>
      </c>
      <c r="N24">
        <v>1.2927999999999999</v>
      </c>
      <c r="O24" s="132" t="s">
        <v>768</v>
      </c>
      <c r="P24" s="160" t="s">
        <v>706</v>
      </c>
      <c r="Q24" s="132">
        <v>1</v>
      </c>
      <c r="R24" s="199">
        <f t="shared" si="15"/>
        <v>178.00000000000037</v>
      </c>
      <c r="S24" s="135">
        <f t="shared" si="16"/>
        <v>170880.00000000035</v>
      </c>
      <c r="T24" s="135">
        <f t="shared" ref="T24" si="18">T23+S24</f>
        <v>1911892.0000000014</v>
      </c>
      <c r="U24" s="160" t="s">
        <v>766</v>
      </c>
    </row>
    <row r="25" spans="1:21" ht="27">
      <c r="A25" s="132" t="s">
        <v>483</v>
      </c>
      <c r="B25" s="139" t="s">
        <v>652</v>
      </c>
      <c r="C25" s="134">
        <f t="shared" si="2"/>
        <v>74104.341085271881</v>
      </c>
      <c r="D25" s="134">
        <v>70000</v>
      </c>
      <c r="E25" s="160" t="s">
        <v>762</v>
      </c>
      <c r="F25" s="132" t="s">
        <v>642</v>
      </c>
      <c r="G25" s="139" t="s">
        <v>770</v>
      </c>
      <c r="H25">
        <v>1.3120000000000001</v>
      </c>
      <c r="I25" s="139" t="s">
        <v>771</v>
      </c>
      <c r="J25" s="132">
        <v>1.3077000000000001</v>
      </c>
      <c r="K25" t="s">
        <v>740</v>
      </c>
      <c r="L25" s="132" t="s">
        <v>642</v>
      </c>
      <c r="M25" s="132" t="s">
        <v>772</v>
      </c>
      <c r="N25">
        <v>1.3171999999999999</v>
      </c>
      <c r="O25" s="132" t="s">
        <v>773</v>
      </c>
      <c r="P25" s="160" t="s">
        <v>706</v>
      </c>
      <c r="Q25" s="132">
        <v>1</v>
      </c>
      <c r="R25" s="199">
        <f t="shared" si="15"/>
        <v>51.999999999998714</v>
      </c>
      <c r="S25" s="135">
        <f t="shared" si="16"/>
        <v>43679.999999998923</v>
      </c>
      <c r="T25" s="135">
        <f t="shared" ref="T25" si="19">T24+S25</f>
        <v>1955572.0000000002</v>
      </c>
      <c r="U25" s="160" t="s">
        <v>769</v>
      </c>
    </row>
    <row r="26" spans="1:21" ht="27">
      <c r="A26" s="132" t="s">
        <v>483</v>
      </c>
      <c r="B26" s="139" t="s">
        <v>748</v>
      </c>
      <c r="C26" s="134">
        <f t="shared" si="2"/>
        <v>15301.815336463314</v>
      </c>
      <c r="D26" s="134">
        <v>10000</v>
      </c>
      <c r="E26" s="160" t="s">
        <v>725</v>
      </c>
      <c r="F26" s="132" t="s">
        <v>642</v>
      </c>
      <c r="G26" s="139" t="s">
        <v>774</v>
      </c>
      <c r="H26">
        <v>1.3</v>
      </c>
      <c r="I26" s="139" t="s">
        <v>775</v>
      </c>
      <c r="J26" s="132">
        <v>1.3212999999999999</v>
      </c>
      <c r="K26" s="132" t="s">
        <v>776</v>
      </c>
      <c r="L26" s="132" t="s">
        <v>642</v>
      </c>
      <c r="M26" s="132" t="s">
        <v>777</v>
      </c>
      <c r="N26">
        <v>1.3151999999999999</v>
      </c>
      <c r="O26" s="132" t="s">
        <v>778</v>
      </c>
      <c r="P26" s="160" t="s">
        <v>706</v>
      </c>
      <c r="Q26" s="139">
        <v>-1</v>
      </c>
      <c r="R26" s="199">
        <f t="shared" si="15"/>
        <v>-151.99999999999881</v>
      </c>
      <c r="S26" s="135">
        <f t="shared" si="16"/>
        <v>-18239.999999999858</v>
      </c>
      <c r="T26" s="135">
        <f t="shared" ref="T26" si="20">T25+S26</f>
        <v>1937332.0000000005</v>
      </c>
      <c r="U26" s="162" t="s">
        <v>779</v>
      </c>
    </row>
    <row r="27" spans="1:21" ht="40.5">
      <c r="A27" s="132" t="s">
        <v>483</v>
      </c>
      <c r="B27" s="139" t="s">
        <v>652</v>
      </c>
      <c r="C27" s="134">
        <f t="shared" si="2"/>
        <v>56647.134502923604</v>
      </c>
      <c r="D27" s="134">
        <v>50000</v>
      </c>
      <c r="E27" s="160" t="s">
        <v>745</v>
      </c>
      <c r="F27" s="132" t="s">
        <v>642</v>
      </c>
      <c r="G27" s="139" t="s">
        <v>781</v>
      </c>
      <c r="H27">
        <v>1.327</v>
      </c>
      <c r="I27" s="139" t="s">
        <v>780</v>
      </c>
      <c r="J27" s="132">
        <v>1.3212999999999999</v>
      </c>
      <c r="K27" t="s">
        <v>740</v>
      </c>
      <c r="L27" s="132" t="s">
        <v>642</v>
      </c>
      <c r="M27" s="132" t="s">
        <v>782</v>
      </c>
      <c r="N27">
        <v>1.3212999999999999</v>
      </c>
      <c r="O27" t="s">
        <v>740</v>
      </c>
      <c r="P27" s="160" t="s">
        <v>706</v>
      </c>
      <c r="Q27" s="139">
        <v>-1</v>
      </c>
      <c r="R27" s="199">
        <f t="shared" si="15"/>
        <v>-57.000000000000384</v>
      </c>
      <c r="S27" s="135">
        <f t="shared" si="16"/>
        <v>-34200.000000000233</v>
      </c>
      <c r="T27" s="135">
        <f t="shared" ref="T27" si="21">T26+S27</f>
        <v>1903132.0000000002</v>
      </c>
      <c r="U27" s="162" t="s">
        <v>783</v>
      </c>
    </row>
    <row r="28" spans="1:21" ht="27">
      <c r="A28" s="132" t="s">
        <v>483</v>
      </c>
      <c r="B28" s="139"/>
      <c r="C28" s="134" t="e">
        <f t="shared" si="2"/>
        <v>#DIV/0!</v>
      </c>
      <c r="D28" s="134"/>
      <c r="E28" s="160" t="s">
        <v>705</v>
      </c>
      <c r="F28" s="132" t="s">
        <v>642</v>
      </c>
      <c r="G28" s="139"/>
      <c r="I28" s="139"/>
      <c r="J28" s="132"/>
      <c r="K28" s="132"/>
      <c r="L28" s="132" t="s">
        <v>642</v>
      </c>
      <c r="M28" s="132"/>
      <c r="O28" s="132"/>
      <c r="P28" s="160" t="s">
        <v>706</v>
      </c>
      <c r="Q28" s="132"/>
      <c r="R28" s="199"/>
      <c r="S28" s="135" t="e">
        <f>(R28*D28)/1000*#REF!</f>
        <v>#REF!</v>
      </c>
      <c r="T28" s="135" t="e">
        <f t="shared" ref="T28:T29" si="22">T27+S28</f>
        <v>#REF!</v>
      </c>
      <c r="U28" s="160"/>
    </row>
    <row r="29" spans="1:21" ht="27">
      <c r="A29" s="132" t="s">
        <v>483</v>
      </c>
      <c r="B29" s="139"/>
      <c r="C29" s="134" t="e">
        <f t="shared" si="2"/>
        <v>#REF!</v>
      </c>
      <c r="D29" s="134"/>
      <c r="E29" s="160" t="s">
        <v>705</v>
      </c>
      <c r="F29" s="132" t="s">
        <v>642</v>
      </c>
      <c r="G29" s="139"/>
      <c r="I29" s="139"/>
      <c r="J29" s="132"/>
      <c r="K29" s="132"/>
      <c r="L29" s="132" t="s">
        <v>642</v>
      </c>
      <c r="M29" s="132"/>
      <c r="O29" s="132"/>
      <c r="P29" s="160" t="s">
        <v>706</v>
      </c>
      <c r="Q29" s="132"/>
      <c r="R29" s="199"/>
      <c r="S29" s="135" t="e">
        <f>(R29*D29)/1000*#REF!</f>
        <v>#REF!</v>
      </c>
      <c r="T29" s="135" t="e">
        <f t="shared" si="22"/>
        <v>#REF!</v>
      </c>
      <c r="U29" s="160"/>
    </row>
    <row r="30" spans="1:21" ht="27">
      <c r="A30" s="132" t="s">
        <v>483</v>
      </c>
      <c r="B30" s="139"/>
      <c r="C30" s="134" t="e">
        <f t="shared" si="2"/>
        <v>#REF!</v>
      </c>
      <c r="D30" s="134"/>
      <c r="E30" s="160" t="s">
        <v>705</v>
      </c>
      <c r="F30" s="132" t="s">
        <v>642</v>
      </c>
      <c r="G30" s="139"/>
      <c r="I30" s="139"/>
      <c r="J30" s="132"/>
      <c r="K30" s="132"/>
      <c r="L30" s="132" t="s">
        <v>642</v>
      </c>
      <c r="M30" s="132"/>
      <c r="O30" s="132"/>
      <c r="P30" s="160" t="s">
        <v>706</v>
      </c>
      <c r="Q30" s="139"/>
      <c r="R30" s="199"/>
      <c r="S30" s="135" t="e">
        <f>(#REF!*D30)/1000*#REF!</f>
        <v>#REF!</v>
      </c>
      <c r="T30" s="135" t="e">
        <f>T29+S30</f>
        <v>#REF!</v>
      </c>
      <c r="U30" s="160"/>
    </row>
    <row r="31" spans="1:21" ht="27">
      <c r="A31" s="132" t="s">
        <v>483</v>
      </c>
      <c r="B31" s="139"/>
      <c r="C31" s="134" t="e">
        <f t="shared" si="2"/>
        <v>#REF!</v>
      </c>
      <c r="D31" s="134"/>
      <c r="E31" s="160" t="s">
        <v>705</v>
      </c>
      <c r="F31" s="132" t="s">
        <v>642</v>
      </c>
      <c r="G31" s="139"/>
      <c r="I31" s="139"/>
      <c r="J31" s="132"/>
      <c r="K31" s="132"/>
      <c r="L31" s="132" t="s">
        <v>642</v>
      </c>
      <c r="M31" s="132"/>
      <c r="O31" s="132"/>
      <c r="P31" s="160" t="s">
        <v>706</v>
      </c>
      <c r="Q31" s="132"/>
      <c r="R31" s="199"/>
      <c r="S31" s="135" t="e">
        <f>(R31*D31)/1000*#REF!</f>
        <v>#REF!</v>
      </c>
      <c r="T31" s="135" t="e">
        <f t="shared" ref="T31" si="23">T30+S31</f>
        <v>#REF!</v>
      </c>
      <c r="U31" s="160"/>
    </row>
    <row r="32" spans="1:21" ht="27">
      <c r="A32" s="132" t="s">
        <v>483</v>
      </c>
      <c r="B32" s="139"/>
      <c r="C32" s="134" t="e">
        <f t="shared" si="2"/>
        <v>#REF!</v>
      </c>
      <c r="D32" s="134"/>
      <c r="E32" s="160" t="s">
        <v>705</v>
      </c>
      <c r="F32" s="132" t="s">
        <v>642</v>
      </c>
      <c r="G32" s="139"/>
      <c r="I32" s="139"/>
      <c r="J32" s="132"/>
      <c r="K32" s="132"/>
      <c r="L32" s="132" t="s">
        <v>642</v>
      </c>
      <c r="M32" s="132"/>
      <c r="O32" s="132"/>
      <c r="P32" s="160" t="s">
        <v>706</v>
      </c>
      <c r="Q32" s="132"/>
      <c r="R32" s="199"/>
      <c r="S32" s="135"/>
      <c r="T32" s="135"/>
      <c r="U32" s="160"/>
    </row>
    <row r="33" spans="1:21" ht="27">
      <c r="A33" s="132" t="s">
        <v>483</v>
      </c>
      <c r="B33" s="139"/>
      <c r="C33" s="134" t="e">
        <f t="shared" si="2"/>
        <v>#DIV/0!</v>
      </c>
      <c r="D33" s="134"/>
      <c r="E33" s="160" t="s">
        <v>705</v>
      </c>
      <c r="F33" s="132" t="s">
        <v>642</v>
      </c>
      <c r="G33" s="139"/>
      <c r="I33" s="139"/>
      <c r="J33" s="132"/>
      <c r="K33" s="132"/>
      <c r="L33" s="132" t="s">
        <v>642</v>
      </c>
      <c r="M33" s="132"/>
      <c r="O33" s="132"/>
      <c r="P33" s="160" t="s">
        <v>706</v>
      </c>
      <c r="Q33" s="132"/>
      <c r="R33" s="199"/>
      <c r="S33" s="135"/>
      <c r="T33" s="135"/>
      <c r="U33" s="160"/>
    </row>
    <row r="34" spans="1:21" ht="27">
      <c r="A34" s="132" t="s">
        <v>483</v>
      </c>
      <c r="B34" s="139"/>
      <c r="C34" s="134" t="e">
        <f t="shared" si="2"/>
        <v>#DIV/0!</v>
      </c>
      <c r="D34" s="134"/>
      <c r="E34" s="160" t="s">
        <v>705</v>
      </c>
      <c r="F34" s="132" t="s">
        <v>642</v>
      </c>
      <c r="G34" s="139"/>
      <c r="I34" s="139"/>
      <c r="J34" s="132"/>
      <c r="K34" s="132"/>
      <c r="L34" s="132" t="s">
        <v>642</v>
      </c>
      <c r="M34" s="132"/>
      <c r="O34" s="132"/>
      <c r="P34" s="160" t="s">
        <v>706</v>
      </c>
      <c r="Q34" s="132"/>
      <c r="R34" s="199"/>
      <c r="S34" s="135"/>
      <c r="T34" s="135"/>
      <c r="U34" s="160"/>
    </row>
    <row r="35" spans="1:21" ht="27">
      <c r="A35" s="132" t="s">
        <v>483</v>
      </c>
      <c r="B35" s="139"/>
      <c r="C35" s="134" t="e">
        <f t="shared" si="2"/>
        <v>#DIV/0!</v>
      </c>
      <c r="D35" s="134"/>
      <c r="E35" s="160" t="s">
        <v>705</v>
      </c>
      <c r="F35" s="132" t="s">
        <v>642</v>
      </c>
      <c r="G35" s="139"/>
      <c r="I35" s="139"/>
      <c r="J35" s="132"/>
      <c r="K35" s="132"/>
      <c r="L35" s="132" t="s">
        <v>642</v>
      </c>
      <c r="M35" s="132"/>
      <c r="O35" s="132"/>
      <c r="P35" s="160" t="s">
        <v>706</v>
      </c>
      <c r="Q35" s="132"/>
      <c r="R35" s="199"/>
      <c r="S35" s="135"/>
      <c r="T35" s="135"/>
      <c r="U35" s="160"/>
    </row>
    <row r="36" spans="1:21" ht="27">
      <c r="A36" s="132" t="s">
        <v>483</v>
      </c>
      <c r="B36" s="139"/>
      <c r="C36" s="134" t="e">
        <f t="shared" si="2"/>
        <v>#DIV/0!</v>
      </c>
      <c r="D36" s="134"/>
      <c r="E36" s="160" t="s">
        <v>705</v>
      </c>
      <c r="F36" s="132" t="s">
        <v>642</v>
      </c>
      <c r="G36" s="139"/>
      <c r="I36" s="139"/>
      <c r="J36" s="132"/>
      <c r="K36" s="132"/>
      <c r="L36" s="132" t="s">
        <v>642</v>
      </c>
      <c r="M36" s="132"/>
      <c r="O36" s="132"/>
      <c r="P36" s="160" t="s">
        <v>706</v>
      </c>
      <c r="Q36" s="132"/>
      <c r="R36" s="199"/>
      <c r="S36" s="135"/>
      <c r="T36" s="135"/>
      <c r="U36" s="160"/>
    </row>
    <row r="37" spans="1:21" ht="27">
      <c r="A37" s="132" t="s">
        <v>483</v>
      </c>
      <c r="B37" s="139"/>
      <c r="C37" s="134" t="e">
        <f t="shared" si="2"/>
        <v>#DIV/0!</v>
      </c>
      <c r="D37" s="134"/>
      <c r="E37" s="160" t="s">
        <v>705</v>
      </c>
      <c r="F37" s="132" t="s">
        <v>642</v>
      </c>
      <c r="G37" s="139"/>
      <c r="I37" s="139"/>
      <c r="J37" s="132"/>
      <c r="K37" s="132"/>
      <c r="L37" s="132" t="s">
        <v>642</v>
      </c>
      <c r="M37" s="132"/>
      <c r="O37" s="132"/>
      <c r="P37" s="160" t="s">
        <v>706</v>
      </c>
      <c r="Q37" s="132"/>
      <c r="R37" s="199"/>
      <c r="S37" s="135"/>
      <c r="T37" s="135"/>
      <c r="U37" s="160"/>
    </row>
    <row r="38" spans="1:21" ht="27">
      <c r="A38" s="132" t="s">
        <v>483</v>
      </c>
      <c r="B38" s="139"/>
      <c r="C38" s="134" t="e">
        <f t="shared" si="2"/>
        <v>#DIV/0!</v>
      </c>
      <c r="D38" s="134"/>
      <c r="E38" s="160" t="s">
        <v>705</v>
      </c>
      <c r="F38" s="132" t="s">
        <v>642</v>
      </c>
      <c r="G38" s="139"/>
      <c r="I38" s="132"/>
      <c r="J38" s="132"/>
      <c r="K38" s="132"/>
      <c r="L38" s="132" t="s">
        <v>642</v>
      </c>
      <c r="M38" s="132"/>
      <c r="O38" s="132"/>
      <c r="P38" s="160" t="s">
        <v>706</v>
      </c>
      <c r="Q38" s="139"/>
      <c r="R38" s="200"/>
      <c r="S38" s="135"/>
      <c r="T38" s="135"/>
      <c r="U38" s="160"/>
    </row>
    <row r="39" spans="1:21">
      <c r="D39" s="134"/>
      <c r="R39" s="167"/>
    </row>
    <row r="40" spans="1:21">
      <c r="D40" s="134"/>
      <c r="R40" s="9"/>
    </row>
    <row r="41" spans="1:21" ht="14.25" thickBot="1">
      <c r="A41" s="40"/>
      <c r="B41" s="40"/>
      <c r="C41" s="40"/>
      <c r="D41" s="136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1"/>
      <c r="S41" s="40"/>
    </row>
    <row r="42" spans="1:21" ht="14.25" thickTop="1">
      <c r="Q42" s="42" t="s">
        <v>37</v>
      </c>
      <c r="R42" s="9">
        <f>SUM(R4:R38)</f>
        <v>2000.500000000005</v>
      </c>
      <c r="S42" s="9" t="e">
        <f>SUM(S4:S38)</f>
        <v>#REF!</v>
      </c>
      <c r="T42" s="135"/>
    </row>
    <row r="43" spans="1:21">
      <c r="J43" t="s">
        <v>641</v>
      </c>
      <c r="R43" s="9"/>
    </row>
    <row r="44" spans="1:21">
      <c r="D44" s="132" t="s">
        <v>482</v>
      </c>
      <c r="E44" s="132" t="s">
        <v>91</v>
      </c>
      <c r="R44" s="177"/>
    </row>
    <row r="45" spans="1:21" ht="13.5" customHeight="1">
      <c r="D45" s="132" t="s">
        <v>481</v>
      </c>
      <c r="E45" s="132" t="s">
        <v>85</v>
      </c>
    </row>
    <row r="46" spans="1:21">
      <c r="Q46" s="10"/>
      <c r="R46" s="11"/>
    </row>
    <row r="48" spans="1:21" ht="14.25" thickBot="1"/>
    <row r="49" spans="4:11" ht="14.25" thickBot="1">
      <c r="D49" s="193" t="s">
        <v>38</v>
      </c>
      <c r="E49" s="194"/>
      <c r="G49" s="195" t="s">
        <v>39</v>
      </c>
      <c r="H49" s="196"/>
      <c r="I49" s="171" t="s">
        <v>40</v>
      </c>
      <c r="J49" s="29" t="s">
        <v>41</v>
      </c>
      <c r="K49" s="140"/>
    </row>
    <row r="50" spans="4:11">
      <c r="D50" s="5" t="s">
        <v>42</v>
      </c>
      <c r="E50" s="150" t="s">
        <v>640</v>
      </c>
      <c r="G50" s="149" t="s">
        <v>485</v>
      </c>
      <c r="H50" s="13">
        <f>E53</f>
        <v>27</v>
      </c>
      <c r="I50" s="19">
        <f>E51</f>
        <v>13</v>
      </c>
      <c r="J50" s="22">
        <f>E52</f>
        <v>14</v>
      </c>
      <c r="K50" s="52"/>
    </row>
    <row r="51" spans="4:11">
      <c r="D51" s="2" t="s">
        <v>43</v>
      </c>
      <c r="E51" s="1">
        <v>13</v>
      </c>
      <c r="G51" s="2"/>
      <c r="H51" s="15"/>
      <c r="I51" s="20"/>
      <c r="J51" s="16"/>
      <c r="K51" s="52"/>
    </row>
    <row r="52" spans="4:11">
      <c r="D52" s="2" t="s">
        <v>44</v>
      </c>
      <c r="E52" s="1">
        <v>14</v>
      </c>
      <c r="G52" s="2"/>
      <c r="H52" s="15"/>
      <c r="I52" s="20"/>
      <c r="J52" s="16"/>
      <c r="K52" s="52"/>
    </row>
    <row r="53" spans="4:11">
      <c r="D53" s="2" t="s">
        <v>45</v>
      </c>
      <c r="E53" s="1">
        <f>E52+E51</f>
        <v>27</v>
      </c>
      <c r="G53" s="2"/>
      <c r="H53" s="15"/>
      <c r="I53" s="20"/>
      <c r="J53" s="16"/>
      <c r="K53" s="52"/>
    </row>
    <row r="54" spans="4:11">
      <c r="D54" s="2" t="s">
        <v>46</v>
      </c>
      <c r="E54" s="1">
        <v>21</v>
      </c>
      <c r="G54" s="2"/>
      <c r="H54" s="15"/>
      <c r="I54" s="20"/>
      <c r="J54" s="16"/>
      <c r="K54" s="52"/>
    </row>
    <row r="55" spans="4:11">
      <c r="D55" s="2" t="s">
        <v>47</v>
      </c>
      <c r="E55" s="4">
        <v>6</v>
      </c>
      <c r="G55" s="2"/>
      <c r="H55" s="15"/>
      <c r="I55" s="20"/>
      <c r="J55" s="16"/>
      <c r="K55" s="52"/>
    </row>
    <row r="56" spans="4:11">
      <c r="D56" s="2" t="s">
        <v>48</v>
      </c>
      <c r="E56" s="1">
        <v>0</v>
      </c>
      <c r="G56" s="2"/>
      <c r="H56" s="15"/>
      <c r="I56" s="20"/>
      <c r="J56" s="16"/>
      <c r="K56" s="52"/>
    </row>
    <row r="57" spans="4:11">
      <c r="D57" s="7" t="s">
        <v>49</v>
      </c>
      <c r="E57" s="8">
        <v>0</v>
      </c>
      <c r="G57" s="2"/>
      <c r="H57" s="15"/>
      <c r="I57" s="20"/>
      <c r="J57" s="16"/>
      <c r="K57" s="52"/>
    </row>
    <row r="58" spans="4:11">
      <c r="D58" s="2" t="s">
        <v>50</v>
      </c>
      <c r="E58" s="172">
        <v>473605</v>
      </c>
      <c r="G58" s="2"/>
      <c r="H58" s="15"/>
      <c r="I58" s="20"/>
      <c r="J58" s="16"/>
      <c r="K58" s="52"/>
    </row>
    <row r="59" spans="4:11">
      <c r="D59" s="2" t="s">
        <v>51</v>
      </c>
      <c r="E59" s="4">
        <v>60552</v>
      </c>
      <c r="G59" s="2"/>
      <c r="H59" s="15"/>
      <c r="I59" s="20"/>
      <c r="J59" s="16"/>
      <c r="K59" s="52"/>
    </row>
    <row r="60" spans="4:11">
      <c r="D60" s="2" t="s">
        <v>52</v>
      </c>
      <c r="E60" s="173">
        <f>E58-E59</f>
        <v>413053</v>
      </c>
      <c r="G60" s="5"/>
      <c r="H60" s="13"/>
      <c r="I60" s="19"/>
      <c r="J60" s="14"/>
      <c r="K60" s="52"/>
    </row>
    <row r="61" spans="4:11">
      <c r="D61" s="2" t="s">
        <v>15</v>
      </c>
      <c r="E61" s="172">
        <f>E58/E53</f>
        <v>17540.925925925927</v>
      </c>
      <c r="G61" s="2"/>
      <c r="H61" s="15"/>
      <c r="I61" s="20"/>
      <c r="J61" s="16"/>
      <c r="K61" s="52"/>
    </row>
    <row r="62" spans="4:11">
      <c r="D62" s="2" t="s">
        <v>16</v>
      </c>
      <c r="E62" s="172">
        <f>E59/E53</f>
        <v>2242.6666666666665</v>
      </c>
      <c r="G62" s="2"/>
      <c r="H62" s="15"/>
      <c r="I62" s="20"/>
      <c r="J62" s="16"/>
      <c r="K62" s="52"/>
    </row>
    <row r="63" spans="4:11">
      <c r="D63" s="2" t="s">
        <v>53</v>
      </c>
      <c r="E63" s="1">
        <v>11</v>
      </c>
      <c r="G63" s="2"/>
      <c r="H63" s="15"/>
      <c r="I63" s="20"/>
      <c r="J63" s="16"/>
      <c r="K63" s="52"/>
    </row>
    <row r="64" spans="4:11">
      <c r="D64" s="2" t="s">
        <v>54</v>
      </c>
      <c r="E64" s="1">
        <v>2</v>
      </c>
      <c r="G64" s="2"/>
      <c r="H64" s="15"/>
      <c r="I64" s="20"/>
      <c r="J64" s="16"/>
      <c r="K64" s="52"/>
    </row>
    <row r="65" spans="4:13">
      <c r="D65" s="2" t="s">
        <v>55</v>
      </c>
      <c r="E65" s="12">
        <v>17.010000000000002</v>
      </c>
      <c r="G65" s="2"/>
      <c r="H65" s="15"/>
      <c r="I65" s="20"/>
      <c r="J65" s="16"/>
      <c r="K65" s="52"/>
    </row>
    <row r="66" spans="4:13" ht="14.25" thickBot="1">
      <c r="D66" s="3" t="s">
        <v>14</v>
      </c>
      <c r="E66" s="6">
        <f>E54/E53</f>
        <v>0.77777777777777779</v>
      </c>
      <c r="G66" s="2"/>
      <c r="H66" s="15"/>
      <c r="I66" s="20"/>
      <c r="J66" s="16"/>
      <c r="K66" s="52"/>
    </row>
    <row r="67" spans="4:13">
      <c r="G67" s="2"/>
      <c r="H67" s="15"/>
      <c r="I67" s="20"/>
      <c r="J67" s="16"/>
      <c r="K67" s="52"/>
    </row>
    <row r="68" spans="4:13" ht="14.25" thickBot="1">
      <c r="G68" s="3"/>
      <c r="H68" s="17"/>
      <c r="I68" s="21"/>
      <c r="J68" s="18"/>
      <c r="K68" s="52"/>
    </row>
    <row r="69" spans="4:13" ht="14.25" thickBot="1">
      <c r="G69" s="36" t="s">
        <v>37</v>
      </c>
      <c r="H69" s="43">
        <f>SUM(H50:H68)</f>
        <v>27</v>
      </c>
      <c r="I69" s="43">
        <f>SUM(I50:I68)</f>
        <v>13</v>
      </c>
      <c r="J69" s="43">
        <f>SUM(J50:J68)</f>
        <v>14</v>
      </c>
      <c r="K69" s="52"/>
    </row>
    <row r="71" spans="4:13" ht="14.25" thickBot="1"/>
    <row r="72" spans="4:13" ht="14.25" thickBot="1">
      <c r="G72" s="195" t="s">
        <v>56</v>
      </c>
      <c r="H72" s="196"/>
      <c r="I72" s="171" t="s">
        <v>40</v>
      </c>
      <c r="J72" s="27" t="s">
        <v>41</v>
      </c>
      <c r="K72" s="179"/>
      <c r="L72" s="28" t="s">
        <v>57</v>
      </c>
      <c r="M72" s="140"/>
    </row>
    <row r="73" spans="4:13">
      <c r="G73" s="5" t="s">
        <v>58</v>
      </c>
      <c r="H73" s="13">
        <v>0</v>
      </c>
      <c r="I73" s="19">
        <v>0</v>
      </c>
      <c r="J73" s="23">
        <v>0</v>
      </c>
      <c r="K73" s="180"/>
      <c r="L73" s="24">
        <v>0</v>
      </c>
      <c r="M73" s="52"/>
    </row>
    <row r="74" spans="4:13">
      <c r="G74" s="2" t="s">
        <v>59</v>
      </c>
      <c r="H74" s="15">
        <v>0</v>
      </c>
      <c r="I74" s="15">
        <v>0</v>
      </c>
      <c r="J74" s="20">
        <v>0</v>
      </c>
      <c r="K74" s="181"/>
      <c r="L74" s="25">
        <v>0</v>
      </c>
      <c r="M74" s="52"/>
    </row>
    <row r="75" spans="4:13">
      <c r="G75" s="2" t="s">
        <v>60</v>
      </c>
      <c r="H75" s="15">
        <v>0</v>
      </c>
      <c r="I75" s="15">
        <v>0</v>
      </c>
      <c r="J75" s="20">
        <v>0</v>
      </c>
      <c r="K75" s="181"/>
      <c r="L75" s="25">
        <v>0</v>
      </c>
      <c r="M75" s="52"/>
    </row>
    <row r="76" spans="4:13">
      <c r="G76" s="2" t="s">
        <v>61</v>
      </c>
      <c r="H76" s="15">
        <v>0</v>
      </c>
      <c r="I76" s="15">
        <v>0</v>
      </c>
      <c r="J76" s="20">
        <v>0</v>
      </c>
      <c r="K76" s="181"/>
      <c r="L76" s="25">
        <v>0</v>
      </c>
      <c r="M76" s="52"/>
    </row>
    <row r="77" spans="4:13" ht="14.25" thickBot="1">
      <c r="G77" s="31" t="s">
        <v>62</v>
      </c>
      <c r="H77" s="32">
        <v>0</v>
      </c>
      <c r="I77" s="32">
        <v>0</v>
      </c>
      <c r="J77" s="33">
        <v>0</v>
      </c>
      <c r="K77" s="182"/>
      <c r="L77" s="34">
        <v>0</v>
      </c>
      <c r="M77" s="52"/>
    </row>
    <row r="78" spans="4:13" ht="14.25" thickBot="1">
      <c r="G78" s="30" t="s">
        <v>37</v>
      </c>
      <c r="H78" s="30"/>
      <c r="I78" s="30"/>
      <c r="J78" s="35"/>
      <c r="K78" s="141"/>
      <c r="L78" s="123">
        <f>SUM(L73:L77)</f>
        <v>0</v>
      </c>
      <c r="M78" s="141"/>
    </row>
  </sheetData>
  <autoFilter ref="A3:U38"/>
  <mergeCells count="3">
    <mergeCell ref="D49:E49"/>
    <mergeCell ref="G49:H49"/>
    <mergeCell ref="G72:H72"/>
  </mergeCells>
  <phoneticPr fontId="2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46:A49"/>
  <sheetViews>
    <sheetView topLeftCell="A69" zoomScaleSheetLayoutView="100" workbookViewId="0">
      <selection activeCell="I90" sqref="I90"/>
    </sheetView>
  </sheetViews>
  <sheetFormatPr defaultColWidth="8.875" defaultRowHeight="13.5"/>
  <sheetData>
    <row r="46" spans="1:1" ht="15">
      <c r="A46" s="169" t="s">
        <v>567</v>
      </c>
    </row>
    <row r="47" spans="1:1" ht="15">
      <c r="A47" s="170" t="s">
        <v>568</v>
      </c>
    </row>
    <row r="48" spans="1:1" ht="15">
      <c r="A48" s="169" t="s">
        <v>569</v>
      </c>
    </row>
    <row r="49" spans="1:1" ht="15">
      <c r="A49" s="169" t="s">
        <v>570</v>
      </c>
    </row>
  </sheetData>
  <phoneticPr fontId="13"/>
  <pageMargins left="0.75" right="0.75" top="1" bottom="1" header="0.51111111111111107" footer="0.51111111111111107"/>
  <pageSetup paperSize="9" firstPageNumber="42949631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4"/>
  <sheetViews>
    <sheetView zoomScaleSheetLayoutView="100" workbookViewId="0">
      <selection activeCell="D23" sqref="D23"/>
    </sheetView>
  </sheetViews>
  <sheetFormatPr defaultColWidth="8.875" defaultRowHeight="13.5"/>
  <cols>
    <col min="2" max="2" width="10.5" bestFit="1" customWidth="1"/>
    <col min="3" max="3" width="12.125" bestFit="1" customWidth="1"/>
  </cols>
  <sheetData>
    <row r="1" spans="1:9">
      <c r="A1" s="126" t="s">
        <v>63</v>
      </c>
      <c r="B1" s="127"/>
      <c r="C1" s="127"/>
      <c r="D1" s="127"/>
      <c r="E1" s="127"/>
      <c r="F1" s="127"/>
      <c r="G1" s="127"/>
      <c r="H1" s="127"/>
      <c r="I1" s="130"/>
    </row>
    <row r="2" spans="1:9">
      <c r="A2" s="128" t="s">
        <v>64</v>
      </c>
      <c r="B2" s="129"/>
      <c r="C2" s="129"/>
      <c r="D2" s="129"/>
      <c r="E2" s="129"/>
      <c r="F2" s="129"/>
      <c r="G2" s="129"/>
      <c r="H2" s="129"/>
      <c r="I2" s="130"/>
    </row>
    <row r="3" spans="1:9">
      <c r="A3" s="125"/>
      <c r="D3" s="125"/>
    </row>
    <row r="6" spans="1:9">
      <c r="B6" t="s">
        <v>188</v>
      </c>
    </row>
    <row r="7" spans="1:9">
      <c r="A7" t="s">
        <v>65</v>
      </c>
      <c r="B7" s="145">
        <v>42192</v>
      </c>
      <c r="C7" s="132" t="s">
        <v>316</v>
      </c>
    </row>
    <row r="8" spans="1:9">
      <c r="C8" s="132" t="s">
        <v>190</v>
      </c>
      <c r="D8" s="132" t="s">
        <v>191</v>
      </c>
    </row>
    <row r="9" spans="1:9">
      <c r="D9" t="s">
        <v>189</v>
      </c>
    </row>
    <row r="10" spans="1:9">
      <c r="D10" s="132" t="s">
        <v>256</v>
      </c>
    </row>
    <row r="11" spans="1:9">
      <c r="B11" s="151">
        <v>42193</v>
      </c>
      <c r="C11" s="132" t="s">
        <v>316</v>
      </c>
    </row>
    <row r="12" spans="1:9">
      <c r="C12" s="132" t="s">
        <v>193</v>
      </c>
      <c r="D12" s="132" t="s">
        <v>228</v>
      </c>
    </row>
    <row r="13" spans="1:9">
      <c r="D13" s="132" t="s">
        <v>347</v>
      </c>
    </row>
    <row r="14" spans="1:9">
      <c r="D14" s="132" t="s">
        <v>518</v>
      </c>
    </row>
    <row r="16" spans="1:9">
      <c r="B16" s="151">
        <v>42196</v>
      </c>
      <c r="C16" s="132" t="s">
        <v>516</v>
      </c>
    </row>
    <row r="17" spans="2:4">
      <c r="C17" s="132" t="s">
        <v>190</v>
      </c>
      <c r="D17" s="132" t="s">
        <v>517</v>
      </c>
    </row>
    <row r="18" spans="2:4">
      <c r="D18" s="132" t="s">
        <v>519</v>
      </c>
    </row>
    <row r="19" spans="2:4">
      <c r="D19" s="132" t="s">
        <v>524</v>
      </c>
    </row>
    <row r="20" spans="2:4">
      <c r="D20" s="132" t="s">
        <v>546</v>
      </c>
    </row>
    <row r="22" spans="2:4">
      <c r="B22" s="151">
        <v>42204</v>
      </c>
      <c r="C22" s="132" t="s">
        <v>516</v>
      </c>
      <c r="D22" s="132" t="s">
        <v>785</v>
      </c>
    </row>
    <row r="23" spans="2:4">
      <c r="C23" s="132" t="s">
        <v>665</v>
      </c>
      <c r="D23" s="132" t="s">
        <v>672</v>
      </c>
    </row>
    <row r="24" spans="2:4">
      <c r="D24" s="132" t="s">
        <v>784</v>
      </c>
    </row>
  </sheetData>
  <phoneticPr fontId="13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4:E14"/>
  <sheetViews>
    <sheetView zoomScaleSheetLayoutView="100" workbookViewId="0">
      <selection activeCell="E11" sqref="E11"/>
    </sheetView>
  </sheetViews>
  <sheetFormatPr defaultColWidth="8.875" defaultRowHeight="13.5"/>
  <sheetData>
    <row r="4" spans="2:5">
      <c r="B4" t="s">
        <v>66</v>
      </c>
      <c r="C4" t="s">
        <v>67</v>
      </c>
      <c r="D4" t="s">
        <v>68</v>
      </c>
      <c r="E4" t="s">
        <v>69</v>
      </c>
    </row>
    <row r="5" spans="2:5">
      <c r="C5" t="s">
        <v>70</v>
      </c>
      <c r="D5" t="s">
        <v>68</v>
      </c>
      <c r="E5" t="s">
        <v>69</v>
      </c>
    </row>
    <row r="9" spans="2:5">
      <c r="B9" t="s">
        <v>71</v>
      </c>
      <c r="D9" t="s">
        <v>67</v>
      </c>
      <c r="E9" t="s">
        <v>72</v>
      </c>
    </row>
    <row r="10" spans="2:5">
      <c r="D10" t="s">
        <v>73</v>
      </c>
      <c r="E10" t="s">
        <v>72</v>
      </c>
    </row>
    <row r="13" spans="2:5">
      <c r="B13" t="s">
        <v>74</v>
      </c>
      <c r="E13" t="s">
        <v>67</v>
      </c>
    </row>
    <row r="14" spans="2:5">
      <c r="E14" t="s">
        <v>75</v>
      </c>
    </row>
  </sheetData>
  <phoneticPr fontId="13"/>
  <pageMargins left="0.75" right="0.75" top="1" bottom="1" header="0.51111111111111107" footer="0.51111111111111107"/>
  <pageSetup paperSize="9" firstPageNumber="42949631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ルール＆合計</vt:lpstr>
      <vt:lpstr>検証データ - USD Day</vt:lpstr>
      <vt:lpstr>検証データ - USD 4H</vt:lpstr>
      <vt:lpstr>検証データ - EURUSD Day</vt:lpstr>
      <vt:lpstr>検証データ - EURUSD 4H</vt:lpstr>
      <vt:lpstr>画像</vt:lpstr>
      <vt:lpstr>気づき</vt:lpstr>
      <vt:lpstr>検証終了通貨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YUUYA YAMAMURA</dc:creator>
  <cp:lastModifiedBy>esai</cp:lastModifiedBy>
  <cp:revision/>
  <cp:lastPrinted>1899-12-30T00:00:00Z</cp:lastPrinted>
  <dcterms:created xsi:type="dcterms:W3CDTF">2013-10-09T23:04:08Z</dcterms:created>
  <dcterms:modified xsi:type="dcterms:W3CDTF">2015-07-20T22:46:04Z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