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335" activeTab="1"/>
  </bookViews>
  <sheets>
    <sheet name="ルール＆合計" sheetId="1" r:id="rId1"/>
    <sheet name="検証データ（日足）" sheetId="2" r:id="rId2"/>
    <sheet name="検証データ（240分足）" sheetId="3" r:id="rId3"/>
    <sheet name="検証データ（60分足）" sheetId="4" r:id="rId4"/>
    <sheet name="画像" sheetId="5" r:id="rId5"/>
    <sheet name="気づき" sheetId="6" r:id="rId6"/>
    <sheet name="検証終了通貨" sheetId="7" r:id="rId7"/>
  </sheets>
  <definedNames/>
  <calcPr fullCalcOnLoad="1"/>
</workbook>
</file>

<file path=xl/sharedStrings.xml><?xml version="1.0" encoding="utf-8"?>
<sst xmlns="http://schemas.openxmlformats.org/spreadsheetml/2006/main" count="1585" uniqueCount="712">
  <si>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</si>
  <si>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</si>
  <si>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</si>
  <si>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</si>
  <si>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</si>
  <si>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</si>
  <si>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</si>
  <si>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</si>
  <si>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</si>
  <si>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</si>
  <si>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</si>
  <si>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</si>
  <si>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</si>
  <si>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</si>
  <si>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</si>
  <si>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</si>
  <si>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</si>
  <si>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</si>
  <si>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</si>
  <si>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</si>
  <si>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</si>
  <si>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</si>
  <si>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</si>
  <si>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</si>
  <si>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数量</t>
  </si>
  <si>
    <t>時間足</t>
  </si>
  <si>
    <t>エントリー日時</t>
  </si>
  <si>
    <t>エントリー価格</t>
  </si>
  <si>
    <t>決済日時</t>
  </si>
  <si>
    <t>決済価格</t>
  </si>
  <si>
    <t>決済手法</t>
  </si>
  <si>
    <t>結果</t>
  </si>
  <si>
    <t>買い</t>
  </si>
  <si>
    <t>PB</t>
  </si>
  <si>
    <t>ストップ切り上げ</t>
  </si>
  <si>
    <t>合計</t>
  </si>
  <si>
    <t>トレード詳細データ</t>
  </si>
  <si>
    <t>通貨ペア別エントリー回数</t>
  </si>
  <si>
    <t>Buy</t>
  </si>
  <si>
    <t>Sell</t>
  </si>
  <si>
    <t>トレード期間</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</si>
  <si>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</si>
  <si>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</si>
  <si>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</si>
  <si>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</si>
  <si>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</si>
  <si>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</si>
  <si>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</si>
  <si>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</si>
  <si>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</si>
  <si>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</si>
  <si>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</si>
  <si>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</si>
  <si>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</si>
  <si>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</si>
  <si>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</si>
  <si>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</si>
  <si>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</si>
  <si>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</si>
  <si>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</si>
  <si>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</si>
  <si>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PB:</t>
  </si>
  <si>
    <t>売り　回数</t>
  </si>
  <si>
    <t>買い　回数</t>
  </si>
  <si>
    <t>№</t>
  </si>
  <si>
    <t>日足</t>
  </si>
  <si>
    <t>2010.04.16.00:00</t>
  </si>
  <si>
    <t>勝ち</t>
  </si>
  <si>
    <t>ストップ価格</t>
  </si>
  <si>
    <t>現状資金</t>
  </si>
  <si>
    <t>損益金額</t>
  </si>
  <si>
    <t>資金の5%</t>
  </si>
  <si>
    <t>ストップ幅</t>
  </si>
  <si>
    <t>負け</t>
  </si>
  <si>
    <t>検証ルール</t>
  </si>
  <si>
    <t>気づき：№</t>
  </si>
  <si>
    <t>買い</t>
  </si>
  <si>
    <t>①</t>
  </si>
  <si>
    <t>②</t>
  </si>
  <si>
    <t>③</t>
  </si>
  <si>
    <t>④</t>
  </si>
  <si>
    <t>⑤</t>
  </si>
  <si>
    <t>初期費用は100万円</t>
  </si>
  <si>
    <t>損切りは資金の5%</t>
  </si>
  <si>
    <t>S/Rは考慮せず、PBとMAのみで検証</t>
  </si>
  <si>
    <t>.ストップはダウ及びPBの再出現で移動</t>
  </si>
  <si>
    <t>USD/JPY</t>
  </si>
  <si>
    <t>⑥</t>
  </si>
  <si>
    <t>複利運用（損切りを常に資金の4%に設定）</t>
  </si>
  <si>
    <t>60分</t>
  </si>
  <si>
    <t>240分</t>
  </si>
  <si>
    <t>売り</t>
  </si>
  <si>
    <t>2010.09.15.00:00</t>
  </si>
  <si>
    <t>2010.09.27.00:00</t>
  </si>
  <si>
    <t>2010.09.06.00:00</t>
  </si>
  <si>
    <t>2010.10.27.00:00</t>
  </si>
  <si>
    <t>2011.01.07.00:00</t>
  </si>
  <si>
    <t>2011.01.08.00:00</t>
  </si>
  <si>
    <t>2011.02.09.00:00</t>
  </si>
  <si>
    <t>2011.02.18.00:00</t>
  </si>
  <si>
    <t>2011.06.15.00:00</t>
  </si>
  <si>
    <t>2011.06.16.00:00</t>
  </si>
  <si>
    <t>2011.07.05.00:00</t>
  </si>
  <si>
    <t>2011.07.08.00:00</t>
  </si>
  <si>
    <t>2011.08.03.00:00</t>
  </si>
  <si>
    <t>2011.08.04.00:00</t>
  </si>
  <si>
    <t>2011.08.23.00:00</t>
  </si>
  <si>
    <t>2011.08.25.00:00</t>
  </si>
  <si>
    <t>キャンドルが10MAと20MAの上にあれば買いのみ、下にあれば売りのみ</t>
  </si>
  <si>
    <t>2011.09.19.00:00</t>
  </si>
  <si>
    <t>2011.10.12.00:00</t>
  </si>
  <si>
    <t>2011.11.16.00:00</t>
  </si>
  <si>
    <t>2011.11.23.00:00</t>
  </si>
  <si>
    <t>2011.12.14.00:00</t>
  </si>
  <si>
    <t>2011.12.16.00:00</t>
  </si>
  <si>
    <t>一度ストップをずらしたが、あまり伸びず、すぐストップに掛かってしまった。</t>
  </si>
  <si>
    <t>ストップを移動していき、いい所で決済できた。</t>
  </si>
  <si>
    <t>20MAにきれいにサポートされていたが、すぐに反転してしまった。</t>
  </si>
  <si>
    <t>10MAがレジスタンスになっていたが、すぐにストップロスになった。</t>
  </si>
  <si>
    <t>20MAがレジスタンスになっていたが、すぐにストップロスになった　。レンジに捕まった。</t>
  </si>
  <si>
    <t>全くいい所なし。すぐにストップロス。</t>
  </si>
  <si>
    <t>2012.01.12.00:00</t>
  </si>
  <si>
    <t>2012.01.16.00:00</t>
  </si>
  <si>
    <t>損益pips</t>
  </si>
  <si>
    <t>損益失pips</t>
  </si>
  <si>
    <t>エントリー手法</t>
  </si>
  <si>
    <t>2012.11.29.00:00</t>
  </si>
  <si>
    <t>2013.04.26.00:00</t>
  </si>
  <si>
    <t>2014.01.07.00:00</t>
  </si>
  <si>
    <t>久し振りのエントリーだったが、すぐにストップに掛かってしまった。</t>
  </si>
  <si>
    <t>2014.02.21.00:00</t>
  </si>
  <si>
    <t>2014.02.27.00:00</t>
  </si>
  <si>
    <t>PBが2日続けて出現したが、いい所なく終わった。</t>
  </si>
  <si>
    <t>2014.05.05.00:00</t>
  </si>
  <si>
    <t>2014.01.06.00:00</t>
  </si>
  <si>
    <t>2014.06.02.00:00</t>
  </si>
  <si>
    <t>ダウでストップを移動したらストップに掛かってしまった。</t>
  </si>
  <si>
    <t>2014.10.29.00:00</t>
  </si>
  <si>
    <t>2014.12.16.00:00</t>
  </si>
  <si>
    <t>2015.01.13.00:00</t>
  </si>
  <si>
    <t>2015.02.10.00:00</t>
  </si>
  <si>
    <t>2015.03.17.00:00</t>
  </si>
  <si>
    <t>2015.03.18.00:00</t>
  </si>
  <si>
    <t>2015.04.09.00:00</t>
  </si>
  <si>
    <t>2015.04.14.00:00</t>
  </si>
  <si>
    <t>全くいい所なし。レンジ相場。</t>
  </si>
  <si>
    <t>EUR/JPY</t>
  </si>
  <si>
    <t>2010.02.19.00:00</t>
  </si>
  <si>
    <t>2010.02.23.00:00</t>
  </si>
  <si>
    <t>2010.04.14.00:00</t>
  </si>
  <si>
    <t>10MAにきれいにサポートされていたが、すぐに反転してしまった。</t>
  </si>
  <si>
    <t>2010.07.08.00:00</t>
  </si>
  <si>
    <t>2010.08.06.00:00</t>
  </si>
  <si>
    <t>ダウで一度ストップを移動したが、あまり伸びなかった。</t>
  </si>
  <si>
    <t>ストップを一度移動したので、微損ですんだ。</t>
  </si>
  <si>
    <t>ストップを一度移動したが、レンジに捕まった。</t>
  </si>
  <si>
    <t>PBの出現でストップを移動したが、すぐにストップに掛かってしまった。</t>
  </si>
  <si>
    <t>同上。レンジ相場。</t>
  </si>
  <si>
    <t>PBの出現でストップを移動、いい所で決済できた。</t>
  </si>
  <si>
    <t>PBの出現でストップを移動、プラス決済で終えられた。その後大きく下落、助かった・・・</t>
  </si>
  <si>
    <t>2010.10.12.00:00</t>
  </si>
  <si>
    <t>PBの出現でストップを移動、プラス決済で終えられた。その後はレンジ相場。</t>
  </si>
  <si>
    <t>2011.03.03.00:00</t>
  </si>
  <si>
    <t>2011.03.04.00:00</t>
  </si>
  <si>
    <t>2011.04.27.00:00</t>
  </si>
  <si>
    <t>2011.04.28.00:00</t>
  </si>
  <si>
    <t>全くいい所なし。すぐにストップロス。ただ、その後は反転しダウントレンドへ・・・惜しい</t>
  </si>
  <si>
    <t>2011.06.06.00:00</t>
  </si>
  <si>
    <t>2011.06.10.00:00</t>
  </si>
  <si>
    <t>いい所なし。レンジ相場。</t>
  </si>
  <si>
    <t>2011.08.05.00:00</t>
  </si>
  <si>
    <t>2011.10.10.00:00</t>
  </si>
  <si>
    <t>2011.10.24.00:00</t>
  </si>
  <si>
    <t>2011.10.26.00:00</t>
  </si>
  <si>
    <t>ヒゲで狩られてしまった。</t>
  </si>
  <si>
    <t>2012.03.08.00:00</t>
  </si>
  <si>
    <t>疑問点：PB出現後、いつまでならエントリーは可能か？　MAの向きは考慮すべきか？　ストップ設定価格は高値・安値より少し余裕を持たせるべきか？</t>
  </si>
  <si>
    <t>2012.04.05.00:00</t>
  </si>
  <si>
    <t>いい具合に上昇していったが、その後急激に失速、PBで移動していたストップに掛かる。</t>
  </si>
  <si>
    <t>2012.09.14.00:00</t>
  </si>
  <si>
    <t>2012.10.26.00:00</t>
  </si>
  <si>
    <t>ダウ、PBでストップを移動。</t>
  </si>
  <si>
    <t>2013.04.26.00:00</t>
  </si>
  <si>
    <t>ダウ、PBでストップを移動。トレンドに乗れて大きな利益になった。</t>
  </si>
  <si>
    <t>2013.05.21.00:00</t>
  </si>
  <si>
    <t>2013.05.23.00:00</t>
  </si>
  <si>
    <t>2013.07.31.00:00</t>
  </si>
  <si>
    <t>2013.08.01.00:00</t>
  </si>
  <si>
    <t>すぐに反転、ストップロス。</t>
  </si>
  <si>
    <t>天井掴み。すぐにロスカットに掛かってしまった。</t>
  </si>
  <si>
    <t>2013.10.04.00:00</t>
  </si>
  <si>
    <t>2013.10.11.00:00</t>
  </si>
  <si>
    <t>含み益になったが、その後反転、ロスカット。</t>
  </si>
  <si>
    <t>2013.11.14.00:00</t>
  </si>
  <si>
    <t>2014.01.13.00:00</t>
  </si>
  <si>
    <t>トレンドに乗れ、リスク・リワードも良かった。</t>
  </si>
  <si>
    <t>レンジ相場。ヒゲで掴まった。</t>
  </si>
  <si>
    <t>2014.05.06.00:00</t>
  </si>
  <si>
    <t>2014.05.07.00:00</t>
  </si>
  <si>
    <t>2014.06.09.00:00</t>
  </si>
  <si>
    <t>2014.06.10.00:00</t>
  </si>
  <si>
    <t>2014.08.15.00:00</t>
  </si>
  <si>
    <t>2014.08.18.00:00</t>
  </si>
  <si>
    <t>2014.10.27.00:00</t>
  </si>
  <si>
    <t>2014.12.11.00:00</t>
  </si>
  <si>
    <t>トレンドに乗れた。リスク・リワードがとても効いていた。PB再出現のストップ移動でいい所で決済。</t>
  </si>
  <si>
    <t>GBP/JPY</t>
  </si>
  <si>
    <t>気づき：EURのようなボラのある通貨は特にリスク・リワードの威力を発揮する。</t>
  </si>
  <si>
    <t>疑問点：ルール通りの決済だけだともったいないトレードがあるように思われる。　エントリーを見送るべきトレードを判別できないか？</t>
  </si>
  <si>
    <t>4勝16敗</t>
  </si>
  <si>
    <t>7勝14敗</t>
  </si>
  <si>
    <t>疑問点：エントリー中に逆のPBが出現した時の対処は？</t>
  </si>
  <si>
    <t>2010.03.12.00:00</t>
  </si>
  <si>
    <t>ダウが途切れたので決済。</t>
  </si>
  <si>
    <t>2010.04.09.00:00</t>
  </si>
  <si>
    <t>ストップを移動していたので微損で済んだ。</t>
  </si>
  <si>
    <t>2010.08.02.00:00</t>
  </si>
  <si>
    <t>2010.08.11.00:00</t>
  </si>
  <si>
    <t>最初の足だけ上昇、その後はいい所なし。</t>
  </si>
  <si>
    <t>2010.11.15.00:00</t>
  </si>
  <si>
    <t>2010.11.23.00:00</t>
  </si>
  <si>
    <t>ストップ深かったがトレンド発生せず失速。</t>
  </si>
  <si>
    <t>トレンド発生せず。天井掴み。</t>
  </si>
  <si>
    <t>大きく上昇したが、ダウ発生せずストップまで下げてしまった。もったいないトレード・・・</t>
  </si>
  <si>
    <t>2011.03.02.00:00</t>
  </si>
  <si>
    <t>2011.08.22.00:00</t>
  </si>
  <si>
    <t>2011.10.27.00:00</t>
  </si>
  <si>
    <t>2011.08.26.00:00</t>
  </si>
  <si>
    <t>2011.110.21.00:00</t>
  </si>
  <si>
    <t>2012.02.07.00:00</t>
  </si>
  <si>
    <t>トレンド発生したが、ストップの移動が難しかった。もっと上手いやりかったがあった様に思う・・・</t>
  </si>
  <si>
    <t>2012.05.17.00:00</t>
  </si>
  <si>
    <t>2012.06.18.00:00</t>
  </si>
  <si>
    <t>2012.07.12.00:00</t>
  </si>
  <si>
    <t>2012.08.09.00:00</t>
  </si>
  <si>
    <t>ヒゲで狩られたが再度PB出現。再エントリー。</t>
  </si>
  <si>
    <t>2012.08.10.00:00</t>
  </si>
  <si>
    <t>2012.08.13.00:00</t>
  </si>
  <si>
    <t>GBPはボラが大きく、ストップ移動が難しい。今回のトレードも場合によってはもっと早く切ってしまったかも・・・</t>
  </si>
  <si>
    <t>2013.01.23.00:00</t>
  </si>
  <si>
    <t>2013.04.24.00:00</t>
  </si>
  <si>
    <t>レンジ相場。ボラが全くなくストップロス。</t>
  </si>
  <si>
    <t>2014.07.16.00:00</t>
  </si>
  <si>
    <t>2014.07.17.00:00</t>
  </si>
  <si>
    <t>あっさり負け。</t>
  </si>
  <si>
    <t>2015.02.23.00:00</t>
  </si>
  <si>
    <t>2015.03.06.00:00</t>
  </si>
  <si>
    <t>少し上昇したが力なく反転。</t>
  </si>
  <si>
    <t>2015.06.02.00:00</t>
  </si>
  <si>
    <t>2015.06.29.00:00</t>
  </si>
  <si>
    <t>PBが何度か出現。ストップ上げていたが、窓開けで決済。</t>
  </si>
  <si>
    <t>5勝11敗</t>
  </si>
  <si>
    <t>EUR/USD</t>
  </si>
  <si>
    <t>気づき：GBPはボラが大きくストップに掛かりやすい。　ストップも深い事が多い。</t>
  </si>
  <si>
    <t>2010.10.13.00:00</t>
  </si>
  <si>
    <t>アップトレンドの後期だった。まだ上昇したが、一度ストップ移動し、その後ロスカット。</t>
  </si>
  <si>
    <t>2010.11.09.00:00</t>
  </si>
  <si>
    <t>2011.02.23.00:00</t>
  </si>
  <si>
    <t>2011.05.12.00:00</t>
  </si>
  <si>
    <t>トレンドに乗れた。ダウで何度かストップ移動。最後は急落で大きく含み益を削っての決済。もったいなかった。</t>
  </si>
  <si>
    <t>2012.01.19.00:00</t>
  </si>
  <si>
    <t>2012.02.07.00:00</t>
  </si>
  <si>
    <t>大きなトレンドではなかったが、いい感じに推移した。決済もストップ移動でいい所だった。</t>
  </si>
  <si>
    <t>エントリー後すぐに含み益になったが、その後反転、ヒゲで切らされた。残念・・・</t>
  </si>
  <si>
    <t>2012.11.01.00:00</t>
  </si>
  <si>
    <t>2012.11.22.00:00</t>
  </si>
  <si>
    <t>PB出現でストップ移動。何とか利益確保できた。</t>
  </si>
  <si>
    <t>初めて長期トレンドに乗る事ができた。いいトレードだった</t>
  </si>
  <si>
    <t>いい具合に落ちていったが、その後レンジ、ストップを移動できなかった。</t>
  </si>
  <si>
    <t>気づき：レンジ相場に弱い。　勝率は非常に悪かったが、リスク・リワードの大切さを実感できた。</t>
  </si>
  <si>
    <t>ダウで上手い具合にストップを移動できた。</t>
  </si>
  <si>
    <t>一ヶ月近いレンジ相場。結局ストップ移動できずロスカット。</t>
  </si>
  <si>
    <t>ダウ、PBでストップを移動していたため利益確保できた。ただ、ストップ深かったのでリスク・リワードは良くなかった。</t>
  </si>
  <si>
    <t>2013.02.21.00:00</t>
  </si>
  <si>
    <t>トレンドに乗れたが、途中切らされそうになる場面があった。ストップ幅の設定によっては利益が激減していたかも・・・</t>
  </si>
  <si>
    <t>2013.07.16.00:00</t>
  </si>
  <si>
    <t>2013.08.29.00:00</t>
  </si>
  <si>
    <t>きれいにトレンドにはまり、ストップも順調に上げていけた。</t>
  </si>
  <si>
    <t>2013.12.05.00:00</t>
  </si>
  <si>
    <t>2014.01.03.00:00</t>
  </si>
  <si>
    <t>トレンド発生しそうだったが長い上ヒゲで失速。一回ストップを移動しただけで終了。薄利。</t>
  </si>
  <si>
    <t>長い上ヒゲと陰線で反転。その後すぐに損切り。</t>
  </si>
  <si>
    <t>2014.05.09.00:00</t>
  </si>
  <si>
    <t>2015.02.19.00:00</t>
  </si>
  <si>
    <t>2015.02.20.00:00</t>
  </si>
  <si>
    <t>2015.06.16.00:00</t>
  </si>
  <si>
    <t>2015.06.23.00:00</t>
  </si>
  <si>
    <t>エントリー直後は上昇したが、その後長い陰線でストップロス。</t>
  </si>
  <si>
    <t>6勝5敗</t>
  </si>
  <si>
    <t>GBP/USD</t>
  </si>
  <si>
    <t>気づき：勝率は5割以上あったが、獲得利益は他通貨より悪かった。　エントリー回数が少なかったのも影響している様。</t>
  </si>
  <si>
    <t>疑問点：PB出現後、最初のローソク足の終わり方（陽線か陰線か等）で勝率が違ってくるのでは・・・</t>
  </si>
  <si>
    <t>2010.01.29.00:00</t>
  </si>
  <si>
    <t>ダウでストップを移動したが、ヒゲで狩られてしまった。少しもったいなかった。</t>
  </si>
  <si>
    <t>2010.04.08.00:00</t>
  </si>
  <si>
    <t>2010.04.28.00:00</t>
  </si>
  <si>
    <t>当初は上昇したが、高値更新できず失速。</t>
  </si>
  <si>
    <t>2010.08.24.00:00</t>
  </si>
  <si>
    <t>ボラがなく、レンジ相場の後上昇、損切り。</t>
  </si>
  <si>
    <t>2011.05.09.00:00</t>
  </si>
  <si>
    <t>2011.05.11.00:00</t>
  </si>
  <si>
    <t>2011.05.20.00:00</t>
  </si>
  <si>
    <t>長い上ヒゲに掴まった。その足でPB出現。次エントリーに期待。</t>
  </si>
  <si>
    <t>少しずつ下げて行ったが、レンジ相場。一度のストップ移動、薄利で終了。</t>
  </si>
  <si>
    <t>2011.10.21.00:00</t>
  </si>
  <si>
    <t>2011.11.03.00:00</t>
  </si>
  <si>
    <t>ダウでストップを移動したが、ヒゲで狩られた。</t>
  </si>
  <si>
    <t>2011.11.08.00:00</t>
  </si>
  <si>
    <t>前回からすぐにエントリーチャンスが来たが、高値掴み。すぐにロスカット。</t>
  </si>
  <si>
    <t>2012.02.16.00:00</t>
  </si>
  <si>
    <t>2012.02.14.00:00</t>
  </si>
  <si>
    <t>エントリー日以外ずっと陰線。いい所なし。</t>
  </si>
  <si>
    <t>2012.07.13.00:00</t>
  </si>
  <si>
    <t>すぐにロスカット。全くいい所なし。</t>
  </si>
  <si>
    <t>2012.07.19.00:00</t>
  </si>
  <si>
    <t>2012.07.23.00:00</t>
  </si>
  <si>
    <t>レンジ相場。PBが出現したが、すぐに反転。</t>
  </si>
  <si>
    <t>2012.08.21.00:00</t>
  </si>
  <si>
    <t>2012.09.26.00:00</t>
  </si>
  <si>
    <t>リスク・リワードの効いたいいトレードだった。決済後はレンジ相場に移行。</t>
  </si>
  <si>
    <t>レンジ相場ですぐにロスカット。</t>
  </si>
  <si>
    <t>2012.10.03.00:00</t>
  </si>
  <si>
    <t>2012.10.04.00:00</t>
  </si>
  <si>
    <t>2013.03.06.00:00</t>
  </si>
  <si>
    <t>2013.03.21.00:00</t>
  </si>
  <si>
    <t>大きなトレンドの終末期。まだ何日か下げ続けたが、ストップ移動できずロスカット。</t>
  </si>
  <si>
    <t>2013.07.19.00:00</t>
  </si>
  <si>
    <t>ボラが大きく、ぎりぎりストップに掛かってしまった。その後大きなトレンド発生。残念・・・</t>
  </si>
  <si>
    <t>今度はトレンドに乗れた。しかしストップ移動して、またしてもギリギリでストップロス。その後まだまだ伸びていったのに・・・</t>
  </si>
  <si>
    <t>2013.11.20.00:00</t>
  </si>
  <si>
    <t>2014.02.03.00:00</t>
  </si>
  <si>
    <t>2014.02.28.00:00</t>
  </si>
  <si>
    <t>2014.03.11.00:00</t>
  </si>
  <si>
    <t>レンジに掴まった。</t>
  </si>
  <si>
    <t>2014.04.16.00:00</t>
  </si>
  <si>
    <t>2014.07.29.00:00</t>
  </si>
  <si>
    <t>長く保有していた割には利益が少なかった。ストップのずらし方によってはもっと早くロスカットになっていたかも。</t>
  </si>
  <si>
    <t>6勝11敗</t>
  </si>
  <si>
    <t>気づき：このペアはトレンドが長く発生するが、思う様にPBからは乗れなかった。また、ボラも大きく、ストップの設定が難しい様に思われる。</t>
  </si>
  <si>
    <t>疑問点：ストップの上手な移動の仕方は？</t>
  </si>
  <si>
    <t>2010.01.08.12:00</t>
  </si>
  <si>
    <t>2010.01.08.16:00</t>
  </si>
  <si>
    <t>2010.01.29.04:00</t>
  </si>
  <si>
    <t>2010.02.02.12:00</t>
  </si>
  <si>
    <t>2010.02.03.08:00</t>
  </si>
  <si>
    <t>2010.02.03.12:00</t>
  </si>
  <si>
    <t>2010.02.15.16:00</t>
  </si>
  <si>
    <t>2010.02.16.04:00</t>
  </si>
  <si>
    <t>2010.03.15.08:00</t>
  </si>
  <si>
    <t>2010.03.15.16:00</t>
  </si>
  <si>
    <t>2010.03.29.16:00</t>
  </si>
  <si>
    <t>2010.03.29.20:00</t>
  </si>
  <si>
    <t>2010.04.16.16:00</t>
  </si>
  <si>
    <t>2010.04.20.12:00</t>
  </si>
  <si>
    <t>2010.04.30.04:00</t>
  </si>
  <si>
    <t>2010.04.30.16:00</t>
  </si>
  <si>
    <t>2010.05.07.16:00</t>
  </si>
  <si>
    <t>2010.05.10.08:00</t>
  </si>
  <si>
    <t>2010.05.17.16:00</t>
  </si>
  <si>
    <t>2010.05.18.08:00</t>
  </si>
  <si>
    <t>2010.06.09.16:00</t>
  </si>
  <si>
    <t>2010.06.11.00:00</t>
  </si>
  <si>
    <t>2010.06.14.00:00</t>
  </si>
  <si>
    <t>2010.06.15.08:00</t>
  </si>
  <si>
    <t>2010.07.01.12:00</t>
  </si>
  <si>
    <t>2010.07.08.12:00</t>
  </si>
  <si>
    <t>2010.07.14.20:00</t>
  </si>
  <si>
    <t>2010.08.13.16:00</t>
  </si>
  <si>
    <t>2010.09.01.08:00</t>
  </si>
  <si>
    <t>2010.09.01.16:00</t>
  </si>
  <si>
    <t>2010.09.29.04:00</t>
  </si>
  <si>
    <t>2010.10.26.16:00</t>
  </si>
  <si>
    <t>2010.11.03.08:00</t>
  </si>
  <si>
    <t>2010.11.04.12:00</t>
  </si>
  <si>
    <t>2010.11.29.12:00</t>
  </si>
  <si>
    <t>2010.11.30.08:00</t>
  </si>
  <si>
    <t>3勝15敗</t>
  </si>
  <si>
    <t>2013.02.20.04:00</t>
  </si>
  <si>
    <t>2013.02.20.00:00</t>
  </si>
  <si>
    <t>2013.02.20.16:00</t>
  </si>
  <si>
    <t>2013.02.20.20:00</t>
  </si>
  <si>
    <t>2013.04.19.04:00</t>
  </si>
  <si>
    <t>2013.04.22.16:00</t>
  </si>
  <si>
    <t>2013.05.13.12:00</t>
  </si>
  <si>
    <t>2013.05.14.12:00</t>
  </si>
  <si>
    <t>2013.05.27.20:00</t>
  </si>
  <si>
    <t>2013.05.28.00:00</t>
  </si>
  <si>
    <t>2013.05.29.08:00</t>
  </si>
  <si>
    <t>2013.05.29.12:00</t>
  </si>
  <si>
    <t>2013.06.12.12:00</t>
  </si>
  <si>
    <t>2013.06.19.20:00</t>
  </si>
  <si>
    <t>2013.07.12.20:00</t>
  </si>
  <si>
    <t>2013.07.22.00:00</t>
  </si>
  <si>
    <t>2013.08.01.04:00</t>
  </si>
  <si>
    <t>2013.08.06.00:00</t>
  </si>
  <si>
    <t>2013.08.21.00:00</t>
  </si>
  <si>
    <t>2013.08.27.12:00</t>
  </si>
  <si>
    <t>2013.09.27.00:00</t>
  </si>
  <si>
    <t>2013.09.27.04:00</t>
  </si>
  <si>
    <t>2013.10.04.04:00</t>
  </si>
  <si>
    <t>2013.10.10.16:00</t>
  </si>
  <si>
    <t>2013.10.24.04:00</t>
  </si>
  <si>
    <t>2013.10.24.08:00</t>
  </si>
  <si>
    <t>2013.10.28.20:00</t>
  </si>
  <si>
    <t>2013.10.29.00:00</t>
  </si>
  <si>
    <t>2013.11.06.12:00</t>
  </si>
  <si>
    <t>2013.11.07.12:00</t>
  </si>
  <si>
    <t>2013.11.13.20:00</t>
  </si>
  <si>
    <t>2013.11.20.16:00</t>
  </si>
  <si>
    <t>2013.11.26.00:00</t>
  </si>
  <si>
    <t>2013.12.03.20:00</t>
  </si>
  <si>
    <t>2013.12.05.08:00</t>
  </si>
  <si>
    <t>2013.12.05.16:00</t>
  </si>
  <si>
    <t>5勝13敗</t>
  </si>
  <si>
    <t>2014.01.22.08:00</t>
  </si>
  <si>
    <t>2014.01.23.20:00</t>
  </si>
  <si>
    <t>2014.02.06.08:00</t>
  </si>
  <si>
    <t>2014.02.06.16:00</t>
  </si>
  <si>
    <t>2014.02.10.20:00</t>
  </si>
  <si>
    <t>2014.02.19.12:00</t>
  </si>
  <si>
    <t>2014.02.25.12:00</t>
  </si>
  <si>
    <t>2014.02.25.16:00</t>
  </si>
  <si>
    <t>2014.03.18.16:00</t>
  </si>
  <si>
    <t>2014.03.19.16:00</t>
  </si>
  <si>
    <t>2014.03.25.08:00</t>
  </si>
  <si>
    <t>2014.03.25.12:00</t>
  </si>
  <si>
    <t>2014.04.11.12:00</t>
  </si>
  <si>
    <t>2014.04.16.04:00</t>
  </si>
  <si>
    <t>2014.04.22.12:00</t>
  </si>
  <si>
    <t>2014.04.23.12:00</t>
  </si>
  <si>
    <t>2014.05.06.04:00</t>
  </si>
  <si>
    <t>2014.05.06.08:00</t>
  </si>
  <si>
    <t>2014.05.27.20:00</t>
  </si>
  <si>
    <t>2014.05.30.08:00</t>
  </si>
  <si>
    <t>2014.06.04.12:00</t>
  </si>
  <si>
    <t>2014.06.06.16:00</t>
  </si>
  <si>
    <t>2014.06.30.04:00</t>
  </si>
  <si>
    <t>2014.06.30.12:00</t>
  </si>
  <si>
    <t>2014.07.21.08:00</t>
  </si>
  <si>
    <t>2014.07.22.00:00</t>
  </si>
  <si>
    <t>2014.09.29.00:00</t>
  </si>
  <si>
    <t>2014.09.29.08:00</t>
  </si>
  <si>
    <t>2014.09.30.16:00</t>
  </si>
  <si>
    <t>2014.10.01.16:00</t>
  </si>
  <si>
    <t>2014.10.09.12:00</t>
  </si>
  <si>
    <t>2014.10.09.16:00</t>
  </si>
  <si>
    <t>2014.11.27.12:00</t>
  </si>
  <si>
    <t>2014.11.28.00:00</t>
  </si>
  <si>
    <t>2014.12.01.20:00</t>
  </si>
  <si>
    <t>買い</t>
  </si>
  <si>
    <t>2014.12.09.12:00</t>
  </si>
  <si>
    <t>2014.12.12.20:00</t>
  </si>
  <si>
    <t>2014.12.19.08:00</t>
  </si>
  <si>
    <t>4勝15敗</t>
  </si>
  <si>
    <t>2014.03.06.04:00</t>
  </si>
  <si>
    <t>2014.03.06.08:00</t>
  </si>
  <si>
    <t>2014.07.14.08:00</t>
  </si>
  <si>
    <t>2014.07.14.12:00</t>
  </si>
  <si>
    <t>2014.09.02.12:00</t>
  </si>
  <si>
    <t>2014.09.03.08:00</t>
  </si>
  <si>
    <t>2014.09.24.00:00</t>
  </si>
  <si>
    <t>2014.09.24.08:00</t>
  </si>
  <si>
    <t>2014.12.10.16:00</t>
  </si>
  <si>
    <t>2014.12.17.16:00</t>
  </si>
  <si>
    <t>1勝4敗</t>
  </si>
  <si>
    <t>2013.01.18.00:00</t>
  </si>
  <si>
    <t>2013.01.29.16:00</t>
  </si>
  <si>
    <t>2013.01.31.16:00</t>
  </si>
  <si>
    <t>2013.02.01.16:00</t>
  </si>
  <si>
    <t>2013.02.18.16:00</t>
  </si>
  <si>
    <t>2013.02.28.12:00</t>
  </si>
  <si>
    <t>2013.03.08.04:00</t>
  </si>
  <si>
    <t>2013.03.08.08:00</t>
  </si>
  <si>
    <t>2013.03.18.00:00</t>
  </si>
  <si>
    <t>2013.03.18.04:00</t>
  </si>
  <si>
    <t>2013.03.20.16:00</t>
  </si>
  <si>
    <t>2013.04.02.12:00</t>
  </si>
  <si>
    <t>2013.07.01.20:00</t>
  </si>
  <si>
    <t>2013.07.03.08:00</t>
  </si>
  <si>
    <t>2013.07.23.16:00</t>
  </si>
  <si>
    <t>2013.07.24.12:00</t>
  </si>
  <si>
    <t>2013.08.26.08:00</t>
  </si>
  <si>
    <t>2013.08.26.12:00</t>
  </si>
  <si>
    <t>2013.09.10.16:00</t>
  </si>
  <si>
    <t>2013.10.04.08:00</t>
  </si>
  <si>
    <t>2013.11.04.16:00</t>
  </si>
  <si>
    <t>2013.12.04.04:00</t>
  </si>
  <si>
    <t>2013.12.04.08:00</t>
  </si>
  <si>
    <t>2013.11.05.00:00</t>
  </si>
  <si>
    <t>2013.12.23.12:00</t>
  </si>
  <si>
    <t>2013.12.24.12:00</t>
  </si>
  <si>
    <t>4勝9敗</t>
  </si>
  <si>
    <t>2014.09.24.10:00</t>
  </si>
  <si>
    <t>2014.09.24.14:00</t>
  </si>
  <si>
    <t>2014.09.26.14:00</t>
  </si>
  <si>
    <t>2014.09.29.15:00</t>
  </si>
  <si>
    <t>2014.10.06.17:00</t>
  </si>
  <si>
    <t>2014.10.08.17:00</t>
  </si>
  <si>
    <t>2014.10.08.23:00</t>
  </si>
  <si>
    <t>2014.10.09.18:00</t>
  </si>
  <si>
    <t>2014.10.10.17:00</t>
  </si>
  <si>
    <t>2014.10.10.23:00</t>
  </si>
  <si>
    <t>2014.10.13.18:00</t>
  </si>
  <si>
    <t>2014.10.13.22:00</t>
  </si>
  <si>
    <t>2014.10.14.17:00</t>
  </si>
  <si>
    <t>2014.10.15.01:00</t>
  </si>
  <si>
    <t>2014.10.17.22:00</t>
  </si>
  <si>
    <t>2014.10.20.11:00</t>
  </si>
  <si>
    <t>2014.10.23.09:00</t>
  </si>
  <si>
    <t>2014.10.23.10:00</t>
  </si>
  <si>
    <t>2014.10.24.13:00</t>
  </si>
  <si>
    <t>2014.10.24.14:00</t>
  </si>
  <si>
    <t>2014.10.30.15:00</t>
  </si>
  <si>
    <t>2014.10.30.19:00</t>
  </si>
  <si>
    <t>2014.11.03.12:00</t>
  </si>
  <si>
    <t>2014.11.05.00:00</t>
  </si>
  <si>
    <t>2014.11.05.20:00</t>
  </si>
  <si>
    <t>2014.11.06.00:00</t>
  </si>
  <si>
    <t>2014.11.17.16:00</t>
  </si>
  <si>
    <t>2014.11.18.12:00</t>
  </si>
  <si>
    <t>2014.11.18.20:00</t>
  </si>
  <si>
    <t>2014.11.20.12:00</t>
  </si>
  <si>
    <t>2014.11.21.21:00</t>
  </si>
  <si>
    <t>2014.11.24.08:00</t>
  </si>
  <si>
    <t>2014.11.24.19:00</t>
  </si>
  <si>
    <t>2014.11.24.22:00</t>
  </si>
  <si>
    <t>2014.12.01.08:00</t>
  </si>
  <si>
    <t>2014.12.01.09:00</t>
  </si>
  <si>
    <t>2014.12.03.16:00</t>
  </si>
  <si>
    <t>2014.12.04.15:00</t>
  </si>
  <si>
    <t>2014.12.04.18:00</t>
  </si>
  <si>
    <t>2014.12.05.10:00</t>
  </si>
  <si>
    <t>2014.12.08.04:00</t>
  </si>
  <si>
    <t>2014.12.08.08:00</t>
  </si>
  <si>
    <t>2014.12.09.00:00</t>
  </si>
  <si>
    <t>2014.12.09.02:00</t>
  </si>
  <si>
    <t>2014.12.10.11:00</t>
  </si>
  <si>
    <t>2014.12.11.18:00</t>
  </si>
  <si>
    <t>2014.12.16.05:00</t>
  </si>
  <si>
    <t>2014.12.17.06:00</t>
  </si>
  <si>
    <t>2014.12.17.14:00</t>
  </si>
  <si>
    <t>2014.12.18.14:00</t>
  </si>
  <si>
    <t>2014.12.22.02:00</t>
  </si>
  <si>
    <t>2014.12.22.03:00</t>
  </si>
  <si>
    <t>10勝17敗</t>
  </si>
  <si>
    <t>EUR/JPY</t>
  </si>
  <si>
    <t>2014.09.30.09:00</t>
  </si>
  <si>
    <t>2014.09.30.10:00</t>
  </si>
  <si>
    <t>2014.10.01.04:00</t>
  </si>
  <si>
    <t>2014.10.01.10:00</t>
  </si>
  <si>
    <t>2014.10.13.16:00</t>
  </si>
  <si>
    <t>2014.10.17.18:00</t>
  </si>
  <si>
    <t>2014.10.22.17:00</t>
  </si>
  <si>
    <t>2014.10.23.06:00</t>
  </si>
  <si>
    <t>2014.10.29.01:00</t>
  </si>
  <si>
    <t>2014.10.29.08:00</t>
  </si>
  <si>
    <t>2014.10.30.18:00</t>
  </si>
  <si>
    <t>2014.11.06.15:00</t>
  </si>
  <si>
    <t>2014.11.11.00:00</t>
  </si>
  <si>
    <t>2014.11.12.04:00</t>
  </si>
  <si>
    <t>2014.11.17.22:00</t>
  </si>
  <si>
    <t>2014.11.17.23:00</t>
  </si>
  <si>
    <t>2014.11.28.01:00</t>
  </si>
  <si>
    <t>2014.11.28.21:00</t>
  </si>
  <si>
    <t>2014.12.01.11:00</t>
  </si>
  <si>
    <t>2014.12.02.02:00</t>
  </si>
  <si>
    <t>2014.12.04.04:00</t>
  </si>
  <si>
    <t>2014.12.05.16:00</t>
  </si>
  <si>
    <t>2014.12.08.05:00</t>
  </si>
  <si>
    <t>2014.12.10.17:00</t>
  </si>
  <si>
    <t>2014.12.11.11:00</t>
  </si>
  <si>
    <t>2014.12.12.02:00</t>
  </si>
  <si>
    <t>2014.12.12.03:00</t>
  </si>
  <si>
    <t>2014.12.12.11:00</t>
  </si>
  <si>
    <t>2014.12.12.14:00</t>
  </si>
  <si>
    <t>2014.12.16.16:00</t>
  </si>
  <si>
    <t>2014.12.16.17:00</t>
  </si>
  <si>
    <t>2014.12.17.13:00</t>
  </si>
  <si>
    <t>2014.12.17.21:00</t>
  </si>
  <si>
    <t>2014.12.19.03:00</t>
  </si>
  <si>
    <t>2014.12.19.04:00</t>
  </si>
  <si>
    <t>2014.12.31.07:00</t>
  </si>
  <si>
    <t>2014.12.31.11:00</t>
  </si>
  <si>
    <t>5勝16敗</t>
  </si>
  <si>
    <t>2014.09.22.01:00</t>
  </si>
  <si>
    <t>2014.09.22.11:00</t>
  </si>
  <si>
    <t>2014.09.25.05:00</t>
  </si>
  <si>
    <t>2014.09.25.06:00</t>
  </si>
  <si>
    <t>2014.09.29.22:00</t>
  </si>
  <si>
    <t>2014.09.30.01:00</t>
  </si>
  <si>
    <t>2014.10.01.11:00</t>
  </si>
  <si>
    <t>2014.10.03.17:00</t>
  </si>
  <si>
    <t>2014.10.03.23:00</t>
  </si>
  <si>
    <t>2014.10.07.00:00</t>
  </si>
  <si>
    <t>2014.10.07.01:00</t>
  </si>
  <si>
    <t>2014.10.16.17:00</t>
  </si>
  <si>
    <t>2014.10.21.06:00</t>
  </si>
  <si>
    <t>2014.10.23.04:00</t>
  </si>
  <si>
    <t>2014.10.27.23:00</t>
  </si>
  <si>
    <t>2014.10.29.10:00</t>
  </si>
  <si>
    <t>2014.10.29.16:00</t>
  </si>
  <si>
    <t>2014.10.30.10:00</t>
  </si>
  <si>
    <t>2014.10.30.11:00</t>
  </si>
  <si>
    <t>2014.11.03.04:00</t>
  </si>
  <si>
    <t>2014.11.06.06:00</t>
  </si>
  <si>
    <t>2014.11.07.08:00</t>
  </si>
  <si>
    <t>2014.11.07.10:00</t>
  </si>
  <si>
    <t>2014.11.11.16:00</t>
  </si>
  <si>
    <t>2014.11.12.08:00</t>
  </si>
  <si>
    <t>2014.11.19.03:00</t>
  </si>
  <si>
    <t>2014.11.19.06:00</t>
  </si>
  <si>
    <t>2014.11.20.11:00</t>
  </si>
  <si>
    <t>2014.11.21.23:00</t>
  </si>
  <si>
    <t>2014.11.28.13:00</t>
  </si>
  <si>
    <t>2014.11.28.14:00</t>
  </si>
  <si>
    <t>2014.12.01.04:00</t>
  </si>
  <si>
    <t>2014.12.05.07:00</t>
  </si>
  <si>
    <t>2014.12.05.08:00</t>
  </si>
  <si>
    <t>2014.12.08.15:00</t>
  </si>
  <si>
    <t>2014.12.08.16:00</t>
  </si>
  <si>
    <t>2014.12.12.15:00</t>
  </si>
  <si>
    <t>2014.12.12.16:00</t>
  </si>
  <si>
    <t>2014.12.12.23:00</t>
  </si>
  <si>
    <t>2014.12.13.00:00</t>
  </si>
  <si>
    <t>2014.12.18.06:00</t>
  </si>
  <si>
    <t>2014.12.18.07:00</t>
  </si>
  <si>
    <t>2014.12.18.22:00</t>
  </si>
  <si>
    <t>2014.12.22.17:00</t>
  </si>
  <si>
    <t>2014.12.22.18:00</t>
  </si>
  <si>
    <t>2014.12.24.01:00</t>
  </si>
  <si>
    <t>2014.12.24.02:00</t>
  </si>
  <si>
    <t>2014.12.24.12:00</t>
  </si>
  <si>
    <t>2014.12.24.14:00</t>
  </si>
  <si>
    <t>2014.12.31.13:00</t>
  </si>
  <si>
    <t>2014.12.31.17:00</t>
  </si>
  <si>
    <t>3勝27敗</t>
  </si>
  <si>
    <t>2014.09.24.04:00</t>
  </si>
  <si>
    <t>2014.09.24.05:00</t>
  </si>
  <si>
    <t>2014.09.29.12:00</t>
  </si>
  <si>
    <t>2014.09.29.14:00</t>
  </si>
  <si>
    <t>2014.10.01.17:00</t>
  </si>
  <si>
    <t>2014.10.01.18:00</t>
  </si>
  <si>
    <t>2014.10.02.18:00</t>
  </si>
  <si>
    <t>2014.10.03.13:00</t>
  </si>
  <si>
    <t>2014.10.06.17:00</t>
  </si>
  <si>
    <t>2014.10.09.15:00</t>
  </si>
  <si>
    <t>2014.10.16.12:00</t>
  </si>
  <si>
    <t>2014.10.16.19:00</t>
  </si>
  <si>
    <t>2014.10.16.23:00</t>
  </si>
  <si>
    <t>2014.10.17.09:00</t>
  </si>
  <si>
    <t>2014.10.20.17:00</t>
  </si>
  <si>
    <t>2014.10.21.12:00</t>
  </si>
  <si>
    <t>2014.10.30.14:00</t>
  </si>
  <si>
    <t>2014.10.31.20:00</t>
  </si>
  <si>
    <t>2014.11.04.17:00</t>
  </si>
  <si>
    <t>2014.11.05.05:00</t>
  </si>
  <si>
    <t>2014.11.05.07:00</t>
  </si>
  <si>
    <t>2014.11.12.14:00</t>
  </si>
  <si>
    <t>2014.11.12.15:00</t>
  </si>
  <si>
    <t>2014.11.19.18:00</t>
  </si>
  <si>
    <t>2014.11.19.21:00</t>
  </si>
  <si>
    <t>2014.11.21.02:00</t>
  </si>
  <si>
    <t>2014.11.21.10:00</t>
  </si>
  <si>
    <t>2014.11.25.06:00</t>
  </si>
  <si>
    <t>2014.11.25.08:00</t>
  </si>
  <si>
    <t>2014.11.25.12:00</t>
  </si>
  <si>
    <t>2014.11.25.14:00</t>
  </si>
  <si>
    <t>2014.12.02.07:00</t>
  </si>
  <si>
    <t>2014.12.04.10:00</t>
  </si>
  <si>
    <t>2014.12.04.16:00</t>
  </si>
  <si>
    <t>2014.12.15.05:00</t>
  </si>
  <si>
    <t>2014.12.15.23:00</t>
  </si>
  <si>
    <t>2014.12.16.04:00</t>
  </si>
  <si>
    <t>2014.12.17.02:00</t>
  </si>
  <si>
    <t>5勝17敗</t>
  </si>
  <si>
    <t>GBP/USD</t>
  </si>
  <si>
    <t>60分足 ◎</t>
  </si>
  <si>
    <t>240分足 ◎</t>
  </si>
  <si>
    <t>日足 ◎</t>
  </si>
  <si>
    <t>フィボナッチトレード:</t>
  </si>
  <si>
    <t>ヘッドアンドショルダー:</t>
  </si>
  <si>
    <t>2014.09.26.01:00</t>
  </si>
  <si>
    <t>2014.09.26.05:00</t>
  </si>
  <si>
    <t>2014.09.29.02:00</t>
  </si>
  <si>
    <t>2014.09.29.03:00</t>
  </si>
  <si>
    <t>2014.10.08.13:00</t>
  </si>
  <si>
    <t>2014.10.08.16:00</t>
  </si>
  <si>
    <t>2014.10.13.17:00</t>
  </si>
  <si>
    <t>2014.10.13.23:00</t>
  </si>
  <si>
    <t>2014.10.16.11:00</t>
  </si>
  <si>
    <t>2014.10.29.12:00</t>
  </si>
  <si>
    <t>2014.11.03.23:00</t>
  </si>
  <si>
    <t>2014.11.04.03:00</t>
  </si>
  <si>
    <t>2014.11.04.14:00</t>
  </si>
  <si>
    <t>2014.11.04.18:00</t>
  </si>
  <si>
    <t>2014.11.07.03:00</t>
  </si>
  <si>
    <t>2014.11.07.15:00</t>
  </si>
  <si>
    <t>2014.11.12.12:00</t>
  </si>
  <si>
    <t>2014.11.12.13:00</t>
  </si>
  <si>
    <t>2014.11.19.11:00</t>
  </si>
  <si>
    <t>2014.11.20.09:00</t>
  </si>
  <si>
    <t>2014.11.21.16:00</t>
  </si>
  <si>
    <t>2014.11.24.13:00</t>
  </si>
  <si>
    <t>2014.12.10.12:00</t>
  </si>
  <si>
    <t>2014.12.11.10:00</t>
  </si>
  <si>
    <t>2014.12.11.15:00</t>
  </si>
  <si>
    <t>2014.12.11.17:00</t>
  </si>
  <si>
    <t>2014.12.16.19:00</t>
  </si>
  <si>
    <t>2014.12.17.03:00</t>
  </si>
  <si>
    <t>2014.12.19.17:00</t>
  </si>
  <si>
    <t>2014.12.22.07:00</t>
  </si>
  <si>
    <t>2勝16敗</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</si>
</sst>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0_ ;[Red]\-#,##0.0\ "/>
    <numFmt numFmtId="190" formatCode="#,##0.00_ ;[Red]\-#,##0.00\ "/>
    <numFmt numFmtId="191" formatCode="#,##0.000_ ;[Red]\-#,##0.000\ "/>
    <numFmt numFmtId="192" formatCode="#,##0.00000_ ;[Red]\-#,##0.00000\ "/>
    <numFmt numFmtId="193" formatCode="#,##0.000_);[Red]\(#,##0.000\)"/>
    <numFmt numFmtId="194" formatCode="#,##0.000_ "/>
    <numFmt numFmtId="195" formatCode="#,##0.00000_ "/>
    <numFmt numFmtId="196" formatCode="#,##0.00000_);[Red]\(#,##0.00000\)"/>
    <numFmt numFmtId="197" formatCode="#,##0_);\(#,##0\)"/>
  </numFmts>
  <fonts count="43">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sz val="11"/>
      <color indexed="60"/>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sz val="10"/>
      <color indexed="8"/>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CCFFCC"/>
        <bgColor indexed="64"/>
      </patternFill>
    </fill>
    <fill>
      <patternFill patternType="solid">
        <fgColor indexed="42"/>
        <bgColor indexed="64"/>
      </patternFill>
    </fill>
    <fill>
      <patternFill patternType="solid">
        <fgColor theme="2"/>
        <bgColor indexed="64"/>
      </patternFill>
    </fill>
    <fill>
      <patternFill patternType="solid">
        <fgColor rgb="FFEEECE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double"/>
    </border>
    <border>
      <left style="medium"/>
      <right style="medium"/>
      <top style="medium"/>
      <bottom style="medium"/>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style="thin"/>
      <bottom style="double">
        <color indexed="60"/>
      </botto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style="thin"/>
      <bottom style="double">
        <color indexed="60"/>
      </bottom>
    </border>
    <border>
      <left style="dashed"/>
      <right style="dashed"/>
      <top style="thin"/>
      <bottom style="double">
        <color indexed="60"/>
      </bottom>
    </border>
    <border>
      <left>
        <color indexed="63"/>
      </left>
      <right style="thin"/>
      <top style="thin"/>
      <bottom style="double">
        <color indexed="60"/>
      </bottom>
    </border>
    <border>
      <left style="thin"/>
      <right>
        <color indexed="63"/>
      </right>
      <top>
        <color indexed="63"/>
      </top>
      <bottom style="thin"/>
    </border>
    <border>
      <left style="thin"/>
      <right style="dashed"/>
      <top>
        <color indexed="63"/>
      </top>
      <bottom style="thin"/>
    </border>
    <border>
      <left style="dashed"/>
      <right style="dashed"/>
      <top>
        <color indexed="63"/>
      </top>
      <bottom style="thin"/>
    </border>
    <border>
      <left style="dashed"/>
      <right style="dashed"/>
      <top style="double">
        <color indexed="60"/>
      </top>
      <bottom style="thin"/>
    </border>
    <border>
      <left style="dashed"/>
      <right style="thin"/>
      <top style="double">
        <color indexed="60"/>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thin"/>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color indexed="60"/>
      </left>
      <right style="medium">
        <color indexed="60"/>
      </right>
      <top style="medium">
        <color indexed="60"/>
      </top>
      <bottom style="medium">
        <color indexed="60"/>
      </bottom>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medium"/>
      <top style="medium"/>
      <bottom style="thin"/>
    </border>
    <border>
      <left style="thin"/>
      <right>
        <color indexed="63"/>
      </right>
      <top style="medium"/>
      <bottom style="thin"/>
    </border>
    <border>
      <left style="medium"/>
      <right style="medium">
        <color indexed="60"/>
      </right>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2" fillId="32" borderId="0" applyNumberFormat="0" applyBorder="0" applyAlignment="0" applyProtection="0"/>
  </cellStyleXfs>
  <cellXfs count="233">
    <xf numFmtId="0" fontId="0" fillId="0" borderId="0" xfId="0" applyAlignment="1">
      <alignment vertical="center"/>
    </xf>
    <xf numFmtId="0" fontId="4" fillId="33" borderId="10"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vertical="center"/>
      <protection/>
    </xf>
    <xf numFmtId="0" fontId="6" fillId="34" borderId="15" xfId="61" applyNumberFormat="1" applyFont="1" applyFill="1" applyBorder="1" applyAlignment="1" applyProtection="1">
      <alignment vertical="center"/>
      <protection/>
    </xf>
    <xf numFmtId="182" fontId="6" fillId="34" borderId="16" xfId="61" applyNumberFormat="1" applyFont="1" applyFill="1" applyBorder="1" applyAlignment="1" applyProtection="1">
      <alignment vertical="center"/>
      <protection/>
    </xf>
    <xf numFmtId="9" fontId="6" fillId="0" borderId="17" xfId="61" applyNumberFormat="1" applyFont="1" applyFill="1" applyBorder="1" applyAlignment="1" applyProtection="1">
      <alignment horizontal="center" vertical="center"/>
      <protection/>
    </xf>
    <xf numFmtId="5" fontId="6" fillId="0" borderId="12" xfId="61" applyNumberFormat="1" applyFont="1" applyFill="1" applyBorder="1" applyAlignment="1" applyProtection="1">
      <alignment horizontal="center" vertical="center"/>
      <protection/>
    </xf>
    <xf numFmtId="5" fontId="6" fillId="0" borderId="0" xfId="61" applyNumberFormat="1" applyFont="1" applyFill="1" applyBorder="1" applyAlignment="1" applyProtection="1">
      <alignment horizontal="center" vertical="center"/>
      <protection/>
    </xf>
    <xf numFmtId="6" fontId="6" fillId="34" borderId="16" xfId="61" applyNumberFormat="1" applyFont="1" applyFill="1" applyBorder="1" applyAlignment="1" applyProtection="1">
      <alignment vertical="center"/>
      <protection/>
    </xf>
    <xf numFmtId="6" fontId="6" fillId="0" borderId="18" xfId="61"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7" fillId="0" borderId="19" xfId="61" applyNumberFormat="1" applyFont="1" applyFill="1" applyBorder="1" applyAlignment="1" applyProtection="1">
      <alignment horizontal="center" vertical="center"/>
      <protection/>
    </xf>
    <xf numFmtId="55" fontId="0" fillId="0" borderId="19" xfId="0" applyNumberFormat="1" applyFont="1" applyFill="1" applyBorder="1" applyAlignment="1" applyProtection="1">
      <alignment horizontal="center" vertical="center"/>
      <protection/>
    </xf>
    <xf numFmtId="55" fontId="7" fillId="0" borderId="20" xfId="61" applyNumberFormat="1" applyFont="1" applyFill="1" applyBorder="1" applyAlignment="1" applyProtection="1">
      <alignment horizontal="center" vertical="center"/>
      <protection/>
    </xf>
    <xf numFmtId="0" fontId="6" fillId="34" borderId="21" xfId="61" applyNumberFormat="1" applyFont="1" applyFill="1" applyBorder="1" applyAlignment="1" applyProtection="1">
      <alignment horizontal="center" vertical="center"/>
      <protection/>
    </xf>
    <xf numFmtId="0" fontId="6" fillId="34" borderId="22" xfId="61" applyNumberFormat="1" applyFont="1" applyFill="1" applyBorder="1" applyAlignment="1" applyProtection="1">
      <alignment horizontal="center" vertical="center" wrapText="1"/>
      <protection/>
    </xf>
    <xf numFmtId="0" fontId="6" fillId="34" borderId="22" xfId="61" applyNumberFormat="1" applyFont="1" applyFill="1" applyBorder="1" applyAlignment="1" applyProtection="1">
      <alignment horizontal="center" vertical="center"/>
      <protection/>
    </xf>
    <xf numFmtId="182" fontId="6" fillId="34" borderId="22" xfId="61" applyNumberFormat="1" applyFont="1" applyFill="1" applyBorder="1" applyAlignment="1" applyProtection="1">
      <alignment horizontal="center" vertical="center" wrapText="1"/>
      <protection/>
    </xf>
    <xf numFmtId="183" fontId="6" fillId="34" borderId="22" xfId="61" applyNumberFormat="1" applyFont="1" applyFill="1" applyBorder="1" applyAlignment="1" applyProtection="1">
      <alignment horizontal="center" vertical="center"/>
      <protection/>
    </xf>
    <xf numFmtId="0" fontId="6" fillId="34" borderId="23" xfId="61" applyNumberFormat="1" applyFont="1" applyFill="1" applyBorder="1" applyAlignment="1" applyProtection="1">
      <alignment horizontal="center" vertical="center" wrapText="1"/>
      <protection/>
    </xf>
    <xf numFmtId="182" fontId="6" fillId="34" borderId="24" xfId="61" applyNumberFormat="1" applyFont="1" applyFill="1" applyBorder="1" applyAlignment="1" applyProtection="1">
      <alignment vertical="center"/>
      <protection/>
    </xf>
    <xf numFmtId="184" fontId="6" fillId="34" borderId="25" xfId="61" applyNumberFormat="1" applyFont="1" applyFill="1" applyBorder="1" applyAlignment="1" applyProtection="1">
      <alignment horizontal="center" vertical="center"/>
      <protection/>
    </xf>
    <xf numFmtId="184" fontId="7" fillId="0" borderId="26" xfId="61" applyNumberFormat="1" applyFont="1" applyFill="1" applyBorder="1" applyAlignment="1" applyProtection="1">
      <alignment horizontal="right" vertical="center"/>
      <protection/>
    </xf>
    <xf numFmtId="184" fontId="7" fillId="0" borderId="27" xfId="61" applyNumberFormat="1" applyFont="1" applyFill="1" applyBorder="1" applyAlignment="1" applyProtection="1">
      <alignment horizontal="right" vertical="center"/>
      <protection/>
    </xf>
    <xf numFmtId="185" fontId="7" fillId="0" borderId="27" xfId="61" applyNumberFormat="1" applyFont="1" applyFill="1" applyBorder="1" applyAlignment="1" applyProtection="1">
      <alignment horizontal="right" vertical="center"/>
      <protection/>
    </xf>
    <xf numFmtId="186" fontId="7" fillId="0" borderId="27" xfId="61" applyNumberFormat="1" applyFont="1" applyFill="1" applyBorder="1" applyAlignment="1" applyProtection="1">
      <alignment horizontal="right" vertical="center"/>
      <protection/>
    </xf>
    <xf numFmtId="187" fontId="7" fillId="0" borderId="27" xfId="61" applyNumberFormat="1" applyFont="1" applyFill="1" applyBorder="1" applyAlignment="1" applyProtection="1">
      <alignment vertical="center"/>
      <protection/>
    </xf>
    <xf numFmtId="184" fontId="7" fillId="0" borderId="27" xfId="61" applyNumberFormat="1" applyFont="1" applyFill="1" applyBorder="1" applyAlignment="1" applyProtection="1">
      <alignment vertical="center"/>
      <protection/>
    </xf>
    <xf numFmtId="181" fontId="7" fillId="0" borderId="27" xfId="61" applyNumberFormat="1" applyFont="1" applyFill="1" applyBorder="1" applyAlignment="1" applyProtection="1">
      <alignment vertical="center"/>
      <protection/>
    </xf>
    <xf numFmtId="181" fontId="7" fillId="0" borderId="28" xfId="61" applyNumberFormat="1" applyFont="1" applyFill="1" applyBorder="1" applyAlignment="1" applyProtection="1">
      <alignment vertical="center"/>
      <protection/>
    </xf>
    <xf numFmtId="184" fontId="0" fillId="0" borderId="26" xfId="0" applyNumberFormat="1" applyFont="1" applyFill="1" applyBorder="1" applyAlignment="1" applyProtection="1">
      <alignment vertical="center"/>
      <protection/>
    </xf>
    <xf numFmtId="184" fontId="0" fillId="0" borderId="27" xfId="0" applyNumberFormat="1" applyFont="1" applyFill="1" applyBorder="1" applyAlignment="1" applyProtection="1">
      <alignment vertical="center"/>
      <protection/>
    </xf>
    <xf numFmtId="0" fontId="0" fillId="0" borderId="27" xfId="0" applyNumberFormat="1" applyFont="1" applyFill="1" applyBorder="1" applyAlignment="1" applyProtection="1">
      <alignment vertical="center"/>
      <protection/>
    </xf>
    <xf numFmtId="184" fontId="0" fillId="0" borderId="29" xfId="0" applyNumberFormat="1" applyFont="1" applyFill="1" applyBorder="1" applyAlignment="1" applyProtection="1">
      <alignment vertical="center"/>
      <protection/>
    </xf>
    <xf numFmtId="184" fontId="0" fillId="0" borderId="30"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185" fontId="7" fillId="0" borderId="30" xfId="61" applyNumberFormat="1" applyFont="1" applyFill="1" applyBorder="1" applyAlignment="1" applyProtection="1">
      <alignment horizontal="right" vertical="center"/>
      <protection/>
    </xf>
    <xf numFmtId="187" fontId="7" fillId="0" borderId="30" xfId="61" applyNumberFormat="1" applyFont="1" applyFill="1" applyBorder="1" applyAlignment="1" applyProtection="1">
      <alignment vertical="center"/>
      <protection/>
    </xf>
    <xf numFmtId="184" fontId="7" fillId="0" borderId="30" xfId="61" applyNumberFormat="1" applyFont="1" applyFill="1" applyBorder="1" applyAlignment="1" applyProtection="1">
      <alignment vertical="center"/>
      <protection/>
    </xf>
    <xf numFmtId="181" fontId="7" fillId="0" borderId="30" xfId="61" applyNumberFormat="1" applyFont="1" applyFill="1" applyBorder="1" applyAlignment="1" applyProtection="1">
      <alignment vertical="center"/>
      <protection/>
    </xf>
    <xf numFmtId="181" fontId="7" fillId="0" borderId="31" xfId="61" applyNumberFormat="1" applyFont="1" applyFill="1" applyBorder="1" applyAlignment="1" applyProtection="1">
      <alignment vertical="center"/>
      <protection/>
    </xf>
    <xf numFmtId="6" fontId="7" fillId="0" borderId="27" xfId="61" applyNumberFormat="1" applyFont="1" applyFill="1" applyBorder="1" applyAlignment="1" applyProtection="1">
      <alignment horizontal="right" vertical="center"/>
      <protection/>
    </xf>
    <xf numFmtId="6" fontId="7" fillId="0" borderId="30" xfId="61" applyNumberFormat="1" applyFont="1" applyFill="1" applyBorder="1" applyAlignment="1" applyProtection="1">
      <alignment horizontal="right" vertical="center"/>
      <protection/>
    </xf>
    <xf numFmtId="55" fontId="0" fillId="0" borderId="32" xfId="0" applyNumberFormat="1" applyFont="1" applyFill="1" applyBorder="1" applyAlignment="1" applyProtection="1">
      <alignment horizontal="center" vertical="center"/>
      <protection/>
    </xf>
    <xf numFmtId="5" fontId="1" fillId="0" borderId="33" xfId="0" applyNumberFormat="1" applyFont="1" applyFill="1" applyBorder="1" applyAlignment="1" applyProtection="1">
      <alignment vertical="center"/>
      <protection/>
    </xf>
    <xf numFmtId="184" fontId="1" fillId="0" borderId="34" xfId="0" applyNumberFormat="1" applyFont="1" applyFill="1" applyBorder="1" applyAlignment="1" applyProtection="1">
      <alignment vertical="center"/>
      <protection/>
    </xf>
    <xf numFmtId="6" fontId="1" fillId="0" borderId="34" xfId="0" applyNumberFormat="1" applyFont="1" applyFill="1" applyBorder="1" applyAlignment="1" applyProtection="1">
      <alignment vertical="center"/>
      <protection/>
    </xf>
    <xf numFmtId="186" fontId="1" fillId="0" borderId="34" xfId="0" applyNumberFormat="1" applyFont="1" applyFill="1" applyBorder="1" applyAlignment="1" applyProtection="1">
      <alignment vertical="center"/>
      <protection/>
    </xf>
    <xf numFmtId="185" fontId="1" fillId="0" borderId="34" xfId="0" applyNumberFormat="1" applyFont="1" applyFill="1" applyBorder="1" applyAlignment="1" applyProtection="1">
      <alignment vertical="center"/>
      <protection/>
    </xf>
    <xf numFmtId="187" fontId="8" fillId="0" borderId="34" xfId="0" applyNumberFormat="1" applyFont="1" applyFill="1" applyBorder="1" applyAlignment="1" applyProtection="1">
      <alignment vertical="center"/>
      <protection/>
    </xf>
    <xf numFmtId="181" fontId="1" fillId="0" borderId="35" xfId="0" applyNumberFormat="1" applyFont="1" applyFill="1" applyBorder="1" applyAlignment="1" applyProtection="1">
      <alignment vertical="center"/>
      <protection/>
    </xf>
    <xf numFmtId="181" fontId="1" fillId="0" borderId="36" xfId="0" applyNumberFormat="1" applyFont="1" applyFill="1" applyBorder="1" applyAlignment="1" applyProtection="1">
      <alignment vertical="center"/>
      <protection/>
    </xf>
    <xf numFmtId="0" fontId="0" fillId="0" borderId="37" xfId="0" applyNumberFormat="1" applyFont="1" applyFill="1" applyBorder="1" applyAlignment="1" applyProtection="1">
      <alignment vertical="center"/>
      <protection/>
    </xf>
    <xf numFmtId="0" fontId="9" fillId="0" borderId="28" xfId="0" applyNumberFormat="1" applyFont="1" applyFill="1" applyBorder="1" applyAlignment="1" applyProtection="1">
      <alignment vertical="center"/>
      <protection/>
    </xf>
    <xf numFmtId="0" fontId="6" fillId="35" borderId="0" xfId="61" applyNumberFormat="1" applyFont="1" applyFill="1" applyBorder="1" applyAlignment="1" applyProtection="1">
      <alignment vertical="center"/>
      <protection/>
    </xf>
    <xf numFmtId="5" fontId="6" fillId="35" borderId="0" xfId="61" applyNumberFormat="1" applyFont="1" applyFill="1" applyBorder="1" applyAlignment="1" applyProtection="1">
      <alignment horizontal="center" vertical="center"/>
      <protection/>
    </xf>
    <xf numFmtId="182" fontId="6" fillId="35" borderId="0" xfId="61" applyNumberFormat="1" applyFont="1" applyFill="1" applyBorder="1" applyAlignment="1" applyProtection="1">
      <alignment vertical="center"/>
      <protection/>
    </xf>
    <xf numFmtId="6" fontId="6" fillId="35" borderId="0" xfId="61" applyNumberFormat="1" applyFont="1" applyFill="1" applyBorder="1" applyAlignment="1" applyProtection="1">
      <alignment vertical="center"/>
      <protection/>
    </xf>
    <xf numFmtId="6" fontId="6" fillId="35" borderId="0" xfId="61" applyNumberFormat="1" applyFont="1" applyFill="1" applyBorder="1" applyAlignment="1" applyProtection="1">
      <alignment horizontal="center" vertical="center"/>
      <protection/>
    </xf>
    <xf numFmtId="0" fontId="0" fillId="35" borderId="0" xfId="0" applyNumberFormat="1" applyFont="1" applyFill="1" applyBorder="1" applyAlignment="1" applyProtection="1">
      <alignment vertical="center"/>
      <protection/>
    </xf>
    <xf numFmtId="0" fontId="6" fillId="35" borderId="38" xfId="61" applyNumberFormat="1" applyFont="1" applyFill="1" applyBorder="1" applyAlignment="1" applyProtection="1">
      <alignment vertical="center"/>
      <protection/>
    </xf>
    <xf numFmtId="5" fontId="6" fillId="35" borderId="38" xfId="61" applyNumberFormat="1" applyFont="1" applyFill="1" applyBorder="1" applyAlignment="1" applyProtection="1">
      <alignment horizontal="center" vertical="center"/>
      <protection/>
    </xf>
    <xf numFmtId="182" fontId="6" fillId="35" borderId="38" xfId="61" applyNumberFormat="1" applyFont="1" applyFill="1" applyBorder="1" applyAlignment="1" applyProtection="1">
      <alignment vertical="center"/>
      <protection/>
    </xf>
    <xf numFmtId="6" fontId="6" fillId="35" borderId="38" xfId="61" applyNumberFormat="1" applyFont="1" applyFill="1" applyBorder="1" applyAlignment="1" applyProtection="1">
      <alignment vertical="center"/>
      <protection/>
    </xf>
    <xf numFmtId="6" fontId="6" fillId="35" borderId="38" xfId="61" applyNumberFormat="1" applyFont="1" applyFill="1" applyBorder="1" applyAlignment="1" applyProtection="1">
      <alignment horizontal="center" vertical="center"/>
      <protection/>
    </xf>
    <xf numFmtId="0" fontId="0" fillId="35" borderId="38" xfId="0" applyNumberFormat="1" applyFont="1" applyFill="1" applyBorder="1" applyAlignment="1" applyProtection="1">
      <alignment vertical="center"/>
      <protection/>
    </xf>
    <xf numFmtId="0" fontId="0" fillId="0" borderId="38" xfId="0" applyNumberFormat="1" applyFont="1" applyFill="1" applyBorder="1" applyAlignment="1" applyProtection="1">
      <alignment vertical="center"/>
      <protection/>
    </xf>
    <xf numFmtId="0" fontId="0" fillId="0" borderId="39" xfId="0" applyNumberFormat="1" applyFont="1" applyFill="1" applyBorder="1" applyAlignment="1" applyProtection="1">
      <alignment vertical="center"/>
      <protection/>
    </xf>
    <xf numFmtId="5" fontId="7" fillId="36" borderId="39" xfId="61" applyNumberFormat="1" applyFont="1" applyFill="1" applyBorder="1" applyAlignment="1" applyProtection="1">
      <alignment horizontal="center"/>
      <protection/>
    </xf>
    <xf numFmtId="5" fontId="6" fillId="0" borderId="39" xfId="61" applyNumberFormat="1" applyFont="1" applyFill="1" applyBorder="1" applyAlignment="1" applyProtection="1">
      <alignment horizontal="center" vertical="center"/>
      <protection/>
    </xf>
    <xf numFmtId="0" fontId="6" fillId="0" borderId="39" xfId="61" applyNumberFormat="1" applyFont="1" applyFill="1" applyBorder="1" applyAlignment="1" applyProtection="1">
      <alignment/>
      <protection/>
    </xf>
    <xf numFmtId="5" fontId="7" fillId="36" borderId="40" xfId="61" applyNumberFormat="1" applyFont="1" applyFill="1" applyBorder="1" applyAlignment="1" applyProtection="1">
      <alignment horizontal="center"/>
      <protection/>
    </xf>
    <xf numFmtId="0" fontId="10" fillId="34" borderId="41" xfId="61" applyNumberFormat="1" applyFont="1" applyFill="1" applyBorder="1" applyAlignment="1" applyProtection="1">
      <alignment horizontal="center" vertical="center"/>
      <protection/>
    </xf>
    <xf numFmtId="5" fontId="10" fillId="35" borderId="38" xfId="61" applyNumberFormat="1" applyFont="1" applyFill="1" applyBorder="1" applyAlignment="1" applyProtection="1">
      <alignment horizontal="center" vertical="center"/>
      <protection/>
    </xf>
    <xf numFmtId="9" fontId="6" fillId="35" borderId="42" xfId="61" applyNumberFormat="1" applyFont="1" applyFill="1" applyBorder="1" applyAlignment="1" applyProtection="1">
      <alignment horizontal="center" vertical="center"/>
      <protection/>
    </xf>
    <xf numFmtId="5" fontId="7" fillId="36" borderId="43" xfId="61" applyNumberFormat="1" applyFont="1" applyFill="1" applyBorder="1" applyAlignment="1" applyProtection="1">
      <alignment horizontal="center"/>
      <protection/>
    </xf>
    <xf numFmtId="0" fontId="0" fillId="0" borderId="44" xfId="0" applyNumberFormat="1" applyFont="1" applyFill="1" applyBorder="1" applyAlignment="1" applyProtection="1">
      <alignment vertical="center"/>
      <protection/>
    </xf>
    <xf numFmtId="0" fontId="0" fillId="0" borderId="45" xfId="0" applyNumberFormat="1" applyFont="1" applyFill="1" applyBorder="1" applyAlignment="1" applyProtection="1">
      <alignment vertical="center"/>
      <protection/>
    </xf>
    <xf numFmtId="0" fontId="0" fillId="0" borderId="46" xfId="0" applyNumberFormat="1" applyFont="1" applyFill="1" applyBorder="1" applyAlignment="1" applyProtection="1">
      <alignment vertical="center"/>
      <protection/>
    </xf>
    <xf numFmtId="0" fontId="6" fillId="34" borderId="16" xfId="61"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0" xfId="0" applyAlignment="1">
      <alignment horizontal="right" vertical="center"/>
    </xf>
    <xf numFmtId="0" fontId="0" fillId="0" borderId="13" xfId="0" applyNumberFormat="1" applyFont="1" applyFill="1" applyBorder="1" applyAlignment="1" applyProtection="1">
      <alignment horizontal="right" vertical="center"/>
      <protection/>
    </xf>
    <xf numFmtId="0" fontId="0" fillId="0" borderId="47" xfId="0" applyNumberFormat="1" applyFont="1" applyFill="1" applyBorder="1" applyAlignment="1" applyProtection="1">
      <alignment horizontal="right" vertical="center"/>
      <protection/>
    </xf>
    <xf numFmtId="0" fontId="0" fillId="0" borderId="48" xfId="0" applyNumberFormat="1" applyFont="1" applyFill="1" applyBorder="1" applyAlignment="1" applyProtection="1">
      <alignment horizontal="right" vertical="center"/>
      <protection/>
    </xf>
    <xf numFmtId="0" fontId="0" fillId="0" borderId="49" xfId="0" applyNumberFormat="1" applyFont="1" applyFill="1" applyBorder="1" applyAlignment="1" applyProtection="1">
      <alignment horizontal="right" vertical="center"/>
      <protection/>
    </xf>
    <xf numFmtId="0" fontId="0" fillId="0" borderId="50" xfId="0" applyNumberFormat="1" applyFont="1" applyFill="1" applyBorder="1" applyAlignment="1" applyProtection="1">
      <alignment horizontal="right" vertical="center"/>
      <protection/>
    </xf>
    <xf numFmtId="180" fontId="0" fillId="0" borderId="0" xfId="0" applyNumberFormat="1" applyFont="1" applyFill="1" applyBorder="1" applyAlignment="1" applyProtection="1">
      <alignment horizontal="right" vertical="center"/>
      <protection/>
    </xf>
    <xf numFmtId="180" fontId="3" fillId="0" borderId="0" xfId="0" applyNumberFormat="1" applyFont="1" applyFill="1" applyBorder="1" applyAlignment="1" applyProtection="1">
      <alignment horizontal="right" vertical="center"/>
      <protection/>
    </xf>
    <xf numFmtId="0" fontId="0" fillId="0" borderId="0" xfId="0" applyAlignment="1">
      <alignment horizontal="center" vertical="center"/>
    </xf>
    <xf numFmtId="0" fontId="0" fillId="0" borderId="13" xfId="0" applyBorder="1" applyAlignment="1">
      <alignment horizontal="right" vertical="center"/>
    </xf>
    <xf numFmtId="0" fontId="5"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0" borderId="51" xfId="0" applyNumberFormat="1" applyFont="1" applyFill="1" applyBorder="1" applyAlignment="1" applyProtection="1">
      <alignment horizontal="right" vertical="center"/>
      <protection/>
    </xf>
    <xf numFmtId="0" fontId="0" fillId="0" borderId="52" xfId="0" applyNumberFormat="1" applyFill="1" applyBorder="1" applyAlignment="1" applyProtection="1">
      <alignment horizontal="right" vertical="center"/>
      <protection/>
    </xf>
    <xf numFmtId="0" fontId="0" fillId="0" borderId="52" xfId="0" applyNumberFormat="1" applyFont="1" applyFill="1" applyBorder="1" applyAlignment="1" applyProtection="1">
      <alignment horizontal="right" vertical="center"/>
      <protection/>
    </xf>
    <xf numFmtId="0" fontId="0" fillId="0" borderId="53" xfId="0" applyNumberFormat="1" applyFont="1" applyFill="1" applyBorder="1" applyAlignment="1" applyProtection="1">
      <alignment horizontal="right" vertical="center"/>
      <protection/>
    </xf>
    <xf numFmtId="0" fontId="0" fillId="0" borderId="54" xfId="0" applyNumberFormat="1" applyFont="1" applyFill="1" applyBorder="1" applyAlignment="1" applyProtection="1">
      <alignment horizontal="right" vertical="center"/>
      <protection/>
    </xf>
    <xf numFmtId="0" fontId="0" fillId="0" borderId="55" xfId="0" applyNumberFormat="1" applyFont="1" applyFill="1" applyBorder="1" applyAlignment="1" applyProtection="1">
      <alignment horizontal="right" vertical="center"/>
      <protection/>
    </xf>
    <xf numFmtId="0" fontId="0" fillId="0" borderId="56" xfId="0" applyNumberFormat="1" applyFont="1" applyFill="1" applyBorder="1" applyAlignment="1" applyProtection="1">
      <alignment horizontal="right" vertical="center"/>
      <protection/>
    </xf>
    <xf numFmtId="0" fontId="2" fillId="0" borderId="56" xfId="0" applyNumberFormat="1" applyFont="1" applyFill="1" applyBorder="1" applyAlignment="1" applyProtection="1">
      <alignment horizontal="right" vertical="center"/>
      <protection/>
    </xf>
    <xf numFmtId="0" fontId="0" fillId="0" borderId="57" xfId="0" applyNumberFormat="1" applyFont="1" applyFill="1" applyBorder="1" applyAlignment="1" applyProtection="1">
      <alignment horizontal="right" vertical="center"/>
      <protection/>
    </xf>
    <xf numFmtId="180" fontId="0" fillId="0" borderId="56" xfId="0" applyNumberFormat="1" applyFont="1" applyFill="1" applyBorder="1" applyAlignment="1" applyProtection="1">
      <alignment horizontal="right" vertical="center"/>
      <protection/>
    </xf>
    <xf numFmtId="181" fontId="0" fillId="0" borderId="56" xfId="0" applyNumberFormat="1" applyFont="1" applyFill="1" applyBorder="1" applyAlignment="1" applyProtection="1">
      <alignment horizontal="right" vertical="center"/>
      <protection/>
    </xf>
    <xf numFmtId="9" fontId="0" fillId="0" borderId="58" xfId="0" applyNumberFormat="1" applyFont="1" applyFill="1" applyBorder="1" applyAlignment="1" applyProtection="1">
      <alignment horizontal="right" vertical="center"/>
      <protection/>
    </xf>
    <xf numFmtId="0" fontId="0" fillId="0" borderId="51" xfId="0" applyNumberFormat="1" applyFont="1" applyFill="1" applyBorder="1" applyAlignment="1" applyProtection="1">
      <alignment horizontal="center" vertical="center"/>
      <protection/>
    </xf>
    <xf numFmtId="0" fontId="0" fillId="0" borderId="52" xfId="0" applyNumberFormat="1" applyFont="1" applyFill="1" applyBorder="1" applyAlignment="1" applyProtection="1">
      <alignment horizontal="center" vertical="center"/>
      <protection/>
    </xf>
    <xf numFmtId="0" fontId="0" fillId="0" borderId="54" xfId="0" applyNumberFormat="1" applyFont="1" applyFill="1" applyBorder="1" applyAlignment="1" applyProtection="1">
      <alignment horizontal="center" vertical="center"/>
      <protection/>
    </xf>
    <xf numFmtId="189" fontId="0" fillId="0" borderId="0" xfId="0" applyNumberFormat="1" applyAlignment="1">
      <alignment horizontal="right" vertical="center"/>
    </xf>
    <xf numFmtId="189" fontId="0" fillId="0" borderId="13" xfId="0" applyNumberFormat="1" applyBorder="1" applyAlignment="1">
      <alignment horizontal="right" vertical="center"/>
    </xf>
    <xf numFmtId="189" fontId="0" fillId="0" borderId="0" xfId="0" applyNumberFormat="1" applyFont="1" applyFill="1" applyBorder="1" applyAlignment="1" applyProtection="1">
      <alignment horizontal="right" vertical="center"/>
      <protection/>
    </xf>
    <xf numFmtId="186" fontId="0" fillId="0" borderId="0" xfId="0" applyNumberFormat="1" applyAlignment="1">
      <alignment horizontal="right" vertical="center"/>
    </xf>
    <xf numFmtId="186" fontId="0" fillId="0" borderId="13" xfId="0" applyNumberFormat="1" applyFont="1" applyFill="1" applyBorder="1" applyAlignment="1" applyProtection="1">
      <alignment horizontal="right" vertical="center"/>
      <protection/>
    </xf>
    <xf numFmtId="186" fontId="0" fillId="0" borderId="13" xfId="0" applyNumberFormat="1" applyBorder="1" applyAlignment="1">
      <alignment horizontal="right" vertical="center"/>
    </xf>
    <xf numFmtId="0" fontId="0" fillId="0" borderId="32" xfId="0" applyNumberFormat="1" applyFont="1" applyFill="1" applyBorder="1" applyAlignment="1" applyProtection="1">
      <alignment horizontal="right" vertical="center"/>
      <protection/>
    </xf>
    <xf numFmtId="0" fontId="0" fillId="0" borderId="19" xfId="0" applyNumberFormat="1" applyFont="1" applyFill="1" applyBorder="1" applyAlignment="1" applyProtection="1">
      <alignment horizontal="right" vertical="center"/>
      <protection/>
    </xf>
    <xf numFmtId="0" fontId="0" fillId="0" borderId="59" xfId="0" applyNumberFormat="1" applyFont="1" applyFill="1" applyBorder="1" applyAlignment="1" applyProtection="1">
      <alignment horizontal="right" vertical="center"/>
      <protection/>
    </xf>
    <xf numFmtId="0" fontId="0" fillId="0" borderId="14" xfId="0" applyNumberFormat="1" applyFont="1" applyFill="1" applyBorder="1" applyAlignment="1" applyProtection="1">
      <alignment horizontal="right" vertical="center"/>
      <protection/>
    </xf>
    <xf numFmtId="0" fontId="0" fillId="0" borderId="60" xfId="0" applyNumberFormat="1" applyFont="1" applyFill="1" applyBorder="1" applyAlignment="1" applyProtection="1">
      <alignment horizontal="right" vertical="center"/>
      <protection/>
    </xf>
    <xf numFmtId="0" fontId="0" fillId="0" borderId="61" xfId="0" applyNumberFormat="1" applyFont="1" applyFill="1" applyBorder="1" applyAlignment="1" applyProtection="1">
      <alignment horizontal="right" vertical="center"/>
      <protection/>
    </xf>
    <xf numFmtId="0" fontId="0" fillId="0" borderId="62" xfId="0" applyNumberFormat="1" applyFont="1" applyFill="1" applyBorder="1" applyAlignment="1" applyProtection="1">
      <alignment horizontal="right" vertical="center"/>
      <protection/>
    </xf>
    <xf numFmtId="0" fontId="0" fillId="0" borderId="40" xfId="0" applyNumberFormat="1" applyFont="1" applyFill="1" applyBorder="1" applyAlignment="1" applyProtection="1">
      <alignment horizontal="right" vertical="center"/>
      <protection/>
    </xf>
    <xf numFmtId="0" fontId="0" fillId="0" borderId="58" xfId="0" applyNumberFormat="1" applyFont="1" applyFill="1" applyBorder="1" applyAlignment="1" applyProtection="1">
      <alignment horizontal="right" vertical="center"/>
      <protection/>
    </xf>
    <xf numFmtId="0" fontId="4" fillId="33" borderId="14" xfId="0" applyNumberFormat="1" applyFont="1" applyFill="1" applyBorder="1" applyAlignment="1" applyProtection="1">
      <alignment horizontal="center" vertical="center"/>
      <protection/>
    </xf>
    <xf numFmtId="0" fontId="0" fillId="0" borderId="63"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right" vertical="center"/>
      <protection/>
    </xf>
    <xf numFmtId="0" fontId="0" fillId="0" borderId="64" xfId="0" applyNumberFormat="1" applyFont="1" applyFill="1" applyBorder="1" applyAlignment="1" applyProtection="1">
      <alignment horizontal="right" vertical="center"/>
      <protection/>
    </xf>
    <xf numFmtId="186" fontId="0" fillId="0" borderId="0" xfId="0" applyNumberFormat="1" applyAlignment="1">
      <alignment vertical="center"/>
    </xf>
    <xf numFmtId="191" fontId="0" fillId="0" borderId="0" xfId="0" applyNumberFormat="1" applyAlignment="1">
      <alignment horizontal="right" vertical="center"/>
    </xf>
    <xf numFmtId="186" fontId="0" fillId="0" borderId="13" xfId="0" applyNumberFormat="1" applyBorder="1" applyAlignment="1">
      <alignment vertical="center"/>
    </xf>
    <xf numFmtId="0" fontId="0" fillId="37" borderId="60" xfId="0" applyNumberFormat="1" applyFont="1" applyFill="1" applyBorder="1" applyAlignment="1" applyProtection="1">
      <alignment horizontal="center" vertical="center"/>
      <protection/>
    </xf>
    <xf numFmtId="0" fontId="0" fillId="38" borderId="60" xfId="0" applyNumberFormat="1" applyFill="1" applyBorder="1" applyAlignment="1" applyProtection="1">
      <alignment horizontal="center" vertical="center"/>
      <protection/>
    </xf>
    <xf numFmtId="0" fontId="0" fillId="38" borderId="60" xfId="0" applyNumberFormat="1" applyFill="1" applyBorder="1" applyAlignment="1" applyProtection="1">
      <alignment horizontal="right" vertical="center"/>
      <protection/>
    </xf>
    <xf numFmtId="0" fontId="0" fillId="37" borderId="60" xfId="0" applyNumberFormat="1" applyFill="1" applyBorder="1" applyAlignment="1" applyProtection="1">
      <alignment horizontal="center" vertical="center"/>
      <protection/>
    </xf>
    <xf numFmtId="0" fontId="0" fillId="37" borderId="60" xfId="0" applyFill="1" applyBorder="1" applyAlignment="1">
      <alignment horizontal="center" vertical="center"/>
    </xf>
    <xf numFmtId="0" fontId="1" fillId="0" borderId="65" xfId="62" applyBorder="1" applyAlignment="1">
      <alignment horizontal="left" vertical="center"/>
      <protection/>
    </xf>
    <xf numFmtId="0" fontId="1" fillId="0" borderId="66" xfId="62" applyBorder="1" applyAlignment="1">
      <alignment horizontal="left" vertical="center"/>
      <protection/>
    </xf>
    <xf numFmtId="0" fontId="1" fillId="0" borderId="0" xfId="62" applyBorder="1" applyAlignment="1">
      <alignment horizontal="left" vertical="center"/>
      <protection/>
    </xf>
    <xf numFmtId="0" fontId="0" fillId="0" borderId="0" xfId="0" applyAlignment="1">
      <alignment horizontal="left" vertical="center"/>
    </xf>
    <xf numFmtId="0" fontId="1" fillId="0" borderId="67" xfId="62" applyBorder="1" applyAlignment="1">
      <alignment horizontal="left" vertical="center"/>
      <protection/>
    </xf>
    <xf numFmtId="0" fontId="1" fillId="0" borderId="13" xfId="62" applyBorder="1" applyAlignment="1">
      <alignment horizontal="left" vertical="center"/>
      <protection/>
    </xf>
    <xf numFmtId="0" fontId="1" fillId="0" borderId="66" xfId="62" applyBorder="1" applyAlignment="1">
      <alignment horizontal="center" vertical="center"/>
      <protection/>
    </xf>
    <xf numFmtId="0" fontId="1" fillId="0" borderId="13" xfId="62" applyBorder="1" applyAlignment="1">
      <alignment horizontal="center" vertical="center"/>
      <protection/>
    </xf>
    <xf numFmtId="0" fontId="1" fillId="0" borderId="0" xfId="62" applyAlignment="1">
      <alignment horizontal="left" vertical="center"/>
      <protection/>
    </xf>
    <xf numFmtId="0" fontId="0" fillId="39" borderId="0" xfId="0" applyFill="1" applyBorder="1" applyAlignment="1">
      <alignment horizontal="center" vertical="center"/>
    </xf>
    <xf numFmtId="0" fontId="0" fillId="39" borderId="0" xfId="0" applyNumberFormat="1" applyFont="1" applyFill="1" applyBorder="1" applyAlignment="1" applyProtection="1">
      <alignment horizontal="center" vertical="center"/>
      <protection/>
    </xf>
    <xf numFmtId="0" fontId="0" fillId="39" borderId="0" xfId="0" applyNumberFormat="1" applyFill="1" applyBorder="1" applyAlignment="1" applyProtection="1">
      <alignment horizontal="center" vertical="center"/>
      <protection/>
    </xf>
    <xf numFmtId="186" fontId="0" fillId="0" borderId="0" xfId="0" applyNumberFormat="1" applyFill="1" applyBorder="1" applyAlignment="1" applyProtection="1">
      <alignment horizontal="right" vertical="center"/>
      <protection/>
    </xf>
    <xf numFmtId="186" fontId="0" fillId="0" borderId="0" xfId="0" applyNumberFormat="1" applyBorder="1" applyAlignment="1">
      <alignment vertical="center"/>
    </xf>
    <xf numFmtId="186" fontId="0" fillId="0" borderId="0" xfId="0" applyNumberFormat="1" applyBorder="1" applyAlignment="1">
      <alignment horizontal="right" vertical="center"/>
    </xf>
    <xf numFmtId="0" fontId="4" fillId="33" borderId="68" xfId="0" applyNumberFormat="1" applyFont="1" applyFill="1" applyBorder="1" applyAlignment="1" applyProtection="1">
      <alignment horizontal="center" vertical="center"/>
      <protection/>
    </xf>
    <xf numFmtId="0" fontId="4" fillId="33" borderId="69" xfId="0" applyNumberFormat="1" applyFont="1" applyFill="1" applyBorder="1" applyAlignment="1" applyProtection="1">
      <alignment horizontal="center" vertical="center"/>
      <protection/>
    </xf>
    <xf numFmtId="0" fontId="4" fillId="33" borderId="46" xfId="0" applyNumberFormat="1" applyFont="1" applyFill="1" applyBorder="1" applyAlignment="1" applyProtection="1">
      <alignment horizontal="center" vertical="center"/>
      <protection/>
    </xf>
    <xf numFmtId="0" fontId="4" fillId="33" borderId="70" xfId="0" applyNumberFormat="1" applyFont="1" applyFill="1" applyBorder="1" applyAlignment="1" applyProtection="1">
      <alignment horizontal="center" vertical="center"/>
      <protection/>
    </xf>
    <xf numFmtId="0" fontId="0" fillId="40" borderId="0" xfId="0" applyNumberFormat="1" applyFont="1" applyFill="1" applyBorder="1" applyAlignment="1" applyProtection="1">
      <alignment horizontal="center" vertical="center"/>
      <protection/>
    </xf>
    <xf numFmtId="0" fontId="0" fillId="40" borderId="0" xfId="0" applyFill="1" applyAlignment="1">
      <alignment horizontal="right" vertical="center"/>
    </xf>
    <xf numFmtId="0" fontId="0" fillId="40" borderId="0" xfId="0" applyFill="1" applyAlignment="1">
      <alignment horizontal="center" vertical="center"/>
    </xf>
    <xf numFmtId="186" fontId="0" fillId="40" borderId="0" xfId="0" applyNumberFormat="1" applyFill="1" applyAlignment="1">
      <alignment horizontal="right" vertical="center"/>
    </xf>
    <xf numFmtId="0" fontId="0" fillId="40" borderId="0" xfId="0" applyFill="1" applyAlignment="1">
      <alignment vertical="center"/>
    </xf>
    <xf numFmtId="191" fontId="0" fillId="40" borderId="0" xfId="0" applyNumberFormat="1" applyFill="1" applyAlignment="1">
      <alignment horizontal="right" vertical="center"/>
    </xf>
    <xf numFmtId="189" fontId="0" fillId="40" borderId="0" xfId="0" applyNumberFormat="1" applyFill="1" applyAlignment="1">
      <alignment horizontal="right" vertical="center"/>
    </xf>
    <xf numFmtId="186" fontId="0" fillId="40" borderId="0" xfId="0" applyNumberFormat="1" applyFill="1" applyBorder="1" applyAlignment="1">
      <alignment horizontal="right" vertical="center"/>
    </xf>
    <xf numFmtId="192" fontId="0" fillId="0" borderId="0" xfId="0" applyNumberFormat="1" applyAlignment="1">
      <alignment horizontal="right" vertical="center"/>
    </xf>
    <xf numFmtId="192" fontId="0" fillId="0" borderId="0" xfId="0" applyNumberFormat="1" applyBorder="1" applyAlignment="1">
      <alignment horizontal="right" vertical="center"/>
    </xf>
    <xf numFmtId="192" fontId="0" fillId="0" borderId="13" xfId="0" applyNumberFormat="1" applyBorder="1" applyAlignment="1">
      <alignment horizontal="right" vertical="center"/>
    </xf>
    <xf numFmtId="0" fontId="13" fillId="0" borderId="0" xfId="0" applyFont="1" applyAlignment="1">
      <alignment horizontal="right" vertical="center"/>
    </xf>
    <xf numFmtId="0" fontId="13" fillId="39" borderId="0"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right" vertical="center"/>
      <protection/>
    </xf>
    <xf numFmtId="0" fontId="0" fillId="0" borderId="0" xfId="0" applyFont="1" applyAlignment="1">
      <alignment horizontal="right" vertical="center"/>
    </xf>
    <xf numFmtId="193" fontId="0" fillId="39" borderId="0" xfId="0" applyNumberFormat="1" applyFont="1" applyFill="1" applyBorder="1" applyAlignment="1" applyProtection="1">
      <alignment horizontal="center" vertical="center"/>
      <protection/>
    </xf>
    <xf numFmtId="193" fontId="0" fillId="39" borderId="0" xfId="0" applyNumberFormat="1" applyFill="1" applyBorder="1" applyAlignment="1" applyProtection="1">
      <alignment horizontal="right" vertical="center"/>
      <protection/>
    </xf>
    <xf numFmtId="193" fontId="0" fillId="0" borderId="0" xfId="0" applyNumberFormat="1" applyAlignment="1">
      <alignment horizontal="right" vertical="center"/>
    </xf>
    <xf numFmtId="193" fontId="0" fillId="0" borderId="0" xfId="0" applyNumberFormat="1" applyAlignment="1">
      <alignment vertical="center"/>
    </xf>
    <xf numFmtId="193" fontId="0" fillId="40" borderId="0" xfId="0" applyNumberFormat="1" applyFill="1" applyAlignment="1">
      <alignment horizontal="right" vertical="center"/>
    </xf>
    <xf numFmtId="194" fontId="0" fillId="39" borderId="0" xfId="0" applyNumberFormat="1" applyFont="1" applyFill="1" applyBorder="1" applyAlignment="1" applyProtection="1">
      <alignment horizontal="center" vertical="center"/>
      <protection/>
    </xf>
    <xf numFmtId="194" fontId="0" fillId="0" borderId="0" xfId="0" applyNumberFormat="1" applyAlignment="1">
      <alignment horizontal="right" vertical="center"/>
    </xf>
    <xf numFmtId="194" fontId="0" fillId="40" borderId="0" xfId="0" applyNumberFormat="1" applyFill="1" applyAlignment="1">
      <alignment horizontal="right" vertical="center"/>
    </xf>
    <xf numFmtId="194" fontId="0" fillId="39" borderId="0" xfId="0" applyNumberFormat="1" applyFill="1" applyBorder="1" applyAlignment="1" applyProtection="1">
      <alignment horizontal="right" vertical="center"/>
      <protection/>
    </xf>
    <xf numFmtId="194" fontId="0" fillId="0" borderId="0" xfId="0" applyNumberFormat="1" applyAlignment="1">
      <alignment vertical="center"/>
    </xf>
    <xf numFmtId="194" fontId="0" fillId="40" borderId="0" xfId="0" applyNumberFormat="1" applyFill="1" applyAlignment="1">
      <alignment vertical="center"/>
    </xf>
    <xf numFmtId="195" fontId="0" fillId="0" borderId="0" xfId="0" applyNumberFormat="1" applyAlignment="1">
      <alignment vertical="center"/>
    </xf>
    <xf numFmtId="195" fontId="0" fillId="0" borderId="0" xfId="0" applyNumberFormat="1" applyAlignment="1">
      <alignment horizontal="right" vertical="center"/>
    </xf>
    <xf numFmtId="195" fontId="0" fillId="40" borderId="0" xfId="0" applyNumberFormat="1" applyFill="1" applyAlignment="1">
      <alignment vertical="center"/>
    </xf>
    <xf numFmtId="195" fontId="0" fillId="40" borderId="0" xfId="0" applyNumberFormat="1" applyFill="1" applyAlignment="1">
      <alignment horizontal="right" vertical="center"/>
    </xf>
    <xf numFmtId="196" fontId="0" fillId="0" borderId="0" xfId="0" applyNumberFormat="1" applyAlignment="1">
      <alignment vertical="center"/>
    </xf>
    <xf numFmtId="196" fontId="0" fillId="0" borderId="0" xfId="0" applyNumberFormat="1" applyAlignment="1">
      <alignment horizontal="right" vertical="center"/>
    </xf>
    <xf numFmtId="196" fontId="0" fillId="0" borderId="13" xfId="0" applyNumberFormat="1" applyFont="1" applyFill="1" applyBorder="1" applyAlignment="1" applyProtection="1">
      <alignment vertical="center"/>
      <protection/>
    </xf>
    <xf numFmtId="196" fontId="0" fillId="0" borderId="13" xfId="0" applyNumberFormat="1" applyFont="1" applyFill="1" applyBorder="1" applyAlignment="1" applyProtection="1">
      <alignment horizontal="right" vertical="center"/>
      <protection/>
    </xf>
    <xf numFmtId="195" fontId="0" fillId="0" borderId="13" xfId="0" applyNumberFormat="1" applyFont="1" applyFill="1" applyBorder="1" applyAlignment="1" applyProtection="1">
      <alignment horizontal="right" vertical="center"/>
      <protection/>
    </xf>
    <xf numFmtId="0" fontId="0" fillId="0" borderId="42" xfId="0" applyBorder="1" applyAlignment="1">
      <alignment horizontal="right" vertical="center"/>
    </xf>
    <xf numFmtId="0" fontId="0" fillId="0" borderId="42" xfId="0" applyBorder="1" applyAlignment="1">
      <alignment horizontal="center" vertical="center"/>
    </xf>
    <xf numFmtId="0" fontId="0" fillId="0" borderId="42" xfId="0" applyBorder="1" applyAlignment="1">
      <alignment vertical="center"/>
    </xf>
    <xf numFmtId="193" fontId="0" fillId="0" borderId="42" xfId="0" applyNumberFormat="1" applyBorder="1" applyAlignment="1">
      <alignment horizontal="right" vertical="center"/>
    </xf>
    <xf numFmtId="194" fontId="0" fillId="0" borderId="42" xfId="0" applyNumberFormat="1" applyBorder="1" applyAlignment="1">
      <alignment horizontal="right" vertical="center"/>
    </xf>
    <xf numFmtId="189" fontId="0" fillId="0" borderId="42" xfId="0" applyNumberFormat="1" applyBorder="1" applyAlignment="1">
      <alignment horizontal="right" vertical="center"/>
    </xf>
    <xf numFmtId="186" fontId="0" fillId="0" borderId="42" xfId="0" applyNumberFormat="1" applyBorder="1" applyAlignment="1">
      <alignment horizontal="right" vertical="center"/>
    </xf>
    <xf numFmtId="186" fontId="0" fillId="0" borderId="42" xfId="0" applyNumberFormat="1" applyBorder="1" applyAlignment="1">
      <alignment vertical="center"/>
    </xf>
    <xf numFmtId="194" fontId="0" fillId="0" borderId="42" xfId="0" applyNumberFormat="1" applyBorder="1" applyAlignment="1">
      <alignment vertical="center"/>
    </xf>
    <xf numFmtId="191" fontId="0" fillId="0" borderId="42" xfId="0" applyNumberFormat="1" applyBorder="1" applyAlignment="1">
      <alignment horizontal="right" vertical="center"/>
    </xf>
    <xf numFmtId="195" fontId="0" fillId="0" borderId="42" xfId="0" applyNumberFormat="1" applyBorder="1" applyAlignment="1">
      <alignment vertical="center"/>
    </xf>
    <xf numFmtId="195" fontId="0" fillId="0" borderId="42" xfId="0" applyNumberFormat="1" applyBorder="1" applyAlignment="1">
      <alignment horizontal="right" vertical="center"/>
    </xf>
    <xf numFmtId="197" fontId="0" fillId="0" borderId="0" xfId="0" applyNumberFormat="1" applyAlignment="1">
      <alignment horizontal="right" vertical="center"/>
    </xf>
    <xf numFmtId="197" fontId="0" fillId="37" borderId="60" xfId="0" applyNumberFormat="1" applyFont="1" applyFill="1" applyBorder="1" applyAlignment="1" applyProtection="1">
      <alignment horizontal="center" vertical="center"/>
      <protection/>
    </xf>
    <xf numFmtId="197" fontId="0" fillId="0" borderId="0" xfId="0" applyNumberFormat="1" applyFont="1" applyAlignment="1">
      <alignment horizontal="right" vertical="center"/>
    </xf>
    <xf numFmtId="197" fontId="0" fillId="39" borderId="0" xfId="0" applyNumberFormat="1" applyFont="1" applyFill="1" applyBorder="1" applyAlignment="1" applyProtection="1">
      <alignment horizontal="center" vertical="center"/>
      <protection/>
    </xf>
    <xf numFmtId="197" fontId="0" fillId="0" borderId="0" xfId="0" applyNumberFormat="1" applyFont="1" applyBorder="1" applyAlignment="1">
      <alignment horizontal="right" vertical="center"/>
    </xf>
    <xf numFmtId="197" fontId="0" fillId="0" borderId="13" xfId="0" applyNumberFormat="1" applyFont="1" applyBorder="1" applyAlignment="1">
      <alignment horizontal="right" vertical="center"/>
    </xf>
    <xf numFmtId="0" fontId="0" fillId="0" borderId="0" xfId="0" applyNumberFormat="1" applyFont="1" applyFill="1" applyBorder="1" applyAlignment="1" applyProtection="1">
      <alignment horizontal="right" vertical="center"/>
      <protection/>
    </xf>
    <xf numFmtId="0" fontId="0" fillId="0" borderId="0" xfId="0" applyBorder="1" applyAlignment="1">
      <alignment horizontal="right" vertical="center"/>
    </xf>
    <xf numFmtId="186" fontId="0" fillId="0" borderId="0" xfId="0" applyNumberFormat="1" applyFont="1" applyFill="1" applyBorder="1" applyAlignment="1" applyProtection="1">
      <alignment horizontal="right" vertical="center"/>
      <protection/>
    </xf>
    <xf numFmtId="189" fontId="0" fillId="0" borderId="0" xfId="0" applyNumberFormat="1" applyBorder="1" applyAlignment="1">
      <alignment horizontal="right" vertical="center"/>
    </xf>
    <xf numFmtId="5" fontId="7" fillId="36" borderId="19" xfId="61" applyNumberFormat="1" applyFont="1" applyFill="1" applyBorder="1" applyAlignment="1" applyProtection="1">
      <alignment horizontal="center"/>
      <protection/>
    </xf>
    <xf numFmtId="5" fontId="7" fillId="36" borderId="42" xfId="61" applyNumberFormat="1" applyFont="1" applyFill="1" applyBorder="1" applyAlignment="1" applyProtection="1">
      <alignment horizontal="center"/>
      <protection/>
    </xf>
    <xf numFmtId="5" fontId="7" fillId="36" borderId="28" xfId="61" applyNumberFormat="1" applyFont="1" applyFill="1" applyBorder="1" applyAlignment="1" applyProtection="1">
      <alignment horizontal="center"/>
      <protection/>
    </xf>
    <xf numFmtId="5" fontId="7" fillId="36" borderId="44" xfId="61" applyNumberFormat="1" applyFont="1" applyFill="1" applyBorder="1" applyAlignment="1" applyProtection="1">
      <alignment horizontal="center"/>
      <protection/>
    </xf>
    <xf numFmtId="5" fontId="7" fillId="36" borderId="71" xfId="61" applyNumberFormat="1" applyFont="1" applyFill="1" applyBorder="1" applyAlignment="1" applyProtection="1">
      <alignment horizontal="center"/>
      <protection/>
    </xf>
    <xf numFmtId="5" fontId="11" fillId="0" borderId="40" xfId="61" applyNumberFormat="1" applyFont="1" applyFill="1" applyBorder="1" applyAlignment="1" applyProtection="1">
      <alignment horizontal="center" vertical="center"/>
      <protection/>
    </xf>
    <xf numFmtId="188" fontId="6" fillId="0" borderId="11" xfId="61" applyNumberFormat="1" applyFont="1" applyFill="1" applyBorder="1" applyAlignment="1" applyProtection="1">
      <alignment horizontal="center" vertical="center"/>
      <protection/>
    </xf>
    <xf numFmtId="188" fontId="6" fillId="0" borderId="18" xfId="61" applyNumberFormat="1" applyFont="1" applyFill="1" applyBorder="1" applyAlignment="1" applyProtection="1">
      <alignment horizontal="center" vertical="center"/>
      <protection/>
    </xf>
    <xf numFmtId="5" fontId="6" fillId="0" borderId="71" xfId="61" applyNumberFormat="1" applyFont="1" applyFill="1" applyBorder="1" applyAlignment="1" applyProtection="1">
      <alignment horizontal="center" vertical="center"/>
      <protection/>
    </xf>
    <xf numFmtId="5" fontId="6" fillId="0" borderId="72" xfId="61" applyNumberFormat="1" applyFont="1" applyFill="1" applyBorder="1" applyAlignment="1" applyProtection="1">
      <alignment horizontal="center" vertical="center"/>
      <protection/>
    </xf>
    <xf numFmtId="0" fontId="4" fillId="33" borderId="73" xfId="0" applyNumberFormat="1" applyFont="1" applyFill="1" applyBorder="1" applyAlignment="1" applyProtection="1">
      <alignment horizontal="center" vertical="center"/>
      <protection/>
    </xf>
    <xf numFmtId="0" fontId="4" fillId="33" borderId="18" xfId="0" applyNumberFormat="1" applyFont="1" applyFill="1" applyBorder="1" applyAlignment="1" applyProtection="1">
      <alignment horizontal="center" vertical="center"/>
      <protection/>
    </xf>
    <xf numFmtId="0" fontId="4" fillId="33" borderId="24" xfId="0" applyNumberFormat="1" applyFont="1" applyFill="1" applyBorder="1" applyAlignment="1" applyProtection="1">
      <alignment horizontal="center" vertical="center"/>
      <protection/>
    </xf>
    <xf numFmtId="195" fontId="0" fillId="0" borderId="0" xfId="0" applyNumberFormat="1" applyFont="1" applyFill="1" applyBorder="1" applyAlignment="1" applyProtection="1">
      <alignment vertical="center"/>
      <protection/>
    </xf>
    <xf numFmtId="195" fontId="0" fillId="0" borderId="0" xfId="0" applyNumberFormat="1" applyFont="1" applyFill="1" applyBorder="1" applyAlignment="1" applyProtection="1">
      <alignment horizontal="right" vertical="center"/>
      <protection/>
    </xf>
    <xf numFmtId="195" fontId="0" fillId="0" borderId="13" xfId="0" applyNumberFormat="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気づき"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9"/>
  <sheetViews>
    <sheetView zoomScaleSheetLayoutView="100" zoomScalePageLayoutView="0" workbookViewId="0" topLeftCell="A1">
      <selection activeCell="A1" sqref="A1"/>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81"/>
      <c r="B1" s="217" t="s">
        <v>0</v>
      </c>
      <c r="C1" s="218"/>
      <c r="D1" s="219"/>
      <c r="E1" s="80"/>
      <c r="F1" s="220" t="s">
        <v>0</v>
      </c>
      <c r="G1" s="221"/>
      <c r="H1" s="82"/>
    </row>
    <row r="2" spans="1:9" ht="25.5" customHeight="1">
      <c r="A2" s="83" t="s">
        <v>1</v>
      </c>
      <c r="B2" s="222">
        <v>3000000</v>
      </c>
      <c r="C2" s="222"/>
      <c r="D2" s="222"/>
      <c r="E2" s="24" t="s">
        <v>2</v>
      </c>
      <c r="F2" s="223">
        <v>41609</v>
      </c>
      <c r="G2" s="224"/>
      <c r="H2" s="6"/>
      <c r="I2" s="6"/>
    </row>
    <row r="3" spans="1:11" ht="27" customHeight="1">
      <c r="A3" s="7" t="s">
        <v>3</v>
      </c>
      <c r="B3" s="225">
        <f>SUM(B2+D17)</f>
        <v>3020000</v>
      </c>
      <c r="C3" s="225"/>
      <c r="D3" s="226"/>
      <c r="E3" s="8" t="s">
        <v>4</v>
      </c>
      <c r="F3" s="9">
        <v>0.02</v>
      </c>
      <c r="G3" s="10">
        <f>(B2-D17)*F3</f>
        <v>59600</v>
      </c>
      <c r="H3" s="12" t="s">
        <v>5</v>
      </c>
      <c r="I3" s="13">
        <f>(B3-B2)</f>
        <v>20000</v>
      </c>
      <c r="K3" s="84"/>
    </row>
    <row r="4" spans="1:9" s="63" customFormat="1" ht="17.25" customHeight="1">
      <c r="A4" s="58"/>
      <c r="B4" s="59"/>
      <c r="C4" s="59"/>
      <c r="D4" s="59"/>
      <c r="E4" s="60"/>
      <c r="F4" s="79" t="s">
        <v>0</v>
      </c>
      <c r="G4" s="59"/>
      <c r="H4" s="61"/>
      <c r="I4" s="62"/>
    </row>
    <row r="5" spans="1:12" ht="39" customHeight="1">
      <c r="A5" s="64"/>
      <c r="B5" s="65"/>
      <c r="C5" s="65"/>
      <c r="D5" s="77"/>
      <c r="E5" s="66"/>
      <c r="F5" s="78"/>
      <c r="G5" s="65"/>
      <c r="H5" s="67"/>
      <c r="I5" s="68"/>
      <c r="J5" s="69"/>
      <c r="K5" s="70"/>
      <c r="L5" s="70"/>
    </row>
    <row r="6" spans="1:12" ht="21" customHeight="1">
      <c r="A6" s="74" t="s">
        <v>6</v>
      </c>
      <c r="B6" s="72" t="s">
        <v>0</v>
      </c>
      <c r="C6" s="72" t="s">
        <v>0</v>
      </c>
      <c r="D6" s="73"/>
      <c r="E6" s="72" t="s">
        <v>0</v>
      </c>
      <c r="F6" s="75" t="s">
        <v>0</v>
      </c>
      <c r="G6" s="11"/>
      <c r="H6" s="6"/>
      <c r="I6" s="6"/>
      <c r="L6" s="71"/>
    </row>
    <row r="7" spans="1:12" ht="28.5">
      <c r="A7" s="76" t="s">
        <v>7</v>
      </c>
      <c r="B7" s="18" t="s">
        <v>8</v>
      </c>
      <c r="C7" s="19" t="s">
        <v>9</v>
      </c>
      <c r="D7" s="20" t="s">
        <v>10</v>
      </c>
      <c r="E7" s="21" t="s">
        <v>11</v>
      </c>
      <c r="F7" s="19" t="s">
        <v>12</v>
      </c>
      <c r="G7" s="21" t="s">
        <v>13</v>
      </c>
      <c r="H7" s="20" t="s">
        <v>14</v>
      </c>
      <c r="I7" s="22" t="s">
        <v>15</v>
      </c>
      <c r="J7" s="25" t="s">
        <v>16</v>
      </c>
      <c r="K7" s="19" t="s">
        <v>17</v>
      </c>
      <c r="L7" s="23" t="s">
        <v>18</v>
      </c>
    </row>
    <row r="8" spans="1:12" ht="24.75" customHeight="1">
      <c r="A8" s="15">
        <v>42095</v>
      </c>
      <c r="B8" s="26">
        <v>20000</v>
      </c>
      <c r="C8" s="27"/>
      <c r="D8" s="45">
        <f aca="true" t="shared" si="0" ref="D8:D16">SUM(B8-C8)</f>
        <v>20000</v>
      </c>
      <c r="E8" s="28"/>
      <c r="F8" s="29"/>
      <c r="G8" s="28">
        <f aca="true" t="shared" si="1" ref="G8:G16">SUM(E8+F8)</f>
        <v>0</v>
      </c>
      <c r="H8" s="30" t="e">
        <f aca="true" t="shared" si="2" ref="H8:H16">E8/G8</f>
        <v>#DIV/0!</v>
      </c>
      <c r="I8" s="31" t="e">
        <f aca="true" t="shared" si="3" ref="I8:I16">B8/E8</f>
        <v>#DIV/0!</v>
      </c>
      <c r="J8" s="31" t="e">
        <f aca="true" t="shared" si="4" ref="J8:J16">C8/F8</f>
        <v>#DIV/0!</v>
      </c>
      <c r="K8" s="32" t="e">
        <f aca="true" t="shared" si="5" ref="K8:K16">I8/J8</f>
        <v>#DIV/0!</v>
      </c>
      <c r="L8" s="33" t="e">
        <f aca="true" t="shared" si="6" ref="L8:L16">B8/C8</f>
        <v>#DIV/0!</v>
      </c>
    </row>
    <row r="9" spans="1:12" ht="24.75" customHeight="1">
      <c r="A9" s="16">
        <v>42125</v>
      </c>
      <c r="B9" s="34"/>
      <c r="C9" s="35"/>
      <c r="D9" s="45">
        <f t="shared" si="0"/>
        <v>0</v>
      </c>
      <c r="E9" s="36"/>
      <c r="F9" s="36"/>
      <c r="G9" s="28">
        <f t="shared" si="1"/>
        <v>0</v>
      </c>
      <c r="H9" s="30" t="e">
        <f t="shared" si="2"/>
        <v>#DIV/0!</v>
      </c>
      <c r="I9" s="31" t="e">
        <f t="shared" si="3"/>
        <v>#DIV/0!</v>
      </c>
      <c r="J9" s="31" t="e">
        <f t="shared" si="4"/>
        <v>#DIV/0!</v>
      </c>
      <c r="K9" s="32" t="e">
        <f t="shared" si="5"/>
        <v>#DIV/0!</v>
      </c>
      <c r="L9" s="33" t="e">
        <f t="shared" si="6"/>
        <v>#DIV/0!</v>
      </c>
    </row>
    <row r="10" spans="1:12" ht="24.75" customHeight="1">
      <c r="A10" s="15">
        <v>42156</v>
      </c>
      <c r="B10" s="34"/>
      <c r="C10" s="35"/>
      <c r="D10" s="45">
        <f t="shared" si="0"/>
        <v>0</v>
      </c>
      <c r="E10" s="36"/>
      <c r="F10" s="36"/>
      <c r="G10" s="28">
        <f t="shared" si="1"/>
        <v>0</v>
      </c>
      <c r="H10" s="30" t="e">
        <f t="shared" si="2"/>
        <v>#DIV/0!</v>
      </c>
      <c r="I10" s="31" t="e">
        <f t="shared" si="3"/>
        <v>#DIV/0!</v>
      </c>
      <c r="J10" s="31" t="e">
        <f t="shared" si="4"/>
        <v>#DIV/0!</v>
      </c>
      <c r="K10" s="32" t="e">
        <f t="shared" si="5"/>
        <v>#DIV/0!</v>
      </c>
      <c r="L10" s="33" t="e">
        <f t="shared" si="6"/>
        <v>#DIV/0!</v>
      </c>
    </row>
    <row r="11" spans="1:12" ht="24.75" customHeight="1">
      <c r="A11" s="16">
        <v>42186</v>
      </c>
      <c r="B11" s="34"/>
      <c r="C11" s="35"/>
      <c r="D11" s="45">
        <f t="shared" si="0"/>
        <v>0</v>
      </c>
      <c r="E11" s="36"/>
      <c r="F11" s="36"/>
      <c r="G11" s="28">
        <f t="shared" si="1"/>
        <v>0</v>
      </c>
      <c r="H11" s="30" t="e">
        <f t="shared" si="2"/>
        <v>#DIV/0!</v>
      </c>
      <c r="I11" s="31" t="e">
        <f t="shared" si="3"/>
        <v>#DIV/0!</v>
      </c>
      <c r="J11" s="31" t="e">
        <f t="shared" si="4"/>
        <v>#DIV/0!</v>
      </c>
      <c r="K11" s="32" t="e">
        <f t="shared" si="5"/>
        <v>#DIV/0!</v>
      </c>
      <c r="L11" s="33" t="e">
        <f t="shared" si="6"/>
        <v>#DIV/0!</v>
      </c>
    </row>
    <row r="12" spans="1:12" ht="24.75" customHeight="1">
      <c r="A12" s="15">
        <v>42217</v>
      </c>
      <c r="B12" s="34"/>
      <c r="C12" s="27"/>
      <c r="D12" s="45">
        <f t="shared" si="0"/>
        <v>0</v>
      </c>
      <c r="E12" s="36"/>
      <c r="F12" s="36"/>
      <c r="G12" s="28">
        <f t="shared" si="1"/>
        <v>0</v>
      </c>
      <c r="H12" s="30" t="e">
        <f t="shared" si="2"/>
        <v>#DIV/0!</v>
      </c>
      <c r="I12" s="31" t="e">
        <f t="shared" si="3"/>
        <v>#DIV/0!</v>
      </c>
      <c r="J12" s="31" t="e">
        <f t="shared" si="4"/>
        <v>#DIV/0!</v>
      </c>
      <c r="K12" s="32" t="e">
        <f t="shared" si="5"/>
        <v>#DIV/0!</v>
      </c>
      <c r="L12" s="33" t="e">
        <f t="shared" si="6"/>
        <v>#DIV/0!</v>
      </c>
    </row>
    <row r="13" spans="1:12" ht="24.75" customHeight="1">
      <c r="A13" s="16">
        <v>42248</v>
      </c>
      <c r="B13" s="34"/>
      <c r="C13" s="35"/>
      <c r="D13" s="45">
        <f t="shared" si="0"/>
        <v>0</v>
      </c>
      <c r="E13" s="36"/>
      <c r="F13" s="36"/>
      <c r="G13" s="28">
        <f t="shared" si="1"/>
        <v>0</v>
      </c>
      <c r="H13" s="30" t="e">
        <f t="shared" si="2"/>
        <v>#DIV/0!</v>
      </c>
      <c r="I13" s="31" t="e">
        <f t="shared" si="3"/>
        <v>#DIV/0!</v>
      </c>
      <c r="J13" s="31" t="e">
        <f t="shared" si="4"/>
        <v>#DIV/0!</v>
      </c>
      <c r="K13" s="32" t="e">
        <f t="shared" si="5"/>
        <v>#DIV/0!</v>
      </c>
      <c r="L13" s="33" t="e">
        <f t="shared" si="6"/>
        <v>#DIV/0!</v>
      </c>
    </row>
    <row r="14" spans="1:12" ht="24.75" customHeight="1">
      <c r="A14" s="15">
        <v>42278</v>
      </c>
      <c r="B14" s="34"/>
      <c r="C14" s="27"/>
      <c r="D14" s="45">
        <f t="shared" si="0"/>
        <v>0</v>
      </c>
      <c r="E14" s="36"/>
      <c r="F14" s="36"/>
      <c r="G14" s="28">
        <f t="shared" si="1"/>
        <v>0</v>
      </c>
      <c r="H14" s="30" t="e">
        <f t="shared" si="2"/>
        <v>#DIV/0!</v>
      </c>
      <c r="I14" s="31" t="e">
        <f t="shared" si="3"/>
        <v>#DIV/0!</v>
      </c>
      <c r="J14" s="31" t="e">
        <f t="shared" si="4"/>
        <v>#DIV/0!</v>
      </c>
      <c r="K14" s="32" t="e">
        <f t="shared" si="5"/>
        <v>#DIV/0!</v>
      </c>
      <c r="L14" s="33" t="e">
        <f t="shared" si="6"/>
        <v>#DIV/0!</v>
      </c>
    </row>
    <row r="15" spans="1:12" ht="24.75" customHeight="1">
      <c r="A15" s="16">
        <v>42309</v>
      </c>
      <c r="B15" s="34"/>
      <c r="C15" s="27"/>
      <c r="D15" s="45">
        <f t="shared" si="0"/>
        <v>0</v>
      </c>
      <c r="E15" s="36"/>
      <c r="F15" s="36"/>
      <c r="G15" s="28">
        <f t="shared" si="1"/>
        <v>0</v>
      </c>
      <c r="H15" s="30" t="e">
        <f t="shared" si="2"/>
        <v>#DIV/0!</v>
      </c>
      <c r="I15" s="31" t="e">
        <f t="shared" si="3"/>
        <v>#DIV/0!</v>
      </c>
      <c r="J15" s="31" t="e">
        <f t="shared" si="4"/>
        <v>#DIV/0!</v>
      </c>
      <c r="K15" s="32" t="e">
        <f t="shared" si="5"/>
        <v>#DIV/0!</v>
      </c>
      <c r="L15" s="33" t="e">
        <f t="shared" si="6"/>
        <v>#DIV/0!</v>
      </c>
    </row>
    <row r="16" spans="1:12" ht="24.75" customHeight="1">
      <c r="A16" s="17">
        <v>42339</v>
      </c>
      <c r="B16" s="37"/>
      <c r="C16" s="38"/>
      <c r="D16" s="46">
        <f t="shared" si="0"/>
        <v>0</v>
      </c>
      <c r="E16" s="39"/>
      <c r="F16" s="39"/>
      <c r="G16" s="40">
        <f t="shared" si="1"/>
        <v>0</v>
      </c>
      <c r="H16" s="41" t="e">
        <f t="shared" si="2"/>
        <v>#DIV/0!</v>
      </c>
      <c r="I16" s="42" t="e">
        <f t="shared" si="3"/>
        <v>#DIV/0!</v>
      </c>
      <c r="J16" s="42" t="e">
        <f t="shared" si="4"/>
        <v>#DIV/0!</v>
      </c>
      <c r="K16" s="43" t="e">
        <f t="shared" si="5"/>
        <v>#DIV/0!</v>
      </c>
      <c r="L16" s="44" t="e">
        <f t="shared" si="6"/>
        <v>#DIV/0!</v>
      </c>
    </row>
    <row r="17" spans="1:12" ht="24.75" customHeight="1">
      <c r="A17" s="47" t="s">
        <v>19</v>
      </c>
      <c r="B17" s="48">
        <f aca="true" t="shared" si="7" ref="B17:G17">SUM(B8:B16)</f>
        <v>20000</v>
      </c>
      <c r="C17" s="49">
        <f t="shared" si="7"/>
        <v>0</v>
      </c>
      <c r="D17" s="50">
        <f t="shared" si="7"/>
        <v>20000</v>
      </c>
      <c r="E17" s="51">
        <f t="shared" si="7"/>
        <v>0</v>
      </c>
      <c r="F17" s="52">
        <f t="shared" si="7"/>
        <v>0</v>
      </c>
      <c r="G17" s="51">
        <f t="shared" si="7"/>
        <v>0</v>
      </c>
      <c r="H17" s="53" t="e">
        <f>AVERAGE(H8:H16)</f>
        <v>#DIV/0!</v>
      </c>
      <c r="I17" s="49" t="e">
        <f>AVERAGE(I8:I16)</f>
        <v>#DIV/0!</v>
      </c>
      <c r="J17" s="49" t="e">
        <f>AVERAGE(J8:J16)</f>
        <v>#DIV/0!</v>
      </c>
      <c r="K17" s="54" t="e">
        <f>AVERAGE(K8:K16)</f>
        <v>#DIV/0!</v>
      </c>
      <c r="L17" s="55" t="e">
        <f>AVERAGE(L8:L16)</f>
        <v>#DIV/0!</v>
      </c>
    </row>
    <row r="18" spans="1:12" ht="13.5">
      <c r="A18" s="14"/>
      <c r="J18" s="56"/>
      <c r="K18" s="57" t="s">
        <v>20</v>
      </c>
      <c r="L18" s="57" t="s">
        <v>21</v>
      </c>
    </row>
    <row r="19" ht="13.5">
      <c r="A19" s="14"/>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X117"/>
  <sheetViews>
    <sheetView tabSelected="1" zoomScaleSheetLayoutView="100" zoomScalePageLayoutView="0" workbookViewId="0" topLeftCell="A1">
      <pane ySplit="1" topLeftCell="A2" activePane="bottomLeft" state="frozen"/>
      <selection pane="topLeft" activeCell="A1" sqref="A1"/>
      <selection pane="bottomLeft" activeCell="B2" sqref="B2"/>
    </sheetView>
  </sheetViews>
  <sheetFormatPr defaultColWidth="10.00390625" defaultRowHeight="13.5" customHeight="1"/>
  <cols>
    <col min="1" max="1" width="5.00390625" style="85" customWidth="1"/>
    <col min="2" max="2" width="10.00390625" style="93" customWidth="1"/>
    <col min="3" max="3" width="5.00390625" style="93" customWidth="1"/>
    <col min="4" max="4" width="12.50390625" style="85" customWidth="1"/>
    <col min="5" max="5" width="15.00390625" style="85" customWidth="1"/>
    <col min="6" max="6" width="6.25390625" style="93" customWidth="1"/>
    <col min="7" max="7" width="15.00390625" style="93" customWidth="1"/>
    <col min="8" max="8" width="12.50390625" style="0" customWidth="1"/>
    <col min="9" max="9" width="12.50390625" style="85" customWidth="1"/>
    <col min="10" max="10" width="10.00390625" style="85" customWidth="1"/>
    <col min="11" max="11" width="15.00390625" style="93" customWidth="1"/>
    <col min="12" max="12" width="12.50390625" style="85" customWidth="1"/>
    <col min="13" max="13" width="15.00390625" style="85" customWidth="1"/>
    <col min="14" max="14" width="5.00390625" style="93" customWidth="1"/>
    <col min="15" max="15" width="10.00390625" style="85" customWidth="1"/>
    <col min="16" max="16" width="12.50390625" style="85" customWidth="1"/>
    <col min="17" max="17" width="15.00390625" style="85" customWidth="1"/>
    <col min="18" max="19" width="12.50390625" style="0" customWidth="1"/>
    <col min="20" max="24" width="15.00390625" style="0" customWidth="1"/>
  </cols>
  <sheetData>
    <row r="1" spans="1:19" s="93" customFormat="1" ht="13.5">
      <c r="A1" s="140" t="s">
        <v>64</v>
      </c>
      <c r="B1" s="136" t="s">
        <v>22</v>
      </c>
      <c r="C1" s="136" t="s">
        <v>23</v>
      </c>
      <c r="D1" s="136" t="s">
        <v>24</v>
      </c>
      <c r="E1" s="137" t="s">
        <v>125</v>
      </c>
      <c r="F1" s="136" t="s">
        <v>25</v>
      </c>
      <c r="G1" s="136" t="s">
        <v>26</v>
      </c>
      <c r="H1" s="136" t="s">
        <v>27</v>
      </c>
      <c r="I1" s="138" t="s">
        <v>68</v>
      </c>
      <c r="J1" s="137" t="s">
        <v>72</v>
      </c>
      <c r="K1" s="136" t="s">
        <v>28</v>
      </c>
      <c r="L1" s="136" t="s">
        <v>29</v>
      </c>
      <c r="M1" s="136" t="s">
        <v>30</v>
      </c>
      <c r="N1" s="136" t="s">
        <v>31</v>
      </c>
      <c r="O1" s="139" t="s">
        <v>123</v>
      </c>
      <c r="P1" s="137" t="s">
        <v>70</v>
      </c>
      <c r="Q1" s="139" t="s">
        <v>69</v>
      </c>
      <c r="R1" s="140" t="s">
        <v>71</v>
      </c>
      <c r="S1" s="133"/>
    </row>
    <row r="2" spans="1:24" s="93" customFormat="1" ht="14.25" thickBot="1">
      <c r="A2" s="150"/>
      <c r="B2" s="160"/>
      <c r="C2" s="151"/>
      <c r="D2" s="151"/>
      <c r="E2" s="152"/>
      <c r="F2" s="151"/>
      <c r="G2" s="151"/>
      <c r="H2" s="180"/>
      <c r="I2" s="183"/>
      <c r="J2" s="152"/>
      <c r="K2" s="151"/>
      <c r="L2" s="180"/>
      <c r="M2" s="151"/>
      <c r="N2" s="151"/>
      <c r="O2" s="151"/>
      <c r="P2" s="152"/>
      <c r="Q2" s="153">
        <v>1000000</v>
      </c>
      <c r="R2" s="133">
        <f>SUM(Q2*0.05)</f>
        <v>50000</v>
      </c>
      <c r="S2" s="133"/>
      <c r="T2"/>
      <c r="U2"/>
      <c r="V2"/>
      <c r="W2"/>
      <c r="X2"/>
    </row>
    <row r="3" spans="1:22" ht="13.5" customHeight="1" thickBot="1">
      <c r="A3" s="85">
        <v>1</v>
      </c>
      <c r="B3" s="93" t="s">
        <v>86</v>
      </c>
      <c r="C3" s="93" t="s">
        <v>91</v>
      </c>
      <c r="D3" s="116">
        <v>47000</v>
      </c>
      <c r="E3" s="85" t="s">
        <v>33</v>
      </c>
      <c r="F3" s="93" t="s">
        <v>65</v>
      </c>
      <c r="G3" s="93" t="s">
        <v>94</v>
      </c>
      <c r="H3" s="184">
        <v>84.152</v>
      </c>
      <c r="I3" s="181">
        <v>85.208</v>
      </c>
      <c r="J3" s="134">
        <f>SUM(H3-I3)*-1</f>
        <v>1.0559999999999974</v>
      </c>
      <c r="K3" s="93" t="s">
        <v>92</v>
      </c>
      <c r="L3" s="181">
        <v>84.371</v>
      </c>
      <c r="M3" s="85" t="s">
        <v>34</v>
      </c>
      <c r="N3" s="93" t="s">
        <v>73</v>
      </c>
      <c r="O3" s="113">
        <v>-21.9</v>
      </c>
      <c r="P3" s="116">
        <f>SUM(D3*O3)/100</f>
        <v>-10292.999999999998</v>
      </c>
      <c r="Q3" s="116">
        <f>SUM(P3)+1000000</f>
        <v>989707</v>
      </c>
      <c r="R3" s="133">
        <f aca="true" t="shared" si="0" ref="R3:R72">SUM(Q3*0.05)</f>
        <v>49485.350000000006</v>
      </c>
      <c r="S3" s="133"/>
      <c r="T3" s="227" t="s">
        <v>36</v>
      </c>
      <c r="U3" s="228"/>
      <c r="V3" s="93"/>
    </row>
    <row r="4" spans="1:22" ht="13.5">
      <c r="A4" s="85">
        <f>SUM(A3+1)</f>
        <v>2</v>
      </c>
      <c r="C4" s="93" t="s">
        <v>91</v>
      </c>
      <c r="D4" s="116">
        <v>38000</v>
      </c>
      <c r="G4" s="93" t="s">
        <v>93</v>
      </c>
      <c r="H4" s="184">
        <v>84.102</v>
      </c>
      <c r="I4" s="181">
        <v>85.38</v>
      </c>
      <c r="J4" s="134">
        <f>SUM(H4-I4)*-1</f>
        <v>1.2779999999999916</v>
      </c>
      <c r="K4" s="93" t="s">
        <v>95</v>
      </c>
      <c r="L4" s="181">
        <v>81.812</v>
      </c>
      <c r="N4" s="93" t="s">
        <v>67</v>
      </c>
      <c r="O4" s="113">
        <v>229</v>
      </c>
      <c r="P4" s="116">
        <f aca="true" t="shared" si="1" ref="P4:P63">SUM(D4*O4)/100</f>
        <v>87020</v>
      </c>
      <c r="Q4" s="116">
        <f>SUM(Q3+P4)</f>
        <v>1076727</v>
      </c>
      <c r="R4" s="133">
        <f t="shared" si="0"/>
        <v>53836.350000000006</v>
      </c>
      <c r="S4" s="133"/>
      <c r="T4" s="98" t="s">
        <v>40</v>
      </c>
      <c r="U4" s="103"/>
      <c r="V4" s="93"/>
    </row>
    <row r="5" spans="1:22" ht="13.5">
      <c r="A5" s="85">
        <f aca="true" t="shared" si="2" ref="A5:A74">SUM(A4+1)</f>
        <v>3</v>
      </c>
      <c r="C5" s="93" t="s">
        <v>76</v>
      </c>
      <c r="D5" s="116">
        <v>105000</v>
      </c>
      <c r="G5" s="93" t="s">
        <v>96</v>
      </c>
      <c r="H5" s="184">
        <v>83.38</v>
      </c>
      <c r="I5" s="181">
        <v>82.868</v>
      </c>
      <c r="J5" s="134">
        <f>SUM(H5-I5)</f>
        <v>0.5120000000000005</v>
      </c>
      <c r="K5" s="93" t="s">
        <v>97</v>
      </c>
      <c r="L5" s="181">
        <v>82.868</v>
      </c>
      <c r="N5" s="93" t="s">
        <v>73</v>
      </c>
      <c r="O5" s="113">
        <v>-51.2</v>
      </c>
      <c r="P5" s="116">
        <f t="shared" si="1"/>
        <v>-53760</v>
      </c>
      <c r="Q5" s="116">
        <f aca="true" t="shared" si="3" ref="Q5:Q74">SUM(Q4+P5)</f>
        <v>1022967</v>
      </c>
      <c r="R5" s="133">
        <f t="shared" si="0"/>
        <v>51148.350000000006</v>
      </c>
      <c r="S5" s="133"/>
      <c r="T5" s="99" t="s">
        <v>63</v>
      </c>
      <c r="U5" s="104"/>
      <c r="V5" s="93"/>
    </row>
    <row r="6" spans="1:22" ht="13.5">
      <c r="A6" s="85">
        <f t="shared" si="2"/>
        <v>4</v>
      </c>
      <c r="C6" s="93" t="s">
        <v>76</v>
      </c>
      <c r="D6" s="116">
        <v>79000</v>
      </c>
      <c r="G6" s="93" t="s">
        <v>98</v>
      </c>
      <c r="H6" s="184">
        <v>82.408</v>
      </c>
      <c r="I6" s="181">
        <v>81.762</v>
      </c>
      <c r="J6" s="134">
        <f>SUM(H6-I6)</f>
        <v>0.6460000000000008</v>
      </c>
      <c r="K6" s="93" t="s">
        <v>99</v>
      </c>
      <c r="L6" s="181">
        <v>83.081</v>
      </c>
      <c r="N6" s="93" t="s">
        <v>67</v>
      </c>
      <c r="O6" s="113">
        <v>67.3</v>
      </c>
      <c r="P6" s="116">
        <f t="shared" si="1"/>
        <v>53167</v>
      </c>
      <c r="Q6" s="116">
        <f t="shared" si="3"/>
        <v>1076134</v>
      </c>
      <c r="R6" s="133">
        <f t="shared" si="0"/>
        <v>53806.700000000004</v>
      </c>
      <c r="S6" s="133"/>
      <c r="T6" s="99" t="s">
        <v>62</v>
      </c>
      <c r="U6" s="104"/>
      <c r="V6" s="93"/>
    </row>
    <row r="7" spans="1:22" ht="13.5">
      <c r="A7" s="85">
        <f t="shared" si="2"/>
        <v>5</v>
      </c>
      <c r="C7" s="93" t="s">
        <v>91</v>
      </c>
      <c r="D7" s="116">
        <v>93000</v>
      </c>
      <c r="G7" s="93" t="s">
        <v>100</v>
      </c>
      <c r="H7" s="184">
        <v>80.102</v>
      </c>
      <c r="I7" s="181">
        <v>80.679</v>
      </c>
      <c r="J7" s="134">
        <f>SUM(H7-I7)*-1</f>
        <v>0.5769999999999982</v>
      </c>
      <c r="K7" s="93" t="s">
        <v>101</v>
      </c>
      <c r="L7" s="181">
        <v>80.679</v>
      </c>
      <c r="N7" s="93" t="s">
        <v>73</v>
      </c>
      <c r="O7" s="113">
        <v>-57.7</v>
      </c>
      <c r="P7" s="116">
        <f t="shared" si="1"/>
        <v>-53661</v>
      </c>
      <c r="Q7" s="116">
        <f t="shared" si="3"/>
        <v>1022473</v>
      </c>
      <c r="R7" s="133">
        <f t="shared" si="0"/>
        <v>51123.65</v>
      </c>
      <c r="S7" s="133"/>
      <c r="T7" s="100" t="s">
        <v>41</v>
      </c>
      <c r="U7" s="104"/>
      <c r="V7" s="93"/>
    </row>
    <row r="8" spans="1:22" ht="13.5">
      <c r="A8" s="85">
        <f t="shared" si="2"/>
        <v>6</v>
      </c>
      <c r="C8" s="93" t="s">
        <v>76</v>
      </c>
      <c r="D8" s="116">
        <v>135000</v>
      </c>
      <c r="G8" s="93" t="s">
        <v>102</v>
      </c>
      <c r="H8" s="184">
        <v>80.898</v>
      </c>
      <c r="I8" s="181">
        <v>80.522</v>
      </c>
      <c r="J8" s="134">
        <f aca="true" t="shared" si="4" ref="J4:J73">SUM(H8-I8)</f>
        <v>0.37599999999999056</v>
      </c>
      <c r="K8" s="93" t="s">
        <v>103</v>
      </c>
      <c r="L8" s="181">
        <v>80.757</v>
      </c>
      <c r="N8" s="93" t="s">
        <v>73</v>
      </c>
      <c r="O8" s="113">
        <v>-14.1</v>
      </c>
      <c r="P8" s="116">
        <f t="shared" si="1"/>
        <v>-19035</v>
      </c>
      <c r="Q8" s="116">
        <f t="shared" si="3"/>
        <v>1003438</v>
      </c>
      <c r="R8" s="133">
        <f t="shared" si="0"/>
        <v>50171.9</v>
      </c>
      <c r="S8" s="133"/>
      <c r="T8" s="100" t="s">
        <v>42</v>
      </c>
      <c r="U8" s="104"/>
      <c r="V8" s="93"/>
    </row>
    <row r="9" spans="1:22" ht="13.5">
      <c r="A9" s="85">
        <f t="shared" si="2"/>
        <v>7</v>
      </c>
      <c r="C9" s="93" t="s">
        <v>91</v>
      </c>
      <c r="D9" s="116">
        <v>58000</v>
      </c>
      <c r="G9" s="93" t="s">
        <v>104</v>
      </c>
      <c r="H9" s="184">
        <v>76.947</v>
      </c>
      <c r="I9" s="181">
        <v>77.811</v>
      </c>
      <c r="J9" s="134">
        <f>SUM(H9-I9)*-1</f>
        <v>0.8640000000000043</v>
      </c>
      <c r="K9" s="93" t="s">
        <v>105</v>
      </c>
      <c r="L9" s="181">
        <v>77.811</v>
      </c>
      <c r="N9" s="93" t="s">
        <v>73</v>
      </c>
      <c r="O9" s="113">
        <v>-86.4</v>
      </c>
      <c r="P9" s="116">
        <f t="shared" si="1"/>
        <v>-50112</v>
      </c>
      <c r="Q9" s="116">
        <f t="shared" si="3"/>
        <v>953326</v>
      </c>
      <c r="R9" s="133">
        <f t="shared" si="0"/>
        <v>47666.3</v>
      </c>
      <c r="S9" s="133"/>
      <c r="T9" s="100" t="s">
        <v>43</v>
      </c>
      <c r="U9" s="105"/>
      <c r="V9" s="93"/>
    </row>
    <row r="10" spans="1:22" ht="13.5">
      <c r="A10" s="85">
        <f t="shared" si="2"/>
        <v>8</v>
      </c>
      <c r="C10" s="93" t="s">
        <v>91</v>
      </c>
      <c r="D10" s="116">
        <v>81000</v>
      </c>
      <c r="G10" s="93" t="s">
        <v>106</v>
      </c>
      <c r="H10" s="184">
        <v>76.607</v>
      </c>
      <c r="I10" s="181">
        <v>77.195</v>
      </c>
      <c r="J10" s="134">
        <f>SUM(H10-I10)*-1</f>
        <v>0.5879999999999939</v>
      </c>
      <c r="K10" s="93" t="s">
        <v>107</v>
      </c>
      <c r="L10" s="181">
        <v>77.195</v>
      </c>
      <c r="N10" s="93" t="s">
        <v>73</v>
      </c>
      <c r="O10" s="113">
        <v>-58.8</v>
      </c>
      <c r="P10" s="116">
        <f t="shared" si="1"/>
        <v>-47628</v>
      </c>
      <c r="Q10" s="116">
        <f t="shared" si="3"/>
        <v>905698</v>
      </c>
      <c r="R10" s="133">
        <f t="shared" si="0"/>
        <v>45284.9</v>
      </c>
      <c r="S10" s="133"/>
      <c r="T10" s="100" t="s">
        <v>44</v>
      </c>
      <c r="U10" s="104"/>
      <c r="V10" s="93"/>
    </row>
    <row r="11" spans="1:22" ht="13.5">
      <c r="A11" s="85">
        <f t="shared" si="2"/>
        <v>9</v>
      </c>
      <c r="C11" s="93" t="s">
        <v>91</v>
      </c>
      <c r="D11" s="116">
        <v>59000</v>
      </c>
      <c r="G11" s="93" t="s">
        <v>109</v>
      </c>
      <c r="H11" s="184">
        <v>76.545</v>
      </c>
      <c r="I11" s="181">
        <v>77.305</v>
      </c>
      <c r="J11" s="134">
        <f>SUM(H11-I11)*-1</f>
        <v>0.7600000000000051</v>
      </c>
      <c r="K11" s="93" t="s">
        <v>110</v>
      </c>
      <c r="L11" s="181">
        <v>77.252</v>
      </c>
      <c r="N11" s="93" t="s">
        <v>73</v>
      </c>
      <c r="O11" s="113">
        <v>-70.7</v>
      </c>
      <c r="P11" s="116">
        <f t="shared" si="1"/>
        <v>-41713</v>
      </c>
      <c r="Q11" s="116">
        <f t="shared" si="3"/>
        <v>863985</v>
      </c>
      <c r="R11" s="133">
        <f t="shared" si="0"/>
        <v>43199.25</v>
      </c>
      <c r="S11" s="133"/>
      <c r="T11" s="101" t="s">
        <v>45</v>
      </c>
      <c r="U11" s="106"/>
      <c r="V11" s="93"/>
    </row>
    <row r="12" spans="1:22" ht="13.5">
      <c r="A12" s="85">
        <f t="shared" si="2"/>
        <v>10</v>
      </c>
      <c r="C12" s="93" t="s">
        <v>91</v>
      </c>
      <c r="D12" s="116">
        <v>74000</v>
      </c>
      <c r="G12" s="93" t="s">
        <v>111</v>
      </c>
      <c r="H12" s="184">
        <v>76.895</v>
      </c>
      <c r="I12" s="181">
        <v>77.478</v>
      </c>
      <c r="J12" s="134">
        <f>SUM(H12-I12)*-1</f>
        <v>0.5829999999999984</v>
      </c>
      <c r="K12" s="93" t="s">
        <v>112</v>
      </c>
      <c r="L12" s="181">
        <v>77.311</v>
      </c>
      <c r="N12" s="93" t="s">
        <v>73</v>
      </c>
      <c r="O12" s="113">
        <v>-41.6</v>
      </c>
      <c r="P12" s="116">
        <f t="shared" si="1"/>
        <v>-30784</v>
      </c>
      <c r="Q12" s="116">
        <f t="shared" si="3"/>
        <v>833201</v>
      </c>
      <c r="R12" s="133">
        <f t="shared" si="0"/>
        <v>41660.05</v>
      </c>
      <c r="S12" s="133"/>
      <c r="T12" s="100" t="s">
        <v>46</v>
      </c>
      <c r="U12" s="104"/>
      <c r="V12" s="93"/>
    </row>
    <row r="13" spans="1:22" ht="13.5">
      <c r="A13" s="85">
        <f t="shared" si="2"/>
        <v>11</v>
      </c>
      <c r="C13" s="93" t="s">
        <v>76</v>
      </c>
      <c r="D13" s="116">
        <v>109000</v>
      </c>
      <c r="G13" s="93" t="s">
        <v>113</v>
      </c>
      <c r="H13" s="184">
        <v>78.008</v>
      </c>
      <c r="I13" s="181">
        <v>77.629</v>
      </c>
      <c r="J13" s="134">
        <f t="shared" si="4"/>
        <v>0.3789999999999907</v>
      </c>
      <c r="K13" s="93" t="s">
        <v>114</v>
      </c>
      <c r="L13" s="181">
        <v>77.629</v>
      </c>
      <c r="N13" s="93" t="s">
        <v>73</v>
      </c>
      <c r="O13" s="113">
        <v>-37.9</v>
      </c>
      <c r="P13" s="116">
        <f t="shared" si="1"/>
        <v>-41311</v>
      </c>
      <c r="Q13" s="116">
        <f t="shared" si="3"/>
        <v>791890</v>
      </c>
      <c r="R13" s="133">
        <f t="shared" si="0"/>
        <v>39594.5</v>
      </c>
      <c r="S13" s="133"/>
      <c r="T13" s="100" t="s">
        <v>47</v>
      </c>
      <c r="U13" s="105"/>
      <c r="V13" s="93"/>
    </row>
    <row r="14" spans="1:22" ht="13.5">
      <c r="A14" s="85">
        <f t="shared" si="2"/>
        <v>12</v>
      </c>
      <c r="C14" s="93" t="s">
        <v>91</v>
      </c>
      <c r="D14" s="116">
        <v>176000</v>
      </c>
      <c r="G14" s="93" t="s">
        <v>121</v>
      </c>
      <c r="H14" s="184">
        <v>76.803</v>
      </c>
      <c r="I14" s="181">
        <v>77.027</v>
      </c>
      <c r="J14" s="134">
        <f>SUM(H14-I14)*-1</f>
        <v>0.22400000000000375</v>
      </c>
      <c r="K14" s="93" t="s">
        <v>122</v>
      </c>
      <c r="L14" s="181">
        <v>77.027</v>
      </c>
      <c r="N14" s="93" t="s">
        <v>73</v>
      </c>
      <c r="O14" s="113">
        <v>-22.4</v>
      </c>
      <c r="P14" s="155">
        <f t="shared" si="1"/>
        <v>-39423.99999999999</v>
      </c>
      <c r="Q14" s="116">
        <f t="shared" si="3"/>
        <v>752466</v>
      </c>
      <c r="R14" s="133">
        <f t="shared" si="0"/>
        <v>37623.3</v>
      </c>
      <c r="S14" s="133"/>
      <c r="T14" s="100" t="s">
        <v>48</v>
      </c>
      <c r="U14" s="104"/>
      <c r="V14" s="93"/>
    </row>
    <row r="15" spans="1:22" ht="13.5">
      <c r="A15" s="85">
        <f t="shared" si="2"/>
        <v>13</v>
      </c>
      <c r="C15" s="93" t="s">
        <v>76</v>
      </c>
      <c r="D15" s="116">
        <v>71000</v>
      </c>
      <c r="G15" s="93" t="s">
        <v>126</v>
      </c>
      <c r="H15" s="184">
        <v>82.199</v>
      </c>
      <c r="I15" s="181">
        <v>81.674</v>
      </c>
      <c r="J15" s="134">
        <f t="shared" si="4"/>
        <v>0.5249999999999915</v>
      </c>
      <c r="K15" s="93" t="s">
        <v>127</v>
      </c>
      <c r="L15" s="181">
        <v>98.468</v>
      </c>
      <c r="N15" s="93" t="s">
        <v>67</v>
      </c>
      <c r="O15" s="113">
        <v>1626.9</v>
      </c>
      <c r="P15" s="155">
        <f t="shared" si="1"/>
        <v>1155099</v>
      </c>
      <c r="Q15" s="116">
        <f t="shared" si="3"/>
        <v>1907565</v>
      </c>
      <c r="R15" s="133">
        <f t="shared" si="0"/>
        <v>95378.25</v>
      </c>
      <c r="S15" s="133"/>
      <c r="T15" s="100" t="s">
        <v>15</v>
      </c>
      <c r="U15" s="107"/>
      <c r="V15" s="93"/>
    </row>
    <row r="16" spans="1:22" ht="13.5">
      <c r="A16" s="85">
        <f t="shared" si="2"/>
        <v>14</v>
      </c>
      <c r="C16" s="93" t="s">
        <v>76</v>
      </c>
      <c r="D16" s="116">
        <v>117000</v>
      </c>
      <c r="G16" s="93" t="s">
        <v>134</v>
      </c>
      <c r="H16" s="184">
        <v>104.873</v>
      </c>
      <c r="I16" s="181">
        <v>104.063</v>
      </c>
      <c r="J16" s="134">
        <f t="shared" si="4"/>
        <v>0.8100000000000023</v>
      </c>
      <c r="K16" s="93" t="s">
        <v>128</v>
      </c>
      <c r="L16" s="181">
        <v>104.063</v>
      </c>
      <c r="N16" s="93" t="s">
        <v>73</v>
      </c>
      <c r="O16" s="113">
        <v>-81</v>
      </c>
      <c r="P16" s="155">
        <f t="shared" si="1"/>
        <v>-94770</v>
      </c>
      <c r="Q16" s="116">
        <f t="shared" si="3"/>
        <v>1812795</v>
      </c>
      <c r="R16" s="133">
        <f t="shared" si="0"/>
        <v>90639.75</v>
      </c>
      <c r="S16" s="133"/>
      <c r="T16" s="100" t="s">
        <v>16</v>
      </c>
      <c r="U16" s="107"/>
      <c r="V16" s="93"/>
    </row>
    <row r="17" spans="1:22" ht="13.5">
      <c r="A17" s="85">
        <f t="shared" si="2"/>
        <v>15</v>
      </c>
      <c r="C17" s="93" t="s">
        <v>76</v>
      </c>
      <c r="D17" s="116">
        <v>146000</v>
      </c>
      <c r="G17" s="93" t="s">
        <v>130</v>
      </c>
      <c r="H17" s="184">
        <v>102.459</v>
      </c>
      <c r="I17" s="181">
        <v>101.84</v>
      </c>
      <c r="J17" s="134">
        <f t="shared" si="4"/>
        <v>0.6189999999999998</v>
      </c>
      <c r="K17" s="93" t="s">
        <v>131</v>
      </c>
      <c r="L17" s="181">
        <v>101.84</v>
      </c>
      <c r="N17" s="93" t="s">
        <v>73</v>
      </c>
      <c r="O17" s="113">
        <v>-61.9</v>
      </c>
      <c r="P17" s="155">
        <f t="shared" si="1"/>
        <v>-90374</v>
      </c>
      <c r="Q17" s="116">
        <f t="shared" si="3"/>
        <v>1722421</v>
      </c>
      <c r="R17" s="133">
        <f t="shared" si="0"/>
        <v>86121.05</v>
      </c>
      <c r="S17" s="133"/>
      <c r="T17" s="100" t="s">
        <v>49</v>
      </c>
      <c r="U17" s="104"/>
      <c r="V17" s="93"/>
    </row>
    <row r="18" spans="1:22" ht="13.5">
      <c r="A18" s="85">
        <f t="shared" si="2"/>
        <v>16</v>
      </c>
      <c r="C18" s="93" t="s">
        <v>91</v>
      </c>
      <c r="D18" s="116">
        <v>97000</v>
      </c>
      <c r="G18" s="93" t="s">
        <v>133</v>
      </c>
      <c r="H18" s="184">
        <v>102.124</v>
      </c>
      <c r="I18" s="181">
        <v>103.01</v>
      </c>
      <c r="J18" s="134">
        <f>SUM(H18-I18)*-1</f>
        <v>0.8860000000000099</v>
      </c>
      <c r="K18" s="93" t="s">
        <v>135</v>
      </c>
      <c r="L18" s="181">
        <v>102.353</v>
      </c>
      <c r="N18" s="93" t="s">
        <v>73</v>
      </c>
      <c r="O18" s="113">
        <v>-22.9</v>
      </c>
      <c r="P18" s="155">
        <f t="shared" si="1"/>
        <v>-22213</v>
      </c>
      <c r="Q18" s="116">
        <f t="shared" si="3"/>
        <v>1700208</v>
      </c>
      <c r="R18" s="133">
        <f t="shared" si="0"/>
        <v>85010.40000000001</v>
      </c>
      <c r="S18" s="133"/>
      <c r="T18" s="100" t="s">
        <v>50</v>
      </c>
      <c r="U18" s="104"/>
      <c r="V18" s="93"/>
    </row>
    <row r="19" spans="1:22" ht="13.5">
      <c r="A19" s="85">
        <f t="shared" si="2"/>
        <v>17</v>
      </c>
      <c r="C19" s="93" t="s">
        <v>76</v>
      </c>
      <c r="D19" s="116">
        <v>161000</v>
      </c>
      <c r="G19" s="93" t="s">
        <v>137</v>
      </c>
      <c r="H19" s="184">
        <v>108.31</v>
      </c>
      <c r="I19" s="181">
        <v>107.783</v>
      </c>
      <c r="J19" s="134">
        <f t="shared" si="4"/>
        <v>0.527000000000001</v>
      </c>
      <c r="K19" s="93" t="s">
        <v>138</v>
      </c>
      <c r="L19" s="181">
        <v>117.232</v>
      </c>
      <c r="N19" s="93" t="s">
        <v>67</v>
      </c>
      <c r="O19" s="113">
        <v>892.2</v>
      </c>
      <c r="P19" s="155">
        <f t="shared" si="1"/>
        <v>1436442</v>
      </c>
      <c r="Q19" s="116">
        <f t="shared" si="3"/>
        <v>3136650</v>
      </c>
      <c r="R19" s="133">
        <f t="shared" si="0"/>
        <v>156832.5</v>
      </c>
      <c r="S19" s="133"/>
      <c r="T19" s="100" t="s">
        <v>51</v>
      </c>
      <c r="U19" s="108"/>
      <c r="V19" s="93"/>
    </row>
    <row r="20" spans="1:22" ht="14.25" thickBot="1">
      <c r="A20" s="85">
        <f t="shared" si="2"/>
        <v>18</v>
      </c>
      <c r="C20" s="93" t="s">
        <v>91</v>
      </c>
      <c r="D20" s="116">
        <v>128000</v>
      </c>
      <c r="G20" s="93" t="s">
        <v>139</v>
      </c>
      <c r="H20" s="184">
        <v>118.099</v>
      </c>
      <c r="I20" s="181">
        <v>119.322</v>
      </c>
      <c r="J20" s="134">
        <f>SUM(H20-I20)*-1</f>
        <v>1.222999999999999</v>
      </c>
      <c r="K20" s="93" t="s">
        <v>140</v>
      </c>
      <c r="L20" s="181">
        <v>119.322</v>
      </c>
      <c r="N20" s="93" t="s">
        <v>73</v>
      </c>
      <c r="O20" s="113">
        <v>-122.3</v>
      </c>
      <c r="P20" s="155">
        <f t="shared" si="1"/>
        <v>-156544</v>
      </c>
      <c r="Q20" s="116">
        <f t="shared" si="3"/>
        <v>2980106</v>
      </c>
      <c r="R20" s="133">
        <f t="shared" si="0"/>
        <v>149005.30000000002</v>
      </c>
      <c r="S20" s="133"/>
      <c r="T20" s="102" t="s">
        <v>14</v>
      </c>
      <c r="U20" s="109"/>
      <c r="V20" s="93"/>
    </row>
    <row r="21" spans="1:22" ht="14.25" thickBot="1">
      <c r="A21" s="85">
        <f t="shared" si="2"/>
        <v>19</v>
      </c>
      <c r="C21" s="93" t="s">
        <v>76</v>
      </c>
      <c r="D21" s="116">
        <v>403000</v>
      </c>
      <c r="G21" s="93" t="s">
        <v>141</v>
      </c>
      <c r="H21" s="184">
        <v>121.46</v>
      </c>
      <c r="I21" s="181">
        <v>121.091</v>
      </c>
      <c r="J21" s="134">
        <f t="shared" si="4"/>
        <v>0.3689999999999998</v>
      </c>
      <c r="K21" s="93" t="s">
        <v>142</v>
      </c>
      <c r="L21" s="181">
        <v>121.091</v>
      </c>
      <c r="N21" s="93" t="s">
        <v>73</v>
      </c>
      <c r="O21" s="113">
        <v>-36.9</v>
      </c>
      <c r="P21" s="155">
        <f t="shared" si="1"/>
        <v>-148707</v>
      </c>
      <c r="Q21" s="116">
        <f t="shared" si="3"/>
        <v>2831399</v>
      </c>
      <c r="R21" s="133">
        <f t="shared" si="0"/>
        <v>141569.95</v>
      </c>
      <c r="S21" s="133"/>
      <c r="T21" s="85"/>
      <c r="U21" s="85"/>
      <c r="V21" s="93"/>
    </row>
    <row r="22" spans="1:23" ht="14.25" thickBot="1">
      <c r="A22" s="85">
        <f t="shared" si="2"/>
        <v>20</v>
      </c>
      <c r="C22" s="93" t="s">
        <v>76</v>
      </c>
      <c r="D22" s="116">
        <v>197000</v>
      </c>
      <c r="G22" s="93" t="s">
        <v>143</v>
      </c>
      <c r="H22" s="184">
        <v>120.358</v>
      </c>
      <c r="I22" s="181">
        <v>119.642</v>
      </c>
      <c r="J22" s="134">
        <f t="shared" si="4"/>
        <v>0.7160000000000082</v>
      </c>
      <c r="K22" s="93" t="s">
        <v>144</v>
      </c>
      <c r="L22" s="181">
        <v>119.642</v>
      </c>
      <c r="N22" s="93" t="s">
        <v>73</v>
      </c>
      <c r="O22" s="113">
        <v>-71.6</v>
      </c>
      <c r="P22" s="155">
        <f t="shared" si="1"/>
        <v>-141051.99999999997</v>
      </c>
      <c r="Q22" s="116">
        <f t="shared" si="3"/>
        <v>2690347</v>
      </c>
      <c r="R22" s="133">
        <f t="shared" si="0"/>
        <v>134517.35</v>
      </c>
      <c r="S22" s="133"/>
      <c r="T22" s="227" t="s">
        <v>37</v>
      </c>
      <c r="U22" s="229"/>
      <c r="V22" s="1" t="s">
        <v>38</v>
      </c>
      <c r="W22" s="3" t="s">
        <v>39</v>
      </c>
    </row>
    <row r="23" spans="1:23" ht="14.25" thickBot="1">
      <c r="A23" s="195"/>
      <c r="B23" s="196"/>
      <c r="C23" s="196"/>
      <c r="D23" s="201"/>
      <c r="E23" s="195"/>
      <c r="F23" s="196"/>
      <c r="G23" s="196"/>
      <c r="H23" s="203"/>
      <c r="I23" s="199"/>
      <c r="J23" s="204"/>
      <c r="K23" s="196"/>
      <c r="L23" s="199"/>
      <c r="M23" s="195" t="s">
        <v>209</v>
      </c>
      <c r="N23" s="196"/>
      <c r="O23" s="200">
        <f>SUM(O3:O22)</f>
        <v>1956.0999999999995</v>
      </c>
      <c r="P23" s="201">
        <f>SUM(P3:P22)</f>
        <v>1690347</v>
      </c>
      <c r="Q23" s="201"/>
      <c r="R23" s="202"/>
      <c r="S23" s="133"/>
      <c r="T23" s="156"/>
      <c r="U23" s="157"/>
      <c r="V23" s="158"/>
      <c r="W23" s="159"/>
    </row>
    <row r="24" spans="1:23" ht="14.25" thickBot="1">
      <c r="A24" s="161"/>
      <c r="B24" s="162"/>
      <c r="C24" s="162"/>
      <c r="D24" s="163"/>
      <c r="E24" s="161"/>
      <c r="F24" s="162"/>
      <c r="G24" s="162"/>
      <c r="H24" s="185"/>
      <c r="I24" s="182"/>
      <c r="J24" s="165"/>
      <c r="K24" s="162"/>
      <c r="L24" s="182"/>
      <c r="M24" s="161"/>
      <c r="N24" s="162"/>
      <c r="O24" s="166"/>
      <c r="P24" s="167"/>
      <c r="Q24" s="116">
        <v>1000000</v>
      </c>
      <c r="R24" s="133">
        <f t="shared" si="0"/>
        <v>50000</v>
      </c>
      <c r="S24" s="133"/>
      <c r="T24" s="156"/>
      <c r="U24" s="157"/>
      <c r="V24" s="158"/>
      <c r="W24" s="159"/>
    </row>
    <row r="25" spans="1:23" ht="13.5">
      <c r="A25" s="85">
        <f>SUM(A22+1)</f>
        <v>21</v>
      </c>
      <c r="B25" s="93" t="s">
        <v>146</v>
      </c>
      <c r="C25" s="93" t="s">
        <v>76</v>
      </c>
      <c r="D25" s="116">
        <v>29000</v>
      </c>
      <c r="E25" s="85" t="s">
        <v>33</v>
      </c>
      <c r="F25" s="93" t="s">
        <v>65</v>
      </c>
      <c r="G25" s="93" t="s">
        <v>147</v>
      </c>
      <c r="H25" s="184">
        <v>124.442</v>
      </c>
      <c r="I25" s="181">
        <v>122.738</v>
      </c>
      <c r="J25" s="134">
        <f t="shared" si="4"/>
        <v>1.7039999999999935</v>
      </c>
      <c r="K25" s="93" t="s">
        <v>148</v>
      </c>
      <c r="L25" s="181">
        <v>122.738</v>
      </c>
      <c r="M25" s="85" t="s">
        <v>34</v>
      </c>
      <c r="N25" s="93" t="s">
        <v>73</v>
      </c>
      <c r="O25" s="113">
        <v>-170.4</v>
      </c>
      <c r="P25" s="155">
        <f t="shared" si="1"/>
        <v>-49416</v>
      </c>
      <c r="Q25" s="116">
        <f>SUM(Q24+P25)</f>
        <v>950584</v>
      </c>
      <c r="R25" s="133">
        <f t="shared" si="0"/>
        <v>47529.200000000004</v>
      </c>
      <c r="S25" s="133"/>
      <c r="T25" s="98"/>
      <c r="U25" s="124"/>
      <c r="V25" s="119"/>
      <c r="W25" s="125"/>
    </row>
    <row r="26" spans="1:23" ht="13.5">
      <c r="A26" s="85">
        <f t="shared" si="2"/>
        <v>22</v>
      </c>
      <c r="C26" s="93" t="s">
        <v>76</v>
      </c>
      <c r="D26" s="116">
        <v>34000</v>
      </c>
      <c r="G26" s="93" t="s">
        <v>149</v>
      </c>
      <c r="H26" s="184">
        <v>127.062</v>
      </c>
      <c r="I26" s="181">
        <v>125.684</v>
      </c>
      <c r="J26" s="134">
        <f t="shared" si="4"/>
        <v>1.3780000000000001</v>
      </c>
      <c r="K26" s="93" t="s">
        <v>66</v>
      </c>
      <c r="L26" s="181">
        <v>125.684</v>
      </c>
      <c r="N26" s="93" t="s">
        <v>73</v>
      </c>
      <c r="O26" s="113">
        <v>-137.8</v>
      </c>
      <c r="P26" s="155">
        <f t="shared" si="1"/>
        <v>-46852</v>
      </c>
      <c r="Q26" s="116">
        <f t="shared" si="3"/>
        <v>903732</v>
      </c>
      <c r="R26" s="133">
        <f t="shared" si="0"/>
        <v>45186.600000000006</v>
      </c>
      <c r="S26" s="133"/>
      <c r="T26" s="100"/>
      <c r="U26" s="123"/>
      <c r="V26" s="120"/>
      <c r="W26" s="104"/>
    </row>
    <row r="27" spans="1:23" ht="13.5">
      <c r="A27" s="85">
        <f t="shared" si="2"/>
        <v>23</v>
      </c>
      <c r="C27" s="93" t="s">
        <v>76</v>
      </c>
      <c r="D27" s="116">
        <v>27000</v>
      </c>
      <c r="G27" s="93" t="s">
        <v>151</v>
      </c>
      <c r="H27" s="184">
        <v>110.935</v>
      </c>
      <c r="I27" s="181">
        <v>109.292</v>
      </c>
      <c r="J27" s="134">
        <f t="shared" si="4"/>
        <v>1.6430000000000007</v>
      </c>
      <c r="K27" s="93" t="s">
        <v>152</v>
      </c>
      <c r="L27" s="181">
        <v>112.691</v>
      </c>
      <c r="N27" s="93" t="s">
        <v>67</v>
      </c>
      <c r="O27" s="113">
        <v>175.6</v>
      </c>
      <c r="P27" s="155">
        <f t="shared" si="1"/>
        <v>47412</v>
      </c>
      <c r="Q27" s="116">
        <f t="shared" si="3"/>
        <v>951144</v>
      </c>
      <c r="R27" s="133">
        <f t="shared" si="0"/>
        <v>47557.200000000004</v>
      </c>
      <c r="S27" s="133"/>
      <c r="T27" s="100"/>
      <c r="U27" s="123"/>
      <c r="V27" s="120"/>
      <c r="W27" s="104"/>
    </row>
    <row r="28" spans="1:23" ht="13.5">
      <c r="A28" s="85">
        <f t="shared" si="2"/>
        <v>24</v>
      </c>
      <c r="C28" s="93" t="s">
        <v>76</v>
      </c>
      <c r="D28" s="116">
        <v>32000</v>
      </c>
      <c r="G28" s="93" t="s">
        <v>92</v>
      </c>
      <c r="H28" s="184">
        <v>108.234</v>
      </c>
      <c r="I28" s="181">
        <v>106.748</v>
      </c>
      <c r="J28" s="134">
        <f t="shared" si="4"/>
        <v>1.48599999999999</v>
      </c>
      <c r="K28" s="93" t="s">
        <v>160</v>
      </c>
      <c r="L28" s="181">
        <v>112.965</v>
      </c>
      <c r="N28" s="93" t="s">
        <v>67</v>
      </c>
      <c r="O28" s="113">
        <v>473.1</v>
      </c>
      <c r="P28" s="155">
        <f t="shared" si="1"/>
        <v>151392</v>
      </c>
      <c r="Q28" s="116">
        <f t="shared" si="3"/>
        <v>1102536</v>
      </c>
      <c r="R28" s="133">
        <f t="shared" si="0"/>
        <v>55126.8</v>
      </c>
      <c r="S28" s="133"/>
      <c r="T28" s="100"/>
      <c r="U28" s="123"/>
      <c r="V28" s="120"/>
      <c r="W28" s="104"/>
    </row>
    <row r="29" spans="1:23" ht="13.5">
      <c r="A29" s="85">
        <f t="shared" si="2"/>
        <v>25</v>
      </c>
      <c r="C29" s="93" t="s">
        <v>91</v>
      </c>
      <c r="D29" s="116">
        <v>55000</v>
      </c>
      <c r="G29" s="93" t="s">
        <v>162</v>
      </c>
      <c r="H29" s="184">
        <v>112.724</v>
      </c>
      <c r="I29" s="181">
        <v>113.711</v>
      </c>
      <c r="J29" s="134">
        <f>SUM(H29-I29)*-1</f>
        <v>0.9869999999999948</v>
      </c>
      <c r="K29" s="93" t="s">
        <v>163</v>
      </c>
      <c r="L29" s="181">
        <v>113.711</v>
      </c>
      <c r="N29" s="93" t="s">
        <v>73</v>
      </c>
      <c r="O29" s="113">
        <v>-98.7</v>
      </c>
      <c r="P29" s="155">
        <f t="shared" si="1"/>
        <v>-54285</v>
      </c>
      <c r="Q29" s="116">
        <f t="shared" si="3"/>
        <v>1048251</v>
      </c>
      <c r="R29" s="133">
        <f t="shared" si="0"/>
        <v>52412.55</v>
      </c>
      <c r="S29" s="133"/>
      <c r="T29" s="100"/>
      <c r="U29" s="123"/>
      <c r="V29" s="120"/>
      <c r="W29" s="104"/>
    </row>
    <row r="30" spans="1:23" ht="13.5">
      <c r="A30" s="85">
        <f t="shared" si="2"/>
        <v>26</v>
      </c>
      <c r="C30" s="93" t="s">
        <v>91</v>
      </c>
      <c r="D30" s="116">
        <v>54000</v>
      </c>
      <c r="G30" s="93" t="s">
        <v>164</v>
      </c>
      <c r="H30" s="184">
        <v>119.048</v>
      </c>
      <c r="I30" s="181">
        <v>120.018</v>
      </c>
      <c r="J30" s="134">
        <f>SUM(H30-I30)*-1</f>
        <v>0.9699999999999989</v>
      </c>
      <c r="K30" s="93" t="s">
        <v>165</v>
      </c>
      <c r="L30" s="181">
        <v>120.018</v>
      </c>
      <c r="N30" s="93" t="s">
        <v>73</v>
      </c>
      <c r="O30" s="113">
        <v>-97</v>
      </c>
      <c r="P30" s="155">
        <f t="shared" si="1"/>
        <v>-52380</v>
      </c>
      <c r="Q30" s="116">
        <f t="shared" si="3"/>
        <v>995871</v>
      </c>
      <c r="R30" s="133">
        <f t="shared" si="0"/>
        <v>49793.55</v>
      </c>
      <c r="S30" s="133"/>
      <c r="T30" s="100"/>
      <c r="U30" s="123"/>
      <c r="V30" s="120"/>
      <c r="W30" s="104"/>
    </row>
    <row r="31" spans="1:23" ht="13.5">
      <c r="A31" s="85">
        <f t="shared" si="2"/>
        <v>27</v>
      </c>
      <c r="C31" s="93" t="s">
        <v>76</v>
      </c>
      <c r="D31" s="116">
        <v>30000</v>
      </c>
      <c r="G31" s="93" t="s">
        <v>167</v>
      </c>
      <c r="H31" s="184">
        <v>117.564</v>
      </c>
      <c r="I31" s="181">
        <v>115.905</v>
      </c>
      <c r="J31" s="134">
        <f t="shared" si="4"/>
        <v>1.6589999999999918</v>
      </c>
      <c r="K31" s="93" t="s">
        <v>168</v>
      </c>
      <c r="L31" s="181">
        <v>115.905</v>
      </c>
      <c r="N31" s="93" t="s">
        <v>73</v>
      </c>
      <c r="O31" s="113">
        <v>-165.9</v>
      </c>
      <c r="P31" s="155">
        <f t="shared" si="1"/>
        <v>-49770</v>
      </c>
      <c r="Q31" s="116">
        <f t="shared" si="3"/>
        <v>946101</v>
      </c>
      <c r="R31" s="133">
        <f t="shared" si="0"/>
        <v>47305.05</v>
      </c>
      <c r="S31" s="133"/>
      <c r="T31" s="100"/>
      <c r="U31" s="123"/>
      <c r="V31" s="120"/>
      <c r="W31" s="104"/>
    </row>
    <row r="32" spans="1:23" ht="13.5">
      <c r="A32" s="85">
        <f t="shared" si="2"/>
        <v>28</v>
      </c>
      <c r="C32" s="93" t="s">
        <v>91</v>
      </c>
      <c r="D32" s="116">
        <v>12000</v>
      </c>
      <c r="G32" s="93" t="s">
        <v>170</v>
      </c>
      <c r="H32" s="184">
        <v>110.243</v>
      </c>
      <c r="I32" s="181">
        <v>114.161</v>
      </c>
      <c r="J32" s="134">
        <f>SUM(H32-I32)*-1</f>
        <v>3.9180000000000064</v>
      </c>
      <c r="K32" s="93" t="s">
        <v>171</v>
      </c>
      <c r="L32" s="181">
        <v>104.946</v>
      </c>
      <c r="N32" s="93" t="s">
        <v>67</v>
      </c>
      <c r="O32" s="113">
        <v>529.7</v>
      </c>
      <c r="P32" s="155">
        <f t="shared" si="1"/>
        <v>63564.00000000001</v>
      </c>
      <c r="Q32" s="116">
        <f t="shared" si="3"/>
        <v>1009665</v>
      </c>
      <c r="R32" s="133">
        <f t="shared" si="0"/>
        <v>50483.25</v>
      </c>
      <c r="S32" s="133"/>
      <c r="T32" s="100"/>
      <c r="U32" s="123"/>
      <c r="V32" s="120"/>
      <c r="W32" s="104"/>
    </row>
    <row r="33" spans="1:23" ht="13.5">
      <c r="A33" s="85">
        <f t="shared" si="2"/>
        <v>29</v>
      </c>
      <c r="C33" s="93" t="s">
        <v>76</v>
      </c>
      <c r="D33" s="116">
        <v>45000</v>
      </c>
      <c r="G33" s="93" t="s">
        <v>172</v>
      </c>
      <c r="H33" s="184">
        <v>106.09</v>
      </c>
      <c r="I33" s="181">
        <v>104.98</v>
      </c>
      <c r="J33" s="134">
        <f t="shared" si="4"/>
        <v>1.1099999999999994</v>
      </c>
      <c r="K33" s="93" t="s">
        <v>173</v>
      </c>
      <c r="L33" s="181">
        <v>104.98</v>
      </c>
      <c r="N33" s="93" t="s">
        <v>73</v>
      </c>
      <c r="O33" s="113">
        <v>-111</v>
      </c>
      <c r="P33" s="155">
        <f t="shared" si="1"/>
        <v>-49950</v>
      </c>
      <c r="Q33" s="116">
        <f t="shared" si="3"/>
        <v>959715</v>
      </c>
      <c r="R33" s="133">
        <f t="shared" si="0"/>
        <v>47985.75</v>
      </c>
      <c r="S33" s="133"/>
      <c r="T33" s="100"/>
      <c r="U33" s="123"/>
      <c r="V33" s="120"/>
      <c r="W33" s="104"/>
    </row>
    <row r="34" spans="1:23" ht="13.5">
      <c r="A34" s="85">
        <f t="shared" si="2"/>
        <v>30</v>
      </c>
      <c r="C34" s="93" t="s">
        <v>76</v>
      </c>
      <c r="D34" s="116">
        <v>42000</v>
      </c>
      <c r="G34" s="93" t="s">
        <v>175</v>
      </c>
      <c r="H34" s="184">
        <v>108.022</v>
      </c>
      <c r="I34" s="181">
        <v>106.905</v>
      </c>
      <c r="J34" s="134">
        <f t="shared" si="4"/>
        <v>1.1170000000000044</v>
      </c>
      <c r="K34" s="93" t="s">
        <v>177</v>
      </c>
      <c r="L34" s="181">
        <v>107.496</v>
      </c>
      <c r="N34" s="93" t="s">
        <v>73</v>
      </c>
      <c r="O34" s="113">
        <v>-52.6</v>
      </c>
      <c r="P34" s="155">
        <f t="shared" si="1"/>
        <v>-22092</v>
      </c>
      <c r="Q34" s="116">
        <f t="shared" si="3"/>
        <v>937623</v>
      </c>
      <c r="R34" s="133">
        <f t="shared" si="0"/>
        <v>46881.15</v>
      </c>
      <c r="S34" s="133"/>
      <c r="T34" s="100"/>
      <c r="U34" s="123"/>
      <c r="V34" s="120"/>
      <c r="W34" s="104"/>
    </row>
    <row r="35" spans="1:23" ht="13.5">
      <c r="A35" s="85">
        <f t="shared" si="2"/>
        <v>31</v>
      </c>
      <c r="C35" s="93" t="s">
        <v>76</v>
      </c>
      <c r="D35" s="116">
        <v>37000</v>
      </c>
      <c r="G35" s="93" t="s">
        <v>179</v>
      </c>
      <c r="H35" s="184">
        <v>100.759</v>
      </c>
      <c r="I35" s="181">
        <v>99.498</v>
      </c>
      <c r="J35" s="134">
        <f t="shared" si="4"/>
        <v>1.2609999999999957</v>
      </c>
      <c r="K35" s="93" t="s">
        <v>180</v>
      </c>
      <c r="L35" s="181">
        <v>102.967</v>
      </c>
      <c r="N35" s="93" t="s">
        <v>67</v>
      </c>
      <c r="O35" s="113">
        <v>220.8</v>
      </c>
      <c r="P35" s="155">
        <f t="shared" si="1"/>
        <v>81696</v>
      </c>
      <c r="Q35" s="116">
        <f t="shared" si="3"/>
        <v>1019319</v>
      </c>
      <c r="R35" s="133">
        <f t="shared" si="0"/>
        <v>50965.950000000004</v>
      </c>
      <c r="S35" s="133"/>
      <c r="T35" s="98"/>
      <c r="U35" s="124"/>
      <c r="V35" s="119"/>
      <c r="W35" s="103"/>
    </row>
    <row r="36" spans="1:23" ht="13.5">
      <c r="A36" s="85">
        <f t="shared" si="2"/>
        <v>32</v>
      </c>
      <c r="C36" s="93" t="s">
        <v>76</v>
      </c>
      <c r="D36" s="116">
        <v>47000</v>
      </c>
      <c r="G36" s="93" t="s">
        <v>126</v>
      </c>
      <c r="H36" s="184">
        <v>106.34</v>
      </c>
      <c r="I36" s="181">
        <v>105.26</v>
      </c>
      <c r="J36" s="134">
        <f t="shared" si="4"/>
        <v>1.0799999999999983</v>
      </c>
      <c r="K36" s="93" t="s">
        <v>182</v>
      </c>
      <c r="L36" s="181">
        <v>127.847</v>
      </c>
      <c r="N36" s="93" t="s">
        <v>67</v>
      </c>
      <c r="O36" s="113">
        <v>2150.7</v>
      </c>
      <c r="P36" s="155">
        <f t="shared" si="1"/>
        <v>1010828.9999999999</v>
      </c>
      <c r="Q36" s="116">
        <f t="shared" si="3"/>
        <v>2030148</v>
      </c>
      <c r="R36" s="133">
        <f t="shared" si="0"/>
        <v>101507.40000000001</v>
      </c>
      <c r="S36" s="133"/>
      <c r="T36" s="100"/>
      <c r="U36" s="123"/>
      <c r="V36" s="120"/>
      <c r="W36" s="104"/>
    </row>
    <row r="37" spans="1:23" ht="13.5">
      <c r="A37" s="85">
        <f t="shared" si="2"/>
        <v>33</v>
      </c>
      <c r="C37" s="93" t="s">
        <v>76</v>
      </c>
      <c r="D37" s="116">
        <v>83000</v>
      </c>
      <c r="G37" s="93" t="s">
        <v>184</v>
      </c>
      <c r="H37" s="184">
        <v>132.154</v>
      </c>
      <c r="I37" s="181">
        <v>130.94</v>
      </c>
      <c r="J37" s="134">
        <f t="shared" si="4"/>
        <v>1.2139999999999986</v>
      </c>
      <c r="K37" s="93" t="s">
        <v>185</v>
      </c>
      <c r="L37" s="181">
        <v>130.94</v>
      </c>
      <c r="N37" s="93" t="s">
        <v>73</v>
      </c>
      <c r="O37" s="113">
        <v>-121.4</v>
      </c>
      <c r="P37" s="155">
        <f t="shared" si="1"/>
        <v>-100762</v>
      </c>
      <c r="Q37" s="116">
        <f t="shared" si="3"/>
        <v>1929386</v>
      </c>
      <c r="R37" s="133">
        <f t="shared" si="0"/>
        <v>96469.3</v>
      </c>
      <c r="S37" s="133"/>
      <c r="T37" s="100"/>
      <c r="U37" s="123"/>
      <c r="V37" s="120"/>
      <c r="W37" s="104"/>
    </row>
    <row r="38" spans="1:23" ht="13.5">
      <c r="A38" s="85">
        <f t="shared" si="2"/>
        <v>34</v>
      </c>
      <c r="C38" s="93" t="s">
        <v>91</v>
      </c>
      <c r="D38" s="116">
        <v>127000</v>
      </c>
      <c r="G38" s="93" t="s">
        <v>186</v>
      </c>
      <c r="H38" s="184">
        <v>129.746</v>
      </c>
      <c r="I38" s="181">
        <v>130.504</v>
      </c>
      <c r="J38" s="134">
        <f>SUM(H38-I38)*-1</f>
        <v>0.7579999999999814</v>
      </c>
      <c r="K38" s="93" t="s">
        <v>187</v>
      </c>
      <c r="L38" s="181">
        <v>130.504</v>
      </c>
      <c r="N38" s="93" t="s">
        <v>73</v>
      </c>
      <c r="O38" s="113">
        <v>-75.8</v>
      </c>
      <c r="P38" s="155">
        <f t="shared" si="1"/>
        <v>-96266</v>
      </c>
      <c r="Q38" s="116">
        <f t="shared" si="3"/>
        <v>1833120</v>
      </c>
      <c r="R38" s="133">
        <f t="shared" si="0"/>
        <v>91656</v>
      </c>
      <c r="S38" s="133"/>
      <c r="T38" s="100"/>
      <c r="U38" s="123"/>
      <c r="V38" s="120"/>
      <c r="W38" s="104"/>
    </row>
    <row r="39" spans="1:23" ht="13.5">
      <c r="A39" s="85">
        <f t="shared" si="2"/>
        <v>35</v>
      </c>
      <c r="C39" s="93" t="s">
        <v>91</v>
      </c>
      <c r="D39" s="116">
        <v>85000</v>
      </c>
      <c r="G39" s="93" t="s">
        <v>190</v>
      </c>
      <c r="H39" s="184">
        <v>132.118</v>
      </c>
      <c r="I39" s="181">
        <v>133.195</v>
      </c>
      <c r="J39" s="134">
        <f>SUM(H39-I39)*-1</f>
        <v>1.0769999999999982</v>
      </c>
      <c r="K39" s="93" t="s">
        <v>191</v>
      </c>
      <c r="L39" s="181">
        <v>133.195</v>
      </c>
      <c r="N39" s="93" t="s">
        <v>73</v>
      </c>
      <c r="O39" s="113">
        <v>-107.7</v>
      </c>
      <c r="P39" s="155">
        <f t="shared" si="1"/>
        <v>-91545</v>
      </c>
      <c r="Q39" s="116">
        <f t="shared" si="3"/>
        <v>1741575</v>
      </c>
      <c r="R39" s="133">
        <f t="shared" si="0"/>
        <v>87078.75</v>
      </c>
      <c r="S39" s="133"/>
      <c r="T39" s="100"/>
      <c r="U39" s="123"/>
      <c r="V39" s="120"/>
      <c r="W39" s="104"/>
    </row>
    <row r="40" spans="1:23" ht="13.5">
      <c r="A40" s="85">
        <f t="shared" si="2"/>
        <v>36</v>
      </c>
      <c r="C40" s="93" t="s">
        <v>76</v>
      </c>
      <c r="D40" s="116">
        <v>118000</v>
      </c>
      <c r="G40" s="93" t="s">
        <v>193</v>
      </c>
      <c r="H40" s="184">
        <v>133.947</v>
      </c>
      <c r="I40" s="181">
        <v>133.214</v>
      </c>
      <c r="J40" s="134">
        <f t="shared" si="4"/>
        <v>0.7330000000000041</v>
      </c>
      <c r="K40" s="93" t="s">
        <v>194</v>
      </c>
      <c r="L40" s="181">
        <v>140.903</v>
      </c>
      <c r="N40" s="93" t="s">
        <v>67</v>
      </c>
      <c r="O40" s="113">
        <v>695.6</v>
      </c>
      <c r="P40" s="155">
        <f t="shared" si="1"/>
        <v>820808</v>
      </c>
      <c r="Q40" s="116">
        <f t="shared" si="3"/>
        <v>2562383</v>
      </c>
      <c r="R40" s="133">
        <f t="shared" si="0"/>
        <v>128119.15000000001</v>
      </c>
      <c r="S40" s="133"/>
      <c r="T40" s="100"/>
      <c r="U40" s="123"/>
      <c r="V40" s="120"/>
      <c r="W40" s="104"/>
    </row>
    <row r="41" spans="1:23" ht="13.5">
      <c r="A41" s="85">
        <f t="shared" si="2"/>
        <v>37</v>
      </c>
      <c r="C41" s="93" t="s">
        <v>76</v>
      </c>
      <c r="D41" s="116">
        <v>89000</v>
      </c>
      <c r="G41" s="93" t="s">
        <v>130</v>
      </c>
      <c r="H41" s="184">
        <v>140.611</v>
      </c>
      <c r="I41" s="181">
        <v>139.182</v>
      </c>
      <c r="J41" s="134">
        <f t="shared" si="4"/>
        <v>1.429000000000002</v>
      </c>
      <c r="K41" s="93" t="s">
        <v>131</v>
      </c>
      <c r="L41" s="181">
        <v>139.182</v>
      </c>
      <c r="N41" s="93" t="s">
        <v>73</v>
      </c>
      <c r="O41" s="113">
        <v>-142.9</v>
      </c>
      <c r="P41" s="155">
        <f t="shared" si="1"/>
        <v>-127181</v>
      </c>
      <c r="Q41" s="116">
        <f t="shared" si="3"/>
        <v>2435202</v>
      </c>
      <c r="R41" s="133">
        <f t="shared" si="0"/>
        <v>121760.1</v>
      </c>
      <c r="S41" s="133"/>
      <c r="T41" s="100"/>
      <c r="U41" s="123"/>
      <c r="V41" s="120"/>
      <c r="W41" s="104"/>
    </row>
    <row r="42" spans="1:23" ht="13.5">
      <c r="A42" s="85">
        <f t="shared" si="2"/>
        <v>38</v>
      </c>
      <c r="C42" s="93" t="s">
        <v>76</v>
      </c>
      <c r="D42" s="116">
        <v>212000</v>
      </c>
      <c r="G42" s="93" t="s">
        <v>197</v>
      </c>
      <c r="H42" s="184">
        <v>141.848</v>
      </c>
      <c r="I42" s="181">
        <v>141.274</v>
      </c>
      <c r="J42" s="134">
        <f t="shared" si="4"/>
        <v>0.5740000000000123</v>
      </c>
      <c r="K42" s="93" t="s">
        <v>198</v>
      </c>
      <c r="L42" s="181">
        <v>141.274</v>
      </c>
      <c r="N42" s="93" t="s">
        <v>73</v>
      </c>
      <c r="O42" s="113">
        <v>-57.4</v>
      </c>
      <c r="P42" s="155">
        <f t="shared" si="1"/>
        <v>-121688</v>
      </c>
      <c r="Q42" s="116">
        <f t="shared" si="3"/>
        <v>2313514</v>
      </c>
      <c r="R42" s="133">
        <f t="shared" si="0"/>
        <v>115675.70000000001</v>
      </c>
      <c r="S42" s="133"/>
      <c r="T42" s="100"/>
      <c r="U42" s="123"/>
      <c r="V42" s="120"/>
      <c r="W42" s="104"/>
    </row>
    <row r="43" spans="1:23" ht="14.25" thickBot="1">
      <c r="A43" s="85">
        <f t="shared" si="2"/>
        <v>39</v>
      </c>
      <c r="C43" s="93" t="s">
        <v>76</v>
      </c>
      <c r="D43" s="116">
        <v>87000</v>
      </c>
      <c r="G43" s="93" t="s">
        <v>199</v>
      </c>
      <c r="H43" s="184">
        <v>139.982</v>
      </c>
      <c r="I43" s="181">
        <v>138.664</v>
      </c>
      <c r="J43" s="134">
        <f t="shared" si="4"/>
        <v>1.318000000000012</v>
      </c>
      <c r="K43" s="93" t="s">
        <v>200</v>
      </c>
      <c r="L43" s="181">
        <v>138.664</v>
      </c>
      <c r="N43" s="93" t="s">
        <v>73</v>
      </c>
      <c r="O43" s="113">
        <v>-131.8</v>
      </c>
      <c r="P43" s="155">
        <f t="shared" si="1"/>
        <v>-114666.00000000001</v>
      </c>
      <c r="Q43" s="116">
        <f t="shared" si="3"/>
        <v>2198848</v>
      </c>
      <c r="R43" s="133">
        <f t="shared" si="0"/>
        <v>109942.40000000001</v>
      </c>
      <c r="S43" s="133"/>
      <c r="T43" s="102"/>
      <c r="U43" s="126"/>
      <c r="V43" s="121"/>
      <c r="W43" s="127"/>
    </row>
    <row r="44" spans="1:23" ht="14.25" thickBot="1">
      <c r="A44" s="85">
        <f t="shared" si="2"/>
        <v>40</v>
      </c>
      <c r="C44" s="93" t="s">
        <v>91</v>
      </c>
      <c r="D44" s="116">
        <v>241000</v>
      </c>
      <c r="G44" s="93" t="s">
        <v>201</v>
      </c>
      <c r="H44" s="184">
        <v>136.783</v>
      </c>
      <c r="I44" s="181">
        <v>137.238</v>
      </c>
      <c r="J44" s="134">
        <f>SUM(H44-I44)*-1</f>
        <v>0.4550000000000125</v>
      </c>
      <c r="K44" s="93" t="s">
        <v>202</v>
      </c>
      <c r="L44" s="181">
        <v>137.238</v>
      </c>
      <c r="N44" s="93" t="s">
        <v>73</v>
      </c>
      <c r="O44" s="113">
        <v>-45.5</v>
      </c>
      <c r="P44" s="155">
        <f t="shared" si="1"/>
        <v>-109655</v>
      </c>
      <c r="Q44" s="116">
        <f t="shared" si="3"/>
        <v>2089193</v>
      </c>
      <c r="R44" s="133">
        <f t="shared" si="0"/>
        <v>104459.65000000001</v>
      </c>
      <c r="S44" s="133"/>
      <c r="T44" s="5" t="s">
        <v>35</v>
      </c>
      <c r="U44" s="122">
        <f>SUM(U25:U43)</f>
        <v>0</v>
      </c>
      <c r="V44" s="122">
        <f>SUM(V25:V43)</f>
        <v>0</v>
      </c>
      <c r="W44" s="122">
        <f>SUM(W25:W43)</f>
        <v>0</v>
      </c>
    </row>
    <row r="45" spans="1:19" ht="13.5">
      <c r="A45" s="85">
        <f t="shared" si="2"/>
        <v>41</v>
      </c>
      <c r="C45" s="93" t="s">
        <v>76</v>
      </c>
      <c r="D45" s="116">
        <v>177000</v>
      </c>
      <c r="G45" s="93" t="s">
        <v>203</v>
      </c>
      <c r="H45" s="184">
        <v>137.076</v>
      </c>
      <c r="I45" s="181">
        <v>136.486</v>
      </c>
      <c r="J45" s="134">
        <f t="shared" si="4"/>
        <v>0.5900000000000034</v>
      </c>
      <c r="K45" s="93" t="s">
        <v>204</v>
      </c>
      <c r="L45" s="181">
        <v>146.499</v>
      </c>
      <c r="N45" s="93" t="s">
        <v>67</v>
      </c>
      <c r="O45" s="113">
        <v>942.3</v>
      </c>
      <c r="P45" s="155">
        <f t="shared" si="1"/>
        <v>1667871</v>
      </c>
      <c r="Q45" s="116">
        <f t="shared" si="3"/>
        <v>3757064</v>
      </c>
      <c r="R45" s="133">
        <f t="shared" si="0"/>
        <v>187853.2</v>
      </c>
      <c r="S45" s="133"/>
    </row>
    <row r="46" spans="1:19" ht="14.25" thickBot="1">
      <c r="A46" s="195"/>
      <c r="B46" s="196"/>
      <c r="C46" s="196"/>
      <c r="D46" s="201"/>
      <c r="E46" s="195"/>
      <c r="F46" s="196"/>
      <c r="G46" s="196"/>
      <c r="H46" s="203"/>
      <c r="I46" s="199"/>
      <c r="J46" s="204"/>
      <c r="K46" s="196"/>
      <c r="L46" s="199"/>
      <c r="M46" s="195" t="s">
        <v>210</v>
      </c>
      <c r="N46" s="196"/>
      <c r="O46" s="200">
        <f>SUM(O25:O45)</f>
        <v>3671.8999999999996</v>
      </c>
      <c r="P46" s="201">
        <f>SUM(P25:P45)</f>
        <v>2757064</v>
      </c>
      <c r="Q46" s="201"/>
      <c r="R46" s="202"/>
      <c r="S46" s="133"/>
    </row>
    <row r="47" spans="1:23" ht="14.25" thickBot="1">
      <c r="A47" s="161"/>
      <c r="B47" s="162"/>
      <c r="C47" s="162"/>
      <c r="D47" s="163"/>
      <c r="E47" s="161"/>
      <c r="F47" s="162"/>
      <c r="G47" s="162"/>
      <c r="H47" s="185"/>
      <c r="I47" s="182"/>
      <c r="J47" s="165"/>
      <c r="K47" s="162"/>
      <c r="L47" s="182"/>
      <c r="M47" s="161"/>
      <c r="N47" s="162"/>
      <c r="O47" s="166"/>
      <c r="P47" s="167"/>
      <c r="Q47" s="116">
        <v>1000000</v>
      </c>
      <c r="R47" s="133">
        <f>SUM(Q47*0.05)</f>
        <v>50000</v>
      </c>
      <c r="S47" s="133"/>
      <c r="T47" s="156"/>
      <c r="U47" s="157"/>
      <c r="V47" s="158"/>
      <c r="W47" s="159"/>
    </row>
    <row r="48" spans="1:24" ht="14.25" thickBot="1">
      <c r="A48" s="85">
        <f>SUM(A45+1)</f>
        <v>42</v>
      </c>
      <c r="B48" s="93" t="s">
        <v>206</v>
      </c>
      <c r="C48" s="93" t="s">
        <v>91</v>
      </c>
      <c r="D48" s="116">
        <v>19000</v>
      </c>
      <c r="E48" s="85" t="s">
        <v>33</v>
      </c>
      <c r="F48" s="93" t="s">
        <v>65</v>
      </c>
      <c r="G48" s="93" t="s">
        <v>147</v>
      </c>
      <c r="H48" s="184">
        <v>144.594</v>
      </c>
      <c r="I48" s="181">
        <v>147.197</v>
      </c>
      <c r="J48" s="134">
        <f>SUM(H48-I48)*-1</f>
        <v>2.6030000000000086</v>
      </c>
      <c r="K48" s="93" t="s">
        <v>212</v>
      </c>
      <c r="L48" s="181">
        <v>137.345</v>
      </c>
      <c r="M48" s="85" t="s">
        <v>34</v>
      </c>
      <c r="N48" s="93" t="s">
        <v>67</v>
      </c>
      <c r="O48" s="113">
        <v>724.9</v>
      </c>
      <c r="P48" s="155">
        <f t="shared" si="1"/>
        <v>137731</v>
      </c>
      <c r="Q48" s="116">
        <f>SUM(Q47+P48)</f>
        <v>1137731</v>
      </c>
      <c r="R48" s="133">
        <f t="shared" si="0"/>
        <v>56886.55</v>
      </c>
      <c r="S48" s="133"/>
      <c r="T48" s="227" t="s">
        <v>52</v>
      </c>
      <c r="U48" s="229"/>
      <c r="V48" s="1" t="s">
        <v>38</v>
      </c>
      <c r="W48" s="2" t="s">
        <v>39</v>
      </c>
      <c r="X48" s="128" t="s">
        <v>53</v>
      </c>
    </row>
    <row r="49" spans="1:24" ht="13.5">
      <c r="A49" s="85">
        <f t="shared" si="2"/>
        <v>43</v>
      </c>
      <c r="C49" s="93" t="s">
        <v>76</v>
      </c>
      <c r="D49" s="116">
        <v>30000</v>
      </c>
      <c r="G49" s="93" t="s">
        <v>214</v>
      </c>
      <c r="H49" s="184">
        <v>142.772</v>
      </c>
      <c r="I49" s="181">
        <v>140.927</v>
      </c>
      <c r="J49" s="134">
        <f t="shared" si="4"/>
        <v>1.8449999999999989</v>
      </c>
      <c r="K49" s="93" t="s">
        <v>66</v>
      </c>
      <c r="L49" s="181">
        <v>142.035</v>
      </c>
      <c r="N49" s="93" t="s">
        <v>73</v>
      </c>
      <c r="O49" s="113">
        <v>-73.7</v>
      </c>
      <c r="P49" s="155">
        <f t="shared" si="1"/>
        <v>-22110</v>
      </c>
      <c r="Q49" s="116">
        <f t="shared" si="3"/>
        <v>1115621</v>
      </c>
      <c r="R49" s="133">
        <f t="shared" si="0"/>
        <v>55781.05</v>
      </c>
      <c r="S49" s="133"/>
      <c r="T49" s="110" t="s">
        <v>54</v>
      </c>
      <c r="U49" s="124">
        <v>0</v>
      </c>
      <c r="V49" s="119">
        <v>0</v>
      </c>
      <c r="W49" s="129">
        <v>0</v>
      </c>
      <c r="X49" s="87">
        <v>0</v>
      </c>
    </row>
    <row r="50" spans="1:24" ht="13.5">
      <c r="A50" s="85">
        <f t="shared" si="2"/>
        <v>44</v>
      </c>
      <c r="C50" s="93" t="s">
        <v>76</v>
      </c>
      <c r="D50" s="116">
        <v>30000</v>
      </c>
      <c r="G50" s="93" t="s">
        <v>216</v>
      </c>
      <c r="H50" s="184">
        <v>136.014</v>
      </c>
      <c r="I50" s="181">
        <v>134.163</v>
      </c>
      <c r="J50" s="134">
        <f t="shared" si="4"/>
        <v>1.850999999999999</v>
      </c>
      <c r="K50" s="93" t="s">
        <v>217</v>
      </c>
      <c r="L50" s="181">
        <v>134.163</v>
      </c>
      <c r="N50" s="93" t="s">
        <v>73</v>
      </c>
      <c r="O50" s="113">
        <v>-185.1</v>
      </c>
      <c r="P50" s="155">
        <f t="shared" si="1"/>
        <v>-55530</v>
      </c>
      <c r="Q50" s="116">
        <f t="shared" si="3"/>
        <v>1060091</v>
      </c>
      <c r="R50" s="133">
        <f t="shared" si="0"/>
        <v>53004.55</v>
      </c>
      <c r="S50" s="133"/>
      <c r="T50" s="111" t="s">
        <v>55</v>
      </c>
      <c r="U50" s="123">
        <v>0</v>
      </c>
      <c r="V50" s="123">
        <v>0</v>
      </c>
      <c r="W50" s="120">
        <v>0</v>
      </c>
      <c r="X50" s="88">
        <v>0</v>
      </c>
    </row>
    <row r="51" spans="1:24" ht="13.5">
      <c r="A51" s="85">
        <f t="shared" si="2"/>
        <v>45</v>
      </c>
      <c r="C51" s="93" t="s">
        <v>76</v>
      </c>
      <c r="D51" s="116">
        <v>20000</v>
      </c>
      <c r="G51" s="93" t="s">
        <v>219</v>
      </c>
      <c r="H51" s="184">
        <v>133.534</v>
      </c>
      <c r="I51" s="181">
        <v>130.954</v>
      </c>
      <c r="J51" s="134">
        <f t="shared" si="4"/>
        <v>2.579999999999984</v>
      </c>
      <c r="K51" s="93" t="s">
        <v>220</v>
      </c>
      <c r="L51" s="181">
        <v>130.954</v>
      </c>
      <c r="N51" s="93" t="s">
        <v>73</v>
      </c>
      <c r="O51" s="113">
        <v>-258</v>
      </c>
      <c r="P51" s="155">
        <f t="shared" si="1"/>
        <v>-51600</v>
      </c>
      <c r="Q51" s="116">
        <f t="shared" si="3"/>
        <v>1008491</v>
      </c>
      <c r="R51" s="133">
        <f t="shared" si="0"/>
        <v>50424.55</v>
      </c>
      <c r="S51" s="133"/>
      <c r="T51" s="111" t="s">
        <v>56</v>
      </c>
      <c r="U51" s="123">
        <v>0</v>
      </c>
      <c r="V51" s="123">
        <v>0</v>
      </c>
      <c r="W51" s="120">
        <v>0</v>
      </c>
      <c r="X51" s="88">
        <v>0</v>
      </c>
    </row>
    <row r="52" spans="1:24" ht="13.5">
      <c r="A52" s="85">
        <f t="shared" si="2"/>
        <v>46</v>
      </c>
      <c r="C52" s="93" t="s">
        <v>91</v>
      </c>
      <c r="D52" s="116">
        <v>42000</v>
      </c>
      <c r="G52" s="93" t="s">
        <v>224</v>
      </c>
      <c r="H52" s="184">
        <v>132.914</v>
      </c>
      <c r="I52" s="181">
        <v>134.105</v>
      </c>
      <c r="J52" s="134">
        <f>SUM(H52-I52)*-1</f>
        <v>1.1910000000000025</v>
      </c>
      <c r="K52" s="93" t="s">
        <v>224</v>
      </c>
      <c r="L52" s="181">
        <v>134.105</v>
      </c>
      <c r="N52" s="93" t="s">
        <v>73</v>
      </c>
      <c r="O52" s="113">
        <v>-119.1</v>
      </c>
      <c r="P52" s="155">
        <f t="shared" si="1"/>
        <v>-50022</v>
      </c>
      <c r="Q52" s="116">
        <f t="shared" si="3"/>
        <v>958469</v>
      </c>
      <c r="R52" s="133">
        <f t="shared" si="0"/>
        <v>47923.450000000004</v>
      </c>
      <c r="S52" s="133"/>
      <c r="T52" s="111" t="s">
        <v>57</v>
      </c>
      <c r="U52" s="123">
        <v>0</v>
      </c>
      <c r="V52" s="123">
        <v>0</v>
      </c>
      <c r="W52" s="120">
        <v>0</v>
      </c>
      <c r="X52" s="88">
        <v>0</v>
      </c>
    </row>
    <row r="53" spans="1:24" ht="14.25" thickBot="1">
      <c r="A53" s="85">
        <f t="shared" si="2"/>
        <v>47</v>
      </c>
      <c r="C53" s="93" t="s">
        <v>76</v>
      </c>
      <c r="D53" s="116">
        <v>27000</v>
      </c>
      <c r="G53" s="93" t="s">
        <v>225</v>
      </c>
      <c r="H53" s="184">
        <v>126.945</v>
      </c>
      <c r="I53" s="181">
        <v>125.222</v>
      </c>
      <c r="J53" s="134">
        <f t="shared" si="4"/>
        <v>1.722999999999999</v>
      </c>
      <c r="K53" s="93" t="s">
        <v>227</v>
      </c>
      <c r="L53" s="181">
        <v>125.222</v>
      </c>
      <c r="N53" s="93" t="s">
        <v>73</v>
      </c>
      <c r="O53" s="113">
        <v>-172.3</v>
      </c>
      <c r="P53" s="155">
        <f t="shared" si="1"/>
        <v>-46521</v>
      </c>
      <c r="Q53" s="116">
        <f t="shared" si="3"/>
        <v>911948</v>
      </c>
      <c r="R53" s="133">
        <f t="shared" si="0"/>
        <v>45597.4</v>
      </c>
      <c r="S53" s="133"/>
      <c r="T53" s="112" t="s">
        <v>58</v>
      </c>
      <c r="U53" s="126">
        <v>0</v>
      </c>
      <c r="V53" s="126">
        <v>0</v>
      </c>
      <c r="W53" s="127">
        <v>0</v>
      </c>
      <c r="X53" s="89">
        <v>0</v>
      </c>
    </row>
    <row r="54" spans="1:24" ht="14.25" thickBot="1">
      <c r="A54" s="85">
        <f t="shared" si="2"/>
        <v>48</v>
      </c>
      <c r="C54" s="93" t="s">
        <v>76</v>
      </c>
      <c r="D54" s="116">
        <v>35000</v>
      </c>
      <c r="G54" s="93" t="s">
        <v>226</v>
      </c>
      <c r="H54" s="184">
        <v>121.929</v>
      </c>
      <c r="I54" s="181">
        <v>120.66</v>
      </c>
      <c r="J54" s="134">
        <f t="shared" si="4"/>
        <v>1.2690000000000055</v>
      </c>
      <c r="K54" s="93" t="s">
        <v>228</v>
      </c>
      <c r="L54" s="181">
        <v>120.66</v>
      </c>
      <c r="N54" s="93" t="s">
        <v>73</v>
      </c>
      <c r="O54" s="113">
        <v>-126.9</v>
      </c>
      <c r="P54" s="155">
        <f t="shared" si="1"/>
        <v>-44415</v>
      </c>
      <c r="Q54" s="116">
        <f t="shared" si="3"/>
        <v>867533</v>
      </c>
      <c r="R54" s="133">
        <f t="shared" si="0"/>
        <v>43376.65</v>
      </c>
      <c r="S54" s="133"/>
      <c r="T54" s="130" t="s">
        <v>35</v>
      </c>
      <c r="U54" s="131"/>
      <c r="V54" s="122"/>
      <c r="W54" s="132"/>
      <c r="X54" s="90">
        <f>SUM(X49:X53)</f>
        <v>0</v>
      </c>
    </row>
    <row r="55" spans="1:19" ht="13.5">
      <c r="A55" s="85">
        <f t="shared" si="2"/>
        <v>49</v>
      </c>
      <c r="C55" s="93" t="s">
        <v>76</v>
      </c>
      <c r="D55" s="116">
        <v>56000</v>
      </c>
      <c r="G55" s="93" t="s">
        <v>229</v>
      </c>
      <c r="H55" s="184">
        <v>121.215</v>
      </c>
      <c r="I55" s="181">
        <v>120.45</v>
      </c>
      <c r="J55" s="134">
        <f t="shared" si="4"/>
        <v>0.7650000000000006</v>
      </c>
      <c r="K55" s="93" t="s">
        <v>231</v>
      </c>
      <c r="L55" s="181">
        <v>127.073</v>
      </c>
      <c r="N55" s="93" t="s">
        <v>67</v>
      </c>
      <c r="O55" s="113">
        <v>585.8</v>
      </c>
      <c r="P55" s="155">
        <f t="shared" si="1"/>
        <v>328047.99999999994</v>
      </c>
      <c r="Q55" s="116">
        <f t="shared" si="3"/>
        <v>1195581</v>
      </c>
      <c r="R55" s="133">
        <f t="shared" si="0"/>
        <v>59779.05</v>
      </c>
      <c r="S55" s="133"/>
    </row>
    <row r="56" spans="1:19" ht="13.5">
      <c r="A56" s="85">
        <f t="shared" si="2"/>
        <v>50</v>
      </c>
      <c r="C56" s="93" t="s">
        <v>76</v>
      </c>
      <c r="D56" s="116">
        <v>34000</v>
      </c>
      <c r="G56" s="93" t="s">
        <v>232</v>
      </c>
      <c r="H56" s="184">
        <v>123.828</v>
      </c>
      <c r="I56" s="181">
        <v>122.094</v>
      </c>
      <c r="J56" s="134">
        <f t="shared" si="4"/>
        <v>1.7340000000000089</v>
      </c>
      <c r="K56" s="93" t="s">
        <v>233</v>
      </c>
      <c r="L56" s="181">
        <v>122.094</v>
      </c>
      <c r="N56" s="93" t="s">
        <v>73</v>
      </c>
      <c r="O56" s="113">
        <v>-173.4</v>
      </c>
      <c r="P56" s="155">
        <f t="shared" si="1"/>
        <v>-58956</v>
      </c>
      <c r="Q56" s="116">
        <f t="shared" si="3"/>
        <v>1136625</v>
      </c>
      <c r="R56" s="133">
        <f t="shared" si="0"/>
        <v>56831.25</v>
      </c>
      <c r="S56" s="133"/>
    </row>
    <row r="57" spans="1:19" ht="13.5">
      <c r="A57" s="85">
        <f t="shared" si="2"/>
        <v>51</v>
      </c>
      <c r="C57" s="93" t="s">
        <v>76</v>
      </c>
      <c r="D57" s="116">
        <v>53000</v>
      </c>
      <c r="G57" s="93" t="s">
        <v>234</v>
      </c>
      <c r="H57" s="184">
        <v>122.939</v>
      </c>
      <c r="I57" s="181">
        <v>121.877</v>
      </c>
      <c r="J57" s="134">
        <f t="shared" si="4"/>
        <v>1.0619999999999976</v>
      </c>
      <c r="K57" s="93" t="s">
        <v>236</v>
      </c>
      <c r="L57" s="181">
        <v>121.877</v>
      </c>
      <c r="N57" s="93" t="s">
        <v>73</v>
      </c>
      <c r="O57" s="113">
        <v>-106.2</v>
      </c>
      <c r="P57" s="155">
        <f t="shared" si="1"/>
        <v>-56286</v>
      </c>
      <c r="Q57" s="116">
        <f t="shared" si="3"/>
        <v>1080339</v>
      </c>
      <c r="R57" s="133">
        <f t="shared" si="0"/>
        <v>54016.950000000004</v>
      </c>
      <c r="S57" s="133"/>
    </row>
    <row r="58" spans="1:19" ht="13.5">
      <c r="A58" s="85">
        <f t="shared" si="2"/>
        <v>52</v>
      </c>
      <c r="C58" s="93" t="s">
        <v>76</v>
      </c>
      <c r="D58" s="116">
        <v>46000</v>
      </c>
      <c r="G58" s="93" t="s">
        <v>237</v>
      </c>
      <c r="H58" s="184">
        <v>122.918</v>
      </c>
      <c r="I58" s="181">
        <v>121.759</v>
      </c>
      <c r="J58" s="134">
        <f t="shared" si="4"/>
        <v>1.159000000000006</v>
      </c>
      <c r="K58" s="93" t="s">
        <v>239</v>
      </c>
      <c r="L58" s="181">
        <v>139.367</v>
      </c>
      <c r="N58" s="93" t="s">
        <v>67</v>
      </c>
      <c r="O58" s="113">
        <v>1760.8</v>
      </c>
      <c r="P58" s="155">
        <f t="shared" si="1"/>
        <v>809968</v>
      </c>
      <c r="Q58" s="116">
        <f t="shared" si="3"/>
        <v>1890307</v>
      </c>
      <c r="R58" s="133">
        <f t="shared" si="0"/>
        <v>94515.35</v>
      </c>
      <c r="S58" s="133"/>
    </row>
    <row r="59" spans="1:19" ht="13.5">
      <c r="A59" s="85">
        <f t="shared" si="2"/>
        <v>53</v>
      </c>
      <c r="C59" s="93" t="s">
        <v>76</v>
      </c>
      <c r="D59" s="116">
        <v>45000</v>
      </c>
      <c r="G59" s="93" t="s">
        <v>240</v>
      </c>
      <c r="H59" s="184">
        <v>151.988</v>
      </c>
      <c r="I59" s="181">
        <v>149.933</v>
      </c>
      <c r="J59" s="134">
        <f t="shared" si="4"/>
        <v>2.055000000000007</v>
      </c>
      <c r="K59" s="93" t="s">
        <v>185</v>
      </c>
      <c r="L59" s="181">
        <v>154.981</v>
      </c>
      <c r="N59" s="93" t="s">
        <v>67</v>
      </c>
      <c r="O59" s="113">
        <v>299.3</v>
      </c>
      <c r="P59" s="155">
        <f t="shared" si="1"/>
        <v>134685</v>
      </c>
      <c r="Q59" s="116">
        <f t="shared" si="3"/>
        <v>2024992</v>
      </c>
      <c r="R59" s="133">
        <f t="shared" si="0"/>
        <v>101249.6</v>
      </c>
      <c r="S59" s="133"/>
    </row>
    <row r="60" spans="1:19" ht="13.5">
      <c r="A60" s="85">
        <f t="shared" si="2"/>
        <v>54</v>
      </c>
      <c r="C60" s="93" t="s">
        <v>76</v>
      </c>
      <c r="D60" s="116">
        <v>65000</v>
      </c>
      <c r="G60" s="93" t="s">
        <v>130</v>
      </c>
      <c r="H60" s="184">
        <v>170.766</v>
      </c>
      <c r="I60" s="181">
        <v>169.209</v>
      </c>
      <c r="J60" s="134">
        <f t="shared" si="4"/>
        <v>1.556999999999988</v>
      </c>
      <c r="K60" s="93" t="s">
        <v>131</v>
      </c>
      <c r="L60" s="181">
        <v>169.209</v>
      </c>
      <c r="N60" s="93" t="s">
        <v>73</v>
      </c>
      <c r="O60" s="113">
        <v>-155.7</v>
      </c>
      <c r="P60" s="155">
        <f t="shared" si="1"/>
        <v>-101205</v>
      </c>
      <c r="Q60" s="116">
        <f t="shared" si="3"/>
        <v>1923787</v>
      </c>
      <c r="R60" s="133">
        <f t="shared" si="0"/>
        <v>96189.35</v>
      </c>
      <c r="S60" s="133"/>
    </row>
    <row r="61" spans="1:19" ht="13.5">
      <c r="A61" s="85">
        <f t="shared" si="2"/>
        <v>55</v>
      </c>
      <c r="C61" s="93" t="s">
        <v>91</v>
      </c>
      <c r="D61" s="116">
        <v>146000</v>
      </c>
      <c r="G61" s="93" t="s">
        <v>242</v>
      </c>
      <c r="H61" s="184">
        <v>173.335</v>
      </c>
      <c r="I61" s="181">
        <v>173.99</v>
      </c>
      <c r="J61" s="134">
        <f>SUM(H61-I61)*-1</f>
        <v>0.6550000000000011</v>
      </c>
      <c r="K61" s="93" t="s">
        <v>243</v>
      </c>
      <c r="L61" s="181">
        <v>173.99</v>
      </c>
      <c r="N61" s="93" t="s">
        <v>73</v>
      </c>
      <c r="O61" s="113">
        <v>-65.5</v>
      </c>
      <c r="P61" s="155">
        <f t="shared" si="1"/>
        <v>-95630</v>
      </c>
      <c r="Q61" s="116">
        <f t="shared" si="3"/>
        <v>1828157</v>
      </c>
      <c r="R61" s="133">
        <f t="shared" si="0"/>
        <v>91407.85</v>
      </c>
      <c r="S61" s="133"/>
    </row>
    <row r="62" spans="1:19" ht="13.5">
      <c r="A62" s="85">
        <f t="shared" si="2"/>
        <v>56</v>
      </c>
      <c r="C62" s="93" t="s">
        <v>76</v>
      </c>
      <c r="D62" s="116">
        <v>45000</v>
      </c>
      <c r="G62" s="93" t="s">
        <v>245</v>
      </c>
      <c r="H62" s="184">
        <v>183.669</v>
      </c>
      <c r="I62" s="181">
        <v>181.665</v>
      </c>
      <c r="J62" s="134">
        <f t="shared" si="4"/>
        <v>2.004000000000019</v>
      </c>
      <c r="K62" s="93" t="s">
        <v>246</v>
      </c>
      <c r="L62" s="181">
        <v>181.665</v>
      </c>
      <c r="N62" s="93" t="s">
        <v>73</v>
      </c>
      <c r="O62" s="113">
        <v>-200.4</v>
      </c>
      <c r="P62" s="155">
        <f t="shared" si="1"/>
        <v>-90180</v>
      </c>
      <c r="Q62" s="116">
        <f t="shared" si="3"/>
        <v>1737977</v>
      </c>
      <c r="R62" s="133">
        <f t="shared" si="0"/>
        <v>86898.85</v>
      </c>
      <c r="S62" s="133"/>
    </row>
    <row r="63" spans="1:19" ht="13.5">
      <c r="A63" s="85">
        <f t="shared" si="2"/>
        <v>57</v>
      </c>
      <c r="C63" s="93" t="s">
        <v>76</v>
      </c>
      <c r="D63" s="116">
        <v>59000</v>
      </c>
      <c r="G63" s="93" t="s">
        <v>248</v>
      </c>
      <c r="H63" s="184">
        <v>189.998</v>
      </c>
      <c r="I63" s="181">
        <v>188.545</v>
      </c>
      <c r="J63" s="134">
        <f t="shared" si="4"/>
        <v>1.453000000000003</v>
      </c>
      <c r="K63" s="93" t="s">
        <v>249</v>
      </c>
      <c r="L63" s="181">
        <v>192.472</v>
      </c>
      <c r="N63" s="93" t="s">
        <v>67</v>
      </c>
      <c r="O63" s="113">
        <v>247.4</v>
      </c>
      <c r="P63" s="155">
        <f t="shared" si="1"/>
        <v>145966</v>
      </c>
      <c r="Q63" s="116">
        <f t="shared" si="3"/>
        <v>1883943</v>
      </c>
      <c r="R63" s="133">
        <f t="shared" si="0"/>
        <v>94197.15000000001</v>
      </c>
      <c r="S63" s="133"/>
    </row>
    <row r="64" spans="1:19" ht="14.25" thickBot="1">
      <c r="A64" s="195"/>
      <c r="B64" s="196"/>
      <c r="C64" s="196"/>
      <c r="D64" s="201"/>
      <c r="E64" s="195"/>
      <c r="F64" s="196"/>
      <c r="G64" s="196"/>
      <c r="H64" s="203"/>
      <c r="I64" s="199"/>
      <c r="J64" s="204"/>
      <c r="K64" s="196"/>
      <c r="L64" s="199"/>
      <c r="M64" s="195" t="s">
        <v>251</v>
      </c>
      <c r="N64" s="196"/>
      <c r="O64" s="200">
        <f>SUM(O48:O63)</f>
        <v>1981.8999999999999</v>
      </c>
      <c r="P64" s="201">
        <f>SUM(P48:P63)</f>
        <v>883943</v>
      </c>
      <c r="Q64" s="201"/>
      <c r="R64" s="202"/>
      <c r="S64" s="133"/>
    </row>
    <row r="65" spans="1:23" ht="13.5">
      <c r="A65" s="161"/>
      <c r="B65" s="162"/>
      <c r="C65" s="162"/>
      <c r="D65" s="163"/>
      <c r="E65" s="161"/>
      <c r="F65" s="162"/>
      <c r="G65" s="162"/>
      <c r="H65" s="185"/>
      <c r="I65" s="182"/>
      <c r="J65" s="165"/>
      <c r="K65" s="162"/>
      <c r="L65" s="182"/>
      <c r="M65" s="161"/>
      <c r="N65" s="162"/>
      <c r="O65" s="166"/>
      <c r="P65" s="167"/>
      <c r="Q65" s="116">
        <v>1000000</v>
      </c>
      <c r="R65" s="133">
        <f>SUM(Q65*0.05)</f>
        <v>50000</v>
      </c>
      <c r="S65" s="133"/>
      <c r="T65" s="156"/>
      <c r="U65" s="157"/>
      <c r="V65" s="158"/>
      <c r="W65" s="159"/>
    </row>
    <row r="66" spans="1:19" ht="13.5">
      <c r="A66" s="85">
        <f>SUM(A63+1)</f>
        <v>58</v>
      </c>
      <c r="B66" s="93" t="s">
        <v>252</v>
      </c>
      <c r="C66" s="93" t="s">
        <v>76</v>
      </c>
      <c r="D66" s="116">
        <v>26000</v>
      </c>
      <c r="E66" s="85" t="s">
        <v>33</v>
      </c>
      <c r="F66" s="93" t="s">
        <v>65</v>
      </c>
      <c r="G66" s="93" t="s">
        <v>254</v>
      </c>
      <c r="H66" s="186">
        <v>1.39341</v>
      </c>
      <c r="I66" s="187">
        <v>1.37749</v>
      </c>
      <c r="J66" s="168">
        <f t="shared" si="4"/>
        <v>0.015919999999999934</v>
      </c>
      <c r="K66" s="93" t="s">
        <v>256</v>
      </c>
      <c r="L66" s="187">
        <v>1.38639</v>
      </c>
      <c r="M66" s="85" t="s">
        <v>34</v>
      </c>
      <c r="N66" s="93" t="s">
        <v>73</v>
      </c>
      <c r="O66" s="113">
        <v>-70.2</v>
      </c>
      <c r="P66" s="155">
        <f>SUM(D66*O66)/100*1.2</f>
        <v>-21902.399999999998</v>
      </c>
      <c r="Q66" s="116">
        <f>SUM(Q65+P66)</f>
        <v>978097.6</v>
      </c>
      <c r="R66" s="133">
        <f t="shared" si="0"/>
        <v>48904.880000000005</v>
      </c>
      <c r="S66" s="133"/>
    </row>
    <row r="67" spans="1:19" ht="13.5">
      <c r="A67" s="85">
        <f t="shared" si="2"/>
        <v>59</v>
      </c>
      <c r="C67" s="93" t="s">
        <v>76</v>
      </c>
      <c r="D67" s="116">
        <v>23000</v>
      </c>
      <c r="G67" s="93" t="s">
        <v>257</v>
      </c>
      <c r="H67" s="186">
        <v>1.37031</v>
      </c>
      <c r="I67" s="187">
        <v>1.35279</v>
      </c>
      <c r="J67" s="169">
        <f t="shared" si="4"/>
        <v>0.01751999999999998</v>
      </c>
      <c r="K67" s="93" t="s">
        <v>258</v>
      </c>
      <c r="L67" s="187">
        <v>1.41569</v>
      </c>
      <c r="N67" s="93" t="s">
        <v>67</v>
      </c>
      <c r="O67" s="113">
        <v>453.8</v>
      </c>
      <c r="P67" s="155">
        <f aca="true" t="shared" si="5" ref="P67:P112">SUM(D67*O67)/100*1.2</f>
        <v>125248.79999999999</v>
      </c>
      <c r="Q67" s="116">
        <f t="shared" si="3"/>
        <v>1103346.4</v>
      </c>
      <c r="R67" s="133">
        <f t="shared" si="0"/>
        <v>55167.32</v>
      </c>
      <c r="S67" s="133"/>
    </row>
    <row r="68" spans="1:19" ht="13.5">
      <c r="A68" s="85">
        <f t="shared" si="2"/>
        <v>60</v>
      </c>
      <c r="C68" s="93" t="s">
        <v>91</v>
      </c>
      <c r="D68" s="116">
        <v>46000</v>
      </c>
      <c r="G68" s="93" t="s">
        <v>112</v>
      </c>
      <c r="H68" s="186">
        <v>1.34675</v>
      </c>
      <c r="I68" s="187">
        <v>1.35671</v>
      </c>
      <c r="J68" s="169">
        <f>SUM(H68-I68)*-1</f>
        <v>0.009960000000000191</v>
      </c>
      <c r="K68" s="93" t="s">
        <v>260</v>
      </c>
      <c r="L68" s="187">
        <v>1.28769</v>
      </c>
      <c r="N68" s="93" t="s">
        <v>67</v>
      </c>
      <c r="O68" s="113">
        <v>590.6</v>
      </c>
      <c r="P68" s="155">
        <f t="shared" si="5"/>
        <v>326011.2</v>
      </c>
      <c r="Q68" s="116">
        <f t="shared" si="3"/>
        <v>1429357.5999999999</v>
      </c>
      <c r="R68" s="133">
        <f t="shared" si="0"/>
        <v>71467.87999999999</v>
      </c>
      <c r="S68" s="133"/>
    </row>
    <row r="69" spans="1:19" ht="13.5">
      <c r="A69" s="85">
        <f t="shared" si="2"/>
        <v>61</v>
      </c>
      <c r="C69" s="93" t="s">
        <v>76</v>
      </c>
      <c r="D69" s="116">
        <v>52000</v>
      </c>
      <c r="G69" s="93" t="s">
        <v>261</v>
      </c>
      <c r="H69" s="186">
        <v>1.31402</v>
      </c>
      <c r="I69" s="187">
        <v>1.30264</v>
      </c>
      <c r="J69" s="169">
        <f t="shared" si="4"/>
        <v>0.011379999999999946</v>
      </c>
      <c r="K69" s="93" t="s">
        <v>309</v>
      </c>
      <c r="L69" s="187">
        <v>1.30264</v>
      </c>
      <c r="N69" s="93" t="s">
        <v>73</v>
      </c>
      <c r="O69" s="113">
        <v>-113.8</v>
      </c>
      <c r="P69" s="155">
        <f t="shared" si="5"/>
        <v>-71011.2</v>
      </c>
      <c r="Q69" s="116">
        <f t="shared" si="3"/>
        <v>1358346.4</v>
      </c>
      <c r="R69" s="133">
        <f t="shared" si="0"/>
        <v>67917.31999999999</v>
      </c>
      <c r="S69" s="133"/>
    </row>
    <row r="70" spans="1:19" ht="13.5">
      <c r="A70" s="85">
        <f t="shared" si="2"/>
        <v>62</v>
      </c>
      <c r="C70" s="93" t="s">
        <v>91</v>
      </c>
      <c r="D70" s="116">
        <v>76000</v>
      </c>
      <c r="G70" s="93" t="s">
        <v>264</v>
      </c>
      <c r="H70" s="186">
        <v>1.29451</v>
      </c>
      <c r="I70" s="187">
        <v>1.30194</v>
      </c>
      <c r="J70" s="169">
        <f>SUM(H70-I70)*-1</f>
        <v>0.007430000000000048</v>
      </c>
      <c r="K70" s="93" t="s">
        <v>265</v>
      </c>
      <c r="L70" s="187">
        <v>1.28749</v>
      </c>
      <c r="N70" s="93" t="s">
        <v>67</v>
      </c>
      <c r="O70" s="113">
        <v>70.2</v>
      </c>
      <c r="P70" s="155">
        <f t="shared" si="5"/>
        <v>64022.399999999994</v>
      </c>
      <c r="Q70" s="116">
        <f t="shared" si="3"/>
        <v>1422368.7999999998</v>
      </c>
      <c r="R70" s="133">
        <f t="shared" si="0"/>
        <v>71118.43999999999</v>
      </c>
      <c r="S70" s="133"/>
    </row>
    <row r="71" spans="1:19" ht="13.5">
      <c r="A71" s="85">
        <f t="shared" si="2"/>
        <v>63</v>
      </c>
      <c r="C71" s="93" t="s">
        <v>76</v>
      </c>
      <c r="D71" s="116">
        <v>61000</v>
      </c>
      <c r="G71" s="93" t="s">
        <v>265</v>
      </c>
      <c r="H71" s="186">
        <v>1.2832</v>
      </c>
      <c r="I71" s="187">
        <v>1.2735</v>
      </c>
      <c r="J71" s="169">
        <f t="shared" si="4"/>
        <v>0.00969999999999982</v>
      </c>
      <c r="K71" s="93" t="s">
        <v>273</v>
      </c>
      <c r="L71" s="187">
        <v>1.32553</v>
      </c>
      <c r="N71" s="93" t="s">
        <v>67</v>
      </c>
      <c r="O71" s="113">
        <v>423.3</v>
      </c>
      <c r="P71" s="155">
        <f t="shared" si="5"/>
        <v>309855.6</v>
      </c>
      <c r="Q71" s="116">
        <f t="shared" si="3"/>
        <v>1732224.4</v>
      </c>
      <c r="R71" s="133">
        <f t="shared" si="0"/>
        <v>86611.22</v>
      </c>
      <c r="S71" s="133"/>
    </row>
    <row r="72" spans="1:19" ht="13.5">
      <c r="A72" s="85">
        <f t="shared" si="2"/>
        <v>64</v>
      </c>
      <c r="C72" s="93" t="s">
        <v>76</v>
      </c>
      <c r="D72" s="116">
        <v>83000</v>
      </c>
      <c r="G72" s="93" t="s">
        <v>275</v>
      </c>
      <c r="H72" s="186">
        <v>1.30787</v>
      </c>
      <c r="I72" s="187">
        <v>1.29919</v>
      </c>
      <c r="J72" s="169">
        <f t="shared" si="4"/>
        <v>0.008680000000000021</v>
      </c>
      <c r="K72" s="93" t="s">
        <v>276</v>
      </c>
      <c r="L72" s="187">
        <v>1.32974</v>
      </c>
      <c r="N72" s="93" t="s">
        <v>67</v>
      </c>
      <c r="O72" s="113">
        <v>218.7</v>
      </c>
      <c r="P72" s="155">
        <f t="shared" si="5"/>
        <v>217825.19999999998</v>
      </c>
      <c r="Q72" s="116">
        <f t="shared" si="3"/>
        <v>1950049.5999999999</v>
      </c>
      <c r="R72" s="133">
        <f t="shared" si="0"/>
        <v>97502.48</v>
      </c>
      <c r="S72" s="133"/>
    </row>
    <row r="73" spans="1:19" ht="13.5">
      <c r="A73" s="85">
        <f t="shared" si="2"/>
        <v>65</v>
      </c>
      <c r="C73" s="93" t="s">
        <v>76</v>
      </c>
      <c r="D73" s="116">
        <v>105000</v>
      </c>
      <c r="G73" s="93" t="s">
        <v>278</v>
      </c>
      <c r="H73" s="186">
        <v>1.36047</v>
      </c>
      <c r="I73" s="187">
        <v>1.35275</v>
      </c>
      <c r="J73" s="169">
        <f t="shared" si="4"/>
        <v>0.007720000000000171</v>
      </c>
      <c r="K73" s="93" t="s">
        <v>279</v>
      </c>
      <c r="L73" s="187">
        <v>1.36245</v>
      </c>
      <c r="N73" s="93" t="s">
        <v>67</v>
      </c>
      <c r="O73" s="113">
        <v>19.8</v>
      </c>
      <c r="P73" s="155">
        <f t="shared" si="5"/>
        <v>24948</v>
      </c>
      <c r="Q73" s="116">
        <f t="shared" si="3"/>
        <v>1974997.5999999999</v>
      </c>
      <c r="R73" s="133">
        <f aca="true" t="shared" si="6" ref="R73:R112">SUM(Q73*0.05)</f>
        <v>98749.88</v>
      </c>
      <c r="S73" s="133"/>
    </row>
    <row r="74" spans="1:19" ht="13.5">
      <c r="A74" s="85">
        <f t="shared" si="2"/>
        <v>66</v>
      </c>
      <c r="C74" s="93" t="s">
        <v>76</v>
      </c>
      <c r="D74" s="116">
        <v>119000</v>
      </c>
      <c r="G74" s="93" t="s">
        <v>133</v>
      </c>
      <c r="H74" s="186">
        <v>1.38804</v>
      </c>
      <c r="I74" s="187">
        <v>1.38114</v>
      </c>
      <c r="J74" s="169">
        <f>SUM(H74-I74)</f>
        <v>0.006899999999999906</v>
      </c>
      <c r="K74" s="93" t="s">
        <v>282</v>
      </c>
      <c r="L74" s="187">
        <v>1.38114</v>
      </c>
      <c r="N74" s="93" t="s">
        <v>73</v>
      </c>
      <c r="O74" s="113">
        <v>-69</v>
      </c>
      <c r="P74" s="155">
        <f t="shared" si="5"/>
        <v>-98532</v>
      </c>
      <c r="Q74" s="116">
        <f t="shared" si="3"/>
        <v>1876465.5999999999</v>
      </c>
      <c r="R74" s="133">
        <f t="shared" si="6"/>
        <v>93823.28</v>
      </c>
      <c r="S74" s="133"/>
    </row>
    <row r="75" spans="1:19" ht="13.5">
      <c r="A75" s="85">
        <f aca="true" t="shared" si="7" ref="A75:A112">SUM(A74+1)</f>
        <v>67</v>
      </c>
      <c r="C75" s="93" t="s">
        <v>76</v>
      </c>
      <c r="D75" s="116">
        <v>94000</v>
      </c>
      <c r="G75" s="93" t="s">
        <v>283</v>
      </c>
      <c r="H75" s="186">
        <v>1.14161</v>
      </c>
      <c r="I75" s="187">
        <v>1.13336</v>
      </c>
      <c r="J75" s="169">
        <f>SUM(H75-I75)</f>
        <v>0.00825000000000009</v>
      </c>
      <c r="K75" s="93" t="s">
        <v>284</v>
      </c>
      <c r="L75" s="187">
        <v>1.13336</v>
      </c>
      <c r="N75" s="93" t="s">
        <v>73</v>
      </c>
      <c r="O75" s="113">
        <v>-82.5</v>
      </c>
      <c r="P75" s="155">
        <f t="shared" si="5"/>
        <v>-93060</v>
      </c>
      <c r="Q75" s="116">
        <f aca="true" t="shared" si="8" ref="Q75:Q112">SUM(Q74+P75)</f>
        <v>1783405.5999999999</v>
      </c>
      <c r="R75" s="133">
        <f t="shared" si="6"/>
        <v>89170.28</v>
      </c>
      <c r="S75" s="133"/>
    </row>
    <row r="76" spans="1:19" ht="13.5">
      <c r="A76" s="85">
        <f t="shared" si="7"/>
        <v>68</v>
      </c>
      <c r="C76" s="93" t="s">
        <v>76</v>
      </c>
      <c r="D76" s="116">
        <v>51000</v>
      </c>
      <c r="G76" s="93" t="s">
        <v>285</v>
      </c>
      <c r="H76" s="186">
        <v>1.12964</v>
      </c>
      <c r="I76" s="187">
        <v>1.1151</v>
      </c>
      <c r="J76" s="169">
        <f>SUM(H76-I76)</f>
        <v>0.014539999999999997</v>
      </c>
      <c r="K76" s="93" t="s">
        <v>286</v>
      </c>
      <c r="L76" s="187">
        <v>1.1151</v>
      </c>
      <c r="N76" s="93" t="s">
        <v>73</v>
      </c>
      <c r="O76" s="113">
        <v>-145.4</v>
      </c>
      <c r="P76" s="155">
        <f t="shared" si="5"/>
        <v>-88984.8</v>
      </c>
      <c r="Q76" s="116">
        <f t="shared" si="8"/>
        <v>1694420.7999999998</v>
      </c>
      <c r="R76" s="133">
        <f t="shared" si="6"/>
        <v>84721.04</v>
      </c>
      <c r="S76" s="133"/>
    </row>
    <row r="77" spans="1:19" ht="14.25" thickBot="1">
      <c r="A77" s="195"/>
      <c r="B77" s="196"/>
      <c r="C77" s="196"/>
      <c r="D77" s="201"/>
      <c r="E77" s="195"/>
      <c r="F77" s="196"/>
      <c r="G77" s="196"/>
      <c r="H77" s="205"/>
      <c r="I77" s="206"/>
      <c r="J77" s="204"/>
      <c r="K77" s="196"/>
      <c r="L77" s="206"/>
      <c r="M77" s="195" t="s">
        <v>288</v>
      </c>
      <c r="N77" s="196"/>
      <c r="O77" s="200">
        <f>SUM(O66:O76)</f>
        <v>1295.5</v>
      </c>
      <c r="P77" s="201">
        <f>SUM(P66:P76)</f>
        <v>694420.7999999998</v>
      </c>
      <c r="Q77" s="201"/>
      <c r="R77" s="202"/>
      <c r="S77" s="133"/>
    </row>
    <row r="78" spans="1:23" ht="13.5">
      <c r="A78" s="161"/>
      <c r="B78" s="162"/>
      <c r="C78" s="162"/>
      <c r="D78" s="163"/>
      <c r="E78" s="161"/>
      <c r="F78" s="162"/>
      <c r="G78" s="162"/>
      <c r="H78" s="188"/>
      <c r="I78" s="189"/>
      <c r="J78" s="165"/>
      <c r="K78" s="162"/>
      <c r="L78" s="189"/>
      <c r="M78" s="161"/>
      <c r="N78" s="162"/>
      <c r="O78" s="166"/>
      <c r="P78" s="167"/>
      <c r="Q78" s="116">
        <v>1000000</v>
      </c>
      <c r="R78" s="133">
        <f>SUM(Q78*0.05)</f>
        <v>50000</v>
      </c>
      <c r="S78" s="133"/>
      <c r="T78" s="156"/>
      <c r="U78" s="157"/>
      <c r="V78" s="158"/>
      <c r="W78" s="159"/>
    </row>
    <row r="79" spans="1:19" ht="13.5">
      <c r="A79" s="85">
        <f>SUM(A76+1)</f>
        <v>69</v>
      </c>
      <c r="B79" s="93" t="s">
        <v>289</v>
      </c>
      <c r="C79" s="93" t="s">
        <v>91</v>
      </c>
      <c r="D79" s="116">
        <v>25000</v>
      </c>
      <c r="E79" s="85" t="s">
        <v>33</v>
      </c>
      <c r="F79" s="93" t="s">
        <v>65</v>
      </c>
      <c r="G79" s="93" t="s">
        <v>292</v>
      </c>
      <c r="H79" s="186">
        <v>1.61112</v>
      </c>
      <c r="I79" s="187">
        <v>1.62744</v>
      </c>
      <c r="J79" s="169">
        <f>SUM(H79-I79)*-1</f>
        <v>0.01631999999999989</v>
      </c>
      <c r="K79" s="93" t="s">
        <v>148</v>
      </c>
      <c r="L79" s="187">
        <v>1.55331</v>
      </c>
      <c r="M79" s="85" t="s">
        <v>34</v>
      </c>
      <c r="N79" s="93" t="s">
        <v>67</v>
      </c>
      <c r="O79" s="113">
        <v>578.1</v>
      </c>
      <c r="P79" s="155">
        <f t="shared" si="5"/>
        <v>173430</v>
      </c>
      <c r="Q79" s="116">
        <f>SUM(Q78+P79)</f>
        <v>1173430</v>
      </c>
      <c r="R79" s="133">
        <f t="shared" si="6"/>
        <v>58671.5</v>
      </c>
      <c r="S79" s="133"/>
    </row>
    <row r="80" spans="1:19" ht="13.5">
      <c r="A80" s="85">
        <f t="shared" si="7"/>
        <v>70</v>
      </c>
      <c r="C80" s="93" t="s">
        <v>76</v>
      </c>
      <c r="D80" s="116">
        <v>33000</v>
      </c>
      <c r="G80" s="93" t="s">
        <v>294</v>
      </c>
      <c r="H80" s="186">
        <v>1.52847</v>
      </c>
      <c r="I80" s="187">
        <v>1.51371</v>
      </c>
      <c r="J80" s="169">
        <f>SUM(H80-I80)</f>
        <v>0.014759999999999884</v>
      </c>
      <c r="K80" s="93" t="s">
        <v>295</v>
      </c>
      <c r="L80" s="187">
        <v>1.51371</v>
      </c>
      <c r="N80" s="93" t="s">
        <v>73</v>
      </c>
      <c r="O80" s="113">
        <v>-147.6</v>
      </c>
      <c r="P80" s="155">
        <f t="shared" si="5"/>
        <v>-58449.6</v>
      </c>
      <c r="Q80" s="116">
        <f t="shared" si="8"/>
        <v>1114980.4</v>
      </c>
      <c r="R80" s="133">
        <f t="shared" si="6"/>
        <v>55749.02</v>
      </c>
      <c r="S80" s="133"/>
    </row>
    <row r="81" spans="1:19" ht="13.5">
      <c r="A81" s="85">
        <f t="shared" si="7"/>
        <v>71</v>
      </c>
      <c r="C81" s="93" t="s">
        <v>91</v>
      </c>
      <c r="D81" s="116">
        <v>39000</v>
      </c>
      <c r="G81" s="93" t="s">
        <v>297</v>
      </c>
      <c r="H81" s="186">
        <v>1.54986</v>
      </c>
      <c r="I81" s="187">
        <v>1.56174</v>
      </c>
      <c r="J81" s="169">
        <f>SUM(H81-I81)*-1</f>
        <v>0.01187999999999989</v>
      </c>
      <c r="K81" s="93" t="s">
        <v>92</v>
      </c>
      <c r="L81" s="187">
        <v>1.56174</v>
      </c>
      <c r="N81" s="93" t="s">
        <v>73</v>
      </c>
      <c r="O81" s="113">
        <v>-118.8</v>
      </c>
      <c r="P81" s="155">
        <f t="shared" si="5"/>
        <v>-55598.4</v>
      </c>
      <c r="Q81" s="116">
        <f t="shared" si="8"/>
        <v>1059382</v>
      </c>
      <c r="R81" s="133">
        <f t="shared" si="6"/>
        <v>52969.100000000006</v>
      </c>
      <c r="S81" s="133"/>
    </row>
    <row r="82" spans="1:19" ht="13.5">
      <c r="A82" s="85">
        <f t="shared" si="7"/>
        <v>72</v>
      </c>
      <c r="C82" s="93" t="s">
        <v>91</v>
      </c>
      <c r="D82" s="116">
        <v>40000</v>
      </c>
      <c r="G82" s="93" t="s">
        <v>299</v>
      </c>
      <c r="H82" s="186">
        <v>1.63533</v>
      </c>
      <c r="I82" s="187">
        <v>1.64621</v>
      </c>
      <c r="J82" s="169">
        <f>SUM(H82-I82)*-1</f>
        <v>0.01088</v>
      </c>
      <c r="K82" s="93" t="s">
        <v>300</v>
      </c>
      <c r="L82" s="187">
        <v>1.64621</v>
      </c>
      <c r="N82" s="93" t="s">
        <v>73</v>
      </c>
      <c r="O82" s="113">
        <v>-108.8</v>
      </c>
      <c r="P82" s="155">
        <f t="shared" si="5"/>
        <v>-52224</v>
      </c>
      <c r="Q82" s="116">
        <f t="shared" si="8"/>
        <v>1007158</v>
      </c>
      <c r="R82" s="133">
        <f t="shared" si="6"/>
        <v>50357.9</v>
      </c>
      <c r="S82" s="133"/>
    </row>
    <row r="83" spans="1:19" ht="13.5">
      <c r="A83" s="85">
        <f t="shared" si="7"/>
        <v>73</v>
      </c>
      <c r="C83" s="93" t="s">
        <v>91</v>
      </c>
      <c r="D83" s="116">
        <v>21000</v>
      </c>
      <c r="G83" s="93" t="s">
        <v>258</v>
      </c>
      <c r="H83" s="186">
        <v>1.63206</v>
      </c>
      <c r="I83" s="187">
        <v>1.65156</v>
      </c>
      <c r="J83" s="169">
        <f>SUM(H83-I83)*-1</f>
        <v>0.01949999999999985</v>
      </c>
      <c r="K83" s="93" t="s">
        <v>301</v>
      </c>
      <c r="L83" s="187">
        <v>1.63018</v>
      </c>
      <c r="N83" s="93" t="s">
        <v>67</v>
      </c>
      <c r="O83" s="113">
        <v>18.8</v>
      </c>
      <c r="P83" s="155">
        <f t="shared" si="5"/>
        <v>4737.599999999999</v>
      </c>
      <c r="Q83" s="116">
        <f t="shared" si="8"/>
        <v>1011895.6</v>
      </c>
      <c r="R83" s="133">
        <f t="shared" si="6"/>
        <v>50594.78</v>
      </c>
      <c r="S83" s="133"/>
    </row>
    <row r="84" spans="1:19" ht="13.5">
      <c r="A84" s="85">
        <f t="shared" si="7"/>
        <v>74</v>
      </c>
      <c r="C84" s="93" t="s">
        <v>76</v>
      </c>
      <c r="D84" s="116">
        <v>34000</v>
      </c>
      <c r="G84" s="93" t="s">
        <v>304</v>
      </c>
      <c r="H84" s="186">
        <v>1.58013</v>
      </c>
      <c r="I84" s="187">
        <v>1.568</v>
      </c>
      <c r="J84" s="169">
        <f>SUM(H84-I84)</f>
        <v>0.012129999999999974</v>
      </c>
      <c r="K84" s="93" t="s">
        <v>305</v>
      </c>
      <c r="L84" s="187">
        <v>1.58892</v>
      </c>
      <c r="N84" s="93" t="s">
        <v>67</v>
      </c>
      <c r="O84" s="113">
        <v>87.9</v>
      </c>
      <c r="P84" s="155">
        <f t="shared" si="5"/>
        <v>35863.2</v>
      </c>
      <c r="Q84" s="116">
        <f t="shared" si="8"/>
        <v>1047758.7999999999</v>
      </c>
      <c r="R84" s="133">
        <f t="shared" si="6"/>
        <v>52387.94</v>
      </c>
      <c r="S84" s="133"/>
    </row>
    <row r="85" spans="1:19" ht="13.5">
      <c r="A85" s="85">
        <f t="shared" si="7"/>
        <v>75</v>
      </c>
      <c r="C85" s="93" t="s">
        <v>76</v>
      </c>
      <c r="D85" s="116">
        <v>44000</v>
      </c>
      <c r="G85" s="93" t="s">
        <v>307</v>
      </c>
      <c r="H85" s="186">
        <v>1.60774</v>
      </c>
      <c r="I85" s="187">
        <v>1.59789</v>
      </c>
      <c r="J85" s="169">
        <f>SUM(H85-I85)</f>
        <v>0.009849999999999914</v>
      </c>
      <c r="K85" s="93" t="s">
        <v>307</v>
      </c>
      <c r="L85" s="187">
        <v>1.59789</v>
      </c>
      <c r="N85" s="93" t="s">
        <v>73</v>
      </c>
      <c r="O85" s="113">
        <v>-98.5</v>
      </c>
      <c r="P85" s="155">
        <f t="shared" si="5"/>
        <v>-52008</v>
      </c>
      <c r="Q85" s="116">
        <f t="shared" si="8"/>
        <v>995750.7999999999</v>
      </c>
      <c r="R85" s="133">
        <f t="shared" si="6"/>
        <v>49787.54</v>
      </c>
      <c r="S85" s="133"/>
    </row>
    <row r="86" spans="1:19" ht="13.5">
      <c r="A86" s="85">
        <f t="shared" si="7"/>
        <v>76</v>
      </c>
      <c r="C86" s="93" t="s">
        <v>76</v>
      </c>
      <c r="D86" s="116">
        <v>37000</v>
      </c>
      <c r="G86" s="93" t="s">
        <v>229</v>
      </c>
      <c r="H86" s="186">
        <v>1.58396</v>
      </c>
      <c r="I86" s="187">
        <v>1.57283</v>
      </c>
      <c r="J86" s="169">
        <f>SUM(H86-I86)</f>
        <v>0.011130000000000084</v>
      </c>
      <c r="K86" s="93" t="s">
        <v>310</v>
      </c>
      <c r="L86" s="187">
        <v>1.57283</v>
      </c>
      <c r="N86" s="93" t="s">
        <v>73</v>
      </c>
      <c r="O86" s="113">
        <v>-111.3</v>
      </c>
      <c r="P86" s="155">
        <f t="shared" si="5"/>
        <v>-49417.2</v>
      </c>
      <c r="Q86" s="116">
        <f t="shared" si="8"/>
        <v>946333.6</v>
      </c>
      <c r="R86" s="133">
        <f t="shared" si="6"/>
        <v>47316.68</v>
      </c>
      <c r="S86" s="133"/>
    </row>
    <row r="87" spans="1:19" ht="13.5">
      <c r="A87" s="85">
        <f t="shared" si="7"/>
        <v>77</v>
      </c>
      <c r="C87" s="93" t="s">
        <v>91</v>
      </c>
      <c r="D87" s="116">
        <v>43000</v>
      </c>
      <c r="G87" s="93" t="s">
        <v>233</v>
      </c>
      <c r="H87" s="186">
        <v>1.54842</v>
      </c>
      <c r="I87" s="187">
        <v>1.55758</v>
      </c>
      <c r="J87" s="169">
        <f>SUM(H87-I87)*-1</f>
        <v>0.009160000000000057</v>
      </c>
      <c r="K87" s="93" t="s">
        <v>312</v>
      </c>
      <c r="L87" s="187">
        <v>1.55758</v>
      </c>
      <c r="N87" s="93" t="s">
        <v>73</v>
      </c>
      <c r="O87" s="113">
        <v>-91.6</v>
      </c>
      <c r="P87" s="155">
        <f t="shared" si="5"/>
        <v>-47265.59999999999</v>
      </c>
      <c r="Q87" s="116">
        <f t="shared" si="8"/>
        <v>899068</v>
      </c>
      <c r="R87" s="133">
        <f t="shared" si="6"/>
        <v>44953.4</v>
      </c>
      <c r="S87" s="133"/>
    </row>
    <row r="88" spans="1:19" ht="13.5">
      <c r="A88" s="85">
        <f t="shared" si="7"/>
        <v>78</v>
      </c>
      <c r="C88" s="93" t="s">
        <v>76</v>
      </c>
      <c r="D88" s="116">
        <v>30000</v>
      </c>
      <c r="G88" s="93" t="s">
        <v>314</v>
      </c>
      <c r="H88" s="186">
        <v>1.56762</v>
      </c>
      <c r="I88" s="187">
        <v>1.55517</v>
      </c>
      <c r="J88" s="169">
        <f>SUM(H88-I88)</f>
        <v>0.012450000000000072</v>
      </c>
      <c r="K88" s="93" t="s">
        <v>315</v>
      </c>
      <c r="L88" s="187">
        <v>1.55517</v>
      </c>
      <c r="N88" s="93" t="s">
        <v>73</v>
      </c>
      <c r="O88" s="113">
        <v>-124.5</v>
      </c>
      <c r="P88" s="155">
        <f t="shared" si="5"/>
        <v>-44820</v>
      </c>
      <c r="Q88" s="116">
        <f t="shared" si="8"/>
        <v>854248</v>
      </c>
      <c r="R88" s="133">
        <f t="shared" si="6"/>
        <v>42712.4</v>
      </c>
      <c r="S88" s="133"/>
    </row>
    <row r="89" spans="1:19" ht="13.5">
      <c r="A89" s="85">
        <f t="shared" si="7"/>
        <v>79</v>
      </c>
      <c r="C89" s="93" t="s">
        <v>76</v>
      </c>
      <c r="D89" s="116">
        <v>110000</v>
      </c>
      <c r="G89" s="93" t="s">
        <v>317</v>
      </c>
      <c r="H89" s="186">
        <v>1.57152</v>
      </c>
      <c r="I89" s="187">
        <v>1.56764</v>
      </c>
      <c r="J89" s="169">
        <f>SUM(H89-I89)</f>
        <v>0.0038800000000001056</v>
      </c>
      <c r="K89" s="93" t="s">
        <v>318</v>
      </c>
      <c r="L89" s="187">
        <v>1.61617</v>
      </c>
      <c r="N89" s="93" t="s">
        <v>67</v>
      </c>
      <c r="O89" s="113">
        <v>446.5</v>
      </c>
      <c r="P89" s="155">
        <f t="shared" si="5"/>
        <v>589380</v>
      </c>
      <c r="Q89" s="116">
        <f t="shared" si="8"/>
        <v>1443628</v>
      </c>
      <c r="R89" s="133">
        <f t="shared" si="6"/>
        <v>72181.40000000001</v>
      </c>
      <c r="S89" s="133"/>
    </row>
    <row r="90" spans="1:19" ht="13.5">
      <c r="A90" s="85">
        <f t="shared" si="7"/>
        <v>80</v>
      </c>
      <c r="C90" s="93" t="s">
        <v>91</v>
      </c>
      <c r="D90" s="116">
        <v>97000</v>
      </c>
      <c r="G90" s="93" t="s">
        <v>321</v>
      </c>
      <c r="H90" s="186">
        <v>1.61234</v>
      </c>
      <c r="I90" s="187">
        <v>1.6185</v>
      </c>
      <c r="J90" s="169">
        <f>SUM(H90-I90)*-1</f>
        <v>0.006159999999999943</v>
      </c>
      <c r="K90" s="93" t="s">
        <v>322</v>
      </c>
      <c r="L90" s="187">
        <v>1.6185</v>
      </c>
      <c r="N90" s="93" t="s">
        <v>73</v>
      </c>
      <c r="O90" s="113">
        <v>-61.6</v>
      </c>
      <c r="P90" s="155">
        <f t="shared" si="5"/>
        <v>-71702.4</v>
      </c>
      <c r="Q90" s="116">
        <f t="shared" si="8"/>
        <v>1371925.6</v>
      </c>
      <c r="R90" s="133">
        <f t="shared" si="6"/>
        <v>68596.28000000001</v>
      </c>
      <c r="S90" s="133"/>
    </row>
    <row r="91" spans="1:19" ht="13.5">
      <c r="A91" s="85">
        <f t="shared" si="7"/>
        <v>81</v>
      </c>
      <c r="C91" s="93" t="s">
        <v>91</v>
      </c>
      <c r="D91" s="116">
        <v>54000</v>
      </c>
      <c r="G91" s="93" t="s">
        <v>323</v>
      </c>
      <c r="H91" s="186">
        <v>1.50925</v>
      </c>
      <c r="I91" s="187">
        <v>1.51971</v>
      </c>
      <c r="J91" s="169">
        <f>SUM(H91-I91)*-1</f>
        <v>0.010459999999999914</v>
      </c>
      <c r="K91" s="93" t="s">
        <v>324</v>
      </c>
      <c r="L91" s="187">
        <v>1.51971</v>
      </c>
      <c r="N91" s="93" t="s">
        <v>73</v>
      </c>
      <c r="O91" s="113">
        <v>-104.6</v>
      </c>
      <c r="P91" s="155">
        <f t="shared" si="5"/>
        <v>-67780.8</v>
      </c>
      <c r="Q91" s="116">
        <f t="shared" si="8"/>
        <v>1304144.8</v>
      </c>
      <c r="R91" s="133">
        <f t="shared" si="6"/>
        <v>65207.240000000005</v>
      </c>
      <c r="S91" s="133"/>
    </row>
    <row r="92" spans="1:19" ht="13.5">
      <c r="A92" s="85">
        <f t="shared" si="7"/>
        <v>82</v>
      </c>
      <c r="C92" s="93" t="s">
        <v>76</v>
      </c>
      <c r="D92" s="116">
        <v>96000</v>
      </c>
      <c r="G92" s="93" t="s">
        <v>326</v>
      </c>
      <c r="H92" s="186">
        <v>1.52124</v>
      </c>
      <c r="I92" s="187">
        <v>1.51561</v>
      </c>
      <c r="J92" s="169">
        <f>SUM(H92-I92)</f>
        <v>0.005630000000000024</v>
      </c>
      <c r="K92" s="93" t="s">
        <v>186</v>
      </c>
      <c r="L92" s="187">
        <v>1.51561</v>
      </c>
      <c r="N92" s="93" t="s">
        <v>73</v>
      </c>
      <c r="O92" s="113">
        <v>-56.3</v>
      </c>
      <c r="P92" s="155">
        <f t="shared" si="5"/>
        <v>-64857.6</v>
      </c>
      <c r="Q92" s="116">
        <f t="shared" si="8"/>
        <v>1239287.2</v>
      </c>
      <c r="R92" s="133">
        <f t="shared" si="6"/>
        <v>61964.36</v>
      </c>
      <c r="S92" s="133"/>
    </row>
    <row r="93" spans="1:19" ht="13.5">
      <c r="A93" s="85">
        <f t="shared" si="7"/>
        <v>83</v>
      </c>
      <c r="C93" s="93" t="s">
        <v>76</v>
      </c>
      <c r="D93" s="116">
        <v>70000</v>
      </c>
      <c r="G93" s="93" t="s">
        <v>329</v>
      </c>
      <c r="H93" s="186">
        <v>1.61305</v>
      </c>
      <c r="I93" s="187">
        <v>1.60577</v>
      </c>
      <c r="J93" s="169">
        <f>SUM(H93-I93)</f>
        <v>0.007280000000000175</v>
      </c>
      <c r="K93" s="93" t="s">
        <v>330</v>
      </c>
      <c r="L93" s="187">
        <v>1.63082</v>
      </c>
      <c r="N93" s="93" t="s">
        <v>67</v>
      </c>
      <c r="O93" s="113">
        <v>251.5</v>
      </c>
      <c r="P93" s="155">
        <f t="shared" si="5"/>
        <v>211260</v>
      </c>
      <c r="Q93" s="116">
        <f t="shared" si="8"/>
        <v>1450547.2</v>
      </c>
      <c r="R93" s="133">
        <f t="shared" si="6"/>
        <v>72527.36</v>
      </c>
      <c r="S93" s="133"/>
    </row>
    <row r="94" spans="1:19" ht="13.5">
      <c r="A94" s="85">
        <f t="shared" si="7"/>
        <v>84</v>
      </c>
      <c r="C94" s="93" t="s">
        <v>76</v>
      </c>
      <c r="D94" s="116">
        <v>74000</v>
      </c>
      <c r="G94" s="93" t="s">
        <v>331</v>
      </c>
      <c r="H94" s="186">
        <v>1.66974</v>
      </c>
      <c r="I94" s="187">
        <v>1.66161</v>
      </c>
      <c r="J94" s="169">
        <f>SUM(H94-I94)</f>
        <v>0.00812999999999997</v>
      </c>
      <c r="K94" s="93" t="s">
        <v>332</v>
      </c>
      <c r="L94" s="187">
        <v>1.66161</v>
      </c>
      <c r="N94" s="93" t="s">
        <v>73</v>
      </c>
      <c r="O94" s="113">
        <v>-81.3</v>
      </c>
      <c r="P94" s="155">
        <f t="shared" si="5"/>
        <v>-72194.4</v>
      </c>
      <c r="Q94" s="116">
        <f t="shared" si="8"/>
        <v>1378352.8</v>
      </c>
      <c r="R94" s="133">
        <f t="shared" si="6"/>
        <v>68917.64</v>
      </c>
      <c r="S94" s="133"/>
    </row>
    <row r="95" spans="1:19" ht="13.5">
      <c r="A95" s="85">
        <f t="shared" si="7"/>
        <v>85</v>
      </c>
      <c r="C95" s="93" t="s">
        <v>76</v>
      </c>
      <c r="D95" s="116">
        <v>65000</v>
      </c>
      <c r="G95" s="93" t="s">
        <v>334</v>
      </c>
      <c r="H95" s="186">
        <v>1.67483</v>
      </c>
      <c r="I95" s="187">
        <v>1.666</v>
      </c>
      <c r="J95" s="169">
        <f>SUM(H95-I95)</f>
        <v>0.008830000000000116</v>
      </c>
      <c r="K95" s="93" t="s">
        <v>335</v>
      </c>
      <c r="L95" s="187">
        <v>1.69514</v>
      </c>
      <c r="N95" s="93" t="s">
        <v>67</v>
      </c>
      <c r="O95" s="113">
        <v>203.1</v>
      </c>
      <c r="P95" s="155">
        <f t="shared" si="5"/>
        <v>158418</v>
      </c>
      <c r="Q95" s="116">
        <f t="shared" si="8"/>
        <v>1536770.8</v>
      </c>
      <c r="R95" s="133">
        <f t="shared" si="6"/>
        <v>76838.54000000001</v>
      </c>
      <c r="S95" s="133"/>
    </row>
    <row r="96" spans="1:19" ht="14.25" thickBot="1">
      <c r="A96" s="195"/>
      <c r="B96" s="196"/>
      <c r="C96" s="196"/>
      <c r="D96" s="201"/>
      <c r="E96" s="195"/>
      <c r="F96" s="196"/>
      <c r="G96" s="196"/>
      <c r="H96" s="205"/>
      <c r="I96" s="206"/>
      <c r="J96" s="204"/>
      <c r="K96" s="196"/>
      <c r="L96" s="206"/>
      <c r="M96" s="195" t="s">
        <v>337</v>
      </c>
      <c r="N96" s="196"/>
      <c r="O96" s="200">
        <f>SUM(O79:O95)</f>
        <v>481</v>
      </c>
      <c r="P96" s="201">
        <f>SUM(P79:P95)</f>
        <v>536770.7999999999</v>
      </c>
      <c r="Q96" s="201"/>
      <c r="R96" s="202"/>
      <c r="S96" s="133"/>
    </row>
    <row r="97" spans="1:23" ht="13.5">
      <c r="A97" s="161"/>
      <c r="B97" s="162"/>
      <c r="C97" s="162"/>
      <c r="D97" s="163"/>
      <c r="E97" s="161"/>
      <c r="F97" s="162"/>
      <c r="G97" s="162"/>
      <c r="H97" s="188"/>
      <c r="I97" s="189"/>
      <c r="J97" s="165"/>
      <c r="K97" s="162"/>
      <c r="L97" s="189"/>
      <c r="M97" s="161"/>
      <c r="N97" s="162"/>
      <c r="O97" s="166"/>
      <c r="P97" s="167"/>
      <c r="Q97" s="116">
        <v>1000000</v>
      </c>
      <c r="R97" s="133">
        <f>SUM(Q97*0.05)</f>
        <v>50000</v>
      </c>
      <c r="S97" s="133"/>
      <c r="T97" s="156"/>
      <c r="U97" s="157"/>
      <c r="V97" s="158"/>
      <c r="W97" s="159"/>
    </row>
    <row r="98" spans="1:19" ht="13.5">
      <c r="A98" s="85">
        <f>SUM(A95+1)</f>
        <v>86</v>
      </c>
      <c r="D98" s="116"/>
      <c r="J98" s="169"/>
      <c r="O98" s="113"/>
      <c r="P98" s="155">
        <f t="shared" si="5"/>
        <v>0</v>
      </c>
      <c r="Q98" s="116">
        <f>SUM(Q975+P98)</f>
        <v>0</v>
      </c>
      <c r="R98" s="133">
        <f t="shared" si="6"/>
        <v>0</v>
      </c>
      <c r="S98" s="133"/>
    </row>
    <row r="99" spans="1:19" ht="13.5">
      <c r="A99" s="85">
        <f t="shared" si="7"/>
        <v>87</v>
      </c>
      <c r="D99" s="116"/>
      <c r="J99" s="169"/>
      <c r="O99" s="113"/>
      <c r="P99" s="155">
        <f t="shared" si="5"/>
        <v>0</v>
      </c>
      <c r="Q99" s="116">
        <f t="shared" si="8"/>
        <v>0</v>
      </c>
      <c r="R99" s="133">
        <f t="shared" si="6"/>
        <v>0</v>
      </c>
      <c r="S99" s="133"/>
    </row>
    <row r="100" spans="1:19" ht="13.5">
      <c r="A100" s="85">
        <f t="shared" si="7"/>
        <v>88</v>
      </c>
      <c r="D100" s="116"/>
      <c r="J100" s="169"/>
      <c r="O100" s="113"/>
      <c r="P100" s="155">
        <f t="shared" si="5"/>
        <v>0</v>
      </c>
      <c r="Q100" s="116">
        <f t="shared" si="8"/>
        <v>0</v>
      </c>
      <c r="R100" s="133">
        <f t="shared" si="6"/>
        <v>0</v>
      </c>
      <c r="S100" s="133"/>
    </row>
    <row r="101" spans="1:19" ht="13.5">
      <c r="A101" s="85">
        <f t="shared" si="7"/>
        <v>89</v>
      </c>
      <c r="D101" s="116"/>
      <c r="J101" s="169"/>
      <c r="O101" s="113"/>
      <c r="P101" s="155">
        <f t="shared" si="5"/>
        <v>0</v>
      </c>
      <c r="Q101" s="116">
        <f t="shared" si="8"/>
        <v>0</v>
      </c>
      <c r="R101" s="133">
        <f t="shared" si="6"/>
        <v>0</v>
      </c>
      <c r="S101" s="133"/>
    </row>
    <row r="102" spans="1:19" ht="13.5">
      <c r="A102" s="85">
        <f t="shared" si="7"/>
        <v>90</v>
      </c>
      <c r="D102" s="116"/>
      <c r="J102" s="169"/>
      <c r="O102" s="113"/>
      <c r="P102" s="155">
        <f t="shared" si="5"/>
        <v>0</v>
      </c>
      <c r="Q102" s="116">
        <f t="shared" si="8"/>
        <v>0</v>
      </c>
      <c r="R102" s="133">
        <f t="shared" si="6"/>
        <v>0</v>
      </c>
      <c r="S102" s="133"/>
    </row>
    <row r="103" spans="1:19" ht="13.5">
      <c r="A103" s="85">
        <f t="shared" si="7"/>
        <v>91</v>
      </c>
      <c r="D103" s="116"/>
      <c r="J103" s="169"/>
      <c r="O103" s="113"/>
      <c r="P103" s="155">
        <f t="shared" si="5"/>
        <v>0</v>
      </c>
      <c r="Q103" s="116">
        <f t="shared" si="8"/>
        <v>0</v>
      </c>
      <c r="R103" s="133">
        <f t="shared" si="6"/>
        <v>0</v>
      </c>
      <c r="S103" s="133"/>
    </row>
    <row r="104" spans="1:19" ht="13.5">
      <c r="A104" s="85">
        <f t="shared" si="7"/>
        <v>92</v>
      </c>
      <c r="D104" s="116"/>
      <c r="J104" s="169"/>
      <c r="O104" s="113"/>
      <c r="P104" s="155">
        <f t="shared" si="5"/>
        <v>0</v>
      </c>
      <c r="Q104" s="116">
        <f t="shared" si="8"/>
        <v>0</v>
      </c>
      <c r="R104" s="133">
        <f t="shared" si="6"/>
        <v>0</v>
      </c>
      <c r="S104" s="133"/>
    </row>
    <row r="105" spans="1:19" ht="13.5">
      <c r="A105" s="85">
        <f t="shared" si="7"/>
        <v>93</v>
      </c>
      <c r="D105" s="116"/>
      <c r="J105" s="169"/>
      <c r="O105" s="113"/>
      <c r="P105" s="155">
        <f t="shared" si="5"/>
        <v>0</v>
      </c>
      <c r="Q105" s="116">
        <f t="shared" si="8"/>
        <v>0</v>
      </c>
      <c r="R105" s="133">
        <f t="shared" si="6"/>
        <v>0</v>
      </c>
      <c r="S105" s="133"/>
    </row>
    <row r="106" spans="1:19" ht="13.5">
      <c r="A106" s="85">
        <f t="shared" si="7"/>
        <v>94</v>
      </c>
      <c r="D106" s="116"/>
      <c r="J106" s="169"/>
      <c r="O106" s="113"/>
      <c r="P106" s="155">
        <f t="shared" si="5"/>
        <v>0</v>
      </c>
      <c r="Q106" s="116">
        <f t="shared" si="8"/>
        <v>0</v>
      </c>
      <c r="R106" s="133">
        <f t="shared" si="6"/>
        <v>0</v>
      </c>
      <c r="S106" s="133"/>
    </row>
    <row r="107" spans="1:19" ht="13.5">
      <c r="A107" s="85">
        <f t="shared" si="7"/>
        <v>95</v>
      </c>
      <c r="D107" s="116"/>
      <c r="J107" s="169"/>
      <c r="O107" s="113"/>
      <c r="P107" s="155">
        <f t="shared" si="5"/>
        <v>0</v>
      </c>
      <c r="Q107" s="116">
        <f t="shared" si="8"/>
        <v>0</v>
      </c>
      <c r="R107" s="133">
        <f t="shared" si="6"/>
        <v>0</v>
      </c>
      <c r="S107" s="133"/>
    </row>
    <row r="108" spans="1:19" ht="13.5">
      <c r="A108" s="85">
        <f t="shared" si="7"/>
        <v>96</v>
      </c>
      <c r="D108" s="116"/>
      <c r="J108" s="169"/>
      <c r="O108" s="113"/>
      <c r="P108" s="155">
        <f t="shared" si="5"/>
        <v>0</v>
      </c>
      <c r="Q108" s="116">
        <f t="shared" si="8"/>
        <v>0</v>
      </c>
      <c r="R108" s="133">
        <f t="shared" si="6"/>
        <v>0</v>
      </c>
      <c r="S108" s="133"/>
    </row>
    <row r="109" spans="1:19" ht="13.5">
      <c r="A109" s="85">
        <f t="shared" si="7"/>
        <v>97</v>
      </c>
      <c r="D109" s="116"/>
      <c r="J109" s="169"/>
      <c r="O109" s="113"/>
      <c r="P109" s="155">
        <f t="shared" si="5"/>
        <v>0</v>
      </c>
      <c r="Q109" s="116">
        <f t="shared" si="8"/>
        <v>0</v>
      </c>
      <c r="R109" s="133">
        <f t="shared" si="6"/>
        <v>0</v>
      </c>
      <c r="S109" s="133"/>
    </row>
    <row r="110" spans="1:19" ht="13.5">
      <c r="A110" s="85">
        <f t="shared" si="7"/>
        <v>98</v>
      </c>
      <c r="D110" s="116"/>
      <c r="J110" s="169"/>
      <c r="O110" s="113"/>
      <c r="P110" s="155">
        <f t="shared" si="5"/>
        <v>0</v>
      </c>
      <c r="Q110" s="116">
        <f t="shared" si="8"/>
        <v>0</v>
      </c>
      <c r="R110" s="133">
        <f t="shared" si="6"/>
        <v>0</v>
      </c>
      <c r="S110" s="133"/>
    </row>
    <row r="111" spans="1:19" ht="13.5">
      <c r="A111" s="85">
        <f t="shared" si="7"/>
        <v>99</v>
      </c>
      <c r="D111" s="116"/>
      <c r="J111" s="169"/>
      <c r="O111" s="113"/>
      <c r="P111" s="155">
        <f t="shared" si="5"/>
        <v>0</v>
      </c>
      <c r="Q111" s="116">
        <f t="shared" si="8"/>
        <v>0</v>
      </c>
      <c r="R111" s="133">
        <f t="shared" si="6"/>
        <v>0</v>
      </c>
      <c r="S111" s="154"/>
    </row>
    <row r="112" spans="1:18" ht="14.25" thickBot="1">
      <c r="A112" s="94">
        <f t="shared" si="7"/>
        <v>100</v>
      </c>
      <c r="B112" s="96"/>
      <c r="C112" s="96"/>
      <c r="D112" s="117"/>
      <c r="E112" s="86"/>
      <c r="F112" s="96"/>
      <c r="G112" s="96"/>
      <c r="H112" s="4"/>
      <c r="I112" s="86"/>
      <c r="J112" s="170"/>
      <c r="K112" s="96"/>
      <c r="L112" s="86"/>
      <c r="M112" s="86"/>
      <c r="N112" s="96"/>
      <c r="O112" s="114"/>
      <c r="P112" s="118">
        <f t="shared" si="5"/>
        <v>0</v>
      </c>
      <c r="Q112" s="118">
        <f t="shared" si="8"/>
        <v>0</v>
      </c>
      <c r="R112" s="135">
        <f t="shared" si="6"/>
        <v>0</v>
      </c>
    </row>
    <row r="113" spans="10:17" ht="14.25" thickTop="1">
      <c r="J113" s="95"/>
      <c r="N113" s="95" t="s">
        <v>35</v>
      </c>
      <c r="O113" s="113">
        <f>SUM(O23+O46+O64+O77+O96)</f>
        <v>9386.399999999998</v>
      </c>
      <c r="P113" s="116">
        <f>SUM(P23+P46+P64+P77+P96)</f>
        <v>6562545.6</v>
      </c>
      <c r="Q113" s="116"/>
    </row>
    <row r="114" spans="10:15" ht="13.5">
      <c r="J114" s="91"/>
      <c r="O114" s="91"/>
    </row>
    <row r="115" spans="10:15" ht="13.5">
      <c r="J115" s="91"/>
      <c r="O115" s="91"/>
    </row>
    <row r="117" spans="10:15" ht="13.5">
      <c r="J117" s="92"/>
      <c r="N117" s="97"/>
      <c r="O117" s="92"/>
    </row>
  </sheetData>
  <sheetProtection/>
  <mergeCells count="3">
    <mergeCell ref="T3:U3"/>
    <mergeCell ref="T22:U22"/>
    <mergeCell ref="T48:U48"/>
  </mergeCells>
  <printOptions/>
  <pageMargins left="0.6986111111111111" right="0.6986111111111111"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X117"/>
  <sheetViews>
    <sheetView zoomScalePageLayoutView="0" workbookViewId="0" topLeftCell="A1">
      <selection activeCell="B2" sqref="B2"/>
    </sheetView>
  </sheetViews>
  <sheetFormatPr defaultColWidth="10.00390625" defaultRowHeight="13.5"/>
  <cols>
    <col min="1" max="1" width="5.00390625" style="85" customWidth="1"/>
    <col min="2" max="2" width="10.00390625" style="93" customWidth="1"/>
    <col min="3" max="3" width="5.00390625" style="93" customWidth="1"/>
    <col min="4" max="4" width="12.50390625" style="85" customWidth="1"/>
    <col min="5" max="5" width="15.00390625" style="171" customWidth="1"/>
    <col min="6" max="6" width="6.25390625" style="93" customWidth="1"/>
    <col min="7" max="7" width="15.00390625" style="93" customWidth="1"/>
    <col min="8" max="8" width="12.50390625" style="178" customWidth="1"/>
    <col min="9" max="9" width="12.50390625" style="177" customWidth="1"/>
    <col min="10" max="10" width="10.00390625" style="85" customWidth="1"/>
    <col min="11" max="11" width="15.00390625" style="93" customWidth="1"/>
    <col min="12" max="12" width="12.50390625" style="181" customWidth="1"/>
    <col min="13" max="13" width="15.00390625" style="171" customWidth="1"/>
    <col min="14" max="14" width="5.00390625" style="93" customWidth="1"/>
    <col min="15" max="15" width="10.00390625" style="85" customWidth="1"/>
    <col min="16" max="16" width="12.50390625" style="85" customWidth="1"/>
    <col min="17" max="17" width="15.00390625" style="85" customWidth="1"/>
    <col min="18" max="19" width="12.50390625" style="0" customWidth="1"/>
    <col min="20" max="24" width="15.00390625" style="0" customWidth="1"/>
  </cols>
  <sheetData>
    <row r="1" spans="1:19" s="93" customFormat="1" ht="13.5">
      <c r="A1" s="140" t="s">
        <v>64</v>
      </c>
      <c r="B1" s="136" t="s">
        <v>22</v>
      </c>
      <c r="C1" s="136" t="s">
        <v>23</v>
      </c>
      <c r="D1" s="136" t="s">
        <v>24</v>
      </c>
      <c r="E1" s="136" t="s">
        <v>125</v>
      </c>
      <c r="F1" s="136" t="s">
        <v>25</v>
      </c>
      <c r="G1" s="136" t="s">
        <v>26</v>
      </c>
      <c r="H1" s="136" t="s">
        <v>27</v>
      </c>
      <c r="I1" s="138" t="s">
        <v>68</v>
      </c>
      <c r="J1" s="137" t="s">
        <v>72</v>
      </c>
      <c r="K1" s="136" t="s">
        <v>28</v>
      </c>
      <c r="L1" s="136" t="s">
        <v>29</v>
      </c>
      <c r="M1" s="136" t="s">
        <v>30</v>
      </c>
      <c r="N1" s="136" t="s">
        <v>31</v>
      </c>
      <c r="O1" s="139" t="s">
        <v>124</v>
      </c>
      <c r="P1" s="137" t="s">
        <v>70</v>
      </c>
      <c r="Q1" s="139" t="s">
        <v>69</v>
      </c>
      <c r="R1" s="140" t="s">
        <v>71</v>
      </c>
      <c r="S1" s="133"/>
    </row>
    <row r="2" spans="1:24" s="93" customFormat="1" ht="14.25" thickBot="1">
      <c r="A2" s="150"/>
      <c r="B2" s="151"/>
      <c r="C2" s="151"/>
      <c r="D2" s="151"/>
      <c r="E2" s="172"/>
      <c r="F2" s="151"/>
      <c r="G2" s="151"/>
      <c r="H2" s="175"/>
      <c r="I2" s="176"/>
      <c r="J2" s="152"/>
      <c r="K2" s="151"/>
      <c r="L2" s="180"/>
      <c r="M2" s="172"/>
      <c r="N2" s="151"/>
      <c r="O2" s="151"/>
      <c r="P2" s="152"/>
      <c r="Q2" s="153">
        <v>1000000</v>
      </c>
      <c r="R2" s="133">
        <f>SUM(Q2*0.05)</f>
        <v>50000</v>
      </c>
      <c r="S2" s="154"/>
      <c r="T2"/>
      <c r="U2"/>
      <c r="V2"/>
      <c r="W2"/>
      <c r="X2"/>
    </row>
    <row r="3" spans="1:22" ht="13.5" customHeight="1" thickBot="1">
      <c r="A3" s="85">
        <v>1</v>
      </c>
      <c r="B3" s="93" t="s">
        <v>86</v>
      </c>
      <c r="C3" s="93" t="s">
        <v>32</v>
      </c>
      <c r="D3" s="116">
        <v>84000</v>
      </c>
      <c r="E3" s="174" t="s">
        <v>33</v>
      </c>
      <c r="F3" s="93" t="s">
        <v>90</v>
      </c>
      <c r="G3" s="93" t="s">
        <v>340</v>
      </c>
      <c r="H3" s="177">
        <v>93.421</v>
      </c>
      <c r="I3" s="177">
        <v>92.829</v>
      </c>
      <c r="J3" s="134">
        <f>SUM(H3-I3)</f>
        <v>0.592000000000013</v>
      </c>
      <c r="K3" s="93" t="s">
        <v>341</v>
      </c>
      <c r="L3" s="181">
        <v>92.829</v>
      </c>
      <c r="M3" s="174" t="s">
        <v>34</v>
      </c>
      <c r="N3" s="93" t="s">
        <v>73</v>
      </c>
      <c r="O3" s="113">
        <v>-59.2</v>
      </c>
      <c r="P3" s="116">
        <f>SUM(D3*O3)/100</f>
        <v>-49728</v>
      </c>
      <c r="Q3" s="116">
        <f>SUM(P3)+1000000</f>
        <v>950272</v>
      </c>
      <c r="R3" s="154">
        <f aca="true" t="shared" si="0" ref="R3:R74">SUM(Q3*0.05)</f>
        <v>47513.600000000006</v>
      </c>
      <c r="S3" s="154"/>
      <c r="T3" s="227" t="s">
        <v>36</v>
      </c>
      <c r="U3" s="228"/>
      <c r="V3" s="93"/>
    </row>
    <row r="4" spans="1:22" ht="13.5">
      <c r="A4" s="85">
        <f>SUM(A3+1)</f>
        <v>2</v>
      </c>
      <c r="C4" s="93" t="s">
        <v>32</v>
      </c>
      <c r="D4" s="116">
        <v>105000</v>
      </c>
      <c r="G4" s="93" t="s">
        <v>342</v>
      </c>
      <c r="H4" s="178">
        <v>90.031</v>
      </c>
      <c r="I4" s="177">
        <v>89.579</v>
      </c>
      <c r="J4" s="134">
        <f>SUM(H4-I4)</f>
        <v>0.4520000000000124</v>
      </c>
      <c r="K4" s="93" t="s">
        <v>343</v>
      </c>
      <c r="L4" s="181">
        <v>90.469</v>
      </c>
      <c r="N4" s="93" t="s">
        <v>67</v>
      </c>
      <c r="O4" s="113">
        <v>43.8</v>
      </c>
      <c r="P4" s="155">
        <f aca="true" t="shared" si="1" ref="P4:P61">SUM(D4*O4)/100</f>
        <v>45990</v>
      </c>
      <c r="Q4" s="116">
        <f>SUM(Q3+P4)</f>
        <v>996262</v>
      </c>
      <c r="R4" s="154">
        <f t="shared" si="0"/>
        <v>49813.100000000006</v>
      </c>
      <c r="S4" s="154"/>
      <c r="T4" s="98" t="s">
        <v>40</v>
      </c>
      <c r="U4" s="103"/>
      <c r="V4" s="93"/>
    </row>
    <row r="5" spans="1:22" ht="13.5">
      <c r="A5" s="85">
        <f aca="true" t="shared" si="2" ref="A5:A76">SUM(A4+1)</f>
        <v>3</v>
      </c>
      <c r="C5" s="93" t="s">
        <v>91</v>
      </c>
      <c r="D5" s="116">
        <v>197000</v>
      </c>
      <c r="G5" s="93" t="s">
        <v>344</v>
      </c>
      <c r="H5" s="178">
        <v>90.289</v>
      </c>
      <c r="I5" s="177">
        <v>90.541</v>
      </c>
      <c r="J5" s="134">
        <f>SUM(H5-I5)*-1</f>
        <v>0.25199999999999534</v>
      </c>
      <c r="K5" s="93" t="s">
        <v>345</v>
      </c>
      <c r="L5" s="181">
        <v>90.541</v>
      </c>
      <c r="N5" s="93" t="s">
        <v>73</v>
      </c>
      <c r="O5" s="113">
        <v>-25.2</v>
      </c>
      <c r="P5" s="155">
        <f t="shared" si="1"/>
        <v>-49644</v>
      </c>
      <c r="Q5" s="116">
        <f aca="true" t="shared" si="3" ref="Q5:Q76">SUM(Q4+P5)</f>
        <v>946618</v>
      </c>
      <c r="R5" s="154">
        <f t="shared" si="0"/>
        <v>47330.9</v>
      </c>
      <c r="S5" s="154"/>
      <c r="T5" s="99" t="s">
        <v>63</v>
      </c>
      <c r="U5" s="104"/>
      <c r="V5" s="93"/>
    </row>
    <row r="6" spans="1:22" ht="13.5">
      <c r="A6" s="85">
        <f t="shared" si="2"/>
        <v>4</v>
      </c>
      <c r="C6" s="93" t="s">
        <v>32</v>
      </c>
      <c r="D6" s="116">
        <v>422000</v>
      </c>
      <c r="G6" s="93" t="s">
        <v>346</v>
      </c>
      <c r="H6" s="178">
        <v>90.011</v>
      </c>
      <c r="I6" s="177">
        <v>89.899</v>
      </c>
      <c r="J6" s="134">
        <f>SUM(H6-I6)</f>
        <v>0.11199999999999477</v>
      </c>
      <c r="K6" s="93" t="s">
        <v>347</v>
      </c>
      <c r="L6" s="181">
        <v>89.899</v>
      </c>
      <c r="N6" s="93" t="s">
        <v>73</v>
      </c>
      <c r="O6" s="113">
        <v>-11.2</v>
      </c>
      <c r="P6" s="155">
        <f t="shared" si="1"/>
        <v>-47264</v>
      </c>
      <c r="Q6" s="116">
        <f t="shared" si="3"/>
        <v>899354</v>
      </c>
      <c r="R6" s="154">
        <f t="shared" si="0"/>
        <v>44967.700000000004</v>
      </c>
      <c r="S6" s="154"/>
      <c r="T6" s="99" t="s">
        <v>62</v>
      </c>
      <c r="U6" s="104"/>
      <c r="V6" s="93"/>
    </row>
    <row r="7" spans="1:22" ht="13.5">
      <c r="A7" s="85">
        <f t="shared" si="2"/>
        <v>5</v>
      </c>
      <c r="C7" s="93" t="s">
        <v>32</v>
      </c>
      <c r="D7" s="116">
        <v>316000</v>
      </c>
      <c r="G7" s="93" t="s">
        <v>348</v>
      </c>
      <c r="H7" s="178">
        <v>90.691</v>
      </c>
      <c r="I7" s="177">
        <v>90.549</v>
      </c>
      <c r="J7" s="134">
        <f>SUM(H7-I7)</f>
        <v>0.1419999999999959</v>
      </c>
      <c r="K7" s="93" t="s">
        <v>349</v>
      </c>
      <c r="L7" s="181">
        <v>90.549</v>
      </c>
      <c r="N7" s="93" t="s">
        <v>73</v>
      </c>
      <c r="O7" s="113">
        <v>-14.2</v>
      </c>
      <c r="P7" s="155">
        <f t="shared" si="1"/>
        <v>-44872</v>
      </c>
      <c r="Q7" s="116">
        <f t="shared" si="3"/>
        <v>854482</v>
      </c>
      <c r="R7" s="154">
        <f t="shared" si="0"/>
        <v>42724.100000000006</v>
      </c>
      <c r="S7" s="154"/>
      <c r="T7" s="100" t="s">
        <v>41</v>
      </c>
      <c r="U7" s="104"/>
      <c r="V7" s="93"/>
    </row>
    <row r="8" spans="1:22" ht="13.5">
      <c r="A8" s="85">
        <f t="shared" si="2"/>
        <v>6</v>
      </c>
      <c r="C8" s="93" t="s">
        <v>32</v>
      </c>
      <c r="D8" s="116">
        <v>222000</v>
      </c>
      <c r="G8" s="93" t="s">
        <v>350</v>
      </c>
      <c r="H8" s="178">
        <v>92.611</v>
      </c>
      <c r="I8" s="177">
        <v>92.419</v>
      </c>
      <c r="J8" s="134">
        <f>SUM(H8-I8)</f>
        <v>0.19200000000000728</v>
      </c>
      <c r="K8" s="93" t="s">
        <v>351</v>
      </c>
      <c r="L8" s="181">
        <v>92.419</v>
      </c>
      <c r="N8" s="93" t="s">
        <v>73</v>
      </c>
      <c r="O8" s="113">
        <v>-19.2</v>
      </c>
      <c r="P8" s="155">
        <f t="shared" si="1"/>
        <v>-42624</v>
      </c>
      <c r="Q8" s="116">
        <f t="shared" si="3"/>
        <v>811858</v>
      </c>
      <c r="R8" s="154">
        <f t="shared" si="0"/>
        <v>40592.9</v>
      </c>
      <c r="S8" s="154"/>
      <c r="T8" s="100" t="s">
        <v>42</v>
      </c>
      <c r="U8" s="104"/>
      <c r="V8" s="93"/>
    </row>
    <row r="9" spans="1:22" ht="13.5">
      <c r="A9" s="85">
        <f t="shared" si="2"/>
        <v>7</v>
      </c>
      <c r="C9" s="93" t="s">
        <v>91</v>
      </c>
      <c r="D9" s="116">
        <v>68000</v>
      </c>
      <c r="G9" s="93" t="s">
        <v>352</v>
      </c>
      <c r="H9" s="178">
        <v>92.509</v>
      </c>
      <c r="I9" s="177">
        <v>93.101</v>
      </c>
      <c r="J9" s="134">
        <f>SUM(H9-I9)*-1</f>
        <v>0.5919999999999987</v>
      </c>
      <c r="K9" s="93" t="s">
        <v>353</v>
      </c>
      <c r="L9" s="181">
        <v>93.101</v>
      </c>
      <c r="N9" s="93" t="s">
        <v>73</v>
      </c>
      <c r="O9" s="113">
        <v>-59.2</v>
      </c>
      <c r="P9" s="155">
        <f t="shared" si="1"/>
        <v>-40256</v>
      </c>
      <c r="Q9" s="116">
        <f t="shared" si="3"/>
        <v>771602</v>
      </c>
      <c r="R9" s="154">
        <f t="shared" si="0"/>
        <v>38580.1</v>
      </c>
      <c r="S9" s="154"/>
      <c r="T9" s="100" t="s">
        <v>43</v>
      </c>
      <c r="U9" s="105"/>
      <c r="V9" s="93"/>
    </row>
    <row r="10" spans="1:22" ht="13.5">
      <c r="A10" s="85">
        <f t="shared" si="2"/>
        <v>8</v>
      </c>
      <c r="C10" s="93" t="s">
        <v>32</v>
      </c>
      <c r="D10" s="116">
        <v>153000</v>
      </c>
      <c r="G10" s="93" t="s">
        <v>354</v>
      </c>
      <c r="H10" s="178">
        <v>94.141</v>
      </c>
      <c r="I10" s="177">
        <v>93.889</v>
      </c>
      <c r="J10" s="134">
        <f>SUM(H10-I10)</f>
        <v>0.25200000000000955</v>
      </c>
      <c r="K10" s="93" t="s">
        <v>355</v>
      </c>
      <c r="L10" s="181">
        <v>93.889</v>
      </c>
      <c r="N10" s="93" t="s">
        <v>73</v>
      </c>
      <c r="O10" s="113">
        <v>-25.2</v>
      </c>
      <c r="P10" s="155">
        <f t="shared" si="1"/>
        <v>-38556</v>
      </c>
      <c r="Q10" s="116">
        <f t="shared" si="3"/>
        <v>733046</v>
      </c>
      <c r="R10" s="154">
        <f t="shared" si="0"/>
        <v>36652.3</v>
      </c>
      <c r="S10" s="154"/>
      <c r="T10" s="100" t="s">
        <v>44</v>
      </c>
      <c r="U10" s="104"/>
      <c r="V10" s="93"/>
    </row>
    <row r="11" spans="1:22" ht="13.5">
      <c r="A11" s="85">
        <f t="shared" si="2"/>
        <v>9</v>
      </c>
      <c r="C11" s="93" t="s">
        <v>91</v>
      </c>
      <c r="D11" s="116">
        <v>24000</v>
      </c>
      <c r="G11" s="93" t="s">
        <v>356</v>
      </c>
      <c r="H11" s="178">
        <v>91.679</v>
      </c>
      <c r="I11" s="177">
        <v>93.191</v>
      </c>
      <c r="J11" s="134">
        <f>SUM(H11-I11)*-1</f>
        <v>1.5120000000000005</v>
      </c>
      <c r="K11" s="93" t="s">
        <v>357</v>
      </c>
      <c r="L11" s="181">
        <v>93.191</v>
      </c>
      <c r="N11" s="93" t="s">
        <v>73</v>
      </c>
      <c r="O11" s="113">
        <v>-151.2</v>
      </c>
      <c r="P11" s="155">
        <f t="shared" si="1"/>
        <v>-36287.99999999999</v>
      </c>
      <c r="Q11" s="116">
        <f t="shared" si="3"/>
        <v>696758</v>
      </c>
      <c r="R11" s="154">
        <f t="shared" si="0"/>
        <v>34837.9</v>
      </c>
      <c r="S11" s="154"/>
      <c r="T11" s="101" t="s">
        <v>45</v>
      </c>
      <c r="U11" s="106"/>
      <c r="V11" s="93"/>
    </row>
    <row r="12" spans="1:22" ht="13.5">
      <c r="A12" s="85">
        <f t="shared" si="2"/>
        <v>10</v>
      </c>
      <c r="C12" s="93" t="s">
        <v>91</v>
      </c>
      <c r="D12" s="116">
        <v>78000</v>
      </c>
      <c r="G12" s="93" t="s">
        <v>358</v>
      </c>
      <c r="H12" s="178">
        <v>92.239</v>
      </c>
      <c r="I12" s="177">
        <v>92.681</v>
      </c>
      <c r="J12" s="134">
        <f>SUM(H12-I12)*-1</f>
        <v>0.44199999999999307</v>
      </c>
      <c r="K12" s="93" t="s">
        <v>359</v>
      </c>
      <c r="L12" s="181">
        <v>92.681</v>
      </c>
      <c r="N12" s="93" t="s">
        <v>73</v>
      </c>
      <c r="O12" s="113">
        <v>-44.2</v>
      </c>
      <c r="P12" s="155">
        <f t="shared" si="1"/>
        <v>-34476</v>
      </c>
      <c r="Q12" s="116">
        <f t="shared" si="3"/>
        <v>662282</v>
      </c>
      <c r="R12" s="154">
        <f t="shared" si="0"/>
        <v>33114.1</v>
      </c>
      <c r="S12" s="154"/>
      <c r="T12" s="100" t="s">
        <v>46</v>
      </c>
      <c r="U12" s="104"/>
      <c r="V12" s="93"/>
    </row>
    <row r="13" spans="1:22" ht="13.5">
      <c r="A13" s="85">
        <f t="shared" si="2"/>
        <v>11</v>
      </c>
      <c r="C13" s="93" t="s">
        <v>91</v>
      </c>
      <c r="D13" s="116">
        <v>109000</v>
      </c>
      <c r="G13" s="93" t="s">
        <v>360</v>
      </c>
      <c r="H13" s="178">
        <v>91.359</v>
      </c>
      <c r="I13" s="177">
        <v>91.661</v>
      </c>
      <c r="J13" s="134">
        <f>SUM(H13-I13)*-1</f>
        <v>0.3020000000000067</v>
      </c>
      <c r="K13" s="93" t="s">
        <v>361</v>
      </c>
      <c r="L13" s="181">
        <v>91.661</v>
      </c>
      <c r="N13" s="93" t="s">
        <v>73</v>
      </c>
      <c r="O13" s="113">
        <v>-30.2</v>
      </c>
      <c r="P13" s="155">
        <f t="shared" si="1"/>
        <v>-32918</v>
      </c>
      <c r="Q13" s="116">
        <f t="shared" si="3"/>
        <v>629364</v>
      </c>
      <c r="R13" s="154">
        <f t="shared" si="0"/>
        <v>31468.2</v>
      </c>
      <c r="S13" s="154"/>
      <c r="T13" s="100" t="s">
        <v>47</v>
      </c>
      <c r="U13" s="105"/>
      <c r="V13" s="93"/>
    </row>
    <row r="14" spans="1:22" ht="13.5">
      <c r="A14" s="85">
        <f t="shared" si="2"/>
        <v>12</v>
      </c>
      <c r="C14" s="93" t="s">
        <v>32</v>
      </c>
      <c r="D14" s="116">
        <v>62000</v>
      </c>
      <c r="G14" s="93" t="s">
        <v>362</v>
      </c>
      <c r="H14" s="178">
        <v>91.751</v>
      </c>
      <c r="I14" s="177">
        <v>91.249</v>
      </c>
      <c r="J14" s="134">
        <f>SUM(H14-I14)</f>
        <v>0.5020000000000095</v>
      </c>
      <c r="K14" s="93" t="s">
        <v>363</v>
      </c>
      <c r="L14" s="181">
        <v>91.249</v>
      </c>
      <c r="N14" s="93" t="s">
        <v>73</v>
      </c>
      <c r="O14" s="113">
        <v>-50.2</v>
      </c>
      <c r="P14" s="155">
        <f t="shared" si="1"/>
        <v>-31124</v>
      </c>
      <c r="Q14" s="116">
        <f t="shared" si="3"/>
        <v>598240</v>
      </c>
      <c r="R14" s="154">
        <f t="shared" si="0"/>
        <v>29912</v>
      </c>
      <c r="S14" s="154"/>
      <c r="T14" s="100" t="s">
        <v>48</v>
      </c>
      <c r="U14" s="104"/>
      <c r="V14" s="93"/>
    </row>
    <row r="15" spans="1:22" ht="13.5">
      <c r="A15" s="85">
        <f t="shared" si="2"/>
        <v>13</v>
      </c>
      <c r="C15" s="93" t="s">
        <v>91</v>
      </c>
      <c r="D15" s="116">
        <v>118000</v>
      </c>
      <c r="G15" s="93" t="s">
        <v>364</v>
      </c>
      <c r="H15" s="178">
        <v>88.229</v>
      </c>
      <c r="I15" s="177">
        <v>88.481</v>
      </c>
      <c r="J15" s="134">
        <f>SUM(H15-I15)*-1</f>
        <v>0.25199999999999534</v>
      </c>
      <c r="K15" s="93" t="s">
        <v>365</v>
      </c>
      <c r="L15" s="181">
        <v>88.481</v>
      </c>
      <c r="N15" s="93" t="s">
        <v>73</v>
      </c>
      <c r="O15" s="113">
        <v>-25.2</v>
      </c>
      <c r="P15" s="155">
        <f t="shared" si="1"/>
        <v>-29736</v>
      </c>
      <c r="Q15" s="116">
        <f t="shared" si="3"/>
        <v>568504</v>
      </c>
      <c r="R15" s="154">
        <f t="shared" si="0"/>
        <v>28425.2</v>
      </c>
      <c r="S15" s="154"/>
      <c r="T15" s="100" t="s">
        <v>15</v>
      </c>
      <c r="U15" s="107"/>
      <c r="V15" s="93"/>
    </row>
    <row r="16" spans="1:22" ht="13.5">
      <c r="A16" s="85">
        <f t="shared" si="2"/>
        <v>14</v>
      </c>
      <c r="C16" s="93" t="s">
        <v>91</v>
      </c>
      <c r="D16" s="116">
        <v>61000</v>
      </c>
      <c r="G16" s="93" t="s">
        <v>366</v>
      </c>
      <c r="H16" s="178">
        <v>88.189</v>
      </c>
      <c r="I16" s="177">
        <v>88.651</v>
      </c>
      <c r="J16" s="134">
        <f>SUM(H16-I16)*-1</f>
        <v>0.4620000000000033</v>
      </c>
      <c r="K16" s="93" t="s">
        <v>367</v>
      </c>
      <c r="L16" s="181">
        <v>86.221</v>
      </c>
      <c r="N16" s="93" t="s">
        <v>67</v>
      </c>
      <c r="O16" s="113">
        <v>196.8</v>
      </c>
      <c r="P16" s="155">
        <f t="shared" si="1"/>
        <v>120048</v>
      </c>
      <c r="Q16" s="116">
        <f t="shared" si="3"/>
        <v>688552</v>
      </c>
      <c r="R16" s="154">
        <f t="shared" si="0"/>
        <v>34427.6</v>
      </c>
      <c r="S16" s="154"/>
      <c r="T16" s="100" t="s">
        <v>16</v>
      </c>
      <c r="U16" s="107"/>
      <c r="V16" s="93"/>
    </row>
    <row r="17" spans="1:22" ht="13.5">
      <c r="A17" s="85">
        <f t="shared" si="2"/>
        <v>15</v>
      </c>
      <c r="C17" s="93" t="s">
        <v>91</v>
      </c>
      <c r="D17" s="116">
        <v>148000</v>
      </c>
      <c r="G17" s="93" t="s">
        <v>368</v>
      </c>
      <c r="H17" s="178">
        <v>84.329</v>
      </c>
      <c r="I17" s="177">
        <v>84.561</v>
      </c>
      <c r="J17" s="134">
        <f>SUM(H17-I17)*-1</f>
        <v>0.23200000000001353</v>
      </c>
      <c r="K17" s="93" t="s">
        <v>369</v>
      </c>
      <c r="L17" s="181">
        <v>84.561</v>
      </c>
      <c r="N17" s="93" t="s">
        <v>73</v>
      </c>
      <c r="O17" s="113">
        <v>-23.2</v>
      </c>
      <c r="P17" s="155">
        <f t="shared" si="1"/>
        <v>-34336</v>
      </c>
      <c r="Q17" s="116">
        <f t="shared" si="3"/>
        <v>654216</v>
      </c>
      <c r="R17" s="154">
        <f t="shared" si="0"/>
        <v>32710.800000000003</v>
      </c>
      <c r="S17" s="154"/>
      <c r="T17" s="100" t="s">
        <v>49</v>
      </c>
      <c r="U17" s="104"/>
      <c r="V17" s="93"/>
    </row>
    <row r="18" spans="1:22" ht="13.5">
      <c r="A18" s="85">
        <f t="shared" si="2"/>
        <v>16</v>
      </c>
      <c r="C18" s="93" t="s">
        <v>91</v>
      </c>
      <c r="D18" s="116">
        <v>120000</v>
      </c>
      <c r="G18" s="93" t="s">
        <v>370</v>
      </c>
      <c r="H18" s="178">
        <v>83.799</v>
      </c>
      <c r="I18" s="177">
        <v>84.071</v>
      </c>
      <c r="J18" s="134">
        <f>SUM(H18-I18)*-1</f>
        <v>0.27199999999999136</v>
      </c>
      <c r="K18" s="93" t="s">
        <v>371</v>
      </c>
      <c r="L18" s="181">
        <v>81.481</v>
      </c>
      <c r="N18" s="93" t="s">
        <v>67</v>
      </c>
      <c r="O18" s="113">
        <v>231.8</v>
      </c>
      <c r="P18" s="155">
        <f t="shared" si="1"/>
        <v>278160</v>
      </c>
      <c r="Q18" s="116">
        <f t="shared" si="3"/>
        <v>932376</v>
      </c>
      <c r="R18" s="154">
        <f t="shared" si="0"/>
        <v>46618.8</v>
      </c>
      <c r="S18" s="154"/>
      <c r="T18" s="100" t="s">
        <v>50</v>
      </c>
      <c r="U18" s="104"/>
      <c r="V18" s="93"/>
    </row>
    <row r="19" spans="1:22" ht="13.5">
      <c r="A19" s="85">
        <f t="shared" si="2"/>
        <v>17</v>
      </c>
      <c r="C19" s="93" t="s">
        <v>32</v>
      </c>
      <c r="D19" s="116">
        <v>647000</v>
      </c>
      <c r="G19" s="93" t="s">
        <v>372</v>
      </c>
      <c r="H19" s="178">
        <v>80.671</v>
      </c>
      <c r="I19" s="177">
        <v>80.599</v>
      </c>
      <c r="J19" s="134">
        <f>SUM(H19-I19)</f>
        <v>0.07200000000000273</v>
      </c>
      <c r="K19" s="93" t="s">
        <v>373</v>
      </c>
      <c r="L19" s="181">
        <v>80.599</v>
      </c>
      <c r="N19" s="93" t="s">
        <v>73</v>
      </c>
      <c r="O19" s="113">
        <v>-7.2</v>
      </c>
      <c r="P19" s="155">
        <f t="shared" si="1"/>
        <v>-46584</v>
      </c>
      <c r="Q19" s="116">
        <f t="shared" si="3"/>
        <v>885792</v>
      </c>
      <c r="R19" s="154">
        <f t="shared" si="0"/>
        <v>44289.600000000006</v>
      </c>
      <c r="S19" s="154"/>
      <c r="T19" s="100" t="s">
        <v>51</v>
      </c>
      <c r="U19" s="108"/>
      <c r="V19" s="93"/>
    </row>
    <row r="20" spans="1:22" ht="14.25" thickBot="1">
      <c r="A20" s="85">
        <f t="shared" si="2"/>
        <v>18</v>
      </c>
      <c r="C20" s="93" t="s">
        <v>32</v>
      </c>
      <c r="D20" s="116">
        <v>141000</v>
      </c>
      <c r="G20" s="93" t="s">
        <v>374</v>
      </c>
      <c r="H20" s="178">
        <v>84.121</v>
      </c>
      <c r="I20" s="177">
        <v>83.809</v>
      </c>
      <c r="J20" s="134">
        <f>SUM(H20-I20)</f>
        <v>0.3119999999999976</v>
      </c>
      <c r="K20" s="93" t="s">
        <v>375</v>
      </c>
      <c r="L20" s="181">
        <v>83.809</v>
      </c>
      <c r="N20" s="93" t="s">
        <v>73</v>
      </c>
      <c r="O20" s="113">
        <v>-31.2</v>
      </c>
      <c r="P20" s="155">
        <f t="shared" si="1"/>
        <v>-43992</v>
      </c>
      <c r="Q20" s="116">
        <f t="shared" si="3"/>
        <v>841800</v>
      </c>
      <c r="R20" s="154">
        <f t="shared" si="0"/>
        <v>42090</v>
      </c>
      <c r="S20" s="154"/>
      <c r="T20" s="102" t="s">
        <v>14</v>
      </c>
      <c r="U20" s="109"/>
      <c r="V20" s="93"/>
    </row>
    <row r="21" spans="1:18" ht="14.25" thickBot="1">
      <c r="A21" s="195"/>
      <c r="B21" s="196"/>
      <c r="C21" s="196"/>
      <c r="D21" s="195"/>
      <c r="E21" s="196"/>
      <c r="F21" s="196"/>
      <c r="G21" s="197"/>
      <c r="H21" s="198"/>
      <c r="I21" s="198"/>
      <c r="J21" s="196"/>
      <c r="K21" s="195"/>
      <c r="L21" s="199" t="s">
        <v>376</v>
      </c>
      <c r="M21" s="196"/>
      <c r="N21" s="200"/>
      <c r="O21" s="200">
        <f>SUM(O3:O20)</f>
        <v>-103.59999999999994</v>
      </c>
      <c r="P21" s="201">
        <f>SUM(P3:P20)</f>
        <v>-158200</v>
      </c>
      <c r="Q21" s="202"/>
      <c r="R21" s="202"/>
    </row>
    <row r="22" spans="1:23" ht="13.5">
      <c r="A22" s="161"/>
      <c r="B22" s="162"/>
      <c r="C22" s="162"/>
      <c r="D22" s="161"/>
      <c r="E22" s="162"/>
      <c r="F22" s="162"/>
      <c r="G22" s="164"/>
      <c r="H22" s="179"/>
      <c r="I22" s="179"/>
      <c r="J22" s="162"/>
      <c r="K22" s="161"/>
      <c r="L22" s="182"/>
      <c r="M22" s="162"/>
      <c r="N22" s="166"/>
      <c r="O22" s="167"/>
      <c r="P22" s="167"/>
      <c r="Q22" s="116">
        <v>1000000</v>
      </c>
      <c r="R22" s="133">
        <f>SUM(Q22*0.05)</f>
        <v>50000</v>
      </c>
      <c r="S22" s="133"/>
      <c r="T22" s="156"/>
      <c r="U22" s="157"/>
      <c r="V22" s="158"/>
      <c r="W22" s="159"/>
    </row>
    <row r="23" spans="1:22" ht="14.25" thickBot="1">
      <c r="A23" s="85">
        <f>SUM(A20+1)</f>
        <v>19</v>
      </c>
      <c r="B23" s="93" t="s">
        <v>146</v>
      </c>
      <c r="C23" s="93" t="s">
        <v>32</v>
      </c>
      <c r="D23" s="116">
        <v>113000</v>
      </c>
      <c r="E23" s="171" t="s">
        <v>33</v>
      </c>
      <c r="F23" s="93" t="s">
        <v>90</v>
      </c>
      <c r="G23" s="93" t="s">
        <v>378</v>
      </c>
      <c r="H23" s="178">
        <v>125.34</v>
      </c>
      <c r="I23" s="177">
        <v>124.901</v>
      </c>
      <c r="J23" s="134">
        <f>SUM(H23-I23)</f>
        <v>0.43900000000000716</v>
      </c>
      <c r="K23" s="93" t="s">
        <v>377</v>
      </c>
      <c r="L23" s="181">
        <v>124.901</v>
      </c>
      <c r="M23" s="171" t="s">
        <v>34</v>
      </c>
      <c r="N23" s="93" t="s">
        <v>73</v>
      </c>
      <c r="O23" s="113">
        <v>-43.9</v>
      </c>
      <c r="P23" s="155">
        <f t="shared" si="1"/>
        <v>-49607</v>
      </c>
      <c r="Q23" s="116">
        <f>SUM(Q22+P23)</f>
        <v>950393</v>
      </c>
      <c r="R23" s="154">
        <f t="shared" si="0"/>
        <v>47519.65</v>
      </c>
      <c r="S23" s="154"/>
      <c r="T23" s="85"/>
      <c r="U23" s="85"/>
      <c r="V23" s="93"/>
    </row>
    <row r="24" spans="1:23" ht="14.25" thickBot="1">
      <c r="A24" s="85">
        <f t="shared" si="2"/>
        <v>20</v>
      </c>
      <c r="C24" s="93" t="s">
        <v>32</v>
      </c>
      <c r="D24" s="116">
        <v>79000</v>
      </c>
      <c r="G24" s="93" t="s">
        <v>379</v>
      </c>
      <c r="H24" s="178">
        <v>125.441</v>
      </c>
      <c r="I24" s="177">
        <v>124.846</v>
      </c>
      <c r="J24" s="134">
        <f>SUM(H24-I24)</f>
        <v>0.5949999999999989</v>
      </c>
      <c r="K24" s="93" t="s">
        <v>380</v>
      </c>
      <c r="L24" s="181">
        <v>124.846</v>
      </c>
      <c r="N24" s="93" t="s">
        <v>73</v>
      </c>
      <c r="O24" s="113">
        <v>-59.5</v>
      </c>
      <c r="P24" s="155">
        <f t="shared" si="1"/>
        <v>-47005</v>
      </c>
      <c r="Q24" s="116">
        <f t="shared" si="3"/>
        <v>903388</v>
      </c>
      <c r="R24" s="154">
        <f t="shared" si="0"/>
        <v>45169.4</v>
      </c>
      <c r="S24" s="154"/>
      <c r="T24" s="227" t="s">
        <v>37</v>
      </c>
      <c r="U24" s="229"/>
      <c r="V24" s="1" t="s">
        <v>38</v>
      </c>
      <c r="W24" s="3" t="s">
        <v>39</v>
      </c>
    </row>
    <row r="25" spans="1:23" ht="13.5">
      <c r="A25" s="85">
        <f t="shared" si="2"/>
        <v>21</v>
      </c>
      <c r="C25" s="93" t="s">
        <v>32</v>
      </c>
      <c r="D25" s="116">
        <v>41000</v>
      </c>
      <c r="G25" s="93" t="s">
        <v>381</v>
      </c>
      <c r="H25" s="178">
        <v>128.647</v>
      </c>
      <c r="I25" s="177">
        <v>127.564</v>
      </c>
      <c r="J25" s="134">
        <f>SUM(H25-I25)</f>
        <v>1.0829999999999984</v>
      </c>
      <c r="K25" s="93" t="s">
        <v>382</v>
      </c>
      <c r="L25" s="181">
        <v>129.368</v>
      </c>
      <c r="N25" s="93" t="s">
        <v>67</v>
      </c>
      <c r="O25" s="113">
        <v>72.1</v>
      </c>
      <c r="P25" s="155">
        <f t="shared" si="1"/>
        <v>29560.999999999996</v>
      </c>
      <c r="Q25" s="116">
        <f t="shared" si="3"/>
        <v>932949</v>
      </c>
      <c r="R25" s="154">
        <f t="shared" si="0"/>
        <v>46647.450000000004</v>
      </c>
      <c r="S25" s="154"/>
      <c r="T25" s="98"/>
      <c r="U25" s="124"/>
      <c r="V25" s="119"/>
      <c r="W25" s="125"/>
    </row>
    <row r="26" spans="1:23" ht="13.5">
      <c r="A26" s="85">
        <f t="shared" si="2"/>
        <v>22</v>
      </c>
      <c r="C26" s="93" t="s">
        <v>32</v>
      </c>
      <c r="D26" s="116">
        <v>81000</v>
      </c>
      <c r="G26" s="93" t="s">
        <v>383</v>
      </c>
      <c r="H26" s="178">
        <v>132.127</v>
      </c>
      <c r="I26" s="177">
        <v>131.557</v>
      </c>
      <c r="J26" s="134">
        <f>SUM(H26-I26)</f>
        <v>0.5700000000000216</v>
      </c>
      <c r="K26" s="93" t="s">
        <v>384</v>
      </c>
      <c r="L26" s="181">
        <v>131.557</v>
      </c>
      <c r="N26" s="93" t="s">
        <v>73</v>
      </c>
      <c r="O26" s="113">
        <v>-57</v>
      </c>
      <c r="P26" s="155">
        <f t="shared" si="1"/>
        <v>-46170</v>
      </c>
      <c r="Q26" s="116">
        <f t="shared" si="3"/>
        <v>886779</v>
      </c>
      <c r="R26" s="154">
        <f t="shared" si="0"/>
        <v>44338.950000000004</v>
      </c>
      <c r="S26" s="154"/>
      <c r="T26" s="100"/>
      <c r="U26" s="123"/>
      <c r="V26" s="120"/>
      <c r="W26" s="104"/>
    </row>
    <row r="27" spans="1:23" ht="13.5">
      <c r="A27" s="85">
        <f t="shared" si="2"/>
        <v>23</v>
      </c>
      <c r="C27" s="93" t="s">
        <v>91</v>
      </c>
      <c r="D27" s="116">
        <v>164000</v>
      </c>
      <c r="G27" s="93" t="s">
        <v>385</v>
      </c>
      <c r="H27" s="178">
        <v>130.607</v>
      </c>
      <c r="I27" s="177">
        <v>130.877</v>
      </c>
      <c r="J27" s="134">
        <f>SUM(H27-I27)*-1</f>
        <v>0.27000000000001023</v>
      </c>
      <c r="K27" s="93" t="s">
        <v>386</v>
      </c>
      <c r="L27" s="181">
        <v>130.877</v>
      </c>
      <c r="N27" s="93" t="s">
        <v>73</v>
      </c>
      <c r="O27" s="113">
        <v>-27</v>
      </c>
      <c r="P27" s="155">
        <f t="shared" si="1"/>
        <v>-44280</v>
      </c>
      <c r="Q27" s="116">
        <f t="shared" si="3"/>
        <v>842499</v>
      </c>
      <c r="R27" s="154">
        <f t="shared" si="0"/>
        <v>42124.950000000004</v>
      </c>
      <c r="S27" s="154"/>
      <c r="T27" s="100"/>
      <c r="U27" s="123"/>
      <c r="V27" s="120"/>
      <c r="W27" s="104"/>
    </row>
    <row r="28" spans="1:23" ht="13.5">
      <c r="A28" s="85">
        <f t="shared" si="2"/>
        <v>24</v>
      </c>
      <c r="C28" s="93" t="s">
        <v>32</v>
      </c>
      <c r="D28" s="116">
        <v>86000</v>
      </c>
      <c r="G28" s="93" t="s">
        <v>387</v>
      </c>
      <c r="H28" s="178">
        <v>131.607</v>
      </c>
      <c r="I28" s="177">
        <v>131.121</v>
      </c>
      <c r="J28" s="134">
        <f>SUM(H28-I28)</f>
        <v>0.48599999999999</v>
      </c>
      <c r="K28" s="93" t="s">
        <v>388</v>
      </c>
      <c r="L28" s="181">
        <v>131.121</v>
      </c>
      <c r="N28" s="93" t="s">
        <v>73</v>
      </c>
      <c r="O28" s="113">
        <v>-48.6</v>
      </c>
      <c r="P28" s="155">
        <f t="shared" si="1"/>
        <v>-41796</v>
      </c>
      <c r="Q28" s="116">
        <f t="shared" si="3"/>
        <v>800703</v>
      </c>
      <c r="R28" s="154">
        <f t="shared" si="0"/>
        <v>40035.15</v>
      </c>
      <c r="S28" s="154"/>
      <c r="T28" s="100"/>
      <c r="U28" s="123"/>
      <c r="V28" s="120"/>
      <c r="W28" s="104"/>
    </row>
    <row r="29" spans="1:23" ht="13.5">
      <c r="A29" s="85">
        <f t="shared" si="2"/>
        <v>25</v>
      </c>
      <c r="C29" s="93" t="s">
        <v>91</v>
      </c>
      <c r="D29" s="116">
        <v>36000</v>
      </c>
      <c r="G29" s="93" t="s">
        <v>389</v>
      </c>
      <c r="H29" s="178">
        <v>128.242</v>
      </c>
      <c r="I29" s="177">
        <v>129.329</v>
      </c>
      <c r="J29" s="134">
        <f>SUM(H29-I29)*-1</f>
        <v>1.0870000000000175</v>
      </c>
      <c r="K29" s="93" t="s">
        <v>390</v>
      </c>
      <c r="L29" s="181">
        <v>128.106</v>
      </c>
      <c r="N29" s="93" t="s">
        <v>67</v>
      </c>
      <c r="O29" s="113">
        <v>13.6</v>
      </c>
      <c r="P29" s="155">
        <f t="shared" si="1"/>
        <v>4896</v>
      </c>
      <c r="Q29" s="116">
        <f t="shared" si="3"/>
        <v>805599</v>
      </c>
      <c r="R29" s="154">
        <f t="shared" si="0"/>
        <v>40279.950000000004</v>
      </c>
      <c r="S29" s="154"/>
      <c r="T29" s="100"/>
      <c r="U29" s="123"/>
      <c r="V29" s="120"/>
      <c r="W29" s="104"/>
    </row>
    <row r="30" spans="1:23" ht="13.5">
      <c r="A30" s="85">
        <f t="shared" si="2"/>
        <v>26</v>
      </c>
      <c r="C30" s="93" t="s">
        <v>32</v>
      </c>
      <c r="D30" s="116">
        <v>39000</v>
      </c>
      <c r="G30" s="93" t="s">
        <v>391</v>
      </c>
      <c r="H30" s="178">
        <v>129.909</v>
      </c>
      <c r="I30" s="177">
        <v>128.884</v>
      </c>
      <c r="J30" s="134">
        <f>SUM(H30-I30)</f>
        <v>1.0250000000000057</v>
      </c>
      <c r="K30" s="93" t="s">
        <v>392</v>
      </c>
      <c r="L30" s="181">
        <v>131.201</v>
      </c>
      <c r="N30" s="93" t="s">
        <v>67</v>
      </c>
      <c r="O30" s="113">
        <v>129.2</v>
      </c>
      <c r="P30" s="155">
        <f t="shared" si="1"/>
        <v>50388</v>
      </c>
      <c r="Q30" s="116">
        <f t="shared" si="3"/>
        <v>855987</v>
      </c>
      <c r="R30" s="154">
        <f t="shared" si="0"/>
        <v>42799.350000000006</v>
      </c>
      <c r="S30" s="154"/>
      <c r="T30" s="100"/>
      <c r="U30" s="123"/>
      <c r="V30" s="120"/>
      <c r="W30" s="104"/>
    </row>
    <row r="31" spans="1:23" ht="13.5">
      <c r="A31" s="85">
        <f t="shared" si="2"/>
        <v>27</v>
      </c>
      <c r="C31" s="93" t="s">
        <v>32</v>
      </c>
      <c r="D31" s="116">
        <v>143000</v>
      </c>
      <c r="G31" s="93" t="s">
        <v>393</v>
      </c>
      <c r="H31" s="178">
        <v>130.217</v>
      </c>
      <c r="I31" s="177">
        <v>129.919</v>
      </c>
      <c r="J31" s="134">
        <f>SUM(H31-I31)</f>
        <v>0.2980000000000018</v>
      </c>
      <c r="K31" s="93" t="s">
        <v>394</v>
      </c>
      <c r="L31" s="181">
        <v>129.919</v>
      </c>
      <c r="N31" s="93" t="s">
        <v>73</v>
      </c>
      <c r="O31" s="113">
        <v>-29.8</v>
      </c>
      <c r="P31" s="155">
        <f t="shared" si="1"/>
        <v>-42614</v>
      </c>
      <c r="Q31" s="116">
        <f t="shared" si="3"/>
        <v>813373</v>
      </c>
      <c r="R31" s="154">
        <f t="shared" si="0"/>
        <v>40668.65</v>
      </c>
      <c r="S31" s="154"/>
      <c r="T31" s="100"/>
      <c r="U31" s="123"/>
      <c r="V31" s="120"/>
      <c r="W31" s="104"/>
    </row>
    <row r="32" spans="1:23" ht="13.5">
      <c r="A32" s="85">
        <f t="shared" si="2"/>
        <v>28</v>
      </c>
      <c r="C32" s="93" t="s">
        <v>32</v>
      </c>
      <c r="D32" s="116">
        <v>80000</v>
      </c>
      <c r="G32" s="93" t="s">
        <v>395</v>
      </c>
      <c r="H32" s="178">
        <v>130.685</v>
      </c>
      <c r="I32" s="177">
        <v>130.178</v>
      </c>
      <c r="J32" s="134">
        <f>SUM(H32-I32)</f>
        <v>0.507000000000005</v>
      </c>
      <c r="K32" s="93" t="s">
        <v>396</v>
      </c>
      <c r="L32" s="181">
        <v>130.372</v>
      </c>
      <c r="N32" s="93" t="s">
        <v>73</v>
      </c>
      <c r="O32" s="113">
        <v>-31.3</v>
      </c>
      <c r="P32" s="155">
        <f t="shared" si="1"/>
        <v>-25040</v>
      </c>
      <c r="Q32" s="116">
        <f t="shared" si="3"/>
        <v>788333</v>
      </c>
      <c r="R32" s="154">
        <f t="shared" si="0"/>
        <v>39416.65</v>
      </c>
      <c r="S32" s="154"/>
      <c r="T32" s="100"/>
      <c r="U32" s="123"/>
      <c r="V32" s="120"/>
      <c r="W32" s="104"/>
    </row>
    <row r="33" spans="1:23" ht="13.5">
      <c r="A33" s="85">
        <f t="shared" si="2"/>
        <v>29</v>
      </c>
      <c r="C33" s="93" t="s">
        <v>32</v>
      </c>
      <c r="D33" s="116">
        <v>98000</v>
      </c>
      <c r="G33" s="93" t="s">
        <v>397</v>
      </c>
      <c r="H33" s="178">
        <v>133.565</v>
      </c>
      <c r="I33" s="177">
        <v>133.164</v>
      </c>
      <c r="J33" s="134">
        <f>SUM(H33-I33)</f>
        <v>0.40100000000001046</v>
      </c>
      <c r="K33" s="93" t="s">
        <v>398</v>
      </c>
      <c r="L33" s="181">
        <v>133.164</v>
      </c>
      <c r="N33" s="93" t="s">
        <v>73</v>
      </c>
      <c r="O33" s="113">
        <v>-40.1</v>
      </c>
      <c r="P33" s="155">
        <f t="shared" si="1"/>
        <v>-39298</v>
      </c>
      <c r="Q33" s="116">
        <f t="shared" si="3"/>
        <v>749035</v>
      </c>
      <c r="R33" s="154">
        <f t="shared" si="0"/>
        <v>37451.75</v>
      </c>
      <c r="S33" s="154"/>
      <c r="T33" s="100"/>
      <c r="U33" s="123"/>
      <c r="V33" s="120"/>
      <c r="W33" s="104"/>
    </row>
    <row r="34" spans="1:23" ht="13.5">
      <c r="A34" s="85">
        <f t="shared" si="2"/>
        <v>30</v>
      </c>
      <c r="C34" s="93" t="s">
        <v>91</v>
      </c>
      <c r="D34" s="116">
        <v>105000</v>
      </c>
      <c r="G34" s="93" t="s">
        <v>399</v>
      </c>
      <c r="H34" s="178">
        <v>132.33</v>
      </c>
      <c r="I34" s="177">
        <v>132.684</v>
      </c>
      <c r="J34" s="134">
        <f>SUM(H34-I34)*-1</f>
        <v>0.353999999999985</v>
      </c>
      <c r="K34" s="93" t="s">
        <v>400</v>
      </c>
      <c r="L34" s="181">
        <v>132.684</v>
      </c>
      <c r="N34" s="93" t="s">
        <v>73</v>
      </c>
      <c r="O34" s="113">
        <v>-35.4</v>
      </c>
      <c r="P34" s="155">
        <f t="shared" si="1"/>
        <v>-37170</v>
      </c>
      <c r="Q34" s="116">
        <f t="shared" si="3"/>
        <v>711865</v>
      </c>
      <c r="R34" s="154">
        <f t="shared" si="0"/>
        <v>35593.25</v>
      </c>
      <c r="S34" s="154"/>
      <c r="T34" s="100"/>
      <c r="U34" s="123"/>
      <c r="V34" s="120"/>
      <c r="W34" s="104"/>
    </row>
    <row r="35" spans="1:23" ht="13.5">
      <c r="A35" s="85">
        <f t="shared" si="2"/>
        <v>31</v>
      </c>
      <c r="C35" s="93" t="s">
        <v>91</v>
      </c>
      <c r="D35" s="116">
        <v>93000</v>
      </c>
      <c r="G35" s="93" t="s">
        <v>401</v>
      </c>
      <c r="H35" s="178">
        <v>134.026</v>
      </c>
      <c r="I35" s="177">
        <v>134.405</v>
      </c>
      <c r="J35" s="134">
        <f>SUM(H35-I35)*-1</f>
        <v>0.3789999999999907</v>
      </c>
      <c r="K35" s="93" t="s">
        <v>402</v>
      </c>
      <c r="L35" s="181">
        <v>134.405</v>
      </c>
      <c r="N35" s="93" t="s">
        <v>73</v>
      </c>
      <c r="O35" s="113">
        <v>-37.9</v>
      </c>
      <c r="P35" s="155">
        <f t="shared" si="1"/>
        <v>-35247</v>
      </c>
      <c r="Q35" s="116">
        <f t="shared" si="3"/>
        <v>676618</v>
      </c>
      <c r="R35" s="154">
        <f t="shared" si="0"/>
        <v>33830.9</v>
      </c>
      <c r="S35" s="154"/>
      <c r="T35" s="98"/>
      <c r="U35" s="124"/>
      <c r="V35" s="119"/>
      <c r="W35" s="103"/>
    </row>
    <row r="36" spans="1:23" ht="13.5">
      <c r="A36" s="85">
        <f t="shared" si="2"/>
        <v>32</v>
      </c>
      <c r="C36" s="93" t="s">
        <v>32</v>
      </c>
      <c r="D36" s="116">
        <v>161000</v>
      </c>
      <c r="G36" s="93" t="s">
        <v>403</v>
      </c>
      <c r="H36" s="178">
        <v>134.759</v>
      </c>
      <c r="I36" s="177">
        <v>134.55</v>
      </c>
      <c r="J36" s="134">
        <f>SUM(H36-I36)</f>
        <v>0.20899999999997476</v>
      </c>
      <c r="K36" s="93" t="s">
        <v>404</v>
      </c>
      <c r="L36" s="181">
        <v>134.55</v>
      </c>
      <c r="N36" s="93" t="s">
        <v>73</v>
      </c>
      <c r="O36" s="113">
        <v>-20.9</v>
      </c>
      <c r="P36" s="155">
        <f t="shared" si="1"/>
        <v>-33649</v>
      </c>
      <c r="Q36" s="116">
        <f t="shared" si="3"/>
        <v>642969</v>
      </c>
      <c r="R36" s="154">
        <f t="shared" si="0"/>
        <v>32148.45</v>
      </c>
      <c r="S36" s="154"/>
      <c r="T36" s="100"/>
      <c r="U36" s="123"/>
      <c r="V36" s="120"/>
      <c r="W36" s="104"/>
    </row>
    <row r="37" spans="1:23" ht="13.5">
      <c r="A37" s="85">
        <f t="shared" si="2"/>
        <v>33</v>
      </c>
      <c r="C37" s="93" t="s">
        <v>32</v>
      </c>
      <c r="D37" s="116">
        <v>80000</v>
      </c>
      <c r="G37" s="93" t="s">
        <v>405</v>
      </c>
      <c r="H37" s="178">
        <v>133.251</v>
      </c>
      <c r="I37" s="177">
        <v>132.85</v>
      </c>
      <c r="J37" s="134">
        <f>SUM(H37-I37)</f>
        <v>0.40100000000001046</v>
      </c>
      <c r="K37" s="93" t="s">
        <v>406</v>
      </c>
      <c r="L37" s="181">
        <v>132.85</v>
      </c>
      <c r="N37" s="93" t="s">
        <v>73</v>
      </c>
      <c r="O37" s="113">
        <v>-40.1</v>
      </c>
      <c r="P37" s="155">
        <f t="shared" si="1"/>
        <v>-32080</v>
      </c>
      <c r="Q37" s="116">
        <f t="shared" si="3"/>
        <v>610889</v>
      </c>
      <c r="R37" s="154">
        <f t="shared" si="0"/>
        <v>30544.45</v>
      </c>
      <c r="S37" s="154"/>
      <c r="T37" s="100"/>
      <c r="U37" s="123"/>
      <c r="V37" s="120"/>
      <c r="W37" s="104"/>
    </row>
    <row r="38" spans="1:23" ht="13.5">
      <c r="A38" s="85">
        <f t="shared" si="2"/>
        <v>34</v>
      </c>
      <c r="C38" s="93" t="s">
        <v>32</v>
      </c>
      <c r="D38" s="116">
        <v>56000</v>
      </c>
      <c r="G38" s="93" t="s">
        <v>407</v>
      </c>
      <c r="H38" s="178">
        <v>133.753</v>
      </c>
      <c r="I38" s="177">
        <v>133.214</v>
      </c>
      <c r="J38" s="134">
        <f>SUM(H38-I38)</f>
        <v>0.5389999999999873</v>
      </c>
      <c r="K38" s="93" t="s">
        <v>408</v>
      </c>
      <c r="L38" s="181">
        <v>134.593</v>
      </c>
      <c r="N38" s="93" t="s">
        <v>67</v>
      </c>
      <c r="O38" s="113">
        <v>84</v>
      </c>
      <c r="P38" s="155">
        <f t="shared" si="1"/>
        <v>47040</v>
      </c>
      <c r="Q38" s="116">
        <f t="shared" si="3"/>
        <v>657929</v>
      </c>
      <c r="R38" s="154">
        <f t="shared" si="0"/>
        <v>32896.450000000004</v>
      </c>
      <c r="S38" s="154"/>
      <c r="T38" s="100"/>
      <c r="U38" s="123"/>
      <c r="V38" s="120"/>
      <c r="W38" s="104"/>
    </row>
    <row r="39" spans="1:23" ht="13.5">
      <c r="A39" s="85">
        <f t="shared" si="2"/>
        <v>35</v>
      </c>
      <c r="C39" s="93" t="s">
        <v>32</v>
      </c>
      <c r="D39" s="116">
        <v>81000</v>
      </c>
      <c r="G39" s="93" t="s">
        <v>409</v>
      </c>
      <c r="H39" s="178">
        <v>137.482</v>
      </c>
      <c r="I39" s="177">
        <v>137.078</v>
      </c>
      <c r="J39" s="134">
        <f>SUM(H39-I39)</f>
        <v>0.40399999999999636</v>
      </c>
      <c r="K39" s="93" t="s">
        <v>410</v>
      </c>
      <c r="L39" s="181">
        <v>138.954</v>
      </c>
      <c r="N39" s="93" t="s">
        <v>67</v>
      </c>
      <c r="O39" s="113">
        <v>147.2</v>
      </c>
      <c r="P39" s="155">
        <f t="shared" si="1"/>
        <v>119232</v>
      </c>
      <c r="Q39" s="116">
        <f t="shared" si="3"/>
        <v>777161</v>
      </c>
      <c r="R39" s="154">
        <f t="shared" si="0"/>
        <v>38858.05</v>
      </c>
      <c r="S39" s="154"/>
      <c r="T39" s="100"/>
      <c r="U39" s="123"/>
      <c r="V39" s="120"/>
      <c r="W39" s="104"/>
    </row>
    <row r="40" spans="1:23" ht="13.5">
      <c r="A40" s="85">
        <f t="shared" si="2"/>
        <v>36</v>
      </c>
      <c r="C40" s="93" t="s">
        <v>91</v>
      </c>
      <c r="D40" s="116">
        <v>75000</v>
      </c>
      <c r="G40" s="93" t="s">
        <v>411</v>
      </c>
      <c r="H40" s="178">
        <v>138.772</v>
      </c>
      <c r="I40" s="177">
        <v>139.289</v>
      </c>
      <c r="J40" s="134">
        <f>SUM(H40-I40)*-1</f>
        <v>0.5169999999999959</v>
      </c>
      <c r="K40" s="93" t="s">
        <v>412</v>
      </c>
      <c r="L40" s="181">
        <v>139.289</v>
      </c>
      <c r="N40" s="93" t="s">
        <v>73</v>
      </c>
      <c r="O40" s="113">
        <v>-51.7</v>
      </c>
      <c r="P40" s="155">
        <f t="shared" si="1"/>
        <v>-38775</v>
      </c>
      <c r="Q40" s="116">
        <f t="shared" si="3"/>
        <v>738386</v>
      </c>
      <c r="R40" s="154">
        <f t="shared" si="0"/>
        <v>36919.3</v>
      </c>
      <c r="S40" s="154"/>
      <c r="T40" s="100"/>
      <c r="U40" s="123"/>
      <c r="V40" s="120"/>
      <c r="W40" s="104"/>
    </row>
    <row r="41" spans="1:18" ht="14.25" thickBot="1">
      <c r="A41" s="195"/>
      <c r="B41" s="196"/>
      <c r="C41" s="196"/>
      <c r="D41" s="195"/>
      <c r="E41" s="196"/>
      <c r="F41" s="196"/>
      <c r="G41" s="197"/>
      <c r="H41" s="198"/>
      <c r="I41" s="198"/>
      <c r="J41" s="196"/>
      <c r="K41" s="195"/>
      <c r="L41" s="199" t="s">
        <v>413</v>
      </c>
      <c r="M41" s="196"/>
      <c r="N41" s="200"/>
      <c r="O41" s="200">
        <f>SUM(O23:O40)</f>
        <v>-77.10000000000004</v>
      </c>
      <c r="P41" s="201">
        <f>SUM(P23:P40)</f>
        <v>-261614</v>
      </c>
      <c r="Q41" s="202"/>
      <c r="R41" s="202"/>
    </row>
    <row r="42" spans="1:23" ht="13.5">
      <c r="A42" s="161"/>
      <c r="B42" s="162"/>
      <c r="C42" s="162"/>
      <c r="D42" s="161"/>
      <c r="E42" s="162"/>
      <c r="F42" s="162"/>
      <c r="G42" s="164"/>
      <c r="H42" s="179"/>
      <c r="I42" s="179"/>
      <c r="J42" s="162"/>
      <c r="K42" s="161"/>
      <c r="L42" s="182"/>
      <c r="M42" s="162"/>
      <c r="N42" s="166"/>
      <c r="O42" s="167"/>
      <c r="P42" s="167"/>
      <c r="Q42" s="116">
        <v>1000000</v>
      </c>
      <c r="R42" s="133">
        <f>SUM(Q42*0.05)</f>
        <v>50000</v>
      </c>
      <c r="S42" s="133"/>
      <c r="T42" s="156"/>
      <c r="U42" s="157"/>
      <c r="V42" s="158"/>
      <c r="W42" s="159"/>
    </row>
    <row r="43" spans="1:23" ht="13.5">
      <c r="A43" s="85">
        <f>SUM(A40+1)</f>
        <v>37</v>
      </c>
      <c r="B43" s="93" t="s">
        <v>206</v>
      </c>
      <c r="C43" s="93" t="s">
        <v>32</v>
      </c>
      <c r="D43" s="116">
        <v>53000</v>
      </c>
      <c r="E43" s="171" t="s">
        <v>33</v>
      </c>
      <c r="F43" s="93" t="s">
        <v>90</v>
      </c>
      <c r="G43" s="93" t="s">
        <v>414</v>
      </c>
      <c r="H43" s="178">
        <v>172.242</v>
      </c>
      <c r="I43" s="177">
        <v>171.299</v>
      </c>
      <c r="J43" s="134">
        <f>SUM(H43-I43)</f>
        <v>0.9429999999999836</v>
      </c>
      <c r="K43" s="93" t="s">
        <v>415</v>
      </c>
      <c r="L43" s="181">
        <v>171.299</v>
      </c>
      <c r="M43" s="171" t="s">
        <v>34</v>
      </c>
      <c r="N43" s="93" t="s">
        <v>73</v>
      </c>
      <c r="O43" s="113">
        <v>-94.3</v>
      </c>
      <c r="P43" s="155">
        <f t="shared" si="1"/>
        <v>-49979</v>
      </c>
      <c r="Q43" s="116">
        <f>SUM(Q42+P43)</f>
        <v>950021</v>
      </c>
      <c r="R43" s="154">
        <f t="shared" si="0"/>
        <v>47501.05</v>
      </c>
      <c r="S43" s="154"/>
      <c r="T43" s="100"/>
      <c r="U43" s="123"/>
      <c r="V43" s="120"/>
      <c r="W43" s="104"/>
    </row>
    <row r="44" spans="1:23" ht="13.5">
      <c r="A44" s="85">
        <f t="shared" si="2"/>
        <v>38</v>
      </c>
      <c r="C44" s="93" t="s">
        <v>91</v>
      </c>
      <c r="D44" s="116">
        <v>98000</v>
      </c>
      <c r="G44" s="93" t="s">
        <v>416</v>
      </c>
      <c r="H44" s="178">
        <v>165.301</v>
      </c>
      <c r="I44" s="177">
        <v>165.785</v>
      </c>
      <c r="J44" s="134">
        <f>SUM(H44-I44)*-1</f>
        <v>0.48400000000000887</v>
      </c>
      <c r="K44" s="93" t="s">
        <v>417</v>
      </c>
      <c r="L44" s="181">
        <v>165.785</v>
      </c>
      <c r="N44" s="93" t="s">
        <v>73</v>
      </c>
      <c r="O44" s="113">
        <v>-48.4</v>
      </c>
      <c r="P44" s="155">
        <f t="shared" si="1"/>
        <v>-47432</v>
      </c>
      <c r="Q44" s="116">
        <f t="shared" si="3"/>
        <v>902589</v>
      </c>
      <c r="R44" s="154">
        <f t="shared" si="0"/>
        <v>45129.450000000004</v>
      </c>
      <c r="S44" s="154"/>
      <c r="T44" s="100"/>
      <c r="U44" s="123"/>
      <c r="V44" s="120"/>
      <c r="W44" s="104"/>
    </row>
    <row r="45" spans="1:23" ht="14.25" thickBot="1">
      <c r="A45" s="85">
        <f t="shared" si="2"/>
        <v>39</v>
      </c>
      <c r="C45" s="93" t="s">
        <v>32</v>
      </c>
      <c r="D45" s="116">
        <v>75000</v>
      </c>
      <c r="G45" s="93" t="s">
        <v>418</v>
      </c>
      <c r="H45" s="178">
        <v>167.776</v>
      </c>
      <c r="I45" s="177">
        <v>167.181</v>
      </c>
      <c r="J45" s="134">
        <f>SUM(H45-I45)</f>
        <v>0.5949999999999989</v>
      </c>
      <c r="K45" s="93" t="s">
        <v>419</v>
      </c>
      <c r="L45" s="181">
        <v>170.107</v>
      </c>
      <c r="N45" s="93" t="s">
        <v>67</v>
      </c>
      <c r="O45" s="113">
        <v>233.1</v>
      </c>
      <c r="P45" s="155">
        <f t="shared" si="1"/>
        <v>174825</v>
      </c>
      <c r="Q45" s="116">
        <f t="shared" si="3"/>
        <v>1077414</v>
      </c>
      <c r="R45" s="154">
        <f t="shared" si="0"/>
        <v>53870.700000000004</v>
      </c>
      <c r="S45" s="154"/>
      <c r="T45" s="102"/>
      <c r="U45" s="126"/>
      <c r="V45" s="121"/>
      <c r="W45" s="127"/>
    </row>
    <row r="46" spans="1:23" ht="14.25" thickBot="1">
      <c r="A46" s="85">
        <f t="shared" si="2"/>
        <v>40</v>
      </c>
      <c r="C46" s="93" t="s">
        <v>32</v>
      </c>
      <c r="D46" s="116">
        <v>109000</v>
      </c>
      <c r="G46" s="93" t="s">
        <v>420</v>
      </c>
      <c r="H46" s="178">
        <v>170.864</v>
      </c>
      <c r="I46" s="177">
        <v>170.374</v>
      </c>
      <c r="J46" s="134">
        <f>SUM(H46-I46)</f>
        <v>0.4900000000000091</v>
      </c>
      <c r="K46" s="93" t="s">
        <v>421</v>
      </c>
      <c r="L46" s="181">
        <v>170.374</v>
      </c>
      <c r="N46" s="93" t="s">
        <v>73</v>
      </c>
      <c r="O46" s="113">
        <v>-49</v>
      </c>
      <c r="P46" s="155">
        <f t="shared" si="1"/>
        <v>-53410</v>
      </c>
      <c r="Q46" s="116">
        <f t="shared" si="3"/>
        <v>1024004</v>
      </c>
      <c r="R46" s="154">
        <f t="shared" si="0"/>
        <v>51200.200000000004</v>
      </c>
      <c r="S46" s="154"/>
      <c r="T46" s="5" t="s">
        <v>35</v>
      </c>
      <c r="U46" s="122">
        <f>SUM(U25:U45)</f>
        <v>0</v>
      </c>
      <c r="V46" s="122">
        <f>SUM(V25:V45)</f>
        <v>0</v>
      </c>
      <c r="W46" s="122">
        <f>SUM(W25:W45)</f>
        <v>0</v>
      </c>
    </row>
    <row r="47" spans="1:19" ht="14.25" thickBot="1">
      <c r="A47" s="85">
        <f t="shared" si="2"/>
        <v>41</v>
      </c>
      <c r="C47" s="93" t="s">
        <v>91</v>
      </c>
      <c r="D47" s="116">
        <v>44000</v>
      </c>
      <c r="G47" s="93" t="s">
        <v>422</v>
      </c>
      <c r="H47" s="178">
        <v>168.043</v>
      </c>
      <c r="I47" s="177">
        <v>169.19</v>
      </c>
      <c r="J47" s="134">
        <f>SUM(H47-I47)*-1</f>
        <v>1.1469999999999914</v>
      </c>
      <c r="K47" s="93" t="s">
        <v>423</v>
      </c>
      <c r="L47" s="181">
        <v>169.19</v>
      </c>
      <c r="N47" s="93" t="s">
        <v>73</v>
      </c>
      <c r="O47" s="113">
        <v>-114.7</v>
      </c>
      <c r="P47" s="155">
        <f t="shared" si="1"/>
        <v>-50468</v>
      </c>
      <c r="Q47" s="116">
        <f t="shared" si="3"/>
        <v>973536</v>
      </c>
      <c r="R47" s="154">
        <f t="shared" si="0"/>
        <v>48676.8</v>
      </c>
      <c r="S47" s="154"/>
    </row>
    <row r="48" spans="1:24" ht="14.25" thickBot="1">
      <c r="A48" s="85">
        <f t="shared" si="2"/>
        <v>42</v>
      </c>
      <c r="C48" s="93" t="s">
        <v>91</v>
      </c>
      <c r="D48" s="116">
        <v>202000</v>
      </c>
      <c r="G48" s="93" t="s">
        <v>424</v>
      </c>
      <c r="H48" s="178">
        <v>168.571</v>
      </c>
      <c r="I48" s="177">
        <v>168.811</v>
      </c>
      <c r="J48" s="134">
        <f>SUM(H48-I48)*-1</f>
        <v>0.2400000000000091</v>
      </c>
      <c r="K48" s="93" t="s">
        <v>425</v>
      </c>
      <c r="L48" s="181">
        <v>168.811</v>
      </c>
      <c r="N48" s="93" t="s">
        <v>73</v>
      </c>
      <c r="O48" s="113">
        <v>-24</v>
      </c>
      <c r="P48" s="155">
        <f t="shared" si="1"/>
        <v>-48480</v>
      </c>
      <c r="Q48" s="116">
        <f t="shared" si="3"/>
        <v>925056</v>
      </c>
      <c r="R48" s="154">
        <f t="shared" si="0"/>
        <v>46252.8</v>
      </c>
      <c r="S48" s="154"/>
      <c r="T48" s="227" t="s">
        <v>52</v>
      </c>
      <c r="U48" s="229"/>
      <c r="V48" s="1" t="s">
        <v>38</v>
      </c>
      <c r="W48" s="2" t="s">
        <v>39</v>
      </c>
      <c r="X48" s="128" t="s">
        <v>53</v>
      </c>
    </row>
    <row r="49" spans="1:24" ht="13.5">
      <c r="A49" s="85">
        <f t="shared" si="2"/>
        <v>43</v>
      </c>
      <c r="C49" s="93" t="s">
        <v>91</v>
      </c>
      <c r="D49" s="116">
        <v>83000</v>
      </c>
      <c r="G49" s="93" t="s">
        <v>426</v>
      </c>
      <c r="H49" s="178">
        <v>170.34</v>
      </c>
      <c r="I49" s="177">
        <v>170.893</v>
      </c>
      <c r="J49" s="134">
        <f>SUM(H49-I49)*-1</f>
        <v>0.5529999999999973</v>
      </c>
      <c r="K49" s="93" t="s">
        <v>427</v>
      </c>
      <c r="L49" s="181">
        <v>168.811</v>
      </c>
      <c r="N49" s="93" t="s">
        <v>73</v>
      </c>
      <c r="O49" s="113">
        <v>-55.3</v>
      </c>
      <c r="P49" s="155">
        <f t="shared" si="1"/>
        <v>-45899</v>
      </c>
      <c r="Q49" s="116">
        <f t="shared" si="3"/>
        <v>879157</v>
      </c>
      <c r="R49" s="154">
        <f t="shared" si="0"/>
        <v>43957.850000000006</v>
      </c>
      <c r="S49" s="154"/>
      <c r="T49" s="110" t="s">
        <v>54</v>
      </c>
      <c r="U49" s="124">
        <v>0</v>
      </c>
      <c r="V49" s="119">
        <v>0</v>
      </c>
      <c r="W49" s="129">
        <v>0</v>
      </c>
      <c r="X49" s="87">
        <v>0</v>
      </c>
    </row>
    <row r="50" spans="1:24" ht="13.5">
      <c r="A50" s="85">
        <f t="shared" si="2"/>
        <v>44</v>
      </c>
      <c r="C50" s="93" t="s">
        <v>32</v>
      </c>
      <c r="D50" s="116">
        <v>88000</v>
      </c>
      <c r="G50" s="93" t="s">
        <v>428</v>
      </c>
      <c r="H50" s="178">
        <v>172.496</v>
      </c>
      <c r="I50" s="177">
        <v>171.998</v>
      </c>
      <c r="J50" s="134">
        <f>SUM(H50-I50)</f>
        <v>0.49800000000001887</v>
      </c>
      <c r="K50" s="93" t="s">
        <v>429</v>
      </c>
      <c r="L50" s="181">
        <v>171.998</v>
      </c>
      <c r="N50" s="93" t="s">
        <v>73</v>
      </c>
      <c r="O50" s="113">
        <v>-49.8</v>
      </c>
      <c r="P50" s="155">
        <f t="shared" si="1"/>
        <v>-43824</v>
      </c>
      <c r="Q50" s="116">
        <f t="shared" si="3"/>
        <v>835333</v>
      </c>
      <c r="R50" s="154">
        <f t="shared" si="0"/>
        <v>41766.65</v>
      </c>
      <c r="S50" s="154"/>
      <c r="T50" s="111" t="s">
        <v>55</v>
      </c>
      <c r="U50" s="123">
        <v>0</v>
      </c>
      <c r="V50" s="123">
        <v>0</v>
      </c>
      <c r="W50" s="120">
        <v>0</v>
      </c>
      <c r="X50" s="88">
        <v>0</v>
      </c>
    </row>
    <row r="51" spans="1:24" ht="13.5">
      <c r="A51" s="85">
        <f t="shared" si="2"/>
        <v>45</v>
      </c>
      <c r="C51" s="93" t="s">
        <v>91</v>
      </c>
      <c r="D51" s="116">
        <v>307000</v>
      </c>
      <c r="G51" s="93" t="s">
        <v>430</v>
      </c>
      <c r="H51" s="178">
        <v>172.221</v>
      </c>
      <c r="I51" s="177">
        <v>172.357</v>
      </c>
      <c r="J51" s="134">
        <f>SUM(H51-I51)*-1</f>
        <v>0.13599999999999568</v>
      </c>
      <c r="K51" s="93" t="s">
        <v>431</v>
      </c>
      <c r="L51" s="181">
        <v>172.357</v>
      </c>
      <c r="N51" s="93" t="s">
        <v>73</v>
      </c>
      <c r="O51" s="113">
        <v>-13.6</v>
      </c>
      <c r="P51" s="155">
        <f t="shared" si="1"/>
        <v>-41752</v>
      </c>
      <c r="Q51" s="116">
        <f t="shared" si="3"/>
        <v>793581</v>
      </c>
      <c r="R51" s="154">
        <f t="shared" si="0"/>
        <v>39679.05</v>
      </c>
      <c r="S51" s="154"/>
      <c r="T51" s="111" t="s">
        <v>56</v>
      </c>
      <c r="U51" s="123">
        <v>0</v>
      </c>
      <c r="V51" s="123">
        <v>0</v>
      </c>
      <c r="W51" s="120">
        <v>0</v>
      </c>
      <c r="X51" s="88">
        <v>0</v>
      </c>
    </row>
    <row r="52" spans="1:24" ht="13.5">
      <c r="A52" s="85">
        <f t="shared" si="2"/>
        <v>46</v>
      </c>
      <c r="C52" s="93" t="s">
        <v>91</v>
      </c>
      <c r="D52" s="116">
        <v>150000</v>
      </c>
      <c r="G52" s="93" t="s">
        <v>432</v>
      </c>
      <c r="H52" s="178">
        <v>171.327</v>
      </c>
      <c r="I52" s="177">
        <v>171.591</v>
      </c>
      <c r="J52" s="134">
        <f>SUM(H52-I52)*-1</f>
        <v>0.26400000000001</v>
      </c>
      <c r="K52" s="93" t="s">
        <v>433</v>
      </c>
      <c r="L52" s="181">
        <v>170.238</v>
      </c>
      <c r="N52" s="93" t="s">
        <v>67</v>
      </c>
      <c r="O52" s="113">
        <v>108.9</v>
      </c>
      <c r="P52" s="155">
        <f t="shared" si="1"/>
        <v>163350</v>
      </c>
      <c r="Q52" s="116">
        <f t="shared" si="3"/>
        <v>956931</v>
      </c>
      <c r="R52" s="154">
        <f t="shared" si="0"/>
        <v>47846.55</v>
      </c>
      <c r="S52" s="154"/>
      <c r="T52" s="111" t="s">
        <v>57</v>
      </c>
      <c r="U52" s="123">
        <v>0</v>
      </c>
      <c r="V52" s="123">
        <v>0</v>
      </c>
      <c r="W52" s="120">
        <v>0</v>
      </c>
      <c r="X52" s="88">
        <v>0</v>
      </c>
    </row>
    <row r="53" spans="1:24" ht="14.25" thickBot="1">
      <c r="A53" s="85">
        <f t="shared" si="2"/>
        <v>47</v>
      </c>
      <c r="C53" s="93" t="s">
        <v>32</v>
      </c>
      <c r="D53" s="116">
        <v>106000</v>
      </c>
      <c r="G53" s="93" t="s">
        <v>434</v>
      </c>
      <c r="H53" s="178">
        <v>171.791</v>
      </c>
      <c r="I53" s="177">
        <v>171.34</v>
      </c>
      <c r="J53" s="134">
        <f>SUM(H53-I53)</f>
        <v>0.4509999999999934</v>
      </c>
      <c r="K53" s="93" t="s">
        <v>435</v>
      </c>
      <c r="L53" s="181">
        <v>171.815</v>
      </c>
      <c r="N53" s="93" t="s">
        <v>67</v>
      </c>
      <c r="O53" s="113">
        <v>2.4</v>
      </c>
      <c r="P53" s="155">
        <f t="shared" si="1"/>
        <v>2544</v>
      </c>
      <c r="Q53" s="116">
        <f t="shared" si="3"/>
        <v>959475</v>
      </c>
      <c r="R53" s="154">
        <f t="shared" si="0"/>
        <v>47973.75</v>
      </c>
      <c r="S53" s="154"/>
      <c r="T53" s="112" t="s">
        <v>58</v>
      </c>
      <c r="U53" s="126">
        <v>0</v>
      </c>
      <c r="V53" s="126">
        <v>0</v>
      </c>
      <c r="W53" s="127">
        <v>0</v>
      </c>
      <c r="X53" s="89">
        <v>0</v>
      </c>
    </row>
    <row r="54" spans="1:24" ht="14.25" thickBot="1">
      <c r="A54" s="85">
        <f t="shared" si="2"/>
        <v>48</v>
      </c>
      <c r="C54" s="93" t="s">
        <v>91</v>
      </c>
      <c r="D54" s="116">
        <v>146000</v>
      </c>
      <c r="G54" s="93" t="s">
        <v>436</v>
      </c>
      <c r="H54" s="178">
        <v>172.5</v>
      </c>
      <c r="I54" s="177">
        <v>172.827</v>
      </c>
      <c r="J54" s="134">
        <f>SUM(H54-I54)*-1</f>
        <v>0.3269999999999982</v>
      </c>
      <c r="K54" s="93" t="s">
        <v>437</v>
      </c>
      <c r="L54" s="181">
        <v>172.827</v>
      </c>
      <c r="N54" s="93" t="s">
        <v>73</v>
      </c>
      <c r="O54" s="113">
        <v>-32.7</v>
      </c>
      <c r="P54" s="155">
        <f t="shared" si="1"/>
        <v>-47742</v>
      </c>
      <c r="Q54" s="116">
        <f t="shared" si="3"/>
        <v>911733</v>
      </c>
      <c r="R54" s="154">
        <f t="shared" si="0"/>
        <v>45586.65</v>
      </c>
      <c r="S54" s="154"/>
      <c r="T54" s="130" t="s">
        <v>35</v>
      </c>
      <c r="U54" s="131"/>
      <c r="V54" s="122"/>
      <c r="W54" s="132"/>
      <c r="X54" s="90">
        <f>SUM(X49:X53)</f>
        <v>0</v>
      </c>
    </row>
    <row r="55" spans="1:19" ht="13.5">
      <c r="A55" s="85">
        <f t="shared" si="2"/>
        <v>49</v>
      </c>
      <c r="C55" s="93" t="s">
        <v>91</v>
      </c>
      <c r="D55" s="116">
        <v>283000</v>
      </c>
      <c r="G55" s="93" t="s">
        <v>438</v>
      </c>
      <c r="H55" s="178">
        <v>173.016</v>
      </c>
      <c r="I55" s="177">
        <v>173.177</v>
      </c>
      <c r="J55" s="134">
        <f>SUM(H55-I55)*-1</f>
        <v>0.16100000000000136</v>
      </c>
      <c r="K55" s="93" t="s">
        <v>439</v>
      </c>
      <c r="L55" s="181">
        <v>173.177</v>
      </c>
      <c r="N55" s="93" t="s">
        <v>73</v>
      </c>
      <c r="O55" s="113">
        <v>-16.1</v>
      </c>
      <c r="P55" s="155">
        <f t="shared" si="1"/>
        <v>-45563</v>
      </c>
      <c r="Q55" s="116">
        <f t="shared" si="3"/>
        <v>866170</v>
      </c>
      <c r="R55" s="154">
        <f t="shared" si="0"/>
        <v>43308.5</v>
      </c>
      <c r="S55" s="154"/>
    </row>
    <row r="56" spans="1:19" ht="13.5">
      <c r="A56" s="85">
        <f t="shared" si="2"/>
        <v>50</v>
      </c>
      <c r="C56" s="93" t="s">
        <v>91</v>
      </c>
      <c r="D56" s="116">
        <v>86000</v>
      </c>
      <c r="G56" s="93" t="s">
        <v>440</v>
      </c>
      <c r="H56" s="178">
        <v>177.438</v>
      </c>
      <c r="I56" s="177">
        <v>177.936</v>
      </c>
      <c r="J56" s="134">
        <f>SUM(H56-I56)*-1</f>
        <v>0.49800000000001887</v>
      </c>
      <c r="K56" s="93" t="s">
        <v>441</v>
      </c>
      <c r="L56" s="181">
        <v>177.936</v>
      </c>
      <c r="N56" s="93" t="s">
        <v>73</v>
      </c>
      <c r="O56" s="113">
        <v>-49.8</v>
      </c>
      <c r="P56" s="155">
        <f t="shared" si="1"/>
        <v>-42828</v>
      </c>
      <c r="Q56" s="116">
        <f t="shared" si="3"/>
        <v>823342</v>
      </c>
      <c r="R56" s="154">
        <f t="shared" si="0"/>
        <v>41167.100000000006</v>
      </c>
      <c r="S56" s="154"/>
    </row>
    <row r="57" spans="1:19" ht="13.5">
      <c r="A57" s="85">
        <f t="shared" si="2"/>
        <v>51</v>
      </c>
      <c r="C57" s="93" t="s">
        <v>32</v>
      </c>
      <c r="D57" s="116">
        <v>68000</v>
      </c>
      <c r="G57" s="93" t="s">
        <v>442</v>
      </c>
      <c r="H57" s="178">
        <v>177.958</v>
      </c>
      <c r="I57" s="177">
        <v>177.355</v>
      </c>
      <c r="J57" s="134">
        <f>SUM(H57-I57)</f>
        <v>0.6030000000000086</v>
      </c>
      <c r="K57" s="93" t="s">
        <v>443</v>
      </c>
      <c r="L57" s="181">
        <v>177.355</v>
      </c>
      <c r="N57" s="93" t="s">
        <v>73</v>
      </c>
      <c r="O57" s="113">
        <v>-60.3</v>
      </c>
      <c r="P57" s="155">
        <f t="shared" si="1"/>
        <v>-41004</v>
      </c>
      <c r="Q57" s="116">
        <f t="shared" si="3"/>
        <v>782338</v>
      </c>
      <c r="R57" s="154">
        <f t="shared" si="0"/>
        <v>39116.9</v>
      </c>
      <c r="S57" s="154"/>
    </row>
    <row r="58" spans="1:19" ht="13.5">
      <c r="A58" s="85">
        <f t="shared" si="2"/>
        <v>52</v>
      </c>
      <c r="C58" s="93" t="s">
        <v>32</v>
      </c>
      <c r="D58" s="116">
        <v>52000</v>
      </c>
      <c r="G58" s="93" t="s">
        <v>444</v>
      </c>
      <c r="H58" s="178">
        <v>174.766</v>
      </c>
      <c r="I58" s="177">
        <v>174.027</v>
      </c>
      <c r="J58" s="134">
        <f>SUM(H58-I58)</f>
        <v>0.7390000000000043</v>
      </c>
      <c r="K58" s="93" t="s">
        <v>445</v>
      </c>
      <c r="L58" s="181">
        <v>174.027</v>
      </c>
      <c r="N58" s="93" t="s">
        <v>73</v>
      </c>
      <c r="O58" s="113">
        <v>-73.9</v>
      </c>
      <c r="P58" s="155">
        <f t="shared" si="1"/>
        <v>-38428.00000000001</v>
      </c>
      <c r="Q58" s="116">
        <f t="shared" si="3"/>
        <v>743910</v>
      </c>
      <c r="R58" s="154">
        <f t="shared" si="0"/>
        <v>37195.5</v>
      </c>
      <c r="S58" s="154"/>
    </row>
    <row r="59" spans="1:19" ht="13.5">
      <c r="A59" s="85">
        <f t="shared" si="2"/>
        <v>53</v>
      </c>
      <c r="C59" s="93" t="s">
        <v>91</v>
      </c>
      <c r="D59" s="116">
        <v>53000</v>
      </c>
      <c r="G59" s="93" t="s">
        <v>446</v>
      </c>
      <c r="H59" s="178">
        <v>185.015</v>
      </c>
      <c r="I59" s="177">
        <v>185.714</v>
      </c>
      <c r="J59" s="134">
        <f>SUM(H59-I59)*-1</f>
        <v>0.6990000000000123</v>
      </c>
      <c r="K59" s="93" t="s">
        <v>447</v>
      </c>
      <c r="L59" s="181">
        <v>185.714</v>
      </c>
      <c r="N59" s="93" t="s">
        <v>73</v>
      </c>
      <c r="O59" s="113">
        <v>-69.9</v>
      </c>
      <c r="P59" s="155">
        <f t="shared" si="1"/>
        <v>-37047.00000000001</v>
      </c>
      <c r="Q59" s="116">
        <f t="shared" si="3"/>
        <v>706863</v>
      </c>
      <c r="R59" s="154">
        <f t="shared" si="0"/>
        <v>35343.15</v>
      </c>
      <c r="S59" s="154"/>
    </row>
    <row r="60" spans="1:19" ht="13.5">
      <c r="A60" s="85">
        <f t="shared" si="2"/>
        <v>54</v>
      </c>
      <c r="C60" s="93" t="s">
        <v>449</v>
      </c>
      <c r="D60" s="116">
        <v>62000</v>
      </c>
      <c r="G60" s="93" t="s">
        <v>448</v>
      </c>
      <c r="H60" s="178">
        <v>186.245</v>
      </c>
      <c r="I60" s="177">
        <v>185.68</v>
      </c>
      <c r="J60" s="134">
        <f>SUM(H60-I60)</f>
        <v>0.5649999999999977</v>
      </c>
      <c r="K60" s="93" t="s">
        <v>450</v>
      </c>
      <c r="L60" s="181">
        <v>187.292</v>
      </c>
      <c r="N60" s="93" t="s">
        <v>67</v>
      </c>
      <c r="O60" s="113">
        <v>104.7</v>
      </c>
      <c r="P60" s="155">
        <f t="shared" si="1"/>
        <v>64914</v>
      </c>
      <c r="Q60" s="116">
        <f t="shared" si="3"/>
        <v>771777</v>
      </c>
      <c r="R60" s="154">
        <f t="shared" si="0"/>
        <v>38588.85</v>
      </c>
      <c r="S60" s="154"/>
    </row>
    <row r="61" spans="1:19" ht="13.5">
      <c r="A61" s="85">
        <f t="shared" si="2"/>
        <v>55</v>
      </c>
      <c r="C61" s="93" t="s">
        <v>91</v>
      </c>
      <c r="D61" s="116">
        <v>30000</v>
      </c>
      <c r="G61" s="93" t="s">
        <v>451</v>
      </c>
      <c r="H61" s="178">
        <v>185.895</v>
      </c>
      <c r="I61" s="177">
        <v>187.147</v>
      </c>
      <c r="J61" s="134">
        <f>SUM(H61-I61)*-1</f>
        <v>1.2519999999999811</v>
      </c>
      <c r="K61" s="93" t="s">
        <v>452</v>
      </c>
      <c r="L61" s="181">
        <v>187.147</v>
      </c>
      <c r="N61" s="93" t="s">
        <v>73</v>
      </c>
      <c r="O61" s="113">
        <v>-125.2</v>
      </c>
      <c r="P61" s="155">
        <f t="shared" si="1"/>
        <v>-37560</v>
      </c>
      <c r="Q61" s="116">
        <f t="shared" si="3"/>
        <v>734217</v>
      </c>
      <c r="R61" s="154">
        <f t="shared" si="0"/>
        <v>36710.85</v>
      </c>
      <c r="S61" s="154"/>
    </row>
    <row r="62" spans="1:18" ht="14.25" thickBot="1">
      <c r="A62" s="195"/>
      <c r="B62" s="196"/>
      <c r="C62" s="196"/>
      <c r="D62" s="195"/>
      <c r="E62" s="196"/>
      <c r="F62" s="196"/>
      <c r="G62" s="197"/>
      <c r="H62" s="198"/>
      <c r="I62" s="198"/>
      <c r="J62" s="196"/>
      <c r="K62" s="195"/>
      <c r="L62" s="199" t="s">
        <v>453</v>
      </c>
      <c r="M62" s="196"/>
      <c r="N62" s="200"/>
      <c r="O62" s="200">
        <f>SUM(O43:O61)</f>
        <v>-427.9</v>
      </c>
      <c r="P62" s="201">
        <f>SUM(P43:P61)</f>
        <v>-265783</v>
      </c>
      <c r="Q62" s="202"/>
      <c r="R62" s="202"/>
    </row>
    <row r="63" spans="1:23" ht="13.5">
      <c r="A63" s="161"/>
      <c r="B63" s="162"/>
      <c r="C63" s="162"/>
      <c r="D63" s="161"/>
      <c r="E63" s="162"/>
      <c r="F63" s="162"/>
      <c r="G63" s="164"/>
      <c r="H63" s="179"/>
      <c r="I63" s="179"/>
      <c r="J63" s="162"/>
      <c r="K63" s="161"/>
      <c r="L63" s="182"/>
      <c r="M63" s="162"/>
      <c r="N63" s="166"/>
      <c r="O63" s="167"/>
      <c r="P63" s="167"/>
      <c r="Q63" s="116">
        <v>1000000</v>
      </c>
      <c r="R63" s="133">
        <f>SUM(Q63*0.05)</f>
        <v>50000</v>
      </c>
      <c r="S63" s="133"/>
      <c r="T63" s="156"/>
      <c r="U63" s="157"/>
      <c r="V63" s="158"/>
      <c r="W63" s="159"/>
    </row>
    <row r="64" spans="1:19" ht="13.5">
      <c r="A64" s="85">
        <f>SUM(A61+1)</f>
        <v>56</v>
      </c>
      <c r="B64" s="93" t="s">
        <v>252</v>
      </c>
      <c r="C64" s="93" t="s">
        <v>91</v>
      </c>
      <c r="D64" s="116">
        <v>412000</v>
      </c>
      <c r="E64" s="171" t="s">
        <v>33</v>
      </c>
      <c r="F64" s="93" t="s">
        <v>90</v>
      </c>
      <c r="G64" s="93" t="s">
        <v>454</v>
      </c>
      <c r="H64" s="190">
        <v>1.37258</v>
      </c>
      <c r="I64" s="191">
        <v>1.37359</v>
      </c>
      <c r="J64" s="168">
        <f>SUM(H64-I64)*-1</f>
        <v>0.0010100000000001774</v>
      </c>
      <c r="K64" s="93" t="s">
        <v>455</v>
      </c>
      <c r="L64" s="187">
        <v>1.37359</v>
      </c>
      <c r="M64" s="171" t="s">
        <v>34</v>
      </c>
      <c r="N64" s="93" t="s">
        <v>73</v>
      </c>
      <c r="O64" s="113">
        <v>-10.1</v>
      </c>
      <c r="P64" s="155">
        <f>SUM(D64*O64)/100*1.2</f>
        <v>-49934.4</v>
      </c>
      <c r="Q64" s="116">
        <f>SUM(Q63+P64)</f>
        <v>950065.6</v>
      </c>
      <c r="R64" s="154">
        <f t="shared" si="0"/>
        <v>47503.28</v>
      </c>
      <c r="S64" s="154"/>
    </row>
    <row r="65" spans="1:19" ht="13.5">
      <c r="A65" s="85">
        <f t="shared" si="2"/>
        <v>57</v>
      </c>
      <c r="C65" s="93" t="s">
        <v>91</v>
      </c>
      <c r="D65" s="116">
        <v>421000</v>
      </c>
      <c r="G65" s="93" t="s">
        <v>456</v>
      </c>
      <c r="H65" s="190">
        <v>1.35975</v>
      </c>
      <c r="I65" s="191">
        <v>1.36069</v>
      </c>
      <c r="J65" s="168">
        <f>SUM(H65-I65)*-1</f>
        <v>0.0009399999999999409</v>
      </c>
      <c r="K65" s="93" t="s">
        <v>457</v>
      </c>
      <c r="L65" s="187">
        <v>1.36069</v>
      </c>
      <c r="N65" s="93" t="s">
        <v>73</v>
      </c>
      <c r="O65" s="113">
        <v>-9.4</v>
      </c>
      <c r="P65" s="155">
        <f aca="true" t="shared" si="4" ref="P65:P112">SUM(D65*O65)/100*1.2</f>
        <v>-47488.799999999996</v>
      </c>
      <c r="Q65" s="116">
        <f t="shared" si="3"/>
        <v>902576.7999999999</v>
      </c>
      <c r="R65" s="154">
        <f t="shared" si="0"/>
        <v>45128.84</v>
      </c>
      <c r="S65" s="154"/>
    </row>
    <row r="66" spans="1:19" ht="13.5">
      <c r="A66" s="85">
        <f t="shared" si="2"/>
        <v>58</v>
      </c>
      <c r="C66" s="93" t="s">
        <v>91</v>
      </c>
      <c r="D66" s="116">
        <v>171000</v>
      </c>
      <c r="G66" s="93" t="s">
        <v>458</v>
      </c>
      <c r="H66" s="190">
        <v>1.31141</v>
      </c>
      <c r="I66" s="191">
        <v>1.3136</v>
      </c>
      <c r="J66" s="168">
        <f>SUM(H66-I66)*-1</f>
        <v>0.0021900000000001363</v>
      </c>
      <c r="K66" s="93" t="s">
        <v>459</v>
      </c>
      <c r="L66" s="187">
        <v>1.3136</v>
      </c>
      <c r="N66" s="93" t="s">
        <v>73</v>
      </c>
      <c r="O66" s="113">
        <v>-21.9</v>
      </c>
      <c r="P66" s="155">
        <f t="shared" si="4"/>
        <v>-44938.79999999999</v>
      </c>
      <c r="Q66" s="116">
        <f t="shared" si="3"/>
        <v>857638</v>
      </c>
      <c r="R66" s="154">
        <f t="shared" si="0"/>
        <v>42881.9</v>
      </c>
      <c r="S66" s="154"/>
    </row>
    <row r="67" spans="1:19" ht="13.5">
      <c r="A67" s="85">
        <f t="shared" si="2"/>
        <v>59</v>
      </c>
      <c r="C67" s="93" t="s">
        <v>91</v>
      </c>
      <c r="D67" s="116">
        <v>251000</v>
      </c>
      <c r="G67" s="93" t="s">
        <v>460</v>
      </c>
      <c r="H67" s="190">
        <v>1.28451</v>
      </c>
      <c r="I67" s="191">
        <v>1.28593</v>
      </c>
      <c r="J67" s="168">
        <f>SUM(H67-I67)*-1</f>
        <v>0.0014199999999999768</v>
      </c>
      <c r="K67" s="93" t="s">
        <v>461</v>
      </c>
      <c r="L67" s="187">
        <v>1.28593</v>
      </c>
      <c r="N67" s="93" t="s">
        <v>73</v>
      </c>
      <c r="O67" s="113">
        <v>-14.2</v>
      </c>
      <c r="P67" s="155">
        <f t="shared" si="4"/>
        <v>-42770.4</v>
      </c>
      <c r="Q67" s="116">
        <f t="shared" si="3"/>
        <v>814867.6</v>
      </c>
      <c r="R67" s="154">
        <f t="shared" si="0"/>
        <v>40743.380000000005</v>
      </c>
      <c r="S67" s="154"/>
    </row>
    <row r="68" spans="1:19" ht="13.5">
      <c r="A68" s="85">
        <f t="shared" si="2"/>
        <v>60</v>
      </c>
      <c r="C68" s="93" t="s">
        <v>449</v>
      </c>
      <c r="D68" s="116">
        <v>103000</v>
      </c>
      <c r="G68" s="93" t="s">
        <v>462</v>
      </c>
      <c r="H68" s="190">
        <v>1.23982</v>
      </c>
      <c r="I68" s="191">
        <v>1.23655</v>
      </c>
      <c r="J68" s="168">
        <f>SUM(H68-I68)</f>
        <v>0.003269999999999884</v>
      </c>
      <c r="K68" s="93" t="s">
        <v>463</v>
      </c>
      <c r="L68" s="187">
        <v>1.24144</v>
      </c>
      <c r="N68" s="93" t="s">
        <v>67</v>
      </c>
      <c r="O68" s="113">
        <v>16.2</v>
      </c>
      <c r="P68" s="155">
        <f t="shared" si="4"/>
        <v>20023.2</v>
      </c>
      <c r="Q68" s="116">
        <f t="shared" si="3"/>
        <v>834890.7999999999</v>
      </c>
      <c r="R68" s="154">
        <f t="shared" si="0"/>
        <v>41744.54</v>
      </c>
      <c r="S68" s="154"/>
    </row>
    <row r="69" spans="1:18" ht="14.25" thickBot="1">
      <c r="A69" s="195"/>
      <c r="B69" s="196"/>
      <c r="C69" s="196"/>
      <c r="D69" s="195"/>
      <c r="E69" s="196"/>
      <c r="F69" s="196"/>
      <c r="G69" s="197"/>
      <c r="H69" s="198"/>
      <c r="I69" s="198"/>
      <c r="J69" s="196"/>
      <c r="K69" s="195"/>
      <c r="L69" s="199" t="s">
        <v>464</v>
      </c>
      <c r="M69" s="196"/>
      <c r="N69" s="200"/>
      <c r="O69" s="200">
        <f>SUM(O64:O68)</f>
        <v>-39.39999999999999</v>
      </c>
      <c r="P69" s="201">
        <f>SUM(P64:P68)</f>
        <v>-165109.19999999998</v>
      </c>
      <c r="Q69" s="202"/>
      <c r="R69" s="202"/>
    </row>
    <row r="70" spans="1:23" ht="13.5">
      <c r="A70" s="161"/>
      <c r="B70" s="162"/>
      <c r="C70" s="162"/>
      <c r="D70" s="161"/>
      <c r="E70" s="162"/>
      <c r="F70" s="162"/>
      <c r="G70" s="164"/>
      <c r="H70" s="179"/>
      <c r="I70" s="179"/>
      <c r="J70" s="162"/>
      <c r="K70" s="161"/>
      <c r="L70" s="182"/>
      <c r="M70" s="162"/>
      <c r="N70" s="166"/>
      <c r="O70" s="167"/>
      <c r="P70" s="167"/>
      <c r="Q70" s="116">
        <v>1000000</v>
      </c>
      <c r="R70" s="133">
        <f>SUM(Q70*0.05)</f>
        <v>50000</v>
      </c>
      <c r="S70" s="133"/>
      <c r="T70" s="156"/>
      <c r="U70" s="157"/>
      <c r="V70" s="158"/>
      <c r="W70" s="159"/>
    </row>
    <row r="71" spans="1:19" ht="13.5">
      <c r="A71" s="85">
        <f>SUM(A68+1)</f>
        <v>61</v>
      </c>
      <c r="B71" s="93" t="s">
        <v>289</v>
      </c>
      <c r="C71" s="93" t="s">
        <v>91</v>
      </c>
      <c r="D71" s="116">
        <v>191000</v>
      </c>
      <c r="E71" s="171" t="s">
        <v>33</v>
      </c>
      <c r="F71" s="93" t="s">
        <v>90</v>
      </c>
      <c r="G71" s="93" t="s">
        <v>465</v>
      </c>
      <c r="H71" s="190">
        <v>1.59861</v>
      </c>
      <c r="I71" s="191">
        <v>1.60079</v>
      </c>
      <c r="J71" s="168">
        <f>SUM(H71-I71)*-1</f>
        <v>0.0021799999999998487</v>
      </c>
      <c r="K71" s="93" t="s">
        <v>466</v>
      </c>
      <c r="L71" s="187">
        <v>1.57416</v>
      </c>
      <c r="M71" s="171" t="s">
        <v>34</v>
      </c>
      <c r="N71" s="93" t="s">
        <v>67</v>
      </c>
      <c r="O71" s="113">
        <v>244.5</v>
      </c>
      <c r="P71" s="155">
        <f t="shared" si="4"/>
        <v>560394</v>
      </c>
      <c r="Q71" s="116">
        <f>SUM(Q70+P71)</f>
        <v>1560394</v>
      </c>
      <c r="R71" s="154">
        <f t="shared" si="0"/>
        <v>78019.7</v>
      </c>
      <c r="S71" s="154"/>
    </row>
    <row r="72" spans="1:19" ht="13.5">
      <c r="A72" s="85">
        <f t="shared" si="2"/>
        <v>62</v>
      </c>
      <c r="C72" s="93" t="s">
        <v>449</v>
      </c>
      <c r="D72" s="116">
        <v>107000</v>
      </c>
      <c r="G72" s="93" t="s">
        <v>467</v>
      </c>
      <c r="H72" s="190">
        <v>1.58338</v>
      </c>
      <c r="I72" s="191">
        <v>1.57732</v>
      </c>
      <c r="J72" s="168">
        <f>SUM(H72-I72)</f>
        <v>0.006059999999999954</v>
      </c>
      <c r="K72" s="93" t="s">
        <v>468</v>
      </c>
      <c r="L72" s="187">
        <v>1.57732</v>
      </c>
      <c r="N72" s="93" t="s">
        <v>73</v>
      </c>
      <c r="O72" s="113">
        <v>-60.6</v>
      </c>
      <c r="P72" s="155">
        <f t="shared" si="4"/>
        <v>-77810.4</v>
      </c>
      <c r="Q72" s="116">
        <f t="shared" si="3"/>
        <v>1482583.6</v>
      </c>
      <c r="R72" s="154">
        <f t="shared" si="0"/>
        <v>74129.18000000001</v>
      </c>
      <c r="S72" s="154"/>
    </row>
    <row r="73" spans="1:19" ht="13.5">
      <c r="A73" s="85">
        <f t="shared" si="2"/>
        <v>63</v>
      </c>
      <c r="C73" s="93" t="s">
        <v>91</v>
      </c>
      <c r="D73" s="116">
        <v>144000</v>
      </c>
      <c r="G73" s="93" t="s">
        <v>469</v>
      </c>
      <c r="H73" s="190">
        <v>1.54635</v>
      </c>
      <c r="I73" s="191">
        <v>1.55063</v>
      </c>
      <c r="J73" s="168">
        <f>SUM(H73-I73)*-1</f>
        <v>0.0042800000000000615</v>
      </c>
      <c r="K73" s="93" t="s">
        <v>470</v>
      </c>
      <c r="L73" s="187">
        <v>1.52174</v>
      </c>
      <c r="N73" s="93" t="s">
        <v>67</v>
      </c>
      <c r="O73" s="113">
        <v>246.1</v>
      </c>
      <c r="P73" s="155">
        <f t="shared" si="4"/>
        <v>425260.8</v>
      </c>
      <c r="Q73" s="116">
        <f t="shared" si="3"/>
        <v>1907844.4000000001</v>
      </c>
      <c r="R73" s="154">
        <f t="shared" si="0"/>
        <v>95392.22000000002</v>
      </c>
      <c r="S73" s="154"/>
    </row>
    <row r="74" spans="1:19" ht="13.5">
      <c r="A74" s="85">
        <f t="shared" si="2"/>
        <v>64</v>
      </c>
      <c r="C74" s="93" t="s">
        <v>91</v>
      </c>
      <c r="D74" s="116">
        <v>512000</v>
      </c>
      <c r="G74" s="93" t="s">
        <v>471</v>
      </c>
      <c r="H74" s="190">
        <v>1.5009</v>
      </c>
      <c r="I74" s="191">
        <v>1.50245</v>
      </c>
      <c r="J74" s="168">
        <f>SUM(H74-I74)*-1</f>
        <v>0.0015500000000001624</v>
      </c>
      <c r="K74" s="93" t="s">
        <v>472</v>
      </c>
      <c r="L74" s="187">
        <v>1.50245</v>
      </c>
      <c r="N74" s="93" t="s">
        <v>73</v>
      </c>
      <c r="O74" s="113">
        <v>-15.5</v>
      </c>
      <c r="P74" s="155">
        <f t="shared" si="4"/>
        <v>-95232</v>
      </c>
      <c r="Q74" s="116">
        <f t="shared" si="3"/>
        <v>1812612.4000000001</v>
      </c>
      <c r="R74" s="154">
        <f t="shared" si="0"/>
        <v>90630.62000000001</v>
      </c>
      <c r="S74" s="154"/>
    </row>
    <row r="75" spans="1:19" ht="13.5">
      <c r="A75" s="85">
        <f t="shared" si="2"/>
        <v>65</v>
      </c>
      <c r="C75" s="93" t="s">
        <v>449</v>
      </c>
      <c r="D75" s="116">
        <v>180000</v>
      </c>
      <c r="G75" s="93" t="s">
        <v>473</v>
      </c>
      <c r="H75" s="190">
        <v>1.51162</v>
      </c>
      <c r="I75" s="191">
        <v>1.50743</v>
      </c>
      <c r="J75" s="168">
        <f>SUM(H75-I75)</f>
        <v>0.004189999999999916</v>
      </c>
      <c r="K75" s="93" t="s">
        <v>474</v>
      </c>
      <c r="L75" s="187">
        <v>1.50743</v>
      </c>
      <c r="N75" s="93" t="s">
        <v>73</v>
      </c>
      <c r="O75" s="113">
        <v>-41.9</v>
      </c>
      <c r="P75" s="155">
        <f t="shared" si="4"/>
        <v>-90504</v>
      </c>
      <c r="Q75" s="116">
        <f t="shared" si="3"/>
        <v>1722108.4000000001</v>
      </c>
      <c r="R75" s="154">
        <f aca="true" t="shared" si="5" ref="R75:R112">SUM(Q75*0.05)</f>
        <v>86105.42000000001</v>
      </c>
      <c r="S75" s="154"/>
    </row>
    <row r="76" spans="1:19" ht="13.5">
      <c r="A76" s="85">
        <f t="shared" si="2"/>
        <v>66</v>
      </c>
      <c r="C76" s="93" t="s">
        <v>449</v>
      </c>
      <c r="D76" s="116">
        <v>69000</v>
      </c>
      <c r="G76" s="93" t="s">
        <v>475</v>
      </c>
      <c r="H76" s="190">
        <v>1.51642</v>
      </c>
      <c r="I76" s="191">
        <v>1.50395</v>
      </c>
      <c r="J76" s="168">
        <f>SUM(H76-I76)</f>
        <v>0.012470000000000203</v>
      </c>
      <c r="K76" s="93" t="s">
        <v>476</v>
      </c>
      <c r="L76" s="187">
        <v>1.51846</v>
      </c>
      <c r="N76" s="93" t="s">
        <v>67</v>
      </c>
      <c r="O76" s="113">
        <v>20.4</v>
      </c>
      <c r="P76" s="155">
        <f t="shared" si="4"/>
        <v>16891.2</v>
      </c>
      <c r="Q76" s="116">
        <f t="shared" si="3"/>
        <v>1738999.6</v>
      </c>
      <c r="R76" s="154">
        <f t="shared" si="5"/>
        <v>86949.98000000001</v>
      </c>
      <c r="S76" s="154"/>
    </row>
    <row r="77" spans="1:19" ht="13.5">
      <c r="A77" s="85">
        <f aca="true" t="shared" si="6" ref="A77:A112">SUM(A76+1)</f>
        <v>67</v>
      </c>
      <c r="C77" s="93" t="s">
        <v>91</v>
      </c>
      <c r="D77" s="116">
        <v>202000</v>
      </c>
      <c r="G77" s="93" t="s">
        <v>477</v>
      </c>
      <c r="H77" s="190">
        <v>1.52112</v>
      </c>
      <c r="I77" s="191">
        <v>1.52469</v>
      </c>
      <c r="J77" s="168">
        <f>SUM(H77-I77)*-1</f>
        <v>0.003570000000000073</v>
      </c>
      <c r="K77" s="93" t="s">
        <v>478</v>
      </c>
      <c r="L77" s="187">
        <v>1.52363</v>
      </c>
      <c r="N77" s="93" t="s">
        <v>73</v>
      </c>
      <c r="O77" s="113">
        <v>-25.1</v>
      </c>
      <c r="P77" s="155">
        <f t="shared" si="4"/>
        <v>-60842.399999999994</v>
      </c>
      <c r="Q77" s="116">
        <f aca="true" t="shared" si="7" ref="Q77:Q112">SUM(Q76+P77)</f>
        <v>1678157.2000000002</v>
      </c>
      <c r="R77" s="154">
        <f t="shared" si="5"/>
        <v>83907.86000000002</v>
      </c>
      <c r="S77" s="154"/>
    </row>
    <row r="78" spans="1:19" ht="13.5">
      <c r="A78" s="85">
        <f t="shared" si="6"/>
        <v>68</v>
      </c>
      <c r="C78" s="93" t="s">
        <v>449</v>
      </c>
      <c r="D78" s="116">
        <v>225000</v>
      </c>
      <c r="G78" s="93" t="s">
        <v>479</v>
      </c>
      <c r="H78" s="190">
        <v>1.53554</v>
      </c>
      <c r="I78" s="191">
        <v>1.53244</v>
      </c>
      <c r="J78" s="168">
        <f>SUM(H78-I78)</f>
        <v>0.0030999999999998806</v>
      </c>
      <c r="K78" s="93" t="s">
        <v>480</v>
      </c>
      <c r="L78" s="187">
        <v>1.53244</v>
      </c>
      <c r="N78" s="93" t="s">
        <v>73</v>
      </c>
      <c r="O78" s="113">
        <v>-31</v>
      </c>
      <c r="P78" s="155">
        <f t="shared" si="4"/>
        <v>-83700</v>
      </c>
      <c r="Q78" s="116">
        <f t="shared" si="7"/>
        <v>1594457.2000000002</v>
      </c>
      <c r="R78" s="154">
        <f t="shared" si="5"/>
        <v>79722.86000000002</v>
      </c>
      <c r="S78" s="154"/>
    </row>
    <row r="79" spans="1:19" ht="13.5">
      <c r="A79" s="85">
        <f t="shared" si="6"/>
        <v>69</v>
      </c>
      <c r="C79" s="93" t="s">
        <v>91</v>
      </c>
      <c r="D79" s="116">
        <v>279000</v>
      </c>
      <c r="G79" s="93" t="s">
        <v>481</v>
      </c>
      <c r="H79" s="190">
        <v>1.55607</v>
      </c>
      <c r="I79" s="191">
        <v>1.55845</v>
      </c>
      <c r="J79" s="168">
        <f>SUM(H79-I79)*-1</f>
        <v>0.0023799999999998267</v>
      </c>
      <c r="K79" s="93" t="s">
        <v>482</v>
      </c>
      <c r="L79" s="187">
        <v>1.55845</v>
      </c>
      <c r="N79" s="93" t="s">
        <v>73</v>
      </c>
      <c r="O79" s="113">
        <v>-23.8</v>
      </c>
      <c r="P79" s="155">
        <f t="shared" si="4"/>
        <v>-79682.4</v>
      </c>
      <c r="Q79" s="116">
        <f t="shared" si="7"/>
        <v>1514774.8000000003</v>
      </c>
      <c r="R79" s="154">
        <f t="shared" si="5"/>
        <v>75738.74000000002</v>
      </c>
      <c r="S79" s="154"/>
    </row>
    <row r="80" spans="1:19" ht="13.5">
      <c r="A80" s="85">
        <f t="shared" si="6"/>
        <v>70</v>
      </c>
      <c r="C80" s="93" t="s">
        <v>449</v>
      </c>
      <c r="D80" s="116">
        <v>213000</v>
      </c>
      <c r="G80" s="93" t="s">
        <v>483</v>
      </c>
      <c r="H80" s="190">
        <v>1.57133</v>
      </c>
      <c r="I80" s="191">
        <v>1.56837</v>
      </c>
      <c r="J80" s="168">
        <f>SUM(H80-I80)</f>
        <v>0.0029599999999998516</v>
      </c>
      <c r="K80" s="93" t="s">
        <v>484</v>
      </c>
      <c r="L80" s="187">
        <v>1.61266</v>
      </c>
      <c r="N80" s="93" t="s">
        <v>67</v>
      </c>
      <c r="O80" s="113">
        <v>413.3</v>
      </c>
      <c r="P80" s="155">
        <f t="shared" si="4"/>
        <v>1056394.8</v>
      </c>
      <c r="Q80" s="116">
        <f t="shared" si="7"/>
        <v>2571169.6000000006</v>
      </c>
      <c r="R80" s="154">
        <f t="shared" si="5"/>
        <v>128558.48000000004</v>
      </c>
      <c r="S80" s="154"/>
    </row>
    <row r="81" spans="1:19" ht="13.5">
      <c r="A81" s="85">
        <f t="shared" si="6"/>
        <v>71</v>
      </c>
      <c r="C81" s="93" t="s">
        <v>91</v>
      </c>
      <c r="D81" s="116">
        <v>351000</v>
      </c>
      <c r="G81" s="93" t="s">
        <v>485</v>
      </c>
      <c r="H81" s="190">
        <v>1.5946</v>
      </c>
      <c r="I81" s="191">
        <v>1.59765</v>
      </c>
      <c r="J81" s="168">
        <f>SUM(H81-I81)*-1</f>
        <v>0.003049999999999997</v>
      </c>
      <c r="K81" s="93" t="s">
        <v>488</v>
      </c>
      <c r="L81" s="187">
        <v>1.59765</v>
      </c>
      <c r="N81" s="93" t="s">
        <v>73</v>
      </c>
      <c r="O81" s="113">
        <v>-30.5</v>
      </c>
      <c r="P81" s="155">
        <f t="shared" si="4"/>
        <v>-128466</v>
      </c>
      <c r="Q81" s="116">
        <f t="shared" si="7"/>
        <v>2442703.6000000006</v>
      </c>
      <c r="R81" s="154">
        <f t="shared" si="5"/>
        <v>122135.18000000004</v>
      </c>
      <c r="S81" s="154"/>
    </row>
    <row r="82" spans="1:19" ht="13.5">
      <c r="A82" s="85">
        <f t="shared" si="6"/>
        <v>72</v>
      </c>
      <c r="C82" s="93" t="s">
        <v>449</v>
      </c>
      <c r="D82" s="116">
        <v>687000</v>
      </c>
      <c r="G82" s="93" t="s">
        <v>486</v>
      </c>
      <c r="H82" s="190">
        <v>1.6391</v>
      </c>
      <c r="I82" s="191">
        <v>1.63762</v>
      </c>
      <c r="J82" s="168">
        <f>SUM(H82-I82)</f>
        <v>0.0014799999999999258</v>
      </c>
      <c r="K82" s="93" t="s">
        <v>487</v>
      </c>
      <c r="L82" s="187">
        <v>1.63762</v>
      </c>
      <c r="N82" s="93" t="s">
        <v>73</v>
      </c>
      <c r="O82" s="113">
        <v>-14.8</v>
      </c>
      <c r="P82" s="155">
        <f t="shared" si="4"/>
        <v>-122011.2</v>
      </c>
      <c r="Q82" s="116">
        <f t="shared" si="7"/>
        <v>2320692.4000000004</v>
      </c>
      <c r="R82" s="154">
        <f t="shared" si="5"/>
        <v>116034.62000000002</v>
      </c>
      <c r="S82" s="154"/>
    </row>
    <row r="83" spans="1:19" ht="13.5">
      <c r="A83" s="85">
        <f t="shared" si="6"/>
        <v>73</v>
      </c>
      <c r="C83" s="93" t="s">
        <v>91</v>
      </c>
      <c r="D83" s="116">
        <v>338000</v>
      </c>
      <c r="G83" s="93" t="s">
        <v>489</v>
      </c>
      <c r="H83" s="190">
        <v>1.63456</v>
      </c>
      <c r="I83" s="191">
        <v>1.63742</v>
      </c>
      <c r="J83" s="168">
        <f>SUM(H83-I83)*-1</f>
        <v>0.0028600000000000847</v>
      </c>
      <c r="K83" s="93" t="s">
        <v>490</v>
      </c>
      <c r="L83" s="187">
        <v>1.63742</v>
      </c>
      <c r="N83" s="93" t="s">
        <v>73</v>
      </c>
      <c r="O83" s="113">
        <v>-28.6</v>
      </c>
      <c r="P83" s="155">
        <f t="shared" si="4"/>
        <v>-116001.59999999999</v>
      </c>
      <c r="Q83" s="116">
        <f t="shared" si="7"/>
        <v>2204690.8000000003</v>
      </c>
      <c r="R83" s="154">
        <f t="shared" si="5"/>
        <v>110234.54000000002</v>
      </c>
      <c r="S83" s="154"/>
    </row>
    <row r="84" spans="1:18" ht="14.25" thickBot="1">
      <c r="A84" s="195"/>
      <c r="B84" s="196"/>
      <c r="C84" s="196"/>
      <c r="D84" s="195"/>
      <c r="E84" s="196"/>
      <c r="F84" s="196"/>
      <c r="G84" s="197"/>
      <c r="H84" s="198"/>
      <c r="I84" s="198"/>
      <c r="J84" s="196"/>
      <c r="K84" s="195"/>
      <c r="L84" s="199" t="s">
        <v>491</v>
      </c>
      <c r="M84" s="196"/>
      <c r="N84" s="200"/>
      <c r="O84" s="200">
        <f>SUM(O71:O83)</f>
        <v>652.5</v>
      </c>
      <c r="P84" s="201">
        <f>SUM(P71:P83)</f>
        <v>1204690.7999999998</v>
      </c>
      <c r="Q84" s="202"/>
      <c r="R84" s="202"/>
    </row>
    <row r="85" spans="1:23" ht="13.5">
      <c r="A85" s="161"/>
      <c r="B85" s="162"/>
      <c r="C85" s="162"/>
      <c r="D85" s="161"/>
      <c r="E85" s="162"/>
      <c r="F85" s="162"/>
      <c r="G85" s="164"/>
      <c r="H85" s="179"/>
      <c r="I85" s="179"/>
      <c r="J85" s="162"/>
      <c r="K85" s="161"/>
      <c r="L85" s="182"/>
      <c r="M85" s="162"/>
      <c r="N85" s="166"/>
      <c r="O85" s="167"/>
      <c r="P85" s="167"/>
      <c r="Q85" s="116">
        <v>1000000</v>
      </c>
      <c r="R85" s="133">
        <f>SUM(Q85*0.05)</f>
        <v>50000</v>
      </c>
      <c r="S85" s="133"/>
      <c r="T85" s="156"/>
      <c r="U85" s="157"/>
      <c r="V85" s="158"/>
      <c r="W85" s="159"/>
    </row>
    <row r="86" spans="1:19" ht="13.5">
      <c r="A86" s="85">
        <f>SUM(A83+1)</f>
        <v>74</v>
      </c>
      <c r="D86" s="116"/>
      <c r="H86" s="190"/>
      <c r="I86" s="191"/>
      <c r="J86" s="168"/>
      <c r="L86" s="187"/>
      <c r="O86" s="113"/>
      <c r="P86" s="155">
        <f t="shared" si="4"/>
        <v>0</v>
      </c>
      <c r="Q86" s="116">
        <f t="shared" si="7"/>
        <v>1000000</v>
      </c>
      <c r="R86" s="154">
        <f t="shared" si="5"/>
        <v>50000</v>
      </c>
      <c r="S86" s="154"/>
    </row>
    <row r="87" spans="1:19" ht="13.5">
      <c r="A87" s="85">
        <f t="shared" si="6"/>
        <v>75</v>
      </c>
      <c r="D87" s="116"/>
      <c r="H87" s="190"/>
      <c r="I87" s="191"/>
      <c r="J87" s="168"/>
      <c r="L87" s="187"/>
      <c r="O87" s="113"/>
      <c r="P87" s="155">
        <f t="shared" si="4"/>
        <v>0</v>
      </c>
      <c r="Q87" s="116">
        <f t="shared" si="7"/>
        <v>1000000</v>
      </c>
      <c r="R87" s="154">
        <f t="shared" si="5"/>
        <v>50000</v>
      </c>
      <c r="S87" s="154"/>
    </row>
    <row r="88" spans="1:19" ht="13.5">
      <c r="A88" s="85">
        <f t="shared" si="6"/>
        <v>76</v>
      </c>
      <c r="D88" s="116"/>
      <c r="H88" s="190"/>
      <c r="I88" s="191"/>
      <c r="J88" s="168"/>
      <c r="L88" s="187"/>
      <c r="O88" s="113"/>
      <c r="P88" s="155">
        <f t="shared" si="4"/>
        <v>0</v>
      </c>
      <c r="Q88" s="116">
        <f t="shared" si="7"/>
        <v>1000000</v>
      </c>
      <c r="R88" s="154">
        <f t="shared" si="5"/>
        <v>50000</v>
      </c>
      <c r="S88" s="154"/>
    </row>
    <row r="89" spans="1:19" ht="13.5">
      <c r="A89" s="85">
        <f t="shared" si="6"/>
        <v>77</v>
      </c>
      <c r="D89" s="116"/>
      <c r="H89" s="190"/>
      <c r="I89" s="191"/>
      <c r="J89" s="168"/>
      <c r="L89" s="187"/>
      <c r="O89" s="113"/>
      <c r="P89" s="155">
        <f t="shared" si="4"/>
        <v>0</v>
      </c>
      <c r="Q89" s="116">
        <f t="shared" si="7"/>
        <v>1000000</v>
      </c>
      <c r="R89" s="154">
        <f t="shared" si="5"/>
        <v>50000</v>
      </c>
      <c r="S89" s="154"/>
    </row>
    <row r="90" spans="1:19" ht="13.5">
      <c r="A90" s="85">
        <f t="shared" si="6"/>
        <v>78</v>
      </c>
      <c r="D90" s="116"/>
      <c r="H90" s="190"/>
      <c r="I90" s="191"/>
      <c r="J90" s="168"/>
      <c r="L90" s="187"/>
      <c r="O90" s="113"/>
      <c r="P90" s="155">
        <f t="shared" si="4"/>
        <v>0</v>
      </c>
      <c r="Q90" s="116">
        <f t="shared" si="7"/>
        <v>1000000</v>
      </c>
      <c r="R90" s="154">
        <f t="shared" si="5"/>
        <v>50000</v>
      </c>
      <c r="S90" s="154"/>
    </row>
    <row r="91" spans="1:19" ht="13.5">
      <c r="A91" s="85">
        <f t="shared" si="6"/>
        <v>79</v>
      </c>
      <c r="D91" s="116"/>
      <c r="H91" s="190"/>
      <c r="I91" s="191"/>
      <c r="J91" s="168"/>
      <c r="L91" s="187"/>
      <c r="O91" s="113"/>
      <c r="P91" s="155">
        <f t="shared" si="4"/>
        <v>0</v>
      </c>
      <c r="Q91" s="116">
        <f t="shared" si="7"/>
        <v>1000000</v>
      </c>
      <c r="R91" s="154">
        <f t="shared" si="5"/>
        <v>50000</v>
      </c>
      <c r="S91" s="154"/>
    </row>
    <row r="92" spans="1:19" ht="13.5">
      <c r="A92" s="85">
        <f t="shared" si="6"/>
        <v>80</v>
      </c>
      <c r="D92" s="116"/>
      <c r="H92" s="190"/>
      <c r="I92" s="191"/>
      <c r="J92" s="168"/>
      <c r="L92" s="187"/>
      <c r="O92" s="113"/>
      <c r="P92" s="155">
        <f t="shared" si="4"/>
        <v>0</v>
      </c>
      <c r="Q92" s="116">
        <f t="shared" si="7"/>
        <v>1000000</v>
      </c>
      <c r="R92" s="154">
        <f t="shared" si="5"/>
        <v>50000</v>
      </c>
      <c r="S92" s="154"/>
    </row>
    <row r="93" spans="1:19" ht="13.5">
      <c r="A93" s="85">
        <f t="shared" si="6"/>
        <v>81</v>
      </c>
      <c r="D93" s="116"/>
      <c r="H93" s="190"/>
      <c r="I93" s="191"/>
      <c r="J93" s="168"/>
      <c r="L93" s="187"/>
      <c r="O93" s="113"/>
      <c r="P93" s="155">
        <f t="shared" si="4"/>
        <v>0</v>
      </c>
      <c r="Q93" s="116">
        <f t="shared" si="7"/>
        <v>1000000</v>
      </c>
      <c r="R93" s="154">
        <f t="shared" si="5"/>
        <v>50000</v>
      </c>
      <c r="S93" s="154"/>
    </row>
    <row r="94" spans="1:19" ht="13.5">
      <c r="A94" s="85">
        <f t="shared" si="6"/>
        <v>82</v>
      </c>
      <c r="D94" s="116"/>
      <c r="H94" s="190"/>
      <c r="I94" s="191"/>
      <c r="J94" s="168"/>
      <c r="L94" s="187"/>
      <c r="O94" s="113"/>
      <c r="P94" s="155">
        <f t="shared" si="4"/>
        <v>0</v>
      </c>
      <c r="Q94" s="116">
        <f t="shared" si="7"/>
        <v>1000000</v>
      </c>
      <c r="R94" s="154">
        <f t="shared" si="5"/>
        <v>50000</v>
      </c>
      <c r="S94" s="154"/>
    </row>
    <row r="95" spans="1:19" ht="13.5">
      <c r="A95" s="85">
        <f t="shared" si="6"/>
        <v>83</v>
      </c>
      <c r="D95" s="116"/>
      <c r="H95" s="190"/>
      <c r="I95" s="191"/>
      <c r="J95" s="168"/>
      <c r="L95" s="187"/>
      <c r="O95" s="113"/>
      <c r="P95" s="155">
        <f t="shared" si="4"/>
        <v>0</v>
      </c>
      <c r="Q95" s="116">
        <f t="shared" si="7"/>
        <v>1000000</v>
      </c>
      <c r="R95" s="154">
        <f t="shared" si="5"/>
        <v>50000</v>
      </c>
      <c r="S95" s="154"/>
    </row>
    <row r="96" spans="1:19" ht="13.5">
      <c r="A96" s="85">
        <f t="shared" si="6"/>
        <v>84</v>
      </c>
      <c r="D96" s="116"/>
      <c r="H96" s="190"/>
      <c r="I96" s="191"/>
      <c r="J96" s="168"/>
      <c r="L96" s="187"/>
      <c r="O96" s="113"/>
      <c r="P96" s="155">
        <f t="shared" si="4"/>
        <v>0</v>
      </c>
      <c r="Q96" s="116">
        <f t="shared" si="7"/>
        <v>1000000</v>
      </c>
      <c r="R96" s="154">
        <f t="shared" si="5"/>
        <v>50000</v>
      </c>
      <c r="S96" s="154"/>
    </row>
    <row r="97" spans="1:19" ht="13.5">
      <c r="A97" s="85">
        <f t="shared" si="6"/>
        <v>85</v>
      </c>
      <c r="D97" s="116"/>
      <c r="H97" s="190"/>
      <c r="I97" s="191"/>
      <c r="J97" s="168"/>
      <c r="L97" s="187"/>
      <c r="O97" s="113"/>
      <c r="P97" s="155">
        <f t="shared" si="4"/>
        <v>0</v>
      </c>
      <c r="Q97" s="116">
        <f t="shared" si="7"/>
        <v>1000000</v>
      </c>
      <c r="R97" s="154">
        <f t="shared" si="5"/>
        <v>50000</v>
      </c>
      <c r="S97" s="154"/>
    </row>
    <row r="98" spans="1:19" ht="13.5">
      <c r="A98" s="85">
        <f t="shared" si="6"/>
        <v>86</v>
      </c>
      <c r="D98" s="116"/>
      <c r="H98" s="190"/>
      <c r="I98" s="191"/>
      <c r="J98" s="168"/>
      <c r="L98" s="187"/>
      <c r="O98" s="113"/>
      <c r="P98" s="155">
        <f t="shared" si="4"/>
        <v>0</v>
      </c>
      <c r="Q98" s="116">
        <f t="shared" si="7"/>
        <v>1000000</v>
      </c>
      <c r="R98" s="154">
        <f t="shared" si="5"/>
        <v>50000</v>
      </c>
      <c r="S98" s="154"/>
    </row>
    <row r="99" spans="1:19" ht="13.5">
      <c r="A99" s="85">
        <f t="shared" si="6"/>
        <v>87</v>
      </c>
      <c r="D99" s="116"/>
      <c r="H99" s="190"/>
      <c r="I99" s="191"/>
      <c r="J99" s="168"/>
      <c r="L99" s="187"/>
      <c r="O99" s="113"/>
      <c r="P99" s="155">
        <f t="shared" si="4"/>
        <v>0</v>
      </c>
      <c r="Q99" s="116">
        <f t="shared" si="7"/>
        <v>1000000</v>
      </c>
      <c r="R99" s="154">
        <f t="shared" si="5"/>
        <v>50000</v>
      </c>
      <c r="S99" s="154"/>
    </row>
    <row r="100" spans="1:19" ht="13.5">
      <c r="A100" s="85">
        <f t="shared" si="6"/>
        <v>88</v>
      </c>
      <c r="D100" s="116"/>
      <c r="H100" s="190"/>
      <c r="I100" s="191"/>
      <c r="J100" s="168"/>
      <c r="L100" s="187"/>
      <c r="O100" s="113"/>
      <c r="P100" s="155">
        <f t="shared" si="4"/>
        <v>0</v>
      </c>
      <c r="Q100" s="116">
        <f t="shared" si="7"/>
        <v>1000000</v>
      </c>
      <c r="R100" s="154">
        <f t="shared" si="5"/>
        <v>50000</v>
      </c>
      <c r="S100" s="154"/>
    </row>
    <row r="101" spans="1:19" ht="13.5">
      <c r="A101" s="85">
        <f t="shared" si="6"/>
        <v>89</v>
      </c>
      <c r="D101" s="116"/>
      <c r="H101" s="190"/>
      <c r="I101" s="191"/>
      <c r="J101" s="168"/>
      <c r="L101" s="187"/>
      <c r="O101" s="113"/>
      <c r="P101" s="155">
        <f t="shared" si="4"/>
        <v>0</v>
      </c>
      <c r="Q101" s="116">
        <f t="shared" si="7"/>
        <v>1000000</v>
      </c>
      <c r="R101" s="154">
        <f t="shared" si="5"/>
        <v>50000</v>
      </c>
      <c r="S101" s="154"/>
    </row>
    <row r="102" spans="1:19" ht="13.5">
      <c r="A102" s="85">
        <f t="shared" si="6"/>
        <v>90</v>
      </c>
      <c r="D102" s="116"/>
      <c r="H102" s="190"/>
      <c r="I102" s="191"/>
      <c r="J102" s="168"/>
      <c r="L102" s="187"/>
      <c r="O102" s="113"/>
      <c r="P102" s="155">
        <f t="shared" si="4"/>
        <v>0</v>
      </c>
      <c r="Q102" s="116">
        <f t="shared" si="7"/>
        <v>1000000</v>
      </c>
      <c r="R102" s="154">
        <f t="shared" si="5"/>
        <v>50000</v>
      </c>
      <c r="S102" s="154"/>
    </row>
    <row r="103" spans="1:19" ht="13.5">
      <c r="A103" s="85">
        <f t="shared" si="6"/>
        <v>91</v>
      </c>
      <c r="D103" s="116"/>
      <c r="H103" s="190"/>
      <c r="I103" s="191"/>
      <c r="J103" s="168"/>
      <c r="L103" s="187"/>
      <c r="O103" s="113"/>
      <c r="P103" s="155">
        <f t="shared" si="4"/>
        <v>0</v>
      </c>
      <c r="Q103" s="116">
        <f t="shared" si="7"/>
        <v>1000000</v>
      </c>
      <c r="R103" s="154">
        <f t="shared" si="5"/>
        <v>50000</v>
      </c>
      <c r="S103" s="154"/>
    </row>
    <row r="104" spans="1:19" ht="13.5">
      <c r="A104" s="85">
        <f t="shared" si="6"/>
        <v>92</v>
      </c>
      <c r="D104" s="116"/>
      <c r="H104" s="190"/>
      <c r="I104" s="191"/>
      <c r="J104" s="168"/>
      <c r="L104" s="187"/>
      <c r="O104" s="113"/>
      <c r="P104" s="155">
        <f t="shared" si="4"/>
        <v>0</v>
      </c>
      <c r="Q104" s="116">
        <f t="shared" si="7"/>
        <v>1000000</v>
      </c>
      <c r="R104" s="154">
        <f t="shared" si="5"/>
        <v>50000</v>
      </c>
      <c r="S104" s="154"/>
    </row>
    <row r="105" spans="1:19" ht="13.5">
      <c r="A105" s="85">
        <f t="shared" si="6"/>
        <v>93</v>
      </c>
      <c r="D105" s="116"/>
      <c r="H105" s="190"/>
      <c r="I105" s="191"/>
      <c r="J105" s="168"/>
      <c r="L105" s="187"/>
      <c r="O105" s="113"/>
      <c r="P105" s="155">
        <f t="shared" si="4"/>
        <v>0</v>
      </c>
      <c r="Q105" s="116">
        <f t="shared" si="7"/>
        <v>1000000</v>
      </c>
      <c r="R105" s="154">
        <f t="shared" si="5"/>
        <v>50000</v>
      </c>
      <c r="S105" s="154"/>
    </row>
    <row r="106" spans="1:19" ht="13.5">
      <c r="A106" s="85">
        <f t="shared" si="6"/>
        <v>94</v>
      </c>
      <c r="D106" s="116"/>
      <c r="H106" s="190"/>
      <c r="I106" s="191"/>
      <c r="J106" s="168"/>
      <c r="L106" s="187"/>
      <c r="O106" s="113"/>
      <c r="P106" s="155">
        <f t="shared" si="4"/>
        <v>0</v>
      </c>
      <c r="Q106" s="116">
        <f t="shared" si="7"/>
        <v>1000000</v>
      </c>
      <c r="R106" s="154">
        <f t="shared" si="5"/>
        <v>50000</v>
      </c>
      <c r="S106" s="154"/>
    </row>
    <row r="107" spans="1:19" ht="13.5">
      <c r="A107" s="85">
        <f t="shared" si="6"/>
        <v>95</v>
      </c>
      <c r="D107" s="116"/>
      <c r="H107" s="190"/>
      <c r="I107" s="191"/>
      <c r="J107" s="168"/>
      <c r="L107" s="187"/>
      <c r="O107" s="113"/>
      <c r="P107" s="155">
        <f t="shared" si="4"/>
        <v>0</v>
      </c>
      <c r="Q107" s="116">
        <f t="shared" si="7"/>
        <v>1000000</v>
      </c>
      <c r="R107" s="154">
        <f t="shared" si="5"/>
        <v>50000</v>
      </c>
      <c r="S107" s="154"/>
    </row>
    <row r="108" spans="1:19" ht="13.5">
      <c r="A108" s="85">
        <f>SUM(A107+1)</f>
        <v>96</v>
      </c>
      <c r="D108" s="116"/>
      <c r="H108" s="190"/>
      <c r="I108" s="191"/>
      <c r="J108" s="168"/>
      <c r="L108" s="187"/>
      <c r="O108" s="113"/>
      <c r="P108" s="155">
        <f>SUM(D108*O108)/100*1.2</f>
        <v>0</v>
      </c>
      <c r="Q108" s="116">
        <f>SUM(Q105+P108)</f>
        <v>1000000</v>
      </c>
      <c r="R108" s="154">
        <f>SUM(Q108*0.05)</f>
        <v>50000</v>
      </c>
      <c r="S108" s="154"/>
    </row>
    <row r="109" spans="1:19" ht="13.5">
      <c r="A109" s="85">
        <f t="shared" si="6"/>
        <v>97</v>
      </c>
      <c r="D109" s="116"/>
      <c r="H109" s="190"/>
      <c r="I109" s="191"/>
      <c r="J109" s="168"/>
      <c r="L109" s="187"/>
      <c r="O109" s="113"/>
      <c r="P109" s="155">
        <f>SUM(D109*O109)/100*1.2</f>
        <v>0</v>
      </c>
      <c r="Q109" s="116">
        <f>SUM(Q108+P109)</f>
        <v>1000000</v>
      </c>
      <c r="R109" s="154">
        <f>SUM(Q109*0.05)</f>
        <v>50000</v>
      </c>
      <c r="S109" s="154"/>
    </row>
    <row r="110" spans="1:19" ht="13.5">
      <c r="A110" s="85">
        <f>SUM(A109+1)</f>
        <v>98</v>
      </c>
      <c r="D110" s="116"/>
      <c r="H110" s="190"/>
      <c r="I110" s="191"/>
      <c r="J110" s="168"/>
      <c r="L110" s="187"/>
      <c r="O110" s="113"/>
      <c r="P110" s="155">
        <f t="shared" si="4"/>
        <v>0</v>
      </c>
      <c r="Q110" s="116">
        <f>SUM(Q107+P110)</f>
        <v>1000000</v>
      </c>
      <c r="R110" s="154">
        <f t="shared" si="5"/>
        <v>50000</v>
      </c>
      <c r="S110" s="154"/>
    </row>
    <row r="111" spans="1:19" ht="13.5">
      <c r="A111" s="85">
        <f t="shared" si="6"/>
        <v>99</v>
      </c>
      <c r="D111" s="116"/>
      <c r="H111" s="190"/>
      <c r="I111" s="191"/>
      <c r="J111" s="168"/>
      <c r="L111" s="187"/>
      <c r="O111" s="113"/>
      <c r="P111" s="155">
        <f t="shared" si="4"/>
        <v>0</v>
      </c>
      <c r="Q111" s="116">
        <f t="shared" si="7"/>
        <v>1000000</v>
      </c>
      <c r="R111" s="154">
        <f t="shared" si="5"/>
        <v>50000</v>
      </c>
      <c r="S111" s="154"/>
    </row>
    <row r="112" spans="1:18" ht="14.25" thickBot="1">
      <c r="A112" s="94">
        <f t="shared" si="6"/>
        <v>100</v>
      </c>
      <c r="B112" s="96"/>
      <c r="C112" s="96"/>
      <c r="D112" s="117"/>
      <c r="E112" s="173"/>
      <c r="F112" s="96"/>
      <c r="G112" s="96"/>
      <c r="H112" s="192"/>
      <c r="I112" s="193"/>
      <c r="J112" s="170"/>
      <c r="K112" s="96"/>
      <c r="L112" s="194"/>
      <c r="M112" s="173"/>
      <c r="N112" s="96"/>
      <c r="O112" s="114"/>
      <c r="P112" s="118">
        <f t="shared" si="4"/>
        <v>0</v>
      </c>
      <c r="Q112" s="118">
        <f t="shared" si="7"/>
        <v>1000000</v>
      </c>
      <c r="R112" s="135">
        <f t="shared" si="5"/>
        <v>50000</v>
      </c>
    </row>
    <row r="113" spans="10:17" ht="14.25" thickTop="1">
      <c r="J113" s="95"/>
      <c r="N113" s="95" t="s">
        <v>35</v>
      </c>
      <c r="O113" s="113">
        <f>SUM(O21+O41+O62+O69+O84)</f>
        <v>4.500000000000114</v>
      </c>
      <c r="P113" s="116">
        <f>SUM(P21+P41+P62+P69+P84)</f>
        <v>353984.59999999986</v>
      </c>
      <c r="Q113" s="116"/>
    </row>
    <row r="114" spans="10:15" ht="13.5">
      <c r="J114" s="91"/>
      <c r="O114" s="91"/>
    </row>
    <row r="115" spans="10:15" ht="13.5">
      <c r="J115" s="91"/>
      <c r="O115" s="91"/>
    </row>
    <row r="116" ht="13.5" customHeight="1"/>
    <row r="117" spans="10:15" ht="13.5">
      <c r="J117" s="92"/>
      <c r="N117" s="97"/>
      <c r="O117" s="92"/>
    </row>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sheetData>
  <sheetProtection/>
  <mergeCells count="3">
    <mergeCell ref="T3:U3"/>
    <mergeCell ref="T24:U24"/>
    <mergeCell ref="T48:U48"/>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X137"/>
  <sheetViews>
    <sheetView zoomScalePageLayoutView="0" workbookViewId="0" topLeftCell="A1">
      <selection activeCell="B2" sqref="B2"/>
    </sheetView>
  </sheetViews>
  <sheetFormatPr defaultColWidth="10.00390625" defaultRowHeight="13.5"/>
  <cols>
    <col min="1" max="1" width="5.00390625" style="85" customWidth="1"/>
    <col min="2" max="2" width="10.00390625" style="93" customWidth="1"/>
    <col min="3" max="3" width="5.00390625" style="93" customWidth="1"/>
    <col min="4" max="4" width="12.50390625" style="85" customWidth="1"/>
    <col min="5" max="5" width="15.00390625" style="209" customWidth="1"/>
    <col min="6" max="6" width="6.25390625" style="93" customWidth="1"/>
    <col min="7" max="7" width="15.00390625" style="93" customWidth="1"/>
    <col min="8" max="8" width="12.50390625" style="184" customWidth="1"/>
    <col min="9" max="9" width="12.50390625" style="181" customWidth="1"/>
    <col min="10" max="10" width="10.00390625" style="85" customWidth="1"/>
    <col min="11" max="11" width="15.00390625" style="93" customWidth="1"/>
    <col min="12" max="12" width="12.50390625" style="181" customWidth="1"/>
    <col min="13" max="13" width="15.00390625" style="174" customWidth="1"/>
    <col min="14" max="14" width="5.00390625" style="93" customWidth="1"/>
    <col min="15" max="15" width="10.00390625" style="85" customWidth="1"/>
    <col min="16" max="16" width="12.50390625" style="85" customWidth="1"/>
    <col min="17" max="17" width="15.00390625" style="85" customWidth="1"/>
    <col min="18" max="19" width="12.50390625" style="0" customWidth="1"/>
    <col min="20" max="24" width="15.00390625" style="0" customWidth="1"/>
  </cols>
  <sheetData>
    <row r="1" spans="1:19" s="93" customFormat="1" ht="13.5">
      <c r="A1" s="140" t="s">
        <v>64</v>
      </c>
      <c r="B1" s="136" t="s">
        <v>22</v>
      </c>
      <c r="C1" s="136" t="s">
        <v>23</v>
      </c>
      <c r="D1" s="136" t="s">
        <v>24</v>
      </c>
      <c r="E1" s="208" t="s">
        <v>125</v>
      </c>
      <c r="F1" s="136" t="s">
        <v>25</v>
      </c>
      <c r="G1" s="136" t="s">
        <v>26</v>
      </c>
      <c r="H1" s="136" t="s">
        <v>27</v>
      </c>
      <c r="I1" s="138" t="s">
        <v>68</v>
      </c>
      <c r="J1" s="137" t="s">
        <v>72</v>
      </c>
      <c r="K1" s="136" t="s">
        <v>28</v>
      </c>
      <c r="L1" s="136" t="s">
        <v>29</v>
      </c>
      <c r="M1" s="136" t="s">
        <v>30</v>
      </c>
      <c r="N1" s="136" t="s">
        <v>31</v>
      </c>
      <c r="O1" s="139" t="s">
        <v>124</v>
      </c>
      <c r="P1" s="137" t="s">
        <v>70</v>
      </c>
      <c r="Q1" s="139" t="s">
        <v>69</v>
      </c>
      <c r="R1" s="140" t="s">
        <v>71</v>
      </c>
      <c r="S1" s="133"/>
    </row>
    <row r="2" spans="1:24" s="93" customFormat="1" ht="14.25" thickBot="1">
      <c r="A2" s="150"/>
      <c r="B2" s="151"/>
      <c r="C2" s="151"/>
      <c r="D2" s="151"/>
      <c r="E2" s="210"/>
      <c r="F2" s="151"/>
      <c r="G2" s="151"/>
      <c r="H2" s="180"/>
      <c r="I2" s="183"/>
      <c r="J2" s="152"/>
      <c r="K2" s="151"/>
      <c r="L2" s="180"/>
      <c r="M2" s="151"/>
      <c r="N2" s="151"/>
      <c r="O2" s="151"/>
      <c r="P2" s="152"/>
      <c r="Q2" s="153">
        <v>1000000</v>
      </c>
      <c r="R2" s="133">
        <f>SUM(Q2*0.05)</f>
        <v>50000</v>
      </c>
      <c r="S2" s="154"/>
      <c r="T2"/>
      <c r="U2"/>
      <c r="V2"/>
      <c r="W2"/>
      <c r="X2"/>
    </row>
    <row r="3" spans="1:22" ht="13.5" customHeight="1" thickBot="1">
      <c r="A3" s="85">
        <v>1</v>
      </c>
      <c r="B3" s="93" t="s">
        <v>86</v>
      </c>
      <c r="C3" s="93" t="s">
        <v>91</v>
      </c>
      <c r="D3" s="116">
        <v>510000</v>
      </c>
      <c r="E3" s="209" t="s">
        <v>33</v>
      </c>
      <c r="F3" s="93" t="s">
        <v>89</v>
      </c>
      <c r="G3" s="93" t="s">
        <v>492</v>
      </c>
      <c r="H3" s="181">
        <v>108.581</v>
      </c>
      <c r="I3" s="181">
        <v>108.679</v>
      </c>
      <c r="J3" s="134">
        <f>SUM(H3-I3)*-1</f>
        <v>0.09799999999999898</v>
      </c>
      <c r="K3" s="93" t="s">
        <v>493</v>
      </c>
      <c r="L3" s="181">
        <v>108.679</v>
      </c>
      <c r="M3" s="174" t="s">
        <v>34</v>
      </c>
      <c r="N3" s="93" t="s">
        <v>73</v>
      </c>
      <c r="O3" s="113">
        <v>-9.8</v>
      </c>
      <c r="P3" s="116">
        <f>SUM(D3*O3)/100</f>
        <v>-49980</v>
      </c>
      <c r="Q3" s="116">
        <f>SUM(P3)+1000000</f>
        <v>950020</v>
      </c>
      <c r="R3" s="154">
        <f aca="true" t="shared" si="0" ref="R3:R70">SUM(Q3*0.05)</f>
        <v>47501</v>
      </c>
      <c r="S3" s="154"/>
      <c r="T3" s="227" t="s">
        <v>36</v>
      </c>
      <c r="U3" s="228"/>
      <c r="V3" s="93"/>
    </row>
    <row r="4" spans="1:22" ht="13.5">
      <c r="A4" s="85">
        <f>SUM(A3+1)</f>
        <v>2</v>
      </c>
      <c r="C4" s="93" t="s">
        <v>76</v>
      </c>
      <c r="D4" s="116">
        <v>521000</v>
      </c>
      <c r="G4" s="93" t="s">
        <v>494</v>
      </c>
      <c r="H4" s="184">
        <v>109.049</v>
      </c>
      <c r="I4" s="181">
        <v>108.958</v>
      </c>
      <c r="J4" s="134">
        <f aca="true" t="shared" si="1" ref="J4:J71">SUM(H4-I4)</f>
        <v>0.09100000000000819</v>
      </c>
      <c r="K4" s="93" t="s">
        <v>495</v>
      </c>
      <c r="L4" s="181">
        <v>109.252</v>
      </c>
      <c r="N4" s="93" t="s">
        <v>67</v>
      </c>
      <c r="O4" s="113">
        <v>20.3</v>
      </c>
      <c r="P4" s="155">
        <f aca="true" t="shared" si="2" ref="P4:P71">SUM(D4*O4)/100</f>
        <v>105763</v>
      </c>
      <c r="Q4" s="116">
        <f>SUM(Q3+P4)</f>
        <v>1055783</v>
      </c>
      <c r="R4" s="154">
        <f t="shared" si="0"/>
        <v>52789.15</v>
      </c>
      <c r="S4" s="154"/>
      <c r="T4" s="98" t="s">
        <v>40</v>
      </c>
      <c r="U4" s="103"/>
      <c r="V4" s="93"/>
    </row>
    <row r="5" spans="1:22" ht="13.5">
      <c r="A5" s="85">
        <f aca="true" t="shared" si="3" ref="A5:A72">SUM(A4+1)</f>
        <v>3</v>
      </c>
      <c r="C5" s="93" t="s">
        <v>91</v>
      </c>
      <c r="D5" s="116">
        <v>379000</v>
      </c>
      <c r="E5" s="211"/>
      <c r="G5" s="93" t="s">
        <v>496</v>
      </c>
      <c r="H5" s="184">
        <v>109.328</v>
      </c>
      <c r="I5" s="181">
        <v>109.467</v>
      </c>
      <c r="J5" s="134">
        <f>SUM(H5-I5)*-1</f>
        <v>0.1389999999999958</v>
      </c>
      <c r="K5" s="93" t="s">
        <v>497</v>
      </c>
      <c r="L5" s="181">
        <v>108.429</v>
      </c>
      <c r="N5" s="93" t="s">
        <v>67</v>
      </c>
      <c r="O5" s="113">
        <v>89.9</v>
      </c>
      <c r="P5" s="155">
        <f t="shared" si="2"/>
        <v>340721</v>
      </c>
      <c r="Q5" s="116">
        <f aca="true" t="shared" si="4" ref="Q5:Q72">SUM(Q4+P5)</f>
        <v>1396504</v>
      </c>
      <c r="R5" s="154">
        <f t="shared" si="0"/>
        <v>69825.2</v>
      </c>
      <c r="S5" s="154"/>
      <c r="T5" s="99" t="s">
        <v>63</v>
      </c>
      <c r="U5" s="104"/>
      <c r="V5" s="93"/>
    </row>
    <row r="6" spans="1:22" ht="13.5">
      <c r="A6" s="85">
        <f t="shared" si="3"/>
        <v>4</v>
      </c>
      <c r="C6" s="93" t="s">
        <v>91</v>
      </c>
      <c r="D6" s="207">
        <v>263000</v>
      </c>
      <c r="E6" s="211"/>
      <c r="G6" s="93" t="s">
        <v>498</v>
      </c>
      <c r="H6" s="184">
        <v>108.074</v>
      </c>
      <c r="I6" s="181">
        <v>108.339</v>
      </c>
      <c r="J6" s="134">
        <f>SUM(H6-I6)*-1</f>
        <v>0.26500000000000057</v>
      </c>
      <c r="K6" s="93" t="s">
        <v>499</v>
      </c>
      <c r="L6" s="181">
        <v>107.961</v>
      </c>
      <c r="N6" s="93" t="s">
        <v>67</v>
      </c>
      <c r="O6" s="113">
        <v>11.3</v>
      </c>
      <c r="P6" s="155">
        <f t="shared" si="2"/>
        <v>29719</v>
      </c>
      <c r="Q6" s="116">
        <f t="shared" si="4"/>
        <v>1426223</v>
      </c>
      <c r="R6" s="154">
        <f t="shared" si="0"/>
        <v>71311.15000000001</v>
      </c>
      <c r="S6" s="154"/>
      <c r="T6" s="99" t="s">
        <v>62</v>
      </c>
      <c r="U6" s="104"/>
      <c r="V6" s="93"/>
    </row>
    <row r="7" spans="1:22" ht="13.5">
      <c r="A7" s="85">
        <f t="shared" si="3"/>
        <v>5</v>
      </c>
      <c r="C7" s="93" t="s">
        <v>76</v>
      </c>
      <c r="D7" s="116">
        <v>276000</v>
      </c>
      <c r="E7" s="211"/>
      <c r="G7" s="93" t="s">
        <v>500</v>
      </c>
      <c r="H7" s="184">
        <v>108.006</v>
      </c>
      <c r="I7" s="181">
        <v>107.748</v>
      </c>
      <c r="J7" s="134">
        <f t="shared" si="1"/>
        <v>0.25799999999999557</v>
      </c>
      <c r="K7" s="93" t="s">
        <v>501</v>
      </c>
      <c r="L7" s="181">
        <v>107.748</v>
      </c>
      <c r="N7" s="93" t="s">
        <v>73</v>
      </c>
      <c r="O7" s="113">
        <v>-25.8</v>
      </c>
      <c r="P7" s="155">
        <f t="shared" si="2"/>
        <v>-71208</v>
      </c>
      <c r="Q7" s="116">
        <f t="shared" si="4"/>
        <v>1355015</v>
      </c>
      <c r="R7" s="154">
        <f t="shared" si="0"/>
        <v>67750.75</v>
      </c>
      <c r="S7" s="154"/>
      <c r="T7" s="100" t="s">
        <v>41</v>
      </c>
      <c r="U7" s="104"/>
      <c r="V7" s="93"/>
    </row>
    <row r="8" spans="1:22" ht="13.5">
      <c r="A8" s="85">
        <f t="shared" si="3"/>
        <v>6</v>
      </c>
      <c r="C8" s="93" t="s">
        <v>76</v>
      </c>
      <c r="D8" s="116">
        <v>364000</v>
      </c>
      <c r="E8" s="211"/>
      <c r="G8" s="93" t="s">
        <v>502</v>
      </c>
      <c r="H8" s="184">
        <v>107.365</v>
      </c>
      <c r="I8" s="181">
        <v>107.179</v>
      </c>
      <c r="J8" s="134">
        <f t="shared" si="1"/>
        <v>0.18599999999999284</v>
      </c>
      <c r="K8" s="93" t="s">
        <v>503</v>
      </c>
      <c r="L8" s="181">
        <v>107.179</v>
      </c>
      <c r="N8" s="93" t="s">
        <v>73</v>
      </c>
      <c r="O8" s="113">
        <v>-18.6</v>
      </c>
      <c r="P8" s="155">
        <f t="shared" si="2"/>
        <v>-67704.00000000001</v>
      </c>
      <c r="Q8" s="116">
        <f t="shared" si="4"/>
        <v>1287311</v>
      </c>
      <c r="R8" s="154">
        <f t="shared" si="0"/>
        <v>64365.55</v>
      </c>
      <c r="S8" s="154"/>
      <c r="T8" s="100" t="s">
        <v>42</v>
      </c>
      <c r="U8" s="104"/>
      <c r="V8" s="93"/>
    </row>
    <row r="9" spans="1:22" ht="13.5">
      <c r="A9" s="85">
        <f t="shared" si="3"/>
        <v>7</v>
      </c>
      <c r="C9" s="93" t="s">
        <v>91</v>
      </c>
      <c r="D9" s="116">
        <v>267000</v>
      </c>
      <c r="E9" s="211"/>
      <c r="G9" s="93" t="s">
        <v>504</v>
      </c>
      <c r="H9" s="184">
        <v>106.938</v>
      </c>
      <c r="I9" s="181">
        <v>107.179</v>
      </c>
      <c r="J9" s="134">
        <f>SUM(H9-I9)*-1</f>
        <v>0.24099999999999966</v>
      </c>
      <c r="K9" s="93" t="s">
        <v>505</v>
      </c>
      <c r="L9" s="181">
        <v>107.179</v>
      </c>
      <c r="N9" s="93" t="s">
        <v>73</v>
      </c>
      <c r="O9" s="113">
        <v>-24.1</v>
      </c>
      <c r="P9" s="155">
        <f t="shared" si="2"/>
        <v>-64347</v>
      </c>
      <c r="Q9" s="116">
        <f t="shared" si="4"/>
        <v>1222964</v>
      </c>
      <c r="R9" s="154">
        <f t="shared" si="0"/>
        <v>61148.200000000004</v>
      </c>
      <c r="S9" s="154"/>
      <c r="T9" s="100" t="s">
        <v>43</v>
      </c>
      <c r="U9" s="105"/>
      <c r="V9" s="93"/>
    </row>
    <row r="10" spans="1:22" ht="13.5">
      <c r="A10" s="85">
        <f t="shared" si="3"/>
        <v>8</v>
      </c>
      <c r="C10" s="93" t="s">
        <v>76</v>
      </c>
      <c r="D10" s="116">
        <v>497000</v>
      </c>
      <c r="E10" s="211"/>
      <c r="G10" s="93" t="s">
        <v>506</v>
      </c>
      <c r="H10" s="184">
        <v>106.702</v>
      </c>
      <c r="I10" s="181">
        <v>106.579</v>
      </c>
      <c r="J10" s="134">
        <f t="shared" si="1"/>
        <v>0.12300000000000466</v>
      </c>
      <c r="K10" s="93" t="s">
        <v>507</v>
      </c>
      <c r="L10" s="181">
        <v>106.998</v>
      </c>
      <c r="N10" s="93" t="s">
        <v>67</v>
      </c>
      <c r="O10" s="113">
        <v>29.6</v>
      </c>
      <c r="P10" s="155">
        <f t="shared" si="2"/>
        <v>147112</v>
      </c>
      <c r="Q10" s="116">
        <f t="shared" si="4"/>
        <v>1370076</v>
      </c>
      <c r="R10" s="154">
        <f t="shared" si="0"/>
        <v>68503.8</v>
      </c>
      <c r="S10" s="154"/>
      <c r="T10" s="100" t="s">
        <v>44</v>
      </c>
      <c r="U10" s="104"/>
      <c r="V10" s="93"/>
    </row>
    <row r="11" spans="1:22" ht="13.5">
      <c r="A11" s="85">
        <f t="shared" si="3"/>
        <v>9</v>
      </c>
      <c r="C11" s="93" t="s">
        <v>76</v>
      </c>
      <c r="D11" s="116">
        <v>951000</v>
      </c>
      <c r="E11" s="211"/>
      <c r="G11" s="93" t="s">
        <v>508</v>
      </c>
      <c r="H11" s="184">
        <v>107.267</v>
      </c>
      <c r="I11" s="181">
        <v>107.195</v>
      </c>
      <c r="J11" s="134">
        <f t="shared" si="1"/>
        <v>0.07200000000000273</v>
      </c>
      <c r="K11" s="93" t="s">
        <v>509</v>
      </c>
      <c r="L11" s="181">
        <v>107.195</v>
      </c>
      <c r="N11" s="93" t="s">
        <v>73</v>
      </c>
      <c r="O11" s="113">
        <v>-7.2</v>
      </c>
      <c r="P11" s="155">
        <f t="shared" si="2"/>
        <v>-68472</v>
      </c>
      <c r="Q11" s="116">
        <f t="shared" si="4"/>
        <v>1301604</v>
      </c>
      <c r="R11" s="154">
        <f t="shared" si="0"/>
        <v>65080.200000000004</v>
      </c>
      <c r="S11" s="154"/>
      <c r="T11" s="101" t="s">
        <v>45</v>
      </c>
      <c r="U11" s="106"/>
      <c r="V11" s="93"/>
    </row>
    <row r="12" spans="1:22" ht="13.5">
      <c r="A12" s="85">
        <f t="shared" si="3"/>
        <v>10</v>
      </c>
      <c r="C12" s="93" t="s">
        <v>76</v>
      </c>
      <c r="D12" s="116">
        <v>809000</v>
      </c>
      <c r="E12" s="211"/>
      <c r="G12" s="93" t="s">
        <v>510</v>
      </c>
      <c r="H12" s="184">
        <v>108.1834</v>
      </c>
      <c r="I12" s="181">
        <v>108.103</v>
      </c>
      <c r="J12" s="134">
        <f t="shared" si="1"/>
        <v>0.08040000000001157</v>
      </c>
      <c r="K12" s="93" t="s">
        <v>511</v>
      </c>
      <c r="L12" s="181">
        <v>108.103</v>
      </c>
      <c r="N12" s="93" t="s">
        <v>73</v>
      </c>
      <c r="O12" s="113">
        <v>-8</v>
      </c>
      <c r="P12" s="155">
        <f t="shared" si="2"/>
        <v>-64720</v>
      </c>
      <c r="Q12" s="116">
        <f t="shared" si="4"/>
        <v>1236884</v>
      </c>
      <c r="R12" s="154">
        <f t="shared" si="0"/>
        <v>61844.200000000004</v>
      </c>
      <c r="S12" s="154"/>
      <c r="T12" s="100" t="s">
        <v>46</v>
      </c>
      <c r="U12" s="104"/>
      <c r="V12" s="93"/>
    </row>
    <row r="13" spans="1:22" ht="13.5">
      <c r="A13" s="85">
        <f t="shared" si="3"/>
        <v>11</v>
      </c>
      <c r="C13" s="93" t="s">
        <v>91</v>
      </c>
      <c r="D13" s="116">
        <v>138000</v>
      </c>
      <c r="E13" s="211"/>
      <c r="G13" s="93" t="s">
        <v>512</v>
      </c>
      <c r="H13" s="184">
        <v>108.907</v>
      </c>
      <c r="I13" s="181">
        <v>109.352</v>
      </c>
      <c r="J13" s="134">
        <f>SUM(H13-I13)*-1</f>
        <v>0.4450000000000074</v>
      </c>
      <c r="K13" s="93" t="s">
        <v>513</v>
      </c>
      <c r="L13" s="181">
        <v>109.027</v>
      </c>
      <c r="N13" s="93" t="s">
        <v>73</v>
      </c>
      <c r="O13" s="113">
        <v>-12</v>
      </c>
      <c r="P13" s="155">
        <f t="shared" si="2"/>
        <v>-16560</v>
      </c>
      <c r="Q13" s="116">
        <f t="shared" si="4"/>
        <v>1220324</v>
      </c>
      <c r="R13" s="154">
        <f t="shared" si="0"/>
        <v>61016.200000000004</v>
      </c>
      <c r="S13" s="154"/>
      <c r="T13" s="100" t="s">
        <v>47</v>
      </c>
      <c r="U13" s="105"/>
      <c r="V13" s="93"/>
    </row>
    <row r="14" spans="1:22" ht="13.5">
      <c r="A14" s="85">
        <f t="shared" si="3"/>
        <v>12</v>
      </c>
      <c r="C14" s="93" t="s">
        <v>76</v>
      </c>
      <c r="D14" s="116">
        <v>393000</v>
      </c>
      <c r="E14" s="211"/>
      <c r="G14" s="93" t="s">
        <v>514</v>
      </c>
      <c r="H14" s="184">
        <v>112.888</v>
      </c>
      <c r="I14" s="181">
        <v>112.733</v>
      </c>
      <c r="J14" s="134">
        <f t="shared" si="1"/>
        <v>0.15500000000000114</v>
      </c>
      <c r="K14" s="93" t="s">
        <v>515</v>
      </c>
      <c r="L14" s="181">
        <v>113.433</v>
      </c>
      <c r="N14" s="93" t="s">
        <v>67</v>
      </c>
      <c r="O14" s="113">
        <v>54.5</v>
      </c>
      <c r="P14" s="155">
        <f t="shared" si="2"/>
        <v>214185</v>
      </c>
      <c r="Q14" s="116">
        <f t="shared" si="4"/>
        <v>1434509</v>
      </c>
      <c r="R14" s="154">
        <f t="shared" si="0"/>
        <v>71725.45</v>
      </c>
      <c r="S14" s="154"/>
      <c r="T14" s="100" t="s">
        <v>48</v>
      </c>
      <c r="U14" s="104"/>
      <c r="V14" s="93"/>
    </row>
    <row r="15" spans="1:22" ht="13.5">
      <c r="A15" s="85">
        <f t="shared" si="3"/>
        <v>13</v>
      </c>
      <c r="C15" s="93" t="s">
        <v>76</v>
      </c>
      <c r="D15" s="116">
        <v>689000</v>
      </c>
      <c r="E15" s="211"/>
      <c r="G15" s="93" t="s">
        <v>516</v>
      </c>
      <c r="H15" s="184">
        <v>114.647</v>
      </c>
      <c r="I15" s="181">
        <v>114.543</v>
      </c>
      <c r="J15" s="134">
        <f t="shared" si="1"/>
        <v>0.1039999999999992</v>
      </c>
      <c r="K15" s="93" t="s">
        <v>517</v>
      </c>
      <c r="L15" s="181">
        <v>114.633</v>
      </c>
      <c r="N15" s="93" t="s">
        <v>73</v>
      </c>
      <c r="O15" s="113">
        <v>-1.4</v>
      </c>
      <c r="P15" s="155">
        <f t="shared" si="2"/>
        <v>-9645.999999999998</v>
      </c>
      <c r="Q15" s="116">
        <f t="shared" si="4"/>
        <v>1424863</v>
      </c>
      <c r="R15" s="154">
        <f t="shared" si="0"/>
        <v>71243.15000000001</v>
      </c>
      <c r="S15" s="154"/>
      <c r="T15" s="100" t="s">
        <v>15</v>
      </c>
      <c r="U15" s="107"/>
      <c r="V15" s="93"/>
    </row>
    <row r="16" spans="1:22" ht="13.5">
      <c r="A16" s="85">
        <f t="shared" si="3"/>
        <v>14</v>
      </c>
      <c r="C16" s="93" t="s">
        <v>76</v>
      </c>
      <c r="D16" s="116">
        <v>305000</v>
      </c>
      <c r="E16" s="211"/>
      <c r="G16" s="93" t="s">
        <v>518</v>
      </c>
      <c r="H16" s="184">
        <v>116.316</v>
      </c>
      <c r="I16" s="181">
        <v>116.083</v>
      </c>
      <c r="J16" s="134">
        <f t="shared" si="1"/>
        <v>0.2330000000000041</v>
      </c>
      <c r="K16" s="93" t="s">
        <v>519</v>
      </c>
      <c r="L16" s="181">
        <v>116.577</v>
      </c>
      <c r="N16" s="93" t="s">
        <v>67</v>
      </c>
      <c r="O16" s="113">
        <v>26.1</v>
      </c>
      <c r="P16" s="155">
        <f t="shared" si="2"/>
        <v>79605</v>
      </c>
      <c r="Q16" s="116">
        <f t="shared" si="4"/>
        <v>1504468</v>
      </c>
      <c r="R16" s="154">
        <f t="shared" si="0"/>
        <v>75223.40000000001</v>
      </c>
      <c r="S16" s="154"/>
      <c r="T16" s="100" t="s">
        <v>16</v>
      </c>
      <c r="U16" s="107"/>
      <c r="V16" s="93"/>
    </row>
    <row r="17" spans="1:22" ht="13.5">
      <c r="A17" s="85">
        <f t="shared" si="3"/>
        <v>15</v>
      </c>
      <c r="C17" s="93" t="s">
        <v>76</v>
      </c>
      <c r="D17" s="116">
        <v>574000</v>
      </c>
      <c r="E17" s="211"/>
      <c r="G17" s="93" t="s">
        <v>520</v>
      </c>
      <c r="H17" s="184">
        <v>116.805</v>
      </c>
      <c r="I17" s="181">
        <v>116.674</v>
      </c>
      <c r="J17" s="134">
        <f t="shared" si="1"/>
        <v>0.13100000000000023</v>
      </c>
      <c r="K17" s="93" t="s">
        <v>521</v>
      </c>
      <c r="L17" s="181">
        <v>118.287</v>
      </c>
      <c r="N17" s="93" t="s">
        <v>67</v>
      </c>
      <c r="O17" s="113">
        <v>148.2</v>
      </c>
      <c r="P17" s="155">
        <f t="shared" si="2"/>
        <v>850668</v>
      </c>
      <c r="Q17" s="116">
        <f t="shared" si="4"/>
        <v>2355136</v>
      </c>
      <c r="R17" s="154">
        <f t="shared" si="0"/>
        <v>117756.8</v>
      </c>
      <c r="S17" s="154"/>
      <c r="T17" s="100" t="s">
        <v>49</v>
      </c>
      <c r="U17" s="104"/>
      <c r="V17" s="93"/>
    </row>
    <row r="18" spans="1:22" ht="13.5">
      <c r="A18" s="85">
        <f t="shared" si="3"/>
        <v>16</v>
      </c>
      <c r="C18" s="93" t="s">
        <v>91</v>
      </c>
      <c r="D18" s="116">
        <v>597000</v>
      </c>
      <c r="E18" s="211"/>
      <c r="G18" s="93" t="s">
        <v>522</v>
      </c>
      <c r="H18" s="184">
        <v>117.758</v>
      </c>
      <c r="I18" s="181">
        <v>117.955</v>
      </c>
      <c r="J18" s="134">
        <f>SUM(H18-I18)*-1</f>
        <v>0.19700000000000273</v>
      </c>
      <c r="K18" s="93" t="s">
        <v>523</v>
      </c>
      <c r="L18" s="181">
        <v>117.955</v>
      </c>
      <c r="N18" s="93" t="s">
        <v>73</v>
      </c>
      <c r="O18" s="113">
        <v>-19.7</v>
      </c>
      <c r="P18" s="155">
        <f t="shared" si="2"/>
        <v>-117609</v>
      </c>
      <c r="Q18" s="116">
        <f t="shared" si="4"/>
        <v>2237527</v>
      </c>
      <c r="R18" s="154">
        <f t="shared" si="0"/>
        <v>111876.35</v>
      </c>
      <c r="S18" s="154"/>
      <c r="T18" s="100" t="s">
        <v>50</v>
      </c>
      <c r="U18" s="104"/>
      <c r="V18" s="93"/>
    </row>
    <row r="19" spans="1:22" ht="13.5">
      <c r="A19" s="85">
        <f t="shared" si="3"/>
        <v>17</v>
      </c>
      <c r="C19" s="93" t="s">
        <v>76</v>
      </c>
      <c r="D19" s="116">
        <v>621000</v>
      </c>
      <c r="E19" s="211"/>
      <c r="G19" s="93" t="s">
        <v>524</v>
      </c>
      <c r="H19" s="184">
        <v>118.426</v>
      </c>
      <c r="I19" s="181">
        <v>118.246</v>
      </c>
      <c r="J19" s="134">
        <f t="shared" si="1"/>
        <v>0.18000000000000682</v>
      </c>
      <c r="K19" s="93" t="s">
        <v>525</v>
      </c>
      <c r="L19" s="181">
        <v>118.246</v>
      </c>
      <c r="N19" s="93" t="s">
        <v>73</v>
      </c>
      <c r="O19" s="113">
        <v>-18</v>
      </c>
      <c r="P19" s="155">
        <f t="shared" si="2"/>
        <v>-111780</v>
      </c>
      <c r="Q19" s="116">
        <f t="shared" si="4"/>
        <v>2125747</v>
      </c>
      <c r="R19" s="154">
        <f t="shared" si="0"/>
        <v>106287.35</v>
      </c>
      <c r="S19" s="154"/>
      <c r="T19" s="100" t="s">
        <v>51</v>
      </c>
      <c r="U19" s="108"/>
      <c r="V19" s="93"/>
    </row>
    <row r="20" spans="1:22" ht="14.25" thickBot="1">
      <c r="A20" s="85">
        <f t="shared" si="3"/>
        <v>18</v>
      </c>
      <c r="C20" s="93" t="s">
        <v>76</v>
      </c>
      <c r="D20" s="116">
        <v>1265000</v>
      </c>
      <c r="E20" s="211"/>
      <c r="G20" s="93" t="s">
        <v>526</v>
      </c>
      <c r="H20" s="184">
        <v>118.905</v>
      </c>
      <c r="I20" s="181">
        <v>118.821</v>
      </c>
      <c r="J20" s="134">
        <f t="shared" si="1"/>
        <v>0.08400000000000318</v>
      </c>
      <c r="K20" s="93" t="s">
        <v>527</v>
      </c>
      <c r="L20" s="181">
        <v>118.821</v>
      </c>
      <c r="N20" s="93" t="s">
        <v>73</v>
      </c>
      <c r="O20" s="113">
        <v>-8.4</v>
      </c>
      <c r="P20" s="155">
        <f t="shared" si="2"/>
        <v>-106260</v>
      </c>
      <c r="Q20" s="116">
        <f t="shared" si="4"/>
        <v>2019487</v>
      </c>
      <c r="R20" s="154">
        <f t="shared" si="0"/>
        <v>100974.35</v>
      </c>
      <c r="S20" s="154"/>
      <c r="T20" s="102" t="s">
        <v>14</v>
      </c>
      <c r="U20" s="109"/>
      <c r="V20" s="93"/>
    </row>
    <row r="21" spans="1:22" ht="14.25" thickBot="1">
      <c r="A21" s="85">
        <f t="shared" si="3"/>
        <v>19</v>
      </c>
      <c r="C21" s="93" t="s">
        <v>76</v>
      </c>
      <c r="D21" s="116">
        <v>560000</v>
      </c>
      <c r="E21" s="211"/>
      <c r="G21" s="93" t="s">
        <v>528</v>
      </c>
      <c r="H21" s="184">
        <v>119.42</v>
      </c>
      <c r="I21" s="181">
        <v>119.24</v>
      </c>
      <c r="J21" s="134">
        <f t="shared" si="1"/>
        <v>0.18000000000000682</v>
      </c>
      <c r="K21" s="93" t="s">
        <v>529</v>
      </c>
      <c r="L21" s="181">
        <v>119.748</v>
      </c>
      <c r="N21" s="93" t="s">
        <v>67</v>
      </c>
      <c r="O21" s="113">
        <v>32.8</v>
      </c>
      <c r="P21" s="155">
        <f t="shared" si="2"/>
        <v>183680</v>
      </c>
      <c r="Q21" s="116">
        <f t="shared" si="4"/>
        <v>2203167</v>
      </c>
      <c r="R21" s="154">
        <f t="shared" si="0"/>
        <v>110158.35</v>
      </c>
      <c r="S21" s="154"/>
      <c r="T21" s="85"/>
      <c r="U21" s="85"/>
      <c r="V21" s="93"/>
    </row>
    <row r="22" spans="1:23" ht="14.25" thickBot="1">
      <c r="A22" s="85">
        <f t="shared" si="3"/>
        <v>20</v>
      </c>
      <c r="C22" s="93" t="s">
        <v>91</v>
      </c>
      <c r="D22" s="116">
        <v>200000</v>
      </c>
      <c r="E22" s="211"/>
      <c r="G22" s="93" t="s">
        <v>530</v>
      </c>
      <c r="H22" s="184">
        <v>119.702</v>
      </c>
      <c r="I22" s="181">
        <v>120.251</v>
      </c>
      <c r="J22" s="134">
        <f>SUM(H22-I22)*-1</f>
        <v>0.5490000000000066</v>
      </c>
      <c r="K22" s="93" t="s">
        <v>531</v>
      </c>
      <c r="L22" s="181">
        <v>120.251</v>
      </c>
      <c r="N22" s="93" t="s">
        <v>73</v>
      </c>
      <c r="O22" s="113">
        <v>-54.9</v>
      </c>
      <c r="P22" s="155">
        <f t="shared" si="2"/>
        <v>-109800</v>
      </c>
      <c r="Q22" s="116">
        <f t="shared" si="4"/>
        <v>2093367</v>
      </c>
      <c r="R22" s="154">
        <f t="shared" si="0"/>
        <v>104668.35</v>
      </c>
      <c r="S22" s="154"/>
      <c r="T22" s="227" t="s">
        <v>37</v>
      </c>
      <c r="U22" s="229"/>
      <c r="V22" s="1" t="s">
        <v>38</v>
      </c>
      <c r="W22" s="3" t="s">
        <v>39</v>
      </c>
    </row>
    <row r="23" spans="1:23" ht="13.5">
      <c r="A23" s="85">
        <f t="shared" si="3"/>
        <v>21</v>
      </c>
      <c r="C23" s="93" t="s">
        <v>76</v>
      </c>
      <c r="D23" s="116">
        <v>455000</v>
      </c>
      <c r="E23" s="211"/>
      <c r="G23" s="93" t="s">
        <v>532</v>
      </c>
      <c r="H23" s="184">
        <v>121.567</v>
      </c>
      <c r="I23" s="181">
        <v>121.337</v>
      </c>
      <c r="J23" s="134">
        <f t="shared" si="1"/>
        <v>0.22999999999998977</v>
      </c>
      <c r="K23" s="93" t="s">
        <v>533</v>
      </c>
      <c r="L23" s="181">
        <v>121.337</v>
      </c>
      <c r="N23" s="93" t="s">
        <v>73</v>
      </c>
      <c r="O23" s="113">
        <v>-23</v>
      </c>
      <c r="P23" s="155">
        <f t="shared" si="2"/>
        <v>-104650</v>
      </c>
      <c r="Q23" s="116">
        <f t="shared" si="4"/>
        <v>1988717</v>
      </c>
      <c r="R23" s="154">
        <f t="shared" si="0"/>
        <v>99435.85</v>
      </c>
      <c r="S23" s="154"/>
      <c r="T23" s="98"/>
      <c r="U23" s="124"/>
      <c r="V23" s="119"/>
      <c r="W23" s="125"/>
    </row>
    <row r="24" spans="1:23" ht="13.5">
      <c r="A24" s="85">
        <f t="shared" si="3"/>
        <v>22</v>
      </c>
      <c r="C24" s="93" t="s">
        <v>91</v>
      </c>
      <c r="D24" s="116">
        <v>625000</v>
      </c>
      <c r="E24" s="211"/>
      <c r="G24" s="93" t="s">
        <v>534</v>
      </c>
      <c r="H24" s="184">
        <v>120.65</v>
      </c>
      <c r="I24" s="181">
        <v>120.809</v>
      </c>
      <c r="J24" s="134">
        <f>SUM(H24-I24)*-1</f>
        <v>0.15899999999999181</v>
      </c>
      <c r="K24" s="93" t="s">
        <v>535</v>
      </c>
      <c r="L24" s="181">
        <v>120.809</v>
      </c>
      <c r="N24" s="93" t="s">
        <v>73</v>
      </c>
      <c r="O24" s="113">
        <v>-15.9</v>
      </c>
      <c r="P24" s="155">
        <f t="shared" si="2"/>
        <v>-99375</v>
      </c>
      <c r="Q24" s="116">
        <f t="shared" si="4"/>
        <v>1889342</v>
      </c>
      <c r="R24" s="154">
        <f t="shared" si="0"/>
        <v>94467.1</v>
      </c>
      <c r="S24" s="154"/>
      <c r="T24" s="100"/>
      <c r="U24" s="123"/>
      <c r="V24" s="120"/>
      <c r="W24" s="104"/>
    </row>
    <row r="25" spans="1:23" ht="13.5">
      <c r="A25" s="85">
        <f t="shared" si="3"/>
        <v>23</v>
      </c>
      <c r="C25" s="93" t="s">
        <v>91</v>
      </c>
      <c r="D25" s="116">
        <v>244000</v>
      </c>
      <c r="E25" s="211"/>
      <c r="G25" s="93" t="s">
        <v>536</v>
      </c>
      <c r="H25" s="184">
        <v>119.068</v>
      </c>
      <c r="I25" s="181">
        <v>119.455</v>
      </c>
      <c r="J25" s="134">
        <f>SUM(H25-I25)*-1</f>
        <v>0.38700000000000045</v>
      </c>
      <c r="K25" s="93" t="s">
        <v>537</v>
      </c>
      <c r="L25" s="181">
        <v>119.455</v>
      </c>
      <c r="N25" s="93" t="s">
        <v>73</v>
      </c>
      <c r="O25" s="113">
        <v>-38.7</v>
      </c>
      <c r="P25" s="155">
        <f t="shared" si="2"/>
        <v>-94428</v>
      </c>
      <c r="Q25" s="116">
        <f t="shared" si="4"/>
        <v>1794914</v>
      </c>
      <c r="R25" s="154">
        <f t="shared" si="0"/>
        <v>89745.70000000001</v>
      </c>
      <c r="S25" s="154"/>
      <c r="T25" s="100"/>
      <c r="U25" s="123"/>
      <c r="V25" s="120"/>
      <c r="W25" s="104"/>
    </row>
    <row r="26" spans="1:23" ht="13.5">
      <c r="A26" s="85">
        <f t="shared" si="3"/>
        <v>24</v>
      </c>
      <c r="C26" s="93" t="s">
        <v>91</v>
      </c>
      <c r="D26" s="116">
        <v>446000</v>
      </c>
      <c r="E26" s="211"/>
      <c r="G26" s="93" t="s">
        <v>538</v>
      </c>
      <c r="H26" s="184">
        <v>117.631</v>
      </c>
      <c r="I26" s="181">
        <v>117.832</v>
      </c>
      <c r="J26" s="134">
        <f>SUM(H26-I26)*-1</f>
        <v>0.2009999999999934</v>
      </c>
      <c r="K26" s="93" t="s">
        <v>539</v>
      </c>
      <c r="L26" s="181">
        <v>117.083</v>
      </c>
      <c r="N26" s="93" t="s">
        <v>67</v>
      </c>
      <c r="O26" s="113">
        <v>54.8</v>
      </c>
      <c r="P26" s="155">
        <f t="shared" si="2"/>
        <v>244408</v>
      </c>
      <c r="Q26" s="116">
        <f t="shared" si="4"/>
        <v>2039322</v>
      </c>
      <c r="R26" s="154">
        <f t="shared" si="0"/>
        <v>101966.1</v>
      </c>
      <c r="S26" s="154"/>
      <c r="T26" s="100"/>
      <c r="U26" s="123"/>
      <c r="V26" s="120"/>
      <c r="W26" s="104"/>
    </row>
    <row r="27" spans="1:23" ht="13.5">
      <c r="A27" s="85">
        <f t="shared" si="3"/>
        <v>25</v>
      </c>
      <c r="C27" s="93" t="s">
        <v>76</v>
      </c>
      <c r="D27" s="116">
        <v>370000</v>
      </c>
      <c r="E27" s="211"/>
      <c r="G27" s="93" t="s">
        <v>540</v>
      </c>
      <c r="H27" s="184">
        <v>117.229</v>
      </c>
      <c r="I27" s="181">
        <v>116.954</v>
      </c>
      <c r="J27" s="134">
        <f t="shared" si="1"/>
        <v>0.2750000000000057</v>
      </c>
      <c r="K27" s="93" t="s">
        <v>463</v>
      </c>
      <c r="L27" s="181">
        <v>116.954</v>
      </c>
      <c r="N27" s="93" t="s">
        <v>73</v>
      </c>
      <c r="O27" s="113">
        <v>-27.5</v>
      </c>
      <c r="P27" s="155">
        <f t="shared" si="2"/>
        <v>-101750</v>
      </c>
      <c r="Q27" s="116">
        <f t="shared" si="4"/>
        <v>1937572</v>
      </c>
      <c r="R27" s="154">
        <f t="shared" si="0"/>
        <v>96878.6</v>
      </c>
      <c r="S27" s="154"/>
      <c r="T27" s="100"/>
      <c r="U27" s="123"/>
      <c r="V27" s="120"/>
      <c r="W27" s="104"/>
    </row>
    <row r="28" spans="1:23" ht="13.5">
      <c r="A28" s="85">
        <f t="shared" si="3"/>
        <v>26</v>
      </c>
      <c r="C28" s="93" t="s">
        <v>76</v>
      </c>
      <c r="D28" s="116">
        <v>481000</v>
      </c>
      <c r="E28" s="211"/>
      <c r="G28" s="93" t="s">
        <v>541</v>
      </c>
      <c r="H28" s="184">
        <v>118.656</v>
      </c>
      <c r="I28" s="181">
        <v>118.455</v>
      </c>
      <c r="J28" s="134">
        <f t="shared" si="1"/>
        <v>0.20100000000000762</v>
      </c>
      <c r="K28" s="93" t="s">
        <v>542</v>
      </c>
      <c r="L28" s="181">
        <v>119.436</v>
      </c>
      <c r="N28" s="93" t="s">
        <v>67</v>
      </c>
      <c r="O28" s="113">
        <v>78</v>
      </c>
      <c r="P28" s="155">
        <f t="shared" si="2"/>
        <v>375180</v>
      </c>
      <c r="Q28" s="116">
        <f t="shared" si="4"/>
        <v>2312752</v>
      </c>
      <c r="R28" s="154">
        <f t="shared" si="0"/>
        <v>115637.6</v>
      </c>
      <c r="S28" s="154"/>
      <c r="T28" s="100"/>
      <c r="U28" s="123"/>
      <c r="V28" s="120"/>
      <c r="W28" s="104"/>
    </row>
    <row r="29" spans="1:23" ht="13.5">
      <c r="A29" s="85">
        <f t="shared" si="3"/>
        <v>27</v>
      </c>
      <c r="C29" s="93" t="s">
        <v>76</v>
      </c>
      <c r="D29" s="116">
        <v>611000</v>
      </c>
      <c r="E29" s="211"/>
      <c r="G29" s="93" t="s">
        <v>543</v>
      </c>
      <c r="H29" s="184">
        <v>119.528</v>
      </c>
      <c r="I29" s="181">
        <v>119.339</v>
      </c>
      <c r="J29" s="134">
        <f t="shared" si="1"/>
        <v>0.18900000000000716</v>
      </c>
      <c r="K29" s="93" t="s">
        <v>543</v>
      </c>
      <c r="L29" s="181">
        <v>119.339</v>
      </c>
      <c r="N29" s="93" t="s">
        <v>73</v>
      </c>
      <c r="O29" s="113">
        <v>-18.9</v>
      </c>
      <c r="P29" s="155">
        <f t="shared" si="2"/>
        <v>-115479</v>
      </c>
      <c r="Q29" s="116">
        <f t="shared" si="4"/>
        <v>2197273</v>
      </c>
      <c r="R29" s="154">
        <f t="shared" si="0"/>
        <v>109863.65000000001</v>
      </c>
      <c r="S29" s="154"/>
      <c r="T29" s="100"/>
      <c r="U29" s="123"/>
      <c r="V29" s="120"/>
      <c r="W29" s="104"/>
    </row>
    <row r="30" spans="1:18" ht="14.25" thickBot="1">
      <c r="A30" s="195"/>
      <c r="B30" s="196"/>
      <c r="C30" s="196"/>
      <c r="D30" s="195"/>
      <c r="E30" s="196"/>
      <c r="F30" s="196"/>
      <c r="G30" s="197"/>
      <c r="H30" s="198"/>
      <c r="I30" s="198"/>
      <c r="J30" s="196"/>
      <c r="K30" s="195"/>
      <c r="L30" s="199" t="s">
        <v>544</v>
      </c>
      <c r="M30" s="196"/>
      <c r="N30" s="200"/>
      <c r="O30" s="200">
        <f>SUM(O3:O29)</f>
        <v>213.59999999999997</v>
      </c>
      <c r="P30" s="201">
        <f>SUM(P3:P29)</f>
        <v>1197273</v>
      </c>
      <c r="Q30" s="202"/>
      <c r="R30" s="202"/>
    </row>
    <row r="31" spans="1:23" ht="13.5">
      <c r="A31" s="161"/>
      <c r="B31" s="162"/>
      <c r="C31" s="162"/>
      <c r="D31" s="161"/>
      <c r="E31" s="162"/>
      <c r="F31" s="162"/>
      <c r="G31" s="164"/>
      <c r="H31" s="179"/>
      <c r="I31" s="179"/>
      <c r="J31" s="162"/>
      <c r="K31" s="161"/>
      <c r="L31" s="182"/>
      <c r="M31" s="162"/>
      <c r="N31" s="166"/>
      <c r="O31" s="167"/>
      <c r="P31" s="167"/>
      <c r="Q31" s="116">
        <v>1000000</v>
      </c>
      <c r="R31" s="133">
        <f>SUM(Q31*0.05)</f>
        <v>50000</v>
      </c>
      <c r="S31" s="133"/>
      <c r="T31" s="156"/>
      <c r="U31" s="157"/>
      <c r="V31" s="158"/>
      <c r="W31" s="159"/>
    </row>
    <row r="32" spans="1:23" ht="13.5">
      <c r="A32" s="85">
        <f>SUM(A29+1)</f>
        <v>28</v>
      </c>
      <c r="B32" s="93" t="s">
        <v>545</v>
      </c>
      <c r="C32" s="93" t="s">
        <v>91</v>
      </c>
      <c r="D32" s="116">
        <v>555000</v>
      </c>
      <c r="E32" s="209" t="s">
        <v>33</v>
      </c>
      <c r="F32" s="93" t="s">
        <v>89</v>
      </c>
      <c r="G32" s="93" t="s">
        <v>546</v>
      </c>
      <c r="H32" s="184">
        <v>138.73</v>
      </c>
      <c r="I32" s="181">
        <v>138.82</v>
      </c>
      <c r="J32" s="134">
        <f>SUM(H32-I32)*-1</f>
        <v>0.09000000000000341</v>
      </c>
      <c r="K32" s="93" t="s">
        <v>547</v>
      </c>
      <c r="L32" s="181">
        <v>138.82</v>
      </c>
      <c r="M32" s="174" t="s">
        <v>34</v>
      </c>
      <c r="N32" s="93" t="s">
        <v>73</v>
      </c>
      <c r="O32" s="113">
        <v>-9</v>
      </c>
      <c r="P32" s="155">
        <f t="shared" si="2"/>
        <v>-49950</v>
      </c>
      <c r="Q32" s="116">
        <f>SUM(Q31+P32)</f>
        <v>950050</v>
      </c>
      <c r="R32" s="154">
        <f t="shared" si="0"/>
        <v>47502.5</v>
      </c>
      <c r="S32" s="154"/>
      <c r="T32" s="100"/>
      <c r="U32" s="123"/>
      <c r="V32" s="120"/>
      <c r="W32" s="104"/>
    </row>
    <row r="33" spans="1:23" ht="13.5">
      <c r="A33" s="85">
        <f t="shared" si="3"/>
        <v>29</v>
      </c>
      <c r="C33" s="93" t="s">
        <v>76</v>
      </c>
      <c r="D33" s="116">
        <v>399000</v>
      </c>
      <c r="E33" s="211"/>
      <c r="G33" s="93" t="s">
        <v>548</v>
      </c>
      <c r="H33" s="184">
        <v>138.507</v>
      </c>
      <c r="I33" s="181">
        <v>138.388</v>
      </c>
      <c r="J33" s="134">
        <f t="shared" si="1"/>
        <v>0.11899999999999977</v>
      </c>
      <c r="K33" s="93" t="s">
        <v>549</v>
      </c>
      <c r="L33" s="181">
        <v>138.388</v>
      </c>
      <c r="N33" s="93" t="s">
        <v>73</v>
      </c>
      <c r="O33" s="113">
        <v>-11.9</v>
      </c>
      <c r="P33" s="155">
        <f t="shared" si="2"/>
        <v>-47481</v>
      </c>
      <c r="Q33" s="116">
        <f t="shared" si="4"/>
        <v>902569</v>
      </c>
      <c r="R33" s="154">
        <f t="shared" si="0"/>
        <v>45128.450000000004</v>
      </c>
      <c r="S33" s="154"/>
      <c r="T33" s="100"/>
      <c r="U33" s="123"/>
      <c r="V33" s="120"/>
      <c r="W33" s="104"/>
    </row>
    <row r="34" spans="1:23" ht="13.5">
      <c r="A34" s="85">
        <f t="shared" si="3"/>
        <v>30</v>
      </c>
      <c r="C34" s="93" t="s">
        <v>76</v>
      </c>
      <c r="D34" s="116">
        <v>270000</v>
      </c>
      <c r="E34" s="211"/>
      <c r="G34" s="93" t="s">
        <v>550</v>
      </c>
      <c r="H34" s="184">
        <v>136.105</v>
      </c>
      <c r="I34" s="181">
        <v>135.938</v>
      </c>
      <c r="J34" s="134">
        <f t="shared" si="1"/>
        <v>0.1670000000000016</v>
      </c>
      <c r="K34" s="93" t="s">
        <v>503</v>
      </c>
      <c r="L34" s="181">
        <v>135.938</v>
      </c>
      <c r="N34" s="93" t="s">
        <v>73</v>
      </c>
      <c r="O34" s="113">
        <v>-16.7</v>
      </c>
      <c r="P34" s="155">
        <f t="shared" si="2"/>
        <v>-45090</v>
      </c>
      <c r="Q34" s="116">
        <f t="shared" si="4"/>
        <v>857479</v>
      </c>
      <c r="R34" s="154">
        <f t="shared" si="0"/>
        <v>42873.950000000004</v>
      </c>
      <c r="S34" s="154"/>
      <c r="T34" s="100"/>
      <c r="U34" s="123"/>
      <c r="V34" s="120"/>
      <c r="W34" s="104"/>
    </row>
    <row r="35" spans="1:23" ht="13.5">
      <c r="A35" s="85">
        <f t="shared" si="3"/>
        <v>31</v>
      </c>
      <c r="C35" s="93" t="s">
        <v>91</v>
      </c>
      <c r="D35" s="116">
        <v>132000</v>
      </c>
      <c r="E35" s="211"/>
      <c r="G35" s="93" t="s">
        <v>551</v>
      </c>
      <c r="H35" s="184">
        <v>136.075</v>
      </c>
      <c r="I35" s="181">
        <v>136.398</v>
      </c>
      <c r="J35" s="134">
        <f>SUM(H35-I35)*-1</f>
        <v>0.3230000000000075</v>
      </c>
      <c r="K35" s="93" t="s">
        <v>506</v>
      </c>
      <c r="L35" s="181">
        <v>136.398</v>
      </c>
      <c r="N35" s="93" t="s">
        <v>73</v>
      </c>
      <c r="O35" s="113">
        <v>-32.3</v>
      </c>
      <c r="P35" s="155">
        <f t="shared" si="2"/>
        <v>-42636</v>
      </c>
      <c r="Q35" s="116">
        <f t="shared" si="4"/>
        <v>814843</v>
      </c>
      <c r="R35" s="154">
        <f t="shared" si="0"/>
        <v>40742.15</v>
      </c>
      <c r="S35" s="154"/>
      <c r="T35" s="98"/>
      <c r="U35" s="124"/>
      <c r="V35" s="119"/>
      <c r="W35" s="103"/>
    </row>
    <row r="36" spans="1:23" ht="13.5">
      <c r="A36" s="85">
        <f t="shared" si="3"/>
        <v>32</v>
      </c>
      <c r="C36" s="93" t="s">
        <v>91</v>
      </c>
      <c r="D36" s="116">
        <v>345000</v>
      </c>
      <c r="E36" s="211"/>
      <c r="G36" s="93" t="s">
        <v>552</v>
      </c>
      <c r="H36" s="184">
        <v>135.824</v>
      </c>
      <c r="I36" s="181">
        <v>135.942</v>
      </c>
      <c r="J36" s="134">
        <f>SUM(H36-I36)*-1</f>
        <v>0.117999999999995</v>
      </c>
      <c r="K36" s="93" t="s">
        <v>553</v>
      </c>
      <c r="L36" s="181">
        <v>135.605</v>
      </c>
      <c r="N36" s="93" t="s">
        <v>67</v>
      </c>
      <c r="O36" s="113">
        <v>21.9</v>
      </c>
      <c r="P36" s="155">
        <f t="shared" si="2"/>
        <v>75554.99999999999</v>
      </c>
      <c r="Q36" s="116">
        <f t="shared" si="4"/>
        <v>890398</v>
      </c>
      <c r="R36" s="154">
        <f t="shared" si="0"/>
        <v>44519.9</v>
      </c>
      <c r="S36" s="154"/>
      <c r="T36" s="100"/>
      <c r="U36" s="123"/>
      <c r="V36" s="120"/>
      <c r="W36" s="104"/>
    </row>
    <row r="37" spans="1:23" ht="13.5">
      <c r="A37" s="85">
        <f t="shared" si="3"/>
        <v>33</v>
      </c>
      <c r="C37" s="93" t="s">
        <v>76</v>
      </c>
      <c r="D37" s="116">
        <v>664000</v>
      </c>
      <c r="E37" s="211"/>
      <c r="G37" s="93" t="s">
        <v>554</v>
      </c>
      <c r="H37" s="184">
        <v>137.703</v>
      </c>
      <c r="I37" s="181">
        <v>137.636</v>
      </c>
      <c r="J37" s="134">
        <f t="shared" si="1"/>
        <v>0.06700000000000728</v>
      </c>
      <c r="K37" s="93" t="s">
        <v>555</v>
      </c>
      <c r="L37" s="181">
        <v>137.636</v>
      </c>
      <c r="N37" s="93" t="s">
        <v>73</v>
      </c>
      <c r="O37" s="113">
        <v>-6.7</v>
      </c>
      <c r="P37" s="155">
        <f t="shared" si="2"/>
        <v>-44488</v>
      </c>
      <c r="Q37" s="116">
        <f t="shared" si="4"/>
        <v>845910</v>
      </c>
      <c r="R37" s="154">
        <f t="shared" si="0"/>
        <v>42295.5</v>
      </c>
      <c r="S37" s="154"/>
      <c r="T37" s="100"/>
      <c r="U37" s="123"/>
      <c r="V37" s="120"/>
      <c r="W37" s="104"/>
    </row>
    <row r="38" spans="1:23" ht="13.5">
      <c r="A38" s="85">
        <f t="shared" si="3"/>
        <v>34</v>
      </c>
      <c r="C38" s="93" t="s">
        <v>76</v>
      </c>
      <c r="D38" s="116">
        <v>283000</v>
      </c>
      <c r="E38" s="211"/>
      <c r="G38" s="93" t="s">
        <v>556</v>
      </c>
      <c r="H38" s="184">
        <v>137.535</v>
      </c>
      <c r="I38" s="181">
        <v>137.386</v>
      </c>
      <c r="J38" s="134">
        <f t="shared" si="1"/>
        <v>0.1490000000000009</v>
      </c>
      <c r="K38" s="93" t="s">
        <v>557</v>
      </c>
      <c r="L38" s="181">
        <v>142.91</v>
      </c>
      <c r="N38" s="93" t="s">
        <v>67</v>
      </c>
      <c r="O38" s="113">
        <v>537.5</v>
      </c>
      <c r="P38" s="155">
        <f t="shared" si="2"/>
        <v>1521125</v>
      </c>
      <c r="Q38" s="116">
        <f t="shared" si="4"/>
        <v>2367035</v>
      </c>
      <c r="R38" s="154">
        <f t="shared" si="0"/>
        <v>118351.75</v>
      </c>
      <c r="S38" s="154"/>
      <c r="T38" s="100"/>
      <c r="U38" s="123"/>
      <c r="V38" s="120"/>
      <c r="W38" s="104"/>
    </row>
    <row r="39" spans="1:23" ht="13.5">
      <c r="A39" s="85">
        <f t="shared" si="3"/>
        <v>35</v>
      </c>
      <c r="C39" s="93" t="s">
        <v>76</v>
      </c>
      <c r="D39" s="116">
        <v>1029000</v>
      </c>
      <c r="E39" s="211"/>
      <c r="G39" s="93" t="s">
        <v>558</v>
      </c>
      <c r="H39" s="184">
        <v>142.669</v>
      </c>
      <c r="I39" s="181">
        <v>142.554</v>
      </c>
      <c r="J39" s="134">
        <f t="shared" si="1"/>
        <v>0.1150000000000091</v>
      </c>
      <c r="K39" s="93" t="s">
        <v>559</v>
      </c>
      <c r="L39" s="181">
        <v>143.769</v>
      </c>
      <c r="N39" s="93" t="s">
        <v>67</v>
      </c>
      <c r="O39" s="113">
        <v>110</v>
      </c>
      <c r="P39" s="155">
        <f t="shared" si="2"/>
        <v>1131900</v>
      </c>
      <c r="Q39" s="116">
        <f t="shared" si="4"/>
        <v>3498935</v>
      </c>
      <c r="R39" s="154">
        <f t="shared" si="0"/>
        <v>174946.75</v>
      </c>
      <c r="S39" s="154"/>
      <c r="T39" s="100"/>
      <c r="U39" s="123"/>
      <c r="V39" s="120"/>
      <c r="W39" s="104"/>
    </row>
    <row r="40" spans="1:23" ht="13.5">
      <c r="A40" s="85">
        <f t="shared" si="3"/>
        <v>36</v>
      </c>
      <c r="C40" s="93" t="s">
        <v>91</v>
      </c>
      <c r="D40" s="116">
        <v>1619000</v>
      </c>
      <c r="E40" s="211"/>
      <c r="G40" s="93" t="s">
        <v>560</v>
      </c>
      <c r="H40" s="184">
        <v>145.024</v>
      </c>
      <c r="I40" s="181">
        <v>145.132</v>
      </c>
      <c r="J40" s="134">
        <f>SUM(H40-I40)*-1</f>
        <v>0.10800000000000409</v>
      </c>
      <c r="K40" s="93" t="s">
        <v>561</v>
      </c>
      <c r="L40" s="181">
        <v>145.132</v>
      </c>
      <c r="N40" s="93" t="s">
        <v>73</v>
      </c>
      <c r="O40" s="113">
        <v>-10.8</v>
      </c>
      <c r="P40" s="155">
        <f t="shared" si="2"/>
        <v>-174852</v>
      </c>
      <c r="Q40" s="116">
        <f t="shared" si="4"/>
        <v>3324083</v>
      </c>
      <c r="R40" s="154">
        <f t="shared" si="0"/>
        <v>166204.15000000002</v>
      </c>
      <c r="S40" s="154"/>
      <c r="T40" s="100"/>
      <c r="U40" s="123"/>
      <c r="V40" s="120"/>
      <c r="W40" s="104"/>
    </row>
    <row r="41" spans="1:23" ht="13.5">
      <c r="A41" s="85">
        <f t="shared" si="3"/>
        <v>37</v>
      </c>
      <c r="C41" s="93" t="s">
        <v>91</v>
      </c>
      <c r="D41" s="116">
        <v>1510000</v>
      </c>
      <c r="E41" s="211"/>
      <c r="G41" s="93" t="s">
        <v>447</v>
      </c>
      <c r="H41" s="184">
        <v>146.71</v>
      </c>
      <c r="I41" s="181">
        <v>146.82</v>
      </c>
      <c r="J41" s="134">
        <f>SUM(H41-I41)*-1</f>
        <v>0.10999999999998522</v>
      </c>
      <c r="K41" s="93" t="s">
        <v>562</v>
      </c>
      <c r="L41" s="181">
        <v>146.82</v>
      </c>
      <c r="N41" s="93" t="s">
        <v>73</v>
      </c>
      <c r="O41" s="113">
        <v>-11</v>
      </c>
      <c r="P41" s="155">
        <f t="shared" si="2"/>
        <v>-166100</v>
      </c>
      <c r="Q41" s="116">
        <f t="shared" si="4"/>
        <v>3157983</v>
      </c>
      <c r="R41" s="154">
        <f t="shared" si="0"/>
        <v>157899.15000000002</v>
      </c>
      <c r="S41" s="154"/>
      <c r="T41" s="100"/>
      <c r="U41" s="123"/>
      <c r="V41" s="120"/>
      <c r="W41" s="104"/>
    </row>
    <row r="42" spans="1:23" ht="13.5">
      <c r="A42" s="85">
        <f t="shared" si="3"/>
        <v>38</v>
      </c>
      <c r="C42" s="93" t="s">
        <v>76</v>
      </c>
      <c r="D42" s="116">
        <v>887000</v>
      </c>
      <c r="E42" s="211"/>
      <c r="G42" s="93" t="s">
        <v>563</v>
      </c>
      <c r="H42" s="184">
        <v>147.681</v>
      </c>
      <c r="I42" s="181">
        <v>147.503</v>
      </c>
      <c r="J42" s="134">
        <f t="shared" si="1"/>
        <v>0.1780000000000257</v>
      </c>
      <c r="K42" s="93" t="s">
        <v>527</v>
      </c>
      <c r="L42" s="181">
        <v>147.726</v>
      </c>
      <c r="N42" s="93" t="s">
        <v>67</v>
      </c>
      <c r="O42" s="113">
        <v>4.5</v>
      </c>
      <c r="P42" s="155">
        <f t="shared" si="2"/>
        <v>39915</v>
      </c>
      <c r="Q42" s="116">
        <f t="shared" si="4"/>
        <v>3197898</v>
      </c>
      <c r="R42" s="154">
        <f t="shared" si="0"/>
        <v>159894.90000000002</v>
      </c>
      <c r="S42" s="154"/>
      <c r="T42" s="100"/>
      <c r="U42" s="123"/>
      <c r="V42" s="120"/>
      <c r="W42" s="104"/>
    </row>
    <row r="43" spans="1:23" ht="14.25" thickBot="1">
      <c r="A43" s="85">
        <f t="shared" si="3"/>
        <v>39</v>
      </c>
      <c r="C43" s="93" t="s">
        <v>91</v>
      </c>
      <c r="D43" s="116">
        <v>189000</v>
      </c>
      <c r="E43" s="211"/>
      <c r="G43" s="93" t="s">
        <v>564</v>
      </c>
      <c r="H43" s="184">
        <v>147.314</v>
      </c>
      <c r="I43" s="181">
        <v>148.156</v>
      </c>
      <c r="J43" s="134">
        <f>SUM(H43-I43)*-1</f>
        <v>0.842000000000013</v>
      </c>
      <c r="K43" s="93" t="s">
        <v>565</v>
      </c>
      <c r="L43" s="181">
        <v>147.66</v>
      </c>
      <c r="N43" s="93" t="s">
        <v>73</v>
      </c>
      <c r="O43" s="113">
        <v>-34.6</v>
      </c>
      <c r="P43" s="155">
        <f t="shared" si="2"/>
        <v>-65394</v>
      </c>
      <c r="Q43" s="116">
        <f t="shared" si="4"/>
        <v>3132504</v>
      </c>
      <c r="R43" s="154">
        <f t="shared" si="0"/>
        <v>156625.2</v>
      </c>
      <c r="S43" s="154"/>
      <c r="T43" s="102"/>
      <c r="U43" s="126"/>
      <c r="V43" s="121"/>
      <c r="W43" s="127"/>
    </row>
    <row r="44" spans="1:23" ht="14.25" thickBot="1">
      <c r="A44" s="85">
        <f t="shared" si="3"/>
        <v>40</v>
      </c>
      <c r="C44" s="93" t="s">
        <v>76</v>
      </c>
      <c r="D44" s="116">
        <v>1023000</v>
      </c>
      <c r="E44" s="211"/>
      <c r="G44" s="93" t="s">
        <v>566</v>
      </c>
      <c r="H44" s="184">
        <v>147.611</v>
      </c>
      <c r="I44" s="181">
        <v>147.458</v>
      </c>
      <c r="J44" s="134">
        <f t="shared" si="1"/>
        <v>0.1529999999999916</v>
      </c>
      <c r="K44" s="93" t="s">
        <v>529</v>
      </c>
      <c r="L44" s="181">
        <v>147.478</v>
      </c>
      <c r="N44" s="93" t="s">
        <v>73</v>
      </c>
      <c r="O44" s="113">
        <v>-13.3</v>
      </c>
      <c r="P44" s="155">
        <f t="shared" si="2"/>
        <v>-136059</v>
      </c>
      <c r="Q44" s="116">
        <f t="shared" si="4"/>
        <v>2996445</v>
      </c>
      <c r="R44" s="154">
        <f t="shared" si="0"/>
        <v>149822.25</v>
      </c>
      <c r="S44" s="154"/>
      <c r="T44" s="5" t="s">
        <v>35</v>
      </c>
      <c r="U44" s="122">
        <f>SUM(U23:U43)</f>
        <v>0</v>
      </c>
      <c r="V44" s="122">
        <f>SUM(V23:V43)</f>
        <v>0</v>
      </c>
      <c r="W44" s="122">
        <f>SUM(W23:W43)</f>
        <v>0</v>
      </c>
    </row>
    <row r="45" spans="1:19" ht="14.25" thickBot="1">
      <c r="A45" s="85">
        <f t="shared" si="3"/>
        <v>41</v>
      </c>
      <c r="C45" s="93" t="s">
        <v>76</v>
      </c>
      <c r="D45" s="116">
        <v>221000</v>
      </c>
      <c r="E45" s="211"/>
      <c r="G45" s="93" t="s">
        <v>567</v>
      </c>
      <c r="H45" s="184">
        <v>149.151</v>
      </c>
      <c r="I45" s="181">
        <v>148.475</v>
      </c>
      <c r="J45" s="134">
        <f t="shared" si="1"/>
        <v>0.6760000000000161</v>
      </c>
      <c r="K45" s="93" t="s">
        <v>568</v>
      </c>
      <c r="L45" s="181">
        <v>149.34</v>
      </c>
      <c r="N45" s="93" t="s">
        <v>67</v>
      </c>
      <c r="O45" s="113">
        <v>18.9</v>
      </c>
      <c r="P45" s="155">
        <f t="shared" si="2"/>
        <v>41768.99999999999</v>
      </c>
      <c r="Q45" s="116">
        <f t="shared" si="4"/>
        <v>3038214</v>
      </c>
      <c r="R45" s="154">
        <f t="shared" si="0"/>
        <v>151910.7</v>
      </c>
      <c r="S45" s="154"/>
    </row>
    <row r="46" spans="1:24" ht="14.25" thickBot="1">
      <c r="A46" s="85">
        <f t="shared" si="3"/>
        <v>42</v>
      </c>
      <c r="C46" s="93" t="s">
        <v>91</v>
      </c>
      <c r="D46" s="116">
        <v>693000</v>
      </c>
      <c r="E46" s="211"/>
      <c r="G46" s="93" t="s">
        <v>569</v>
      </c>
      <c r="H46" s="184">
        <v>147.394</v>
      </c>
      <c r="I46" s="181">
        <v>147.613</v>
      </c>
      <c r="J46" s="134">
        <f>SUM(H46-I46)*-1</f>
        <v>0.2189999999999941</v>
      </c>
      <c r="K46" s="93" t="s">
        <v>570</v>
      </c>
      <c r="L46" s="181">
        <v>147.613</v>
      </c>
      <c r="N46" s="93" t="s">
        <v>73</v>
      </c>
      <c r="O46" s="113">
        <v>-21.9</v>
      </c>
      <c r="P46" s="155">
        <f t="shared" si="2"/>
        <v>-151766.99999999997</v>
      </c>
      <c r="Q46" s="116">
        <f t="shared" si="4"/>
        <v>2886447</v>
      </c>
      <c r="R46" s="154">
        <f t="shared" si="0"/>
        <v>144322.35</v>
      </c>
      <c r="S46" s="154"/>
      <c r="T46" s="227" t="s">
        <v>52</v>
      </c>
      <c r="U46" s="229"/>
      <c r="V46" s="1" t="s">
        <v>38</v>
      </c>
      <c r="W46" s="2" t="s">
        <v>39</v>
      </c>
      <c r="X46" s="128" t="s">
        <v>53</v>
      </c>
    </row>
    <row r="47" spans="1:24" ht="13.5">
      <c r="A47" s="85">
        <f t="shared" si="3"/>
        <v>43</v>
      </c>
      <c r="C47" s="93" t="s">
        <v>91</v>
      </c>
      <c r="D47" s="116">
        <v>581000</v>
      </c>
      <c r="E47" s="211"/>
      <c r="G47" s="93" t="s">
        <v>571</v>
      </c>
      <c r="H47" s="184">
        <v>147.42</v>
      </c>
      <c r="I47" s="181">
        <v>147.668</v>
      </c>
      <c r="J47" s="134">
        <f>SUM(H47-I47)*-1</f>
        <v>0.24800000000001887</v>
      </c>
      <c r="K47" s="93" t="s">
        <v>572</v>
      </c>
      <c r="L47" s="181">
        <v>147.668</v>
      </c>
      <c r="N47" s="93" t="s">
        <v>73</v>
      </c>
      <c r="O47" s="113">
        <v>-24.8</v>
      </c>
      <c r="P47" s="155">
        <f t="shared" si="2"/>
        <v>-144088</v>
      </c>
      <c r="Q47" s="116">
        <f t="shared" si="4"/>
        <v>2742359</v>
      </c>
      <c r="R47" s="154">
        <f t="shared" si="0"/>
        <v>137117.95</v>
      </c>
      <c r="S47" s="154"/>
      <c r="T47" s="110" t="s">
        <v>54</v>
      </c>
      <c r="U47" s="124">
        <v>0</v>
      </c>
      <c r="V47" s="119">
        <v>0</v>
      </c>
      <c r="W47" s="129">
        <v>0</v>
      </c>
      <c r="X47" s="87">
        <v>0</v>
      </c>
    </row>
    <row r="48" spans="1:24" ht="13.5">
      <c r="A48" s="85">
        <f t="shared" si="3"/>
        <v>44</v>
      </c>
      <c r="C48" s="93" t="s">
        <v>91</v>
      </c>
      <c r="D48" s="116">
        <v>606000</v>
      </c>
      <c r="E48" s="211"/>
      <c r="G48" s="93" t="s">
        <v>573</v>
      </c>
      <c r="H48" s="184">
        <v>147.209</v>
      </c>
      <c r="I48" s="181">
        <v>147.435</v>
      </c>
      <c r="J48" s="134">
        <f>SUM(H48-I48)*-1</f>
        <v>0.2259999999999991</v>
      </c>
      <c r="K48" s="93" t="s">
        <v>574</v>
      </c>
      <c r="L48" s="181">
        <v>147.435</v>
      </c>
      <c r="N48" s="93" t="s">
        <v>73</v>
      </c>
      <c r="O48" s="113">
        <v>-22.6</v>
      </c>
      <c r="P48" s="155">
        <f t="shared" si="2"/>
        <v>-136956</v>
      </c>
      <c r="Q48" s="116">
        <f t="shared" si="4"/>
        <v>2605403</v>
      </c>
      <c r="R48" s="154">
        <f t="shared" si="0"/>
        <v>130270.15000000001</v>
      </c>
      <c r="S48" s="154"/>
      <c r="T48" s="111" t="s">
        <v>55</v>
      </c>
      <c r="U48" s="123">
        <v>0</v>
      </c>
      <c r="V48" s="123">
        <v>0</v>
      </c>
      <c r="W48" s="120">
        <v>0</v>
      </c>
      <c r="X48" s="88">
        <v>0</v>
      </c>
    </row>
    <row r="49" spans="1:24" ht="13.5">
      <c r="A49" s="85">
        <f t="shared" si="3"/>
        <v>45</v>
      </c>
      <c r="C49" s="93" t="s">
        <v>91</v>
      </c>
      <c r="D49" s="116">
        <v>279000</v>
      </c>
      <c r="E49" s="211"/>
      <c r="G49" s="93" t="s">
        <v>575</v>
      </c>
      <c r="H49" s="184">
        <v>145.44</v>
      </c>
      <c r="I49" s="181">
        <v>145.906</v>
      </c>
      <c r="J49" s="134">
        <f>SUM(H49-I49)*-1</f>
        <v>0.4660000000000082</v>
      </c>
      <c r="K49" s="93" t="s">
        <v>576</v>
      </c>
      <c r="L49" s="181">
        <v>145.906</v>
      </c>
      <c r="N49" s="93" t="s">
        <v>73</v>
      </c>
      <c r="O49" s="113">
        <v>-46.6</v>
      </c>
      <c r="P49" s="155">
        <f t="shared" si="2"/>
        <v>-130014</v>
      </c>
      <c r="Q49" s="116">
        <f t="shared" si="4"/>
        <v>2475389</v>
      </c>
      <c r="R49" s="154">
        <f t="shared" si="0"/>
        <v>123769.45000000001</v>
      </c>
      <c r="S49" s="154"/>
      <c r="T49" s="111" t="s">
        <v>56</v>
      </c>
      <c r="U49" s="123">
        <v>0</v>
      </c>
      <c r="V49" s="123">
        <v>0</v>
      </c>
      <c r="W49" s="120">
        <v>0</v>
      </c>
      <c r="X49" s="88">
        <v>0</v>
      </c>
    </row>
    <row r="50" spans="1:24" ht="13.5">
      <c r="A50" s="85">
        <f t="shared" si="3"/>
        <v>46</v>
      </c>
      <c r="C50" s="93" t="s">
        <v>91</v>
      </c>
      <c r="D50" s="116">
        <v>375000</v>
      </c>
      <c r="E50" s="211"/>
      <c r="G50" s="93" t="s">
        <v>577</v>
      </c>
      <c r="H50" s="184">
        <v>145.853</v>
      </c>
      <c r="I50" s="181">
        <v>146.183</v>
      </c>
      <c r="J50" s="134">
        <f>SUM(H50-I50)*-1</f>
        <v>0.3299999999999841</v>
      </c>
      <c r="K50" s="93" t="s">
        <v>578</v>
      </c>
      <c r="L50" s="181">
        <v>146.183</v>
      </c>
      <c r="N50" s="93" t="s">
        <v>73</v>
      </c>
      <c r="O50" s="113">
        <v>-33</v>
      </c>
      <c r="P50" s="155">
        <f t="shared" si="2"/>
        <v>-123750</v>
      </c>
      <c r="Q50" s="116">
        <f t="shared" si="4"/>
        <v>2351639</v>
      </c>
      <c r="R50" s="154">
        <f t="shared" si="0"/>
        <v>117581.95000000001</v>
      </c>
      <c r="S50" s="154"/>
      <c r="T50" s="111" t="s">
        <v>57</v>
      </c>
      <c r="U50" s="123">
        <v>0</v>
      </c>
      <c r="V50" s="123">
        <v>0</v>
      </c>
      <c r="W50" s="120">
        <v>0</v>
      </c>
      <c r="X50" s="88">
        <v>0</v>
      </c>
    </row>
    <row r="51" spans="1:24" ht="14.25" thickBot="1">
      <c r="A51" s="85">
        <f t="shared" si="3"/>
        <v>47</v>
      </c>
      <c r="C51" s="93" t="s">
        <v>76</v>
      </c>
      <c r="D51" s="116">
        <v>618000</v>
      </c>
      <c r="E51" s="211"/>
      <c r="G51" s="93" t="s">
        <v>579</v>
      </c>
      <c r="H51" s="184">
        <v>146.178</v>
      </c>
      <c r="I51" s="181">
        <v>145.988</v>
      </c>
      <c r="J51" s="134">
        <f t="shared" si="1"/>
        <v>0.18999999999999773</v>
      </c>
      <c r="K51" s="93" t="s">
        <v>580</v>
      </c>
      <c r="L51" s="181">
        <v>145.988</v>
      </c>
      <c r="N51" s="93" t="s">
        <v>73</v>
      </c>
      <c r="O51" s="113">
        <v>-19</v>
      </c>
      <c r="P51" s="155">
        <f t="shared" si="2"/>
        <v>-117420</v>
      </c>
      <c r="Q51" s="116">
        <f t="shared" si="4"/>
        <v>2234219</v>
      </c>
      <c r="R51" s="154">
        <f t="shared" si="0"/>
        <v>111710.95000000001</v>
      </c>
      <c r="S51" s="154"/>
      <c r="T51" s="112" t="s">
        <v>58</v>
      </c>
      <c r="U51" s="126">
        <v>0</v>
      </c>
      <c r="V51" s="126">
        <v>0</v>
      </c>
      <c r="W51" s="127">
        <v>0</v>
      </c>
      <c r="X51" s="89">
        <v>0</v>
      </c>
    </row>
    <row r="52" spans="1:24" ht="14.25" thickBot="1">
      <c r="A52" s="85">
        <f t="shared" si="3"/>
        <v>48</v>
      </c>
      <c r="C52" s="93" t="s">
        <v>76</v>
      </c>
      <c r="D52" s="116">
        <v>988000</v>
      </c>
      <c r="E52" s="211"/>
      <c r="G52" s="93" t="s">
        <v>581</v>
      </c>
      <c r="H52" s="184">
        <v>145.345</v>
      </c>
      <c r="I52" s="181">
        <v>145.232</v>
      </c>
      <c r="J52" s="134">
        <f t="shared" si="1"/>
        <v>0.11299999999999955</v>
      </c>
      <c r="K52" s="93" t="s">
        <v>582</v>
      </c>
      <c r="L52" s="181">
        <v>145.232</v>
      </c>
      <c r="N52" s="93" t="s">
        <v>73</v>
      </c>
      <c r="O52" s="113">
        <v>-11.3</v>
      </c>
      <c r="P52" s="155">
        <f t="shared" si="2"/>
        <v>-111644</v>
      </c>
      <c r="Q52" s="116">
        <f t="shared" si="4"/>
        <v>2122575</v>
      </c>
      <c r="R52" s="154">
        <f t="shared" si="0"/>
        <v>106128.75</v>
      </c>
      <c r="S52" s="154"/>
      <c r="T52" s="130" t="s">
        <v>35</v>
      </c>
      <c r="U52" s="131"/>
      <c r="V52" s="122"/>
      <c r="W52" s="132"/>
      <c r="X52" s="90">
        <f>SUM(X47:X51)</f>
        <v>0</v>
      </c>
    </row>
    <row r="53" spans="1:18" ht="14.25" thickBot="1">
      <c r="A53" s="195"/>
      <c r="B53" s="196"/>
      <c r="C53" s="196"/>
      <c r="D53" s="195"/>
      <c r="E53" s="196"/>
      <c r="F53" s="196"/>
      <c r="G53" s="197"/>
      <c r="H53" s="198"/>
      <c r="I53" s="198"/>
      <c r="J53" s="196"/>
      <c r="K53" s="195"/>
      <c r="L53" s="199" t="s">
        <v>583</v>
      </c>
      <c r="M53" s="196"/>
      <c r="N53" s="200"/>
      <c r="O53" s="200">
        <f>SUM(O32:O52)</f>
        <v>367.29999999999995</v>
      </c>
      <c r="P53" s="201">
        <f>SUM(P32:P52)</f>
        <v>1122575</v>
      </c>
      <c r="Q53" s="202"/>
      <c r="R53" s="202"/>
    </row>
    <row r="54" spans="1:23" ht="13.5">
      <c r="A54" s="161"/>
      <c r="B54" s="162"/>
      <c r="C54" s="162"/>
      <c r="D54" s="161"/>
      <c r="E54" s="162"/>
      <c r="F54" s="162"/>
      <c r="G54" s="164"/>
      <c r="H54" s="179"/>
      <c r="I54" s="179"/>
      <c r="J54" s="162"/>
      <c r="K54" s="161"/>
      <c r="L54" s="182"/>
      <c r="M54" s="162"/>
      <c r="N54" s="166"/>
      <c r="O54" s="167"/>
      <c r="P54" s="167"/>
      <c r="Q54" s="116">
        <v>1000000</v>
      </c>
      <c r="R54" s="133">
        <f>SUM(Q54*0.05)</f>
        <v>50000</v>
      </c>
      <c r="S54" s="133"/>
      <c r="T54" s="156"/>
      <c r="U54" s="157"/>
      <c r="V54" s="158"/>
      <c r="W54" s="159"/>
    </row>
    <row r="55" spans="1:19" ht="13.5">
      <c r="A55" s="85">
        <f>SUM(A52+1)</f>
        <v>49</v>
      </c>
      <c r="B55" s="93" t="s">
        <v>206</v>
      </c>
      <c r="C55" s="93" t="s">
        <v>91</v>
      </c>
      <c r="D55" s="116">
        <v>65000</v>
      </c>
      <c r="E55" s="209" t="s">
        <v>33</v>
      </c>
      <c r="F55" s="93" t="s">
        <v>89</v>
      </c>
      <c r="G55" s="93" t="s">
        <v>584</v>
      </c>
      <c r="H55" s="184">
        <v>177.547</v>
      </c>
      <c r="I55" s="181">
        <v>178.311</v>
      </c>
      <c r="J55" s="134">
        <f>SUM(H55-I55)*-1</f>
        <v>0.76400000000001</v>
      </c>
      <c r="K55" s="93" t="s">
        <v>585</v>
      </c>
      <c r="L55" s="181">
        <v>178.311</v>
      </c>
      <c r="M55" s="174" t="s">
        <v>34</v>
      </c>
      <c r="N55" s="93" t="s">
        <v>73</v>
      </c>
      <c r="O55" s="113">
        <v>-76.4</v>
      </c>
      <c r="P55" s="155">
        <f t="shared" si="2"/>
        <v>-49660</v>
      </c>
      <c r="Q55" s="116">
        <f>SUM(Q54+P55)</f>
        <v>950340</v>
      </c>
      <c r="R55" s="154">
        <f t="shared" si="0"/>
        <v>47517</v>
      </c>
      <c r="S55" s="154"/>
    </row>
    <row r="56" spans="1:19" ht="13.5">
      <c r="A56" s="85">
        <f t="shared" si="3"/>
        <v>50</v>
      </c>
      <c r="C56" s="93" t="s">
        <v>76</v>
      </c>
      <c r="D56" s="116">
        <v>314000</v>
      </c>
      <c r="E56" s="211"/>
      <c r="G56" s="93" t="s">
        <v>586</v>
      </c>
      <c r="H56" s="184">
        <v>178.27</v>
      </c>
      <c r="I56" s="181">
        <v>178.119</v>
      </c>
      <c r="J56" s="134">
        <f t="shared" si="1"/>
        <v>0.15100000000001046</v>
      </c>
      <c r="K56" s="93" t="s">
        <v>587</v>
      </c>
      <c r="L56" s="181">
        <v>178.119</v>
      </c>
      <c r="N56" s="93" t="s">
        <v>73</v>
      </c>
      <c r="O56" s="113">
        <v>-15.1</v>
      </c>
      <c r="P56" s="155">
        <f t="shared" si="2"/>
        <v>-47414</v>
      </c>
      <c r="Q56" s="116">
        <f t="shared" si="4"/>
        <v>902926</v>
      </c>
      <c r="R56" s="154">
        <f t="shared" si="0"/>
        <v>45146.3</v>
      </c>
      <c r="S56" s="154"/>
    </row>
    <row r="57" spans="1:19" ht="13.5">
      <c r="A57" s="85">
        <f t="shared" si="3"/>
        <v>51</v>
      </c>
      <c r="C57" s="93" t="s">
        <v>76</v>
      </c>
      <c r="D57" s="116">
        <v>285000</v>
      </c>
      <c r="E57" s="211"/>
      <c r="G57" s="93" t="s">
        <v>588</v>
      </c>
      <c r="H57" s="184">
        <v>177.839</v>
      </c>
      <c r="I57" s="181">
        <v>177.681</v>
      </c>
      <c r="J57" s="134">
        <f t="shared" si="1"/>
        <v>0.15799999999998704</v>
      </c>
      <c r="K57" s="93" t="s">
        <v>589</v>
      </c>
      <c r="L57" s="181">
        <v>177.681</v>
      </c>
      <c r="N57" s="93" t="s">
        <v>73</v>
      </c>
      <c r="O57" s="113">
        <v>-15.8</v>
      </c>
      <c r="P57" s="155">
        <f t="shared" si="2"/>
        <v>-45030</v>
      </c>
      <c r="Q57" s="116">
        <f t="shared" si="4"/>
        <v>857896</v>
      </c>
      <c r="R57" s="154">
        <f t="shared" si="0"/>
        <v>42894.8</v>
      </c>
      <c r="S57" s="154"/>
    </row>
    <row r="58" spans="1:19" ht="13.5">
      <c r="A58" s="85">
        <f t="shared" si="3"/>
        <v>52</v>
      </c>
      <c r="C58" s="93" t="s">
        <v>76</v>
      </c>
      <c r="D58" s="116">
        <v>285000</v>
      </c>
      <c r="E58" s="211"/>
      <c r="G58" s="93" t="s">
        <v>548</v>
      </c>
      <c r="H58" s="184">
        <v>177.827</v>
      </c>
      <c r="I58" s="181">
        <v>177.677</v>
      </c>
      <c r="J58" s="134">
        <f t="shared" si="1"/>
        <v>0.15000000000000568</v>
      </c>
      <c r="K58" s="93" t="s">
        <v>590</v>
      </c>
      <c r="L58" s="181">
        <v>177.8</v>
      </c>
      <c r="N58" s="93" t="s">
        <v>73</v>
      </c>
      <c r="O58" s="113">
        <v>-2.7</v>
      </c>
      <c r="P58" s="155">
        <f t="shared" si="2"/>
        <v>-7695</v>
      </c>
      <c r="Q58" s="116">
        <f t="shared" si="4"/>
        <v>850201</v>
      </c>
      <c r="R58" s="154">
        <f t="shared" si="0"/>
        <v>42510.05</v>
      </c>
      <c r="S58" s="154"/>
    </row>
    <row r="59" spans="1:19" ht="13.5">
      <c r="A59" s="85">
        <f t="shared" si="3"/>
        <v>53</v>
      </c>
      <c r="C59" s="93" t="s">
        <v>76</v>
      </c>
      <c r="D59" s="116">
        <v>135000</v>
      </c>
      <c r="E59" s="211"/>
      <c r="G59" s="93" t="s">
        <v>591</v>
      </c>
      <c r="H59" s="184">
        <v>175.327</v>
      </c>
      <c r="I59" s="181">
        <v>175.013</v>
      </c>
      <c r="J59" s="134">
        <f t="shared" si="1"/>
        <v>0.31399999999999295</v>
      </c>
      <c r="K59" s="93" t="s">
        <v>592</v>
      </c>
      <c r="L59" s="181">
        <v>175.27</v>
      </c>
      <c r="N59" s="93" t="s">
        <v>73</v>
      </c>
      <c r="O59" s="113">
        <v>-5.7</v>
      </c>
      <c r="P59" s="155">
        <f t="shared" si="2"/>
        <v>-7695</v>
      </c>
      <c r="Q59" s="116">
        <f t="shared" si="4"/>
        <v>842506</v>
      </c>
      <c r="R59" s="154">
        <f t="shared" si="0"/>
        <v>42125.3</v>
      </c>
      <c r="S59" s="154"/>
    </row>
    <row r="60" spans="1:19" ht="13.5">
      <c r="A60" s="85">
        <f t="shared" si="3"/>
        <v>54</v>
      </c>
      <c r="C60" s="93" t="s">
        <v>76</v>
      </c>
      <c r="D60" s="116">
        <v>268000</v>
      </c>
      <c r="E60" s="211"/>
      <c r="G60" s="93" t="s">
        <v>593</v>
      </c>
      <c r="H60" s="184">
        <v>174.948</v>
      </c>
      <c r="I60" s="181">
        <v>174.791</v>
      </c>
      <c r="J60" s="134">
        <f t="shared" si="1"/>
        <v>0.1570000000000107</v>
      </c>
      <c r="K60" s="93" t="s">
        <v>594</v>
      </c>
      <c r="L60" s="181">
        <v>174.791</v>
      </c>
      <c r="N60" s="93" t="s">
        <v>73</v>
      </c>
      <c r="O60" s="113">
        <v>-15.7</v>
      </c>
      <c r="P60" s="155">
        <f t="shared" si="2"/>
        <v>-42076</v>
      </c>
      <c r="Q60" s="116">
        <f t="shared" si="4"/>
        <v>800430</v>
      </c>
      <c r="R60" s="154">
        <f t="shared" si="0"/>
        <v>40021.5</v>
      </c>
      <c r="S60" s="154"/>
    </row>
    <row r="61" spans="1:19" ht="13.5">
      <c r="A61" s="85">
        <f t="shared" si="3"/>
        <v>55</v>
      </c>
      <c r="C61" s="93" t="s">
        <v>91</v>
      </c>
      <c r="D61" s="116">
        <v>158000</v>
      </c>
      <c r="E61" s="211"/>
      <c r="G61" s="93" t="s">
        <v>499</v>
      </c>
      <c r="H61" s="184">
        <v>174.396</v>
      </c>
      <c r="I61" s="181">
        <v>174.648</v>
      </c>
      <c r="J61" s="134">
        <f>SUM(H61-I61)*-1</f>
        <v>0.25200000000000955</v>
      </c>
      <c r="K61" s="93" t="s">
        <v>595</v>
      </c>
      <c r="L61" s="181">
        <v>169.977</v>
      </c>
      <c r="N61" s="93" t="s">
        <v>67</v>
      </c>
      <c r="O61" s="113">
        <v>441.9</v>
      </c>
      <c r="P61" s="155">
        <f t="shared" si="2"/>
        <v>698202</v>
      </c>
      <c r="Q61" s="116">
        <f t="shared" si="4"/>
        <v>1498632</v>
      </c>
      <c r="R61" s="154">
        <f t="shared" si="0"/>
        <v>74931.6</v>
      </c>
      <c r="S61" s="154"/>
    </row>
    <row r="62" spans="1:19" ht="13.5">
      <c r="A62" s="85">
        <f t="shared" si="3"/>
        <v>56</v>
      </c>
      <c r="C62" s="93" t="s">
        <v>91</v>
      </c>
      <c r="D62" s="116">
        <v>342000</v>
      </c>
      <c r="E62" s="211"/>
      <c r="G62" s="93" t="s">
        <v>596</v>
      </c>
      <c r="H62" s="184">
        <v>172.527</v>
      </c>
      <c r="I62" s="181">
        <v>172.746</v>
      </c>
      <c r="J62" s="134">
        <f>SUM(H62-I62)*-1</f>
        <v>0.2190000000000225</v>
      </c>
      <c r="K62" s="93" t="s">
        <v>597</v>
      </c>
      <c r="L62" s="181">
        <v>172.049</v>
      </c>
      <c r="N62" s="93" t="s">
        <v>67</v>
      </c>
      <c r="O62" s="113">
        <v>47.8</v>
      </c>
      <c r="P62" s="155">
        <f t="shared" si="2"/>
        <v>163475.99999999997</v>
      </c>
      <c r="Q62" s="116">
        <f t="shared" si="4"/>
        <v>1662108</v>
      </c>
      <c r="R62" s="154">
        <f t="shared" si="0"/>
        <v>83105.40000000001</v>
      </c>
      <c r="S62" s="154"/>
    </row>
    <row r="63" spans="1:19" ht="13.5">
      <c r="A63" s="85">
        <f t="shared" si="3"/>
        <v>57</v>
      </c>
      <c r="C63" s="93" t="s">
        <v>76</v>
      </c>
      <c r="D63" s="116">
        <v>933000</v>
      </c>
      <c r="E63" s="211"/>
      <c r="G63" s="93" t="s">
        <v>598</v>
      </c>
      <c r="H63" s="184">
        <v>173.815</v>
      </c>
      <c r="I63" s="181">
        <v>173.726</v>
      </c>
      <c r="J63" s="134">
        <f t="shared" si="1"/>
        <v>0.08899999999999864</v>
      </c>
      <c r="K63" s="93" t="s">
        <v>598</v>
      </c>
      <c r="L63" s="181">
        <v>173.726</v>
      </c>
      <c r="N63" s="93" t="s">
        <v>73</v>
      </c>
      <c r="O63" s="113">
        <v>-8.9</v>
      </c>
      <c r="P63" s="155">
        <f t="shared" si="2"/>
        <v>-83037</v>
      </c>
      <c r="Q63" s="116">
        <f t="shared" si="4"/>
        <v>1579071</v>
      </c>
      <c r="R63" s="154">
        <f t="shared" si="0"/>
        <v>78953.55</v>
      </c>
      <c r="S63" s="154"/>
    </row>
    <row r="64" spans="1:19" ht="13.5">
      <c r="A64" s="85">
        <f t="shared" si="3"/>
        <v>58</v>
      </c>
      <c r="C64" s="93" t="s">
        <v>91</v>
      </c>
      <c r="D64" s="116">
        <v>446000</v>
      </c>
      <c r="E64" s="211"/>
      <c r="G64" s="93" t="s">
        <v>599</v>
      </c>
      <c r="H64" s="184">
        <v>174.346</v>
      </c>
      <c r="I64" s="181">
        <v>174.523</v>
      </c>
      <c r="J64" s="134">
        <f>SUM(H64-I64)*-1</f>
        <v>0.1769999999999925</v>
      </c>
      <c r="K64" s="93" t="s">
        <v>600</v>
      </c>
      <c r="L64" s="181">
        <v>174.523</v>
      </c>
      <c r="N64" s="93" t="s">
        <v>73</v>
      </c>
      <c r="O64" s="113">
        <v>-17.7</v>
      </c>
      <c r="P64" s="155">
        <f t="shared" si="2"/>
        <v>-78942</v>
      </c>
      <c r="Q64" s="116">
        <f t="shared" si="4"/>
        <v>1500129</v>
      </c>
      <c r="R64" s="154">
        <f t="shared" si="0"/>
        <v>75006.45</v>
      </c>
      <c r="S64" s="154"/>
    </row>
    <row r="65" spans="1:19" ht="13.5">
      <c r="A65" s="85">
        <f t="shared" si="3"/>
        <v>59</v>
      </c>
      <c r="C65" s="93" t="s">
        <v>76</v>
      </c>
      <c r="D65" s="116">
        <v>339000</v>
      </c>
      <c r="E65" s="211"/>
      <c r="G65" s="93" t="s">
        <v>601</v>
      </c>
      <c r="H65" s="184">
        <v>174.507</v>
      </c>
      <c r="I65" s="181">
        <v>174.286</v>
      </c>
      <c r="J65" s="134">
        <f t="shared" si="1"/>
        <v>0.22100000000000364</v>
      </c>
      <c r="K65" s="93" t="s">
        <v>602</v>
      </c>
      <c r="L65" s="181">
        <v>174.286</v>
      </c>
      <c r="N65" s="93" t="s">
        <v>73</v>
      </c>
      <c r="O65" s="113">
        <v>-22.1</v>
      </c>
      <c r="P65" s="155">
        <f t="shared" si="2"/>
        <v>-74919.00000000001</v>
      </c>
      <c r="Q65" s="116">
        <f t="shared" si="4"/>
        <v>1425210</v>
      </c>
      <c r="R65" s="154">
        <f t="shared" si="0"/>
        <v>71260.5</v>
      </c>
      <c r="S65" s="154"/>
    </row>
    <row r="66" spans="1:19" ht="13.5">
      <c r="A66" s="85">
        <f t="shared" si="3"/>
        <v>60</v>
      </c>
      <c r="C66" s="93" t="s">
        <v>76</v>
      </c>
      <c r="D66" s="116">
        <v>395000</v>
      </c>
      <c r="E66" s="211"/>
      <c r="G66" s="93" t="s">
        <v>603</v>
      </c>
      <c r="H66" s="184">
        <v>179.853</v>
      </c>
      <c r="I66" s="181">
        <v>179.673</v>
      </c>
      <c r="J66" s="134">
        <f t="shared" si="1"/>
        <v>0.18000000000000682</v>
      </c>
      <c r="K66" s="93" t="s">
        <v>604</v>
      </c>
      <c r="L66" s="181">
        <v>182.693</v>
      </c>
      <c r="N66" s="93" t="s">
        <v>67</v>
      </c>
      <c r="O66" s="113">
        <v>284</v>
      </c>
      <c r="P66" s="155">
        <f t="shared" si="2"/>
        <v>1121800</v>
      </c>
      <c r="Q66" s="116">
        <f t="shared" si="4"/>
        <v>2547010</v>
      </c>
      <c r="R66" s="154">
        <f t="shared" si="0"/>
        <v>127350.5</v>
      </c>
      <c r="S66" s="154"/>
    </row>
    <row r="67" spans="1:19" ht="13.5">
      <c r="A67" s="85">
        <f t="shared" si="3"/>
        <v>61</v>
      </c>
      <c r="C67" s="93" t="s">
        <v>76</v>
      </c>
      <c r="D67" s="116">
        <v>487000</v>
      </c>
      <c r="E67" s="211"/>
      <c r="G67" s="93" t="s">
        <v>605</v>
      </c>
      <c r="H67" s="184">
        <v>182.668</v>
      </c>
      <c r="I67" s="181">
        <v>182.407</v>
      </c>
      <c r="J67" s="134">
        <f t="shared" si="1"/>
        <v>0.2609999999999957</v>
      </c>
      <c r="K67" s="93" t="s">
        <v>606</v>
      </c>
      <c r="L67" s="181">
        <v>182.407</v>
      </c>
      <c r="N67" s="93" t="s">
        <v>73</v>
      </c>
      <c r="O67" s="113">
        <v>-26.1</v>
      </c>
      <c r="P67" s="155">
        <f t="shared" si="2"/>
        <v>-127107</v>
      </c>
      <c r="Q67" s="116">
        <f t="shared" si="4"/>
        <v>2419903</v>
      </c>
      <c r="R67" s="154">
        <f t="shared" si="0"/>
        <v>120995.15000000001</v>
      </c>
      <c r="S67" s="154"/>
    </row>
    <row r="68" spans="1:19" ht="13.5">
      <c r="A68" s="85">
        <f t="shared" si="3"/>
        <v>62</v>
      </c>
      <c r="C68" s="93" t="s">
        <v>76</v>
      </c>
      <c r="D68" s="116">
        <v>265000</v>
      </c>
      <c r="E68" s="211"/>
      <c r="G68" s="93" t="s">
        <v>607</v>
      </c>
      <c r="H68" s="184">
        <v>183.766</v>
      </c>
      <c r="I68" s="181">
        <v>183.31</v>
      </c>
      <c r="J68" s="134">
        <f t="shared" si="1"/>
        <v>0.45599999999998886</v>
      </c>
      <c r="K68" s="93" t="s">
        <v>608</v>
      </c>
      <c r="L68" s="181">
        <v>183.31</v>
      </c>
      <c r="N68" s="93" t="s">
        <v>73</v>
      </c>
      <c r="O68" s="113">
        <v>-45.6</v>
      </c>
      <c r="P68" s="155">
        <f t="shared" si="2"/>
        <v>-120840</v>
      </c>
      <c r="Q68" s="116">
        <f t="shared" si="4"/>
        <v>2299063</v>
      </c>
      <c r="R68" s="154">
        <f t="shared" si="0"/>
        <v>114953.15000000001</v>
      </c>
      <c r="S68" s="154"/>
    </row>
    <row r="69" spans="1:19" ht="13.5">
      <c r="A69" s="85">
        <f t="shared" si="3"/>
        <v>63</v>
      </c>
      <c r="C69" s="93" t="s">
        <v>91</v>
      </c>
      <c r="D69" s="116">
        <v>215000</v>
      </c>
      <c r="E69" s="211"/>
      <c r="G69" s="93" t="s">
        <v>609</v>
      </c>
      <c r="H69" s="184">
        <v>182.55</v>
      </c>
      <c r="I69" s="181">
        <v>183.084</v>
      </c>
      <c r="J69" s="134">
        <f>SUM(H69-I69)*-1</f>
        <v>0.5339999999999918</v>
      </c>
      <c r="K69" s="93" t="s">
        <v>610</v>
      </c>
      <c r="L69" s="181">
        <v>183.084</v>
      </c>
      <c r="N69" s="93" t="s">
        <v>73</v>
      </c>
      <c r="O69" s="113">
        <v>-53.4</v>
      </c>
      <c r="P69" s="155">
        <f t="shared" si="2"/>
        <v>-114810</v>
      </c>
      <c r="Q69" s="116">
        <f t="shared" si="4"/>
        <v>2184253</v>
      </c>
      <c r="R69" s="154">
        <f t="shared" si="0"/>
        <v>109212.65000000001</v>
      </c>
      <c r="S69" s="154"/>
    </row>
    <row r="70" spans="1:19" ht="13.5">
      <c r="A70" s="85">
        <f t="shared" si="3"/>
        <v>64</v>
      </c>
      <c r="C70" s="93" t="s">
        <v>76</v>
      </c>
      <c r="D70" s="116">
        <v>253000</v>
      </c>
      <c r="E70" s="211"/>
      <c r="G70" s="93" t="s">
        <v>611</v>
      </c>
      <c r="H70" s="184">
        <v>185.673</v>
      </c>
      <c r="I70" s="181">
        <v>185.243</v>
      </c>
      <c r="J70" s="134">
        <f t="shared" si="1"/>
        <v>0.4300000000000068</v>
      </c>
      <c r="K70" s="93" t="s">
        <v>521</v>
      </c>
      <c r="L70" s="181">
        <v>185.243</v>
      </c>
      <c r="N70" s="93" t="s">
        <v>73</v>
      </c>
      <c r="O70" s="113">
        <v>-43</v>
      </c>
      <c r="P70" s="155">
        <f t="shared" si="2"/>
        <v>-108790</v>
      </c>
      <c r="Q70" s="116">
        <f t="shared" si="4"/>
        <v>2075463</v>
      </c>
      <c r="R70" s="154">
        <f t="shared" si="0"/>
        <v>103773.15000000001</v>
      </c>
      <c r="S70" s="154"/>
    </row>
    <row r="71" spans="1:19" ht="13.5">
      <c r="A71" s="85">
        <f t="shared" si="3"/>
        <v>65</v>
      </c>
      <c r="C71" s="93" t="s">
        <v>91</v>
      </c>
      <c r="D71" s="116">
        <v>374000</v>
      </c>
      <c r="E71" s="211"/>
      <c r="G71" s="93" t="s">
        <v>522</v>
      </c>
      <c r="H71" s="184">
        <v>184.295</v>
      </c>
      <c r="I71" s="181">
        <v>184.572</v>
      </c>
      <c r="J71" s="134">
        <f>SUM(H71-I71)*-1</f>
        <v>0.27700000000001523</v>
      </c>
      <c r="K71" s="93" t="s">
        <v>612</v>
      </c>
      <c r="L71" s="181">
        <v>184.572</v>
      </c>
      <c r="N71" s="93" t="s">
        <v>73</v>
      </c>
      <c r="O71" s="113">
        <v>-27.7</v>
      </c>
      <c r="P71" s="155">
        <f t="shared" si="2"/>
        <v>-103598</v>
      </c>
      <c r="Q71" s="116">
        <f t="shared" si="4"/>
        <v>1971865</v>
      </c>
      <c r="R71" s="154">
        <f aca="true" t="shared" si="5" ref="R71:R108">SUM(Q71*0.05)</f>
        <v>98593.25</v>
      </c>
      <c r="S71" s="154"/>
    </row>
    <row r="72" spans="1:19" ht="13.5">
      <c r="A72" s="85">
        <f t="shared" si="3"/>
        <v>66</v>
      </c>
      <c r="C72" s="93" t="s">
        <v>91</v>
      </c>
      <c r="D72" s="116">
        <v>225000</v>
      </c>
      <c r="E72" s="211"/>
      <c r="G72" s="93" t="s">
        <v>613</v>
      </c>
      <c r="H72" s="184">
        <v>185.367</v>
      </c>
      <c r="I72" s="181">
        <v>185.805</v>
      </c>
      <c r="J72" s="134">
        <f>SUM(H72-I72)*-1</f>
        <v>0.4380000000000166</v>
      </c>
      <c r="K72" s="93" t="s">
        <v>614</v>
      </c>
      <c r="L72" s="181">
        <v>185.805</v>
      </c>
      <c r="N72" s="93" t="s">
        <v>73</v>
      </c>
      <c r="O72" s="113">
        <v>-43.8</v>
      </c>
      <c r="P72" s="155">
        <f>SUM(D72*O72)/100</f>
        <v>-98550</v>
      </c>
      <c r="Q72" s="116">
        <f t="shared" si="4"/>
        <v>1873315</v>
      </c>
      <c r="R72" s="154">
        <f t="shared" si="5"/>
        <v>93665.75</v>
      </c>
      <c r="S72" s="154"/>
    </row>
    <row r="73" spans="1:19" ht="13.5">
      <c r="A73" s="85">
        <f aca="true" t="shared" si="6" ref="A73:A132">SUM(A72+1)</f>
        <v>67</v>
      </c>
      <c r="C73" s="93" t="s">
        <v>91</v>
      </c>
      <c r="D73" s="116">
        <v>335000</v>
      </c>
      <c r="E73" s="211"/>
      <c r="G73" s="93" t="s">
        <v>615</v>
      </c>
      <c r="H73" s="184">
        <v>185.481</v>
      </c>
      <c r="I73" s="181">
        <v>185.76</v>
      </c>
      <c r="J73" s="134">
        <f>SUM(H73-I73)*-1</f>
        <v>0.27899999999999636</v>
      </c>
      <c r="K73" s="93" t="s">
        <v>526</v>
      </c>
      <c r="L73" s="181">
        <v>185.76</v>
      </c>
      <c r="N73" s="93" t="s">
        <v>73</v>
      </c>
      <c r="O73" s="113">
        <v>-27.9</v>
      </c>
      <c r="P73" s="155">
        <f>SUM(D73*O73)/100</f>
        <v>-93465</v>
      </c>
      <c r="Q73" s="116">
        <f aca="true" t="shared" si="7" ref="Q73:Q108">SUM(Q72+P73)</f>
        <v>1779850</v>
      </c>
      <c r="R73" s="154">
        <f t="shared" si="5"/>
        <v>88992.5</v>
      </c>
      <c r="S73" s="154"/>
    </row>
    <row r="74" spans="1:19" ht="13.5">
      <c r="A74" s="85">
        <f t="shared" si="6"/>
        <v>68</v>
      </c>
      <c r="C74" s="93" t="s">
        <v>91</v>
      </c>
      <c r="D74" s="116">
        <v>82400</v>
      </c>
      <c r="E74" s="211"/>
      <c r="G74" s="93" t="s">
        <v>564</v>
      </c>
      <c r="H74" s="184">
        <v>185.248</v>
      </c>
      <c r="I74" s="181">
        <v>186.328</v>
      </c>
      <c r="J74" s="134">
        <f>SUM(H74-I74)*-1</f>
        <v>1.0800000000000125</v>
      </c>
      <c r="K74" s="93" t="s">
        <v>448</v>
      </c>
      <c r="L74" s="181">
        <v>186.328</v>
      </c>
      <c r="N74" s="93" t="s">
        <v>73</v>
      </c>
      <c r="O74" s="113">
        <v>-108</v>
      </c>
      <c r="P74" s="155">
        <f>SUM(D74*O74)/100</f>
        <v>-88992</v>
      </c>
      <c r="Q74" s="116">
        <f t="shared" si="7"/>
        <v>1690858</v>
      </c>
      <c r="R74" s="154">
        <f t="shared" si="5"/>
        <v>84542.90000000001</v>
      </c>
      <c r="S74" s="154"/>
    </row>
    <row r="75" spans="1:19" ht="13.5">
      <c r="A75" s="85">
        <f t="shared" si="6"/>
        <v>69</v>
      </c>
      <c r="C75" s="93" t="s">
        <v>91</v>
      </c>
      <c r="D75" s="116">
        <v>676000</v>
      </c>
      <c r="E75" s="211"/>
      <c r="G75" s="93" t="s">
        <v>616</v>
      </c>
      <c r="H75" s="184">
        <v>187.705</v>
      </c>
      <c r="I75" s="181">
        <v>187.83</v>
      </c>
      <c r="J75" s="134">
        <f>SUM(H75-I75)*-1</f>
        <v>0.125</v>
      </c>
      <c r="K75" s="93" t="s">
        <v>617</v>
      </c>
      <c r="L75" s="181">
        <v>187.83</v>
      </c>
      <c r="N75" s="93" t="s">
        <v>73</v>
      </c>
      <c r="O75" s="113">
        <v>-12.5</v>
      </c>
      <c r="P75" s="155">
        <f>SUM(D75*O75)/100</f>
        <v>-84500</v>
      </c>
      <c r="Q75" s="116">
        <f t="shared" si="7"/>
        <v>1606358</v>
      </c>
      <c r="R75" s="154">
        <f t="shared" si="5"/>
        <v>80317.90000000001</v>
      </c>
      <c r="S75" s="154"/>
    </row>
    <row r="76" spans="1:19" ht="13.5">
      <c r="A76" s="85">
        <f t="shared" si="6"/>
        <v>70</v>
      </c>
      <c r="C76" s="93" t="s">
        <v>76</v>
      </c>
      <c r="D76" s="116">
        <v>259000</v>
      </c>
      <c r="E76" s="211"/>
      <c r="G76" s="93" t="s">
        <v>618</v>
      </c>
      <c r="H76" s="184">
        <v>189.146</v>
      </c>
      <c r="I76" s="181">
        <v>188.836</v>
      </c>
      <c r="J76" s="134">
        <f aca="true" t="shared" si="8" ref="J72:J108">SUM(H76-I76)</f>
        <v>0.30999999999997385</v>
      </c>
      <c r="K76" s="93" t="s">
        <v>619</v>
      </c>
      <c r="L76" s="181">
        <v>188.836</v>
      </c>
      <c r="N76" s="93" t="s">
        <v>73</v>
      </c>
      <c r="O76" s="113">
        <v>-31</v>
      </c>
      <c r="P76" s="155">
        <f>SUM(D76*O76)/100</f>
        <v>-80290</v>
      </c>
      <c r="Q76" s="116">
        <f t="shared" si="7"/>
        <v>1526068</v>
      </c>
      <c r="R76" s="154">
        <f t="shared" si="5"/>
        <v>76303.40000000001</v>
      </c>
      <c r="S76" s="154"/>
    </row>
    <row r="77" spans="1:19" ht="13.5">
      <c r="A77" s="85">
        <f t="shared" si="6"/>
        <v>71</v>
      </c>
      <c r="C77" s="93" t="s">
        <v>91</v>
      </c>
      <c r="D77" s="116">
        <v>134000</v>
      </c>
      <c r="E77" s="211"/>
      <c r="G77" s="93" t="s">
        <v>620</v>
      </c>
      <c r="H77" s="184">
        <v>185.865</v>
      </c>
      <c r="I77" s="181">
        <v>186.433</v>
      </c>
      <c r="J77" s="134">
        <f>SUM(H77-I77)*-1</f>
        <v>0.5679999999999836</v>
      </c>
      <c r="K77" s="93" t="s">
        <v>621</v>
      </c>
      <c r="L77" s="181">
        <v>186.433</v>
      </c>
      <c r="N77" s="93" t="s">
        <v>73</v>
      </c>
      <c r="O77" s="113">
        <v>-56.8</v>
      </c>
      <c r="P77" s="155">
        <f>SUM(D77*O77)/100</f>
        <v>-76112</v>
      </c>
      <c r="Q77" s="116">
        <f t="shared" si="7"/>
        <v>1449956</v>
      </c>
      <c r="R77" s="154">
        <f t="shared" si="5"/>
        <v>72497.8</v>
      </c>
      <c r="S77" s="154"/>
    </row>
    <row r="78" spans="1:19" ht="13.5">
      <c r="A78" s="85">
        <f t="shared" si="6"/>
        <v>72</v>
      </c>
      <c r="C78" s="93" t="s">
        <v>76</v>
      </c>
      <c r="D78" s="116">
        <v>308000</v>
      </c>
      <c r="E78" s="211"/>
      <c r="G78" s="93" t="s">
        <v>622</v>
      </c>
      <c r="H78" s="184">
        <v>186.548</v>
      </c>
      <c r="I78" s="181">
        <v>186.313</v>
      </c>
      <c r="J78" s="134">
        <f t="shared" si="8"/>
        <v>0.23500000000001364</v>
      </c>
      <c r="K78" s="93" t="s">
        <v>623</v>
      </c>
      <c r="L78" s="181">
        <v>186.313</v>
      </c>
      <c r="N78" s="93" t="s">
        <v>73</v>
      </c>
      <c r="O78" s="113">
        <v>-23.5</v>
      </c>
      <c r="P78" s="155">
        <f>SUM(D78*O78)/100</f>
        <v>-72380</v>
      </c>
      <c r="Q78" s="116">
        <f t="shared" si="7"/>
        <v>1377576</v>
      </c>
      <c r="R78" s="154">
        <f t="shared" si="5"/>
        <v>68878.8</v>
      </c>
      <c r="S78" s="154"/>
    </row>
    <row r="79" spans="1:19" ht="13.5">
      <c r="A79" s="85">
        <f t="shared" si="6"/>
        <v>73</v>
      </c>
      <c r="C79" s="93" t="s">
        <v>76</v>
      </c>
      <c r="D79" s="116">
        <v>285000</v>
      </c>
      <c r="E79" s="211"/>
      <c r="G79" s="93" t="s">
        <v>624</v>
      </c>
      <c r="H79" s="184">
        <v>184.839</v>
      </c>
      <c r="I79" s="181">
        <v>184.598</v>
      </c>
      <c r="J79" s="134">
        <f t="shared" si="8"/>
        <v>0.24099999999998545</v>
      </c>
      <c r="K79" s="93" t="s">
        <v>625</v>
      </c>
      <c r="L79" s="181">
        <v>184.598</v>
      </c>
      <c r="N79" s="93" t="s">
        <v>73</v>
      </c>
      <c r="O79" s="113">
        <v>-24.1</v>
      </c>
      <c r="P79" s="155">
        <f>SUM(D79*O79)/100</f>
        <v>-68685</v>
      </c>
      <c r="Q79" s="116">
        <f t="shared" si="7"/>
        <v>1308891</v>
      </c>
      <c r="R79" s="154">
        <f t="shared" si="5"/>
        <v>65444.55</v>
      </c>
      <c r="S79" s="154"/>
    </row>
    <row r="80" spans="1:19" ht="13.5">
      <c r="A80" s="85">
        <f t="shared" si="6"/>
        <v>74</v>
      </c>
      <c r="C80" s="93" t="s">
        <v>76</v>
      </c>
      <c r="D80" s="116">
        <v>193000</v>
      </c>
      <c r="E80" s="211"/>
      <c r="G80" s="93" t="s">
        <v>626</v>
      </c>
      <c r="H80" s="184">
        <v>186.228</v>
      </c>
      <c r="I80" s="181">
        <v>185.889</v>
      </c>
      <c r="J80" s="134">
        <f t="shared" si="8"/>
        <v>0.33899999999999864</v>
      </c>
      <c r="K80" s="93" t="s">
        <v>579</v>
      </c>
      <c r="L80" s="181">
        <v>186.167</v>
      </c>
      <c r="N80" s="93" t="s">
        <v>73</v>
      </c>
      <c r="O80" s="113">
        <v>-6.1</v>
      </c>
      <c r="P80" s="155">
        <f>SUM(D80*O80)/100</f>
        <v>-11773</v>
      </c>
      <c r="Q80" s="116">
        <f t="shared" si="7"/>
        <v>1297118</v>
      </c>
      <c r="R80" s="154">
        <f t="shared" si="5"/>
        <v>64855.9</v>
      </c>
      <c r="S80" s="154"/>
    </row>
    <row r="81" spans="1:19" ht="13.5">
      <c r="A81" s="85">
        <f t="shared" si="6"/>
        <v>75</v>
      </c>
      <c r="C81" s="93" t="s">
        <v>76</v>
      </c>
      <c r="D81" s="116">
        <v>283000</v>
      </c>
      <c r="E81" s="211"/>
      <c r="G81" s="93" t="s">
        <v>627</v>
      </c>
      <c r="H81" s="184">
        <v>187.336</v>
      </c>
      <c r="I81" s="181">
        <v>187.107</v>
      </c>
      <c r="J81" s="134">
        <f t="shared" si="8"/>
        <v>0.22900000000001342</v>
      </c>
      <c r="K81" s="93" t="s">
        <v>628</v>
      </c>
      <c r="L81" s="181">
        <v>187.107</v>
      </c>
      <c r="N81" s="93" t="s">
        <v>73</v>
      </c>
      <c r="O81" s="113">
        <v>-22.9</v>
      </c>
      <c r="P81" s="155">
        <f>SUM(D81*O81)/100</f>
        <v>-64807</v>
      </c>
      <c r="Q81" s="116">
        <f t="shared" si="7"/>
        <v>1232311</v>
      </c>
      <c r="R81" s="154">
        <f t="shared" si="5"/>
        <v>61615.55</v>
      </c>
      <c r="S81" s="154"/>
    </row>
    <row r="82" spans="1:19" ht="13.5">
      <c r="A82" s="85">
        <f t="shared" si="6"/>
        <v>76</v>
      </c>
      <c r="C82" s="93" t="s">
        <v>76</v>
      </c>
      <c r="D82" s="116">
        <v>229000</v>
      </c>
      <c r="E82" s="211"/>
      <c r="G82" s="93" t="s">
        <v>629</v>
      </c>
      <c r="H82" s="184">
        <v>187.355</v>
      </c>
      <c r="I82" s="181">
        <v>187.087</v>
      </c>
      <c r="J82" s="134">
        <f t="shared" si="8"/>
        <v>0.2680000000000007</v>
      </c>
      <c r="K82" s="93" t="s">
        <v>630</v>
      </c>
      <c r="L82" s="181">
        <v>187.087</v>
      </c>
      <c r="N82" s="93" t="s">
        <v>73</v>
      </c>
      <c r="O82" s="113">
        <v>-26.8</v>
      </c>
      <c r="P82" s="155">
        <f>SUM(D82*O82)/100</f>
        <v>-61372</v>
      </c>
      <c r="Q82" s="116">
        <f t="shared" si="7"/>
        <v>1170939</v>
      </c>
      <c r="R82" s="154">
        <f t="shared" si="5"/>
        <v>58546.950000000004</v>
      </c>
      <c r="S82" s="154"/>
    </row>
    <row r="83" spans="1:19" ht="13.5">
      <c r="A83" s="85">
        <f t="shared" si="6"/>
        <v>77</v>
      </c>
      <c r="C83" s="93" t="s">
        <v>76</v>
      </c>
      <c r="D83" s="116">
        <v>204000</v>
      </c>
      <c r="E83" s="211"/>
      <c r="G83" s="93" t="s">
        <v>631</v>
      </c>
      <c r="H83" s="184">
        <v>187.3</v>
      </c>
      <c r="I83" s="181">
        <v>187.014</v>
      </c>
      <c r="J83" s="134">
        <f t="shared" si="8"/>
        <v>0.28600000000000136</v>
      </c>
      <c r="K83" s="93" t="s">
        <v>632</v>
      </c>
      <c r="L83" s="181">
        <v>187.014</v>
      </c>
      <c r="N83" s="93" t="s">
        <v>73</v>
      </c>
      <c r="O83" s="113">
        <v>-28.6</v>
      </c>
      <c r="P83" s="155">
        <f>SUM(D83*O83)/100</f>
        <v>-58344</v>
      </c>
      <c r="Q83" s="116">
        <f t="shared" si="7"/>
        <v>1112595</v>
      </c>
      <c r="R83" s="154">
        <f t="shared" si="5"/>
        <v>55629.75</v>
      </c>
      <c r="S83" s="154"/>
    </row>
    <row r="84" spans="1:19" ht="13.5">
      <c r="A84" s="85">
        <f t="shared" si="6"/>
        <v>78</v>
      </c>
      <c r="C84" s="93" t="s">
        <v>76</v>
      </c>
      <c r="D84" s="116">
        <v>184000</v>
      </c>
      <c r="E84" s="211"/>
      <c r="G84" s="93" t="s">
        <v>633</v>
      </c>
      <c r="H84" s="184">
        <v>186.203</v>
      </c>
      <c r="I84" s="181">
        <v>185.902</v>
      </c>
      <c r="J84" s="134">
        <f t="shared" si="8"/>
        <v>0.30100000000001614</v>
      </c>
      <c r="K84" s="93" t="s">
        <v>634</v>
      </c>
      <c r="L84" s="181">
        <v>185.902</v>
      </c>
      <c r="N84" s="93" t="s">
        <v>73</v>
      </c>
      <c r="O84" s="113">
        <v>-30.1</v>
      </c>
      <c r="P84" s="155">
        <f>SUM(D84*O84)/100</f>
        <v>-55384</v>
      </c>
      <c r="Q84" s="116">
        <f t="shared" si="7"/>
        <v>1057211</v>
      </c>
      <c r="R84" s="154">
        <f t="shared" si="5"/>
        <v>52860.55</v>
      </c>
      <c r="S84" s="154"/>
    </row>
    <row r="85" spans="1:18" ht="14.25" thickBot="1">
      <c r="A85" s="195"/>
      <c r="B85" s="196"/>
      <c r="C85" s="196"/>
      <c r="D85" s="195"/>
      <c r="E85" s="196"/>
      <c r="F85" s="196"/>
      <c r="G85" s="197"/>
      <c r="H85" s="198"/>
      <c r="I85" s="198"/>
      <c r="J85" s="196"/>
      <c r="K85" s="195"/>
      <c r="L85" s="199" t="s">
        <v>635</v>
      </c>
      <c r="M85" s="196"/>
      <c r="N85" s="200"/>
      <c r="O85" s="200">
        <f>SUM(O55:O84)</f>
        <v>-44.29999999999998</v>
      </c>
      <c r="P85" s="201">
        <f>SUM(P55:P84)</f>
        <v>57211</v>
      </c>
      <c r="Q85" s="202"/>
      <c r="R85" s="202"/>
    </row>
    <row r="86" spans="1:23" ht="13.5">
      <c r="A86" s="161"/>
      <c r="B86" s="162"/>
      <c r="C86" s="162"/>
      <c r="D86" s="161"/>
      <c r="E86" s="162"/>
      <c r="F86" s="162"/>
      <c r="G86" s="164"/>
      <c r="H86" s="179"/>
      <c r="I86" s="179"/>
      <c r="J86" s="162"/>
      <c r="K86" s="161"/>
      <c r="L86" s="182"/>
      <c r="M86" s="162"/>
      <c r="N86" s="166"/>
      <c r="O86" s="167"/>
      <c r="P86" s="167"/>
      <c r="Q86" s="116">
        <v>1000000</v>
      </c>
      <c r="R86" s="133">
        <f>SUM(Q86*0.05)</f>
        <v>50000</v>
      </c>
      <c r="S86" s="133"/>
      <c r="T86" s="156"/>
      <c r="U86" s="157"/>
      <c r="V86" s="158"/>
      <c r="W86" s="159"/>
    </row>
    <row r="87" spans="1:19" ht="13.5">
      <c r="A87" s="85">
        <f>SUM(A84+1)</f>
        <v>79</v>
      </c>
      <c r="B87" s="93" t="s">
        <v>252</v>
      </c>
      <c r="C87" s="93" t="s">
        <v>91</v>
      </c>
      <c r="D87" s="116">
        <v>570000</v>
      </c>
      <c r="E87" s="209" t="s">
        <v>33</v>
      </c>
      <c r="F87" s="93" t="s">
        <v>89</v>
      </c>
      <c r="G87" s="93" t="s">
        <v>636</v>
      </c>
      <c r="H87" s="186">
        <v>1.28472</v>
      </c>
      <c r="I87" s="187">
        <v>1.28545</v>
      </c>
      <c r="J87" s="168">
        <f>SUM(H87-I87)*-1</f>
        <v>0.0007299999999998974</v>
      </c>
      <c r="K87" s="93" t="s">
        <v>637</v>
      </c>
      <c r="L87" s="187">
        <v>1.28545</v>
      </c>
      <c r="M87" s="174" t="s">
        <v>34</v>
      </c>
      <c r="N87" s="93" t="s">
        <v>73</v>
      </c>
      <c r="O87" s="113">
        <v>-7.3</v>
      </c>
      <c r="P87" s="155">
        <f>SUM(D87*O87)/100*1.2</f>
        <v>-49932</v>
      </c>
      <c r="Q87" s="116">
        <f>SUM(Q86+P87)</f>
        <v>950068</v>
      </c>
      <c r="R87" s="154">
        <f t="shared" si="5"/>
        <v>47503.4</v>
      </c>
      <c r="S87" s="154"/>
    </row>
    <row r="88" spans="1:19" ht="13.5">
      <c r="A88" s="85">
        <f t="shared" si="6"/>
        <v>80</v>
      </c>
      <c r="C88" s="93" t="s">
        <v>91</v>
      </c>
      <c r="D88" s="116">
        <v>250000</v>
      </c>
      <c r="E88" s="211"/>
      <c r="G88" s="93" t="s">
        <v>638</v>
      </c>
      <c r="H88" s="186">
        <v>1.26739</v>
      </c>
      <c r="I88" s="187">
        <v>1.26897</v>
      </c>
      <c r="J88" s="168">
        <f>SUM(H88-I88)*-1</f>
        <v>0.0015799999999999148</v>
      </c>
      <c r="K88" s="93" t="s">
        <v>639</v>
      </c>
      <c r="L88" s="187">
        <v>1.26897</v>
      </c>
      <c r="N88" s="93" t="s">
        <v>73</v>
      </c>
      <c r="O88" s="113">
        <v>-15.8</v>
      </c>
      <c r="P88" s="155">
        <f aca="true" t="shared" si="9" ref="P88:P132">SUM(D88*O88)/100*1.2</f>
        <v>-47400</v>
      </c>
      <c r="Q88" s="116">
        <f t="shared" si="7"/>
        <v>902668</v>
      </c>
      <c r="R88" s="154">
        <f t="shared" si="5"/>
        <v>45133.4</v>
      </c>
      <c r="S88" s="154"/>
    </row>
    <row r="89" spans="1:19" ht="13.5">
      <c r="A89" s="85">
        <f t="shared" si="6"/>
        <v>81</v>
      </c>
      <c r="C89" s="93" t="s">
        <v>76</v>
      </c>
      <c r="D89" s="116">
        <v>244000</v>
      </c>
      <c r="E89" s="211"/>
      <c r="G89" s="93" t="s">
        <v>640</v>
      </c>
      <c r="H89" s="186">
        <v>1.26168</v>
      </c>
      <c r="I89" s="187">
        <v>1.26014</v>
      </c>
      <c r="J89" s="168">
        <f t="shared" si="8"/>
        <v>0.0015399999999998748</v>
      </c>
      <c r="K89" s="93" t="s">
        <v>641</v>
      </c>
      <c r="L89" s="187">
        <v>1.26014</v>
      </c>
      <c r="N89" s="93" t="s">
        <v>73</v>
      </c>
      <c r="O89" s="113">
        <v>-15.4</v>
      </c>
      <c r="P89" s="155">
        <f t="shared" si="9"/>
        <v>-45091.2</v>
      </c>
      <c r="Q89" s="116">
        <f t="shared" si="7"/>
        <v>857576.8</v>
      </c>
      <c r="R89" s="154">
        <f t="shared" si="5"/>
        <v>42878.840000000004</v>
      </c>
      <c r="S89" s="154"/>
    </row>
    <row r="90" spans="1:19" ht="13.5">
      <c r="A90" s="85">
        <f t="shared" si="6"/>
        <v>82</v>
      </c>
      <c r="C90" s="93" t="s">
        <v>76</v>
      </c>
      <c r="D90" s="116">
        <v>91000</v>
      </c>
      <c r="E90" s="211"/>
      <c r="G90" s="93" t="s">
        <v>642</v>
      </c>
      <c r="H90" s="186">
        <v>1.26627</v>
      </c>
      <c r="I90" s="187">
        <v>1.26236</v>
      </c>
      <c r="J90" s="168">
        <f t="shared" si="8"/>
        <v>0.00391000000000008</v>
      </c>
      <c r="K90" s="93" t="s">
        <v>643</v>
      </c>
      <c r="L90" s="187">
        <v>1.26236</v>
      </c>
      <c r="N90" s="93" t="s">
        <v>73</v>
      </c>
      <c r="O90" s="113">
        <v>-39.1</v>
      </c>
      <c r="P90" s="155">
        <f t="shared" si="9"/>
        <v>-42697.2</v>
      </c>
      <c r="Q90" s="116">
        <f t="shared" si="7"/>
        <v>814879.6000000001</v>
      </c>
      <c r="R90" s="154">
        <f t="shared" si="5"/>
        <v>40743.98000000001</v>
      </c>
      <c r="S90" s="154"/>
    </row>
    <row r="91" spans="1:19" ht="13.5">
      <c r="A91" s="85">
        <f t="shared" si="6"/>
        <v>83</v>
      </c>
      <c r="C91" s="93" t="s">
        <v>76</v>
      </c>
      <c r="D91" s="116">
        <v>194000</v>
      </c>
      <c r="E91" s="211"/>
      <c r="G91" s="93" t="s">
        <v>644</v>
      </c>
      <c r="H91" s="186">
        <v>1.25587</v>
      </c>
      <c r="I91" s="187">
        <v>1.25412</v>
      </c>
      <c r="J91" s="168">
        <f t="shared" si="8"/>
        <v>0.0017500000000001403</v>
      </c>
      <c r="K91" s="93" t="s">
        <v>645</v>
      </c>
      <c r="L91" s="187">
        <v>1.27191</v>
      </c>
      <c r="N91" s="93" t="s">
        <v>67</v>
      </c>
      <c r="O91" s="113">
        <v>160.4</v>
      </c>
      <c r="P91" s="155">
        <f t="shared" si="9"/>
        <v>373411.2</v>
      </c>
      <c r="Q91" s="116">
        <f t="shared" si="7"/>
        <v>1188290.8</v>
      </c>
      <c r="R91" s="154">
        <f t="shared" si="5"/>
        <v>59414.54000000001</v>
      </c>
      <c r="S91" s="154"/>
    </row>
    <row r="92" spans="1:19" ht="13.5">
      <c r="A92" s="85">
        <f t="shared" si="6"/>
        <v>84</v>
      </c>
      <c r="C92" s="93" t="s">
        <v>91</v>
      </c>
      <c r="D92" s="116">
        <v>129000</v>
      </c>
      <c r="E92" s="211"/>
      <c r="G92" s="93" t="s">
        <v>646</v>
      </c>
      <c r="H92" s="186">
        <v>1.27855</v>
      </c>
      <c r="I92" s="187">
        <v>1.28238</v>
      </c>
      <c r="J92" s="168">
        <f>SUM(H92-I92)*-1</f>
        <v>0.00383</v>
      </c>
      <c r="K92" s="93" t="s">
        <v>647</v>
      </c>
      <c r="L92" s="187">
        <v>1.28238</v>
      </c>
      <c r="N92" s="93" t="s">
        <v>73</v>
      </c>
      <c r="O92" s="113">
        <v>-38.3</v>
      </c>
      <c r="P92" s="155">
        <f t="shared" si="9"/>
        <v>-59288.399999999994</v>
      </c>
      <c r="Q92" s="116">
        <f t="shared" si="7"/>
        <v>1129002.4000000001</v>
      </c>
      <c r="R92" s="154">
        <f t="shared" si="5"/>
        <v>56450.12000000001</v>
      </c>
      <c r="S92" s="154"/>
    </row>
    <row r="93" spans="1:19" ht="13.5">
      <c r="A93" s="85">
        <f t="shared" si="6"/>
        <v>85</v>
      </c>
      <c r="C93" s="93" t="s">
        <v>76</v>
      </c>
      <c r="D93" s="116">
        <v>285000</v>
      </c>
      <c r="E93" s="211"/>
      <c r="G93" s="93" t="s">
        <v>648</v>
      </c>
      <c r="H93" s="186">
        <v>1.28051</v>
      </c>
      <c r="I93" s="187">
        <v>1.27886</v>
      </c>
      <c r="J93" s="168">
        <f t="shared" si="8"/>
        <v>0.0016499999999999293</v>
      </c>
      <c r="K93" s="93" t="s">
        <v>649</v>
      </c>
      <c r="L93" s="187">
        <v>1.27886</v>
      </c>
      <c r="N93" s="93" t="s">
        <v>73</v>
      </c>
      <c r="O93" s="113">
        <v>-16.5</v>
      </c>
      <c r="P93" s="155">
        <f t="shared" si="9"/>
        <v>-56430</v>
      </c>
      <c r="Q93" s="116">
        <f t="shared" si="7"/>
        <v>1072572.4000000001</v>
      </c>
      <c r="R93" s="154">
        <f t="shared" si="5"/>
        <v>53628.62000000001</v>
      </c>
      <c r="S93" s="154"/>
    </row>
    <row r="94" spans="1:19" ht="13.5">
      <c r="A94" s="85">
        <f t="shared" si="6"/>
        <v>86</v>
      </c>
      <c r="C94" s="93" t="s">
        <v>76</v>
      </c>
      <c r="D94" s="116">
        <v>269000</v>
      </c>
      <c r="E94" s="211"/>
      <c r="G94" s="93" t="s">
        <v>650</v>
      </c>
      <c r="H94" s="186">
        <v>1.27716</v>
      </c>
      <c r="I94" s="187">
        <v>1.2755</v>
      </c>
      <c r="J94" s="168">
        <f t="shared" si="8"/>
        <v>0.0016599999999999948</v>
      </c>
      <c r="K94" s="93" t="s">
        <v>651</v>
      </c>
      <c r="L94" s="187">
        <v>1.27882</v>
      </c>
      <c r="N94" s="93" t="s">
        <v>67</v>
      </c>
      <c r="O94" s="113">
        <v>16.6</v>
      </c>
      <c r="P94" s="155">
        <f t="shared" si="9"/>
        <v>53584.799999999996</v>
      </c>
      <c r="Q94" s="116">
        <f t="shared" si="7"/>
        <v>1126157.2000000002</v>
      </c>
      <c r="R94" s="154">
        <f t="shared" si="5"/>
        <v>56307.860000000015</v>
      </c>
      <c r="S94" s="154"/>
    </row>
    <row r="95" spans="1:19" ht="13.5">
      <c r="A95" s="85">
        <f t="shared" si="6"/>
        <v>87</v>
      </c>
      <c r="C95" s="93" t="s">
        <v>91</v>
      </c>
      <c r="D95" s="116">
        <v>304000</v>
      </c>
      <c r="E95" s="211"/>
      <c r="G95" s="93" t="s">
        <v>652</v>
      </c>
      <c r="H95" s="186">
        <v>1.25824</v>
      </c>
      <c r="I95" s="187">
        <v>1.25978</v>
      </c>
      <c r="J95" s="168">
        <f>SUM(H95-I95)*-1</f>
        <v>0.0015399999999998748</v>
      </c>
      <c r="K95" s="93" t="s">
        <v>512</v>
      </c>
      <c r="L95" s="187">
        <v>1.25978</v>
      </c>
      <c r="N95" s="93" t="s">
        <v>73</v>
      </c>
      <c r="O95" s="113">
        <v>-15.4</v>
      </c>
      <c r="P95" s="155">
        <f t="shared" si="9"/>
        <v>-56179.2</v>
      </c>
      <c r="Q95" s="116">
        <f t="shared" si="7"/>
        <v>1069978.0000000002</v>
      </c>
      <c r="R95" s="154">
        <f t="shared" si="5"/>
        <v>53498.900000000016</v>
      </c>
      <c r="S95" s="154"/>
    </row>
    <row r="96" spans="1:19" ht="13.5">
      <c r="A96" s="85">
        <f t="shared" si="6"/>
        <v>88</v>
      </c>
      <c r="C96" s="93" t="s">
        <v>76</v>
      </c>
      <c r="D96" s="116">
        <v>270000</v>
      </c>
      <c r="E96" s="211"/>
      <c r="G96" s="93" t="s">
        <v>556</v>
      </c>
      <c r="H96" s="186">
        <v>1.26238</v>
      </c>
      <c r="I96" s="187">
        <v>1.26073</v>
      </c>
      <c r="J96" s="168">
        <f t="shared" si="8"/>
        <v>0.0016500000000001513</v>
      </c>
      <c r="K96" s="93" t="s">
        <v>513</v>
      </c>
      <c r="L96" s="187">
        <v>1.26073</v>
      </c>
      <c r="N96" s="93" t="s">
        <v>73</v>
      </c>
      <c r="O96" s="113">
        <v>-16.5</v>
      </c>
      <c r="P96" s="155">
        <f t="shared" si="9"/>
        <v>-53460</v>
      </c>
      <c r="Q96" s="116">
        <f t="shared" si="7"/>
        <v>1016518.0000000002</v>
      </c>
      <c r="R96" s="154">
        <f t="shared" si="5"/>
        <v>50825.900000000016</v>
      </c>
      <c r="S96" s="154"/>
    </row>
    <row r="97" spans="1:19" ht="13.5">
      <c r="A97" s="85">
        <f t="shared" si="6"/>
        <v>89</v>
      </c>
      <c r="C97" s="93" t="s">
        <v>91</v>
      </c>
      <c r="D97" s="116">
        <v>261000</v>
      </c>
      <c r="E97" s="211"/>
      <c r="G97" s="93" t="s">
        <v>653</v>
      </c>
      <c r="H97" s="186">
        <v>1.25281</v>
      </c>
      <c r="I97" s="187">
        <v>1.25443</v>
      </c>
      <c r="J97" s="168">
        <f>SUM(H97-I97)*-1</f>
        <v>0.0016199999999999548</v>
      </c>
      <c r="K97" s="93" t="s">
        <v>654</v>
      </c>
      <c r="L97" s="187">
        <v>1.25443</v>
      </c>
      <c r="N97" s="93" t="s">
        <v>73</v>
      </c>
      <c r="O97" s="113">
        <v>-16.2</v>
      </c>
      <c r="P97" s="155">
        <f t="shared" si="9"/>
        <v>-50738.4</v>
      </c>
      <c r="Q97" s="116">
        <f t="shared" si="7"/>
        <v>965779.6000000002</v>
      </c>
      <c r="R97" s="154">
        <f t="shared" si="5"/>
        <v>48288.98000000001</v>
      </c>
      <c r="S97" s="154"/>
    </row>
    <row r="98" spans="1:19" ht="13.5">
      <c r="A98" s="85">
        <f t="shared" si="6"/>
        <v>90</v>
      </c>
      <c r="C98" s="93" t="s">
        <v>76</v>
      </c>
      <c r="D98" s="116">
        <v>558000</v>
      </c>
      <c r="E98" s="211"/>
      <c r="G98" s="93" t="s">
        <v>655</v>
      </c>
      <c r="H98" s="186">
        <v>1.25579</v>
      </c>
      <c r="I98" s="187">
        <v>1.25507</v>
      </c>
      <c r="J98" s="168">
        <f t="shared" si="8"/>
        <v>0.0007200000000000539</v>
      </c>
      <c r="K98" s="93" t="s">
        <v>656</v>
      </c>
      <c r="L98" s="187">
        <v>1.25507</v>
      </c>
      <c r="N98" s="93" t="s">
        <v>73</v>
      </c>
      <c r="O98" s="113">
        <v>-7.2</v>
      </c>
      <c r="P98" s="155">
        <f t="shared" si="9"/>
        <v>-48211.2</v>
      </c>
      <c r="Q98" s="116">
        <f t="shared" si="7"/>
        <v>917568.4000000003</v>
      </c>
      <c r="R98" s="154">
        <f t="shared" si="5"/>
        <v>45878.42000000001</v>
      </c>
      <c r="S98" s="154"/>
    </row>
    <row r="99" spans="1:19" ht="13.5">
      <c r="A99" s="85">
        <f t="shared" si="6"/>
        <v>91</v>
      </c>
      <c r="C99" s="93" t="s">
        <v>91</v>
      </c>
      <c r="D99" s="116">
        <v>103000</v>
      </c>
      <c r="E99" s="211"/>
      <c r="G99" s="93" t="s">
        <v>657</v>
      </c>
      <c r="H99" s="186">
        <v>1.24538</v>
      </c>
      <c r="I99" s="187">
        <v>1.24909</v>
      </c>
      <c r="J99" s="168">
        <f>SUM(H99-I99)*-1</f>
        <v>0.003710000000000102</v>
      </c>
      <c r="K99" s="93" t="s">
        <v>658</v>
      </c>
      <c r="L99" s="187">
        <v>1.24909</v>
      </c>
      <c r="N99" s="93" t="s">
        <v>73</v>
      </c>
      <c r="O99" s="113">
        <v>-37.1</v>
      </c>
      <c r="P99" s="155">
        <f t="shared" si="9"/>
        <v>-45855.6</v>
      </c>
      <c r="Q99" s="116">
        <f t="shared" si="7"/>
        <v>871712.8000000003</v>
      </c>
      <c r="R99" s="154">
        <f t="shared" si="5"/>
        <v>43585.640000000014</v>
      </c>
      <c r="S99" s="154"/>
    </row>
    <row r="100" spans="1:19" ht="13.5">
      <c r="A100" s="85">
        <f t="shared" si="6"/>
        <v>92</v>
      </c>
      <c r="C100" s="93" t="s">
        <v>76</v>
      </c>
      <c r="D100" s="116">
        <v>195000</v>
      </c>
      <c r="E100" s="211"/>
      <c r="G100" s="93" t="s">
        <v>659</v>
      </c>
      <c r="H100" s="186">
        <v>1.25426</v>
      </c>
      <c r="I100" s="187">
        <v>1.2524</v>
      </c>
      <c r="J100" s="168">
        <f t="shared" si="8"/>
        <v>0.0018599999999999728</v>
      </c>
      <c r="K100" s="93" t="s">
        <v>660</v>
      </c>
      <c r="L100" s="187">
        <v>1.2524</v>
      </c>
      <c r="N100" s="93" t="s">
        <v>73</v>
      </c>
      <c r="O100" s="113">
        <v>-18.6</v>
      </c>
      <c r="P100" s="155">
        <f t="shared" si="9"/>
        <v>-43524.00000000001</v>
      </c>
      <c r="Q100" s="116">
        <f t="shared" si="7"/>
        <v>828188.8000000003</v>
      </c>
      <c r="R100" s="154">
        <f t="shared" si="5"/>
        <v>41409.44000000002</v>
      </c>
      <c r="S100" s="154"/>
    </row>
    <row r="101" spans="1:19" ht="13.5">
      <c r="A101" s="85">
        <f t="shared" si="6"/>
        <v>93</v>
      </c>
      <c r="C101" s="93" t="s">
        <v>76</v>
      </c>
      <c r="D101" s="116">
        <v>313000</v>
      </c>
      <c r="E101" s="211"/>
      <c r="G101" s="93" t="s">
        <v>661</v>
      </c>
      <c r="H101" s="186">
        <v>1.25453</v>
      </c>
      <c r="I101" s="187">
        <v>1.25343</v>
      </c>
      <c r="J101" s="168">
        <f t="shared" si="8"/>
        <v>0.0010999999999998789</v>
      </c>
      <c r="K101" s="93" t="s">
        <v>662</v>
      </c>
      <c r="L101" s="187">
        <v>1.25343</v>
      </c>
      <c r="N101" s="93" t="s">
        <v>73</v>
      </c>
      <c r="O101" s="113">
        <v>-11</v>
      </c>
      <c r="P101" s="155">
        <f t="shared" si="9"/>
        <v>-41316</v>
      </c>
      <c r="Q101" s="116">
        <f t="shared" si="7"/>
        <v>786872.8000000003</v>
      </c>
      <c r="R101" s="154">
        <f t="shared" si="5"/>
        <v>39343.640000000014</v>
      </c>
      <c r="S101" s="154"/>
    </row>
    <row r="102" spans="1:19" ht="13.5">
      <c r="A102" s="85">
        <f t="shared" si="6"/>
        <v>94</v>
      </c>
      <c r="C102" s="93" t="s">
        <v>91</v>
      </c>
      <c r="D102" s="116">
        <v>415000</v>
      </c>
      <c r="E102" s="211"/>
      <c r="G102" s="93" t="s">
        <v>663</v>
      </c>
      <c r="H102" s="186">
        <v>1.24202</v>
      </c>
      <c r="I102" s="187">
        <v>1.24281</v>
      </c>
      <c r="J102" s="168">
        <f>SUM(H102-I102)*-1</f>
        <v>0.0007900000000000684</v>
      </c>
      <c r="K102" s="93" t="s">
        <v>664</v>
      </c>
      <c r="L102" s="187">
        <v>1.24281</v>
      </c>
      <c r="N102" s="93" t="s">
        <v>73</v>
      </c>
      <c r="O102" s="113">
        <v>-7.9</v>
      </c>
      <c r="P102" s="155">
        <f t="shared" si="9"/>
        <v>-39342</v>
      </c>
      <c r="Q102" s="116">
        <f t="shared" si="7"/>
        <v>747530.8000000003</v>
      </c>
      <c r="R102" s="154">
        <f t="shared" si="5"/>
        <v>37376.540000000015</v>
      </c>
      <c r="S102" s="154"/>
    </row>
    <row r="103" spans="1:19" ht="13.5">
      <c r="A103" s="85">
        <f t="shared" si="6"/>
        <v>95</v>
      </c>
      <c r="C103" s="93" t="s">
        <v>76</v>
      </c>
      <c r="D103" s="116">
        <v>222000</v>
      </c>
      <c r="E103" s="211"/>
      <c r="G103" s="93" t="s">
        <v>665</v>
      </c>
      <c r="H103" s="186">
        <v>1.24387</v>
      </c>
      <c r="I103" s="187">
        <v>1.24247</v>
      </c>
      <c r="J103" s="168">
        <f t="shared" si="8"/>
        <v>0.0014000000000000679</v>
      </c>
      <c r="K103" s="93" t="s">
        <v>666</v>
      </c>
      <c r="L103" s="187">
        <v>1.24247</v>
      </c>
      <c r="N103" s="93" t="s">
        <v>73</v>
      </c>
      <c r="O103" s="113">
        <v>-14</v>
      </c>
      <c r="P103" s="155">
        <f t="shared" si="9"/>
        <v>-37296</v>
      </c>
      <c r="Q103" s="116">
        <f t="shared" si="7"/>
        <v>710234.8000000003</v>
      </c>
      <c r="R103" s="154">
        <f t="shared" si="5"/>
        <v>35511.74000000001</v>
      </c>
      <c r="S103" s="154"/>
    </row>
    <row r="104" spans="1:19" ht="13.5">
      <c r="A104" s="85">
        <f t="shared" si="6"/>
        <v>96</v>
      </c>
      <c r="C104" s="93" t="s">
        <v>91</v>
      </c>
      <c r="D104" s="116">
        <v>510000</v>
      </c>
      <c r="E104" s="211"/>
      <c r="G104" s="93" t="s">
        <v>667</v>
      </c>
      <c r="H104" s="186">
        <v>1.24643</v>
      </c>
      <c r="I104" s="187">
        <v>1.24701</v>
      </c>
      <c r="J104" s="168">
        <f>SUM(H104-I104)*-1</f>
        <v>0.0005800000000000249</v>
      </c>
      <c r="K104" s="93" t="s">
        <v>668</v>
      </c>
      <c r="L104" s="187">
        <v>1.23196</v>
      </c>
      <c r="N104" s="93" t="s">
        <v>67</v>
      </c>
      <c r="O104" s="113">
        <v>144.7</v>
      </c>
      <c r="P104" s="155">
        <f t="shared" si="9"/>
        <v>885564</v>
      </c>
      <c r="Q104" s="116">
        <f t="shared" si="7"/>
        <v>1595798.8000000003</v>
      </c>
      <c r="R104" s="154">
        <f t="shared" si="5"/>
        <v>79789.94000000002</v>
      </c>
      <c r="S104" s="154"/>
    </row>
    <row r="105" spans="1:19" ht="13.5">
      <c r="A105" s="85">
        <f t="shared" si="6"/>
        <v>97</v>
      </c>
      <c r="C105" s="93" t="s">
        <v>91</v>
      </c>
      <c r="D105" s="116">
        <v>405000</v>
      </c>
      <c r="E105" s="211"/>
      <c r="G105" s="93" t="s">
        <v>529</v>
      </c>
      <c r="H105" s="186">
        <v>1.23035</v>
      </c>
      <c r="I105" s="187">
        <v>1.23199</v>
      </c>
      <c r="J105" s="168">
        <f>SUM(H105-I105)*-1</f>
        <v>0.0016399999999998638</v>
      </c>
      <c r="K105" s="93" t="s">
        <v>669</v>
      </c>
      <c r="L105" s="187">
        <v>1.23199</v>
      </c>
      <c r="N105" s="93" t="s">
        <v>73</v>
      </c>
      <c r="O105" s="113">
        <v>-16.4</v>
      </c>
      <c r="P105" s="155">
        <f t="shared" si="9"/>
        <v>-79703.99999999999</v>
      </c>
      <c r="Q105" s="116">
        <f t="shared" si="7"/>
        <v>1516094.8000000003</v>
      </c>
      <c r="R105" s="154">
        <f t="shared" si="5"/>
        <v>75804.74000000002</v>
      </c>
      <c r="S105" s="154"/>
    </row>
    <row r="106" spans="1:19" ht="13.5">
      <c r="A106" s="85">
        <f t="shared" si="6"/>
        <v>98</v>
      </c>
      <c r="C106" s="93" t="s">
        <v>76</v>
      </c>
      <c r="D106" s="116">
        <v>217000</v>
      </c>
      <c r="E106" s="211"/>
      <c r="G106" s="93" t="s">
        <v>536</v>
      </c>
      <c r="H106" s="186">
        <v>1.23928</v>
      </c>
      <c r="I106" s="187">
        <v>1.23638</v>
      </c>
      <c r="J106" s="168">
        <f t="shared" si="8"/>
        <v>0.0028999999999999027</v>
      </c>
      <c r="K106" s="93" t="s">
        <v>670</v>
      </c>
      <c r="L106" s="187">
        <v>1.24433</v>
      </c>
      <c r="N106" s="93" t="s">
        <v>67</v>
      </c>
      <c r="O106" s="113">
        <v>50.5</v>
      </c>
      <c r="P106" s="155">
        <f t="shared" si="9"/>
        <v>131502</v>
      </c>
      <c r="Q106" s="116">
        <f t="shared" si="7"/>
        <v>1647596.8000000003</v>
      </c>
      <c r="R106" s="154">
        <f t="shared" si="5"/>
        <v>82379.84000000003</v>
      </c>
      <c r="S106" s="154"/>
    </row>
    <row r="107" spans="1:19" ht="13.5">
      <c r="A107" s="85">
        <f t="shared" si="6"/>
        <v>99</v>
      </c>
      <c r="C107" s="93" t="s">
        <v>91</v>
      </c>
      <c r="D107" s="116">
        <v>817000</v>
      </c>
      <c r="E107" s="211"/>
      <c r="G107" s="93" t="s">
        <v>671</v>
      </c>
      <c r="H107" s="186">
        <v>1.24339</v>
      </c>
      <c r="I107" s="187">
        <v>1.24423</v>
      </c>
      <c r="J107" s="168">
        <f>SUM(H107-I107)*-1</f>
        <v>0.0008399999999999519</v>
      </c>
      <c r="K107" s="93" t="s">
        <v>138</v>
      </c>
      <c r="L107" s="187">
        <v>1.24423</v>
      </c>
      <c r="N107" s="93" t="s">
        <v>73</v>
      </c>
      <c r="O107" s="113">
        <v>-8.4</v>
      </c>
      <c r="P107" s="155">
        <f t="shared" si="9"/>
        <v>-82353.59999999999</v>
      </c>
      <c r="Q107" s="116">
        <f t="shared" si="7"/>
        <v>1565243.2000000002</v>
      </c>
      <c r="R107" s="154">
        <f t="shared" si="5"/>
        <v>78262.16000000002</v>
      </c>
      <c r="S107" s="154"/>
    </row>
    <row r="108" spans="1:18" ht="13.5">
      <c r="A108" s="214">
        <f t="shared" si="6"/>
        <v>100</v>
      </c>
      <c r="B108" s="14"/>
      <c r="C108" s="93" t="s">
        <v>76</v>
      </c>
      <c r="D108" s="215">
        <v>776000</v>
      </c>
      <c r="E108" s="211"/>
      <c r="F108" s="14"/>
      <c r="G108" s="93" t="s">
        <v>672</v>
      </c>
      <c r="H108" s="230">
        <v>1.24437</v>
      </c>
      <c r="I108" s="231">
        <v>1.24353</v>
      </c>
      <c r="J108" s="169">
        <f t="shared" si="8"/>
        <v>0.0008399999999999519</v>
      </c>
      <c r="K108" s="93" t="s">
        <v>673</v>
      </c>
      <c r="L108" s="231">
        <v>1.2503</v>
      </c>
      <c r="M108" s="213"/>
      <c r="N108" s="93" t="s">
        <v>67</v>
      </c>
      <c r="O108" s="216">
        <v>59.3</v>
      </c>
      <c r="P108" s="155">
        <f t="shared" si="9"/>
        <v>552201.6</v>
      </c>
      <c r="Q108" s="155">
        <f t="shared" si="7"/>
        <v>2117444.8000000003</v>
      </c>
      <c r="R108" s="154">
        <f t="shared" si="5"/>
        <v>105872.24000000002</v>
      </c>
    </row>
    <row r="109" spans="1:18" ht="14.25" thickBot="1">
      <c r="A109" s="195"/>
      <c r="B109" s="196"/>
      <c r="C109" s="196"/>
      <c r="D109" s="195"/>
      <c r="E109" s="196"/>
      <c r="F109" s="196"/>
      <c r="G109" s="197"/>
      <c r="H109" s="198"/>
      <c r="I109" s="198"/>
      <c r="J109" s="196"/>
      <c r="K109" s="195"/>
      <c r="L109" s="199" t="s">
        <v>674</v>
      </c>
      <c r="M109" s="196"/>
      <c r="N109" s="200"/>
      <c r="O109" s="200">
        <f>SUM(O87:O108)</f>
        <v>130.39999999999998</v>
      </c>
      <c r="P109" s="201">
        <f>SUM(P87:P108)</f>
        <v>1117444.8</v>
      </c>
      <c r="Q109" s="202"/>
      <c r="R109" s="202"/>
    </row>
    <row r="110" spans="1:23" ht="13.5">
      <c r="A110" s="161"/>
      <c r="B110" s="162"/>
      <c r="C110" s="162"/>
      <c r="D110" s="161"/>
      <c r="E110" s="162"/>
      <c r="F110" s="162"/>
      <c r="G110" s="164"/>
      <c r="H110" s="179"/>
      <c r="I110" s="179"/>
      <c r="J110" s="162"/>
      <c r="K110" s="161"/>
      <c r="L110" s="182"/>
      <c r="M110" s="162"/>
      <c r="N110" s="166"/>
      <c r="O110" s="167"/>
      <c r="P110" s="167"/>
      <c r="Q110" s="116">
        <v>1000000</v>
      </c>
      <c r="R110" s="133">
        <f>SUM(Q110*0.05)</f>
        <v>50000</v>
      </c>
      <c r="S110" s="133"/>
      <c r="T110" s="156"/>
      <c r="U110" s="157"/>
      <c r="V110" s="158"/>
      <c r="W110" s="159"/>
    </row>
    <row r="111" spans="1:19" ht="13.5">
      <c r="A111" s="85">
        <f>SUM(A108+1)</f>
        <v>101</v>
      </c>
      <c r="B111" s="93" t="s">
        <v>675</v>
      </c>
      <c r="C111" s="93" t="s">
        <v>76</v>
      </c>
      <c r="D111" s="116">
        <v>672000</v>
      </c>
      <c r="E111" s="209" t="s">
        <v>33</v>
      </c>
      <c r="F111" s="93" t="s">
        <v>89</v>
      </c>
      <c r="G111" s="93" t="s">
        <v>681</v>
      </c>
      <c r="H111" s="186">
        <v>1.63173</v>
      </c>
      <c r="I111" s="187">
        <v>1.63111</v>
      </c>
      <c r="J111" s="168">
        <f aca="true" t="shared" si="10" ref="J111:J132">SUM(H111-I111)</f>
        <v>0.0006199999999998429</v>
      </c>
      <c r="K111" s="93" t="s">
        <v>682</v>
      </c>
      <c r="L111" s="187">
        <v>1.63111</v>
      </c>
      <c r="M111" s="174" t="s">
        <v>34</v>
      </c>
      <c r="N111" s="93" t="s">
        <v>73</v>
      </c>
      <c r="O111" s="113">
        <v>-6.2</v>
      </c>
      <c r="P111" s="155">
        <f t="shared" si="9"/>
        <v>-49996.799999999996</v>
      </c>
      <c r="Q111" s="116">
        <f>SUM(Q110+P111)</f>
        <v>950003.2</v>
      </c>
      <c r="R111" s="154">
        <f aca="true" t="shared" si="11" ref="R111:R132">SUM(Q111*0.05)</f>
        <v>47500.16</v>
      </c>
      <c r="S111" s="154"/>
    </row>
    <row r="112" spans="1:19" ht="13.5">
      <c r="A112" s="85">
        <f t="shared" si="6"/>
        <v>102</v>
      </c>
      <c r="C112" s="93" t="s">
        <v>91</v>
      </c>
      <c r="D112" s="116">
        <v>228000</v>
      </c>
      <c r="E112" s="211"/>
      <c r="G112" s="93" t="s">
        <v>683</v>
      </c>
      <c r="H112" s="186">
        <v>1.62314</v>
      </c>
      <c r="I112" s="187">
        <v>1.62487</v>
      </c>
      <c r="J112" s="168">
        <f>SUM(H112-I112)*-1</f>
        <v>0.0017300000000000093</v>
      </c>
      <c r="K112" s="93" t="s">
        <v>684</v>
      </c>
      <c r="L112" s="187">
        <v>1.62487</v>
      </c>
      <c r="N112" s="93" t="s">
        <v>73</v>
      </c>
      <c r="O112" s="113">
        <v>-17.3</v>
      </c>
      <c r="P112" s="155">
        <f t="shared" si="9"/>
        <v>-47332.799999999996</v>
      </c>
      <c r="Q112" s="116">
        <f aca="true" t="shared" si="12" ref="Q112:Q132">SUM(Q111+P112)</f>
        <v>902670.3999999999</v>
      </c>
      <c r="R112" s="154">
        <f t="shared" si="11"/>
        <v>45133.52</v>
      </c>
      <c r="S112" s="154"/>
    </row>
    <row r="113" spans="1:19" ht="13.5">
      <c r="A113" s="85">
        <f t="shared" si="6"/>
        <v>103</v>
      </c>
      <c r="C113" s="93" t="s">
        <v>91</v>
      </c>
      <c r="D113" s="116">
        <v>184000</v>
      </c>
      <c r="E113" s="211"/>
      <c r="G113" s="93" t="s">
        <v>685</v>
      </c>
      <c r="H113" s="186">
        <v>1.60722</v>
      </c>
      <c r="I113" s="187">
        <v>1.60926</v>
      </c>
      <c r="J113" s="168">
        <f>SUM(H113-I113)*-1</f>
        <v>0.0020399999999998197</v>
      </c>
      <c r="K113" s="93" t="s">
        <v>686</v>
      </c>
      <c r="L113" s="187">
        <v>1.60926</v>
      </c>
      <c r="N113" s="93" t="s">
        <v>73</v>
      </c>
      <c r="O113" s="113">
        <v>-20.4</v>
      </c>
      <c r="P113" s="155">
        <f t="shared" si="9"/>
        <v>-45043.19999999999</v>
      </c>
      <c r="Q113" s="116">
        <f t="shared" si="12"/>
        <v>857627.2</v>
      </c>
      <c r="R113" s="154">
        <f t="shared" si="11"/>
        <v>42881.36</v>
      </c>
      <c r="S113" s="154"/>
    </row>
    <row r="114" spans="1:19" ht="13.5">
      <c r="A114" s="85">
        <f t="shared" si="6"/>
        <v>104</v>
      </c>
      <c r="C114" s="93" t="s">
        <v>91</v>
      </c>
      <c r="D114" s="116">
        <v>195000</v>
      </c>
      <c r="E114" s="211"/>
      <c r="G114" s="93" t="s">
        <v>687</v>
      </c>
      <c r="H114" s="186">
        <v>1.608</v>
      </c>
      <c r="I114" s="187">
        <v>1.60983</v>
      </c>
      <c r="J114" s="168">
        <f>SUM(H114-I114)*-1</f>
        <v>0.0018299999999999983</v>
      </c>
      <c r="K114" s="93" t="s">
        <v>688</v>
      </c>
      <c r="L114" s="187">
        <v>1.60983</v>
      </c>
      <c r="N114" s="93" t="s">
        <v>73</v>
      </c>
      <c r="O114" s="113">
        <v>-18.3</v>
      </c>
      <c r="P114" s="155">
        <f t="shared" si="9"/>
        <v>-42822</v>
      </c>
      <c r="Q114" s="116">
        <f t="shared" si="12"/>
        <v>814805.2</v>
      </c>
      <c r="R114" s="154">
        <f t="shared" si="11"/>
        <v>40740.26</v>
      </c>
      <c r="S114" s="154"/>
    </row>
    <row r="115" spans="1:19" ht="13.5">
      <c r="A115" s="85">
        <f t="shared" si="6"/>
        <v>105</v>
      </c>
      <c r="C115" s="93" t="s">
        <v>76</v>
      </c>
      <c r="D115" s="116">
        <v>105000</v>
      </c>
      <c r="E115" s="211"/>
      <c r="G115" s="93" t="s">
        <v>689</v>
      </c>
      <c r="H115" s="186">
        <v>1.59982</v>
      </c>
      <c r="I115" s="187">
        <v>1.59661</v>
      </c>
      <c r="J115" s="168">
        <f t="shared" si="10"/>
        <v>0.003209999999999935</v>
      </c>
      <c r="K115" s="93" t="s">
        <v>646</v>
      </c>
      <c r="L115" s="187">
        <v>1.59661</v>
      </c>
      <c r="N115" s="93" t="s">
        <v>73</v>
      </c>
      <c r="O115" s="113">
        <v>-32.1</v>
      </c>
      <c r="P115" s="155">
        <f t="shared" si="9"/>
        <v>-40446</v>
      </c>
      <c r="Q115" s="116">
        <f t="shared" si="12"/>
        <v>774359.2</v>
      </c>
      <c r="R115" s="154">
        <f t="shared" si="11"/>
        <v>38717.96</v>
      </c>
      <c r="S115" s="154"/>
    </row>
    <row r="116" spans="1:19" ht="13.5">
      <c r="A116" s="85">
        <f t="shared" si="6"/>
        <v>106</v>
      </c>
      <c r="C116" s="93" t="s">
        <v>91</v>
      </c>
      <c r="D116" s="116">
        <v>175000</v>
      </c>
      <c r="E116" s="211"/>
      <c r="G116" s="93" t="s">
        <v>690</v>
      </c>
      <c r="H116" s="186">
        <v>1.61171</v>
      </c>
      <c r="I116" s="187">
        <v>1.61355</v>
      </c>
      <c r="J116" s="168">
        <f>SUM(H116-I116)*-1</f>
        <v>0.0018400000000000638</v>
      </c>
      <c r="K116" s="93" t="s">
        <v>600</v>
      </c>
      <c r="L116" s="187">
        <v>1.61355</v>
      </c>
      <c r="N116" s="93" t="s">
        <v>73</v>
      </c>
      <c r="O116" s="113">
        <v>-18.4</v>
      </c>
      <c r="P116" s="155">
        <f t="shared" si="9"/>
        <v>-38639.99999999999</v>
      </c>
      <c r="Q116" s="116">
        <f t="shared" si="12"/>
        <v>735719.2</v>
      </c>
      <c r="R116" s="154">
        <f t="shared" si="11"/>
        <v>36785.96</v>
      </c>
      <c r="S116" s="154"/>
    </row>
    <row r="117" spans="1:19" ht="13.5">
      <c r="A117" s="85">
        <f t="shared" si="6"/>
        <v>107</v>
      </c>
      <c r="C117" s="93" t="s">
        <v>91</v>
      </c>
      <c r="D117" s="116">
        <v>211000</v>
      </c>
      <c r="E117" s="211"/>
      <c r="G117" s="93" t="s">
        <v>691</v>
      </c>
      <c r="H117" s="186">
        <v>1.5973</v>
      </c>
      <c r="I117" s="187">
        <v>1.59875</v>
      </c>
      <c r="J117" s="168">
        <f>SUM(H117-I117)*-1</f>
        <v>0.0014499999999999513</v>
      </c>
      <c r="K117" s="93" t="s">
        <v>692</v>
      </c>
      <c r="L117" s="187">
        <v>1.59875</v>
      </c>
      <c r="N117" s="93" t="s">
        <v>73</v>
      </c>
      <c r="O117" s="113">
        <v>-14.5</v>
      </c>
      <c r="P117" s="155">
        <f t="shared" si="9"/>
        <v>-36714</v>
      </c>
      <c r="Q117" s="116">
        <f t="shared" si="12"/>
        <v>699005.2</v>
      </c>
      <c r="R117" s="154">
        <f t="shared" si="11"/>
        <v>34950.26</v>
      </c>
      <c r="S117" s="154"/>
    </row>
    <row r="118" spans="1:19" ht="13.5">
      <c r="A118" s="85">
        <f t="shared" si="6"/>
        <v>108</v>
      </c>
      <c r="C118" s="93" t="s">
        <v>76</v>
      </c>
      <c r="D118" s="116">
        <v>217000</v>
      </c>
      <c r="E118" s="211"/>
      <c r="G118" s="93" t="s">
        <v>693</v>
      </c>
      <c r="H118" s="186">
        <v>1.60019</v>
      </c>
      <c r="I118" s="187">
        <v>1.59885</v>
      </c>
      <c r="J118" s="168">
        <f t="shared" si="10"/>
        <v>0.0013399999999998968</v>
      </c>
      <c r="K118" s="93" t="s">
        <v>694</v>
      </c>
      <c r="L118" s="187">
        <v>1.59885</v>
      </c>
      <c r="N118" s="93" t="s">
        <v>73</v>
      </c>
      <c r="O118" s="113">
        <v>-13.4</v>
      </c>
      <c r="P118" s="155">
        <f t="shared" si="9"/>
        <v>-34893.6</v>
      </c>
      <c r="Q118" s="116">
        <f t="shared" si="12"/>
        <v>664111.6</v>
      </c>
      <c r="R118" s="154">
        <f t="shared" si="11"/>
        <v>33205.58</v>
      </c>
      <c r="S118" s="154"/>
    </row>
    <row r="119" spans="1:19" ht="13.5">
      <c r="A119" s="85">
        <f t="shared" si="6"/>
        <v>109</v>
      </c>
      <c r="C119" s="93" t="s">
        <v>91</v>
      </c>
      <c r="D119" s="116">
        <v>271000</v>
      </c>
      <c r="E119" s="211"/>
      <c r="G119" s="93" t="s">
        <v>695</v>
      </c>
      <c r="H119" s="186">
        <v>1.58374</v>
      </c>
      <c r="I119" s="187">
        <v>1.58476</v>
      </c>
      <c r="J119" s="168">
        <f>SUM(H119-I119)*-1</f>
        <v>0.0010200000000000209</v>
      </c>
      <c r="K119" s="93" t="s">
        <v>696</v>
      </c>
      <c r="L119" s="187">
        <v>1.58476</v>
      </c>
      <c r="N119" s="93" t="s">
        <v>73</v>
      </c>
      <c r="O119" s="113">
        <v>-10.2</v>
      </c>
      <c r="P119" s="155">
        <f t="shared" si="9"/>
        <v>-33170.4</v>
      </c>
      <c r="Q119" s="116">
        <f t="shared" si="12"/>
        <v>630941.2</v>
      </c>
      <c r="R119" s="154">
        <f t="shared" si="11"/>
        <v>31547.059999999998</v>
      </c>
      <c r="S119" s="154"/>
    </row>
    <row r="120" spans="1:19" ht="13.5">
      <c r="A120" s="85">
        <f t="shared" si="6"/>
        <v>110</v>
      </c>
      <c r="C120" s="93" t="s">
        <v>76</v>
      </c>
      <c r="D120" s="116">
        <v>50000</v>
      </c>
      <c r="E120" s="211"/>
      <c r="G120" s="93" t="s">
        <v>697</v>
      </c>
      <c r="H120" s="186">
        <v>1.59348</v>
      </c>
      <c r="I120" s="187">
        <v>1.58825</v>
      </c>
      <c r="J120" s="168">
        <f t="shared" si="10"/>
        <v>0.005230000000000068</v>
      </c>
      <c r="K120" s="93" t="s">
        <v>698</v>
      </c>
      <c r="L120" s="187">
        <v>1.58825</v>
      </c>
      <c r="N120" s="93" t="s">
        <v>73</v>
      </c>
      <c r="O120" s="113">
        <v>-52.3</v>
      </c>
      <c r="P120" s="155">
        <f t="shared" si="9"/>
        <v>-31380</v>
      </c>
      <c r="Q120" s="116">
        <f t="shared" si="12"/>
        <v>599561.2</v>
      </c>
      <c r="R120" s="154">
        <f t="shared" si="11"/>
        <v>29978.059999999998</v>
      </c>
      <c r="S120" s="154"/>
    </row>
    <row r="121" spans="1:19" ht="13.5">
      <c r="A121" s="85">
        <f t="shared" si="6"/>
        <v>111</v>
      </c>
      <c r="C121" s="93" t="s">
        <v>91</v>
      </c>
      <c r="D121" s="116">
        <v>171000</v>
      </c>
      <c r="E121" s="211"/>
      <c r="G121" s="93" t="s">
        <v>520</v>
      </c>
      <c r="H121" s="186">
        <v>1.56434</v>
      </c>
      <c r="I121" s="187">
        <v>1.5658</v>
      </c>
      <c r="J121" s="168">
        <f>SUM(H121-I121)*-1</f>
        <v>0.0014600000000000168</v>
      </c>
      <c r="K121" s="93" t="s">
        <v>699</v>
      </c>
      <c r="L121" s="187">
        <v>1.56245</v>
      </c>
      <c r="N121" s="93" t="s">
        <v>67</v>
      </c>
      <c r="O121" s="113">
        <v>18.9</v>
      </c>
      <c r="P121" s="155">
        <f t="shared" si="9"/>
        <v>38782.799999999996</v>
      </c>
      <c r="Q121" s="116">
        <f t="shared" si="12"/>
        <v>638344</v>
      </c>
      <c r="R121" s="154">
        <f t="shared" si="11"/>
        <v>31917.2</v>
      </c>
      <c r="S121" s="154"/>
    </row>
    <row r="122" spans="1:19" ht="13.5">
      <c r="A122" s="85">
        <f t="shared" si="6"/>
        <v>112</v>
      </c>
      <c r="C122" s="93" t="s">
        <v>76</v>
      </c>
      <c r="D122" s="116">
        <v>119000</v>
      </c>
      <c r="E122" s="211"/>
      <c r="G122" s="93" t="s">
        <v>659</v>
      </c>
      <c r="H122" s="186">
        <v>1.56686</v>
      </c>
      <c r="I122" s="187">
        <v>1.56463</v>
      </c>
      <c r="J122" s="168">
        <f t="shared" si="10"/>
        <v>0.0022299999999999542</v>
      </c>
      <c r="K122" s="93" t="s">
        <v>700</v>
      </c>
      <c r="L122" s="187">
        <v>1.56463</v>
      </c>
      <c r="N122" s="93" t="s">
        <v>73</v>
      </c>
      <c r="O122" s="113">
        <v>-22.3</v>
      </c>
      <c r="P122" s="155">
        <f t="shared" si="9"/>
        <v>-31844.399999999998</v>
      </c>
      <c r="Q122" s="116">
        <f t="shared" si="12"/>
        <v>606499.6</v>
      </c>
      <c r="R122" s="154">
        <f t="shared" si="11"/>
        <v>30324.98</v>
      </c>
      <c r="S122" s="154"/>
    </row>
    <row r="123" spans="1:19" ht="13.5">
      <c r="A123" s="85">
        <f t="shared" si="6"/>
        <v>113</v>
      </c>
      <c r="C123" s="93" t="s">
        <v>91</v>
      </c>
      <c r="D123" s="116">
        <v>86000</v>
      </c>
      <c r="E123" s="211"/>
      <c r="G123" s="93" t="s">
        <v>701</v>
      </c>
      <c r="H123" s="186">
        <v>1.56635</v>
      </c>
      <c r="I123" s="187">
        <v>1.56927</v>
      </c>
      <c r="J123" s="168">
        <f>SUM(H123-I123)*-1</f>
        <v>0.0029200000000000337</v>
      </c>
      <c r="K123" s="93" t="s">
        <v>702</v>
      </c>
      <c r="L123" s="187">
        <v>1.56736</v>
      </c>
      <c r="N123" s="93" t="s">
        <v>73</v>
      </c>
      <c r="O123" s="113">
        <v>-10.1</v>
      </c>
      <c r="P123" s="155">
        <f t="shared" si="9"/>
        <v>-10423.199999999999</v>
      </c>
      <c r="Q123" s="116">
        <f t="shared" si="12"/>
        <v>596076.4</v>
      </c>
      <c r="R123" s="154">
        <f t="shared" si="11"/>
        <v>29803.820000000003</v>
      </c>
      <c r="S123" s="154"/>
    </row>
    <row r="124" spans="1:19" ht="13.5">
      <c r="A124" s="85">
        <f t="shared" si="6"/>
        <v>114</v>
      </c>
      <c r="C124" s="93" t="s">
        <v>76</v>
      </c>
      <c r="D124" s="116">
        <v>85000</v>
      </c>
      <c r="E124" s="211"/>
      <c r="G124" s="93" t="s">
        <v>536</v>
      </c>
      <c r="H124" s="186">
        <v>1.5689</v>
      </c>
      <c r="I124" s="187">
        <v>1.56598</v>
      </c>
      <c r="J124" s="168">
        <f t="shared" si="10"/>
        <v>0.0029200000000000337</v>
      </c>
      <c r="K124" s="93" t="s">
        <v>703</v>
      </c>
      <c r="L124" s="187">
        <v>1.56598</v>
      </c>
      <c r="N124" s="93" t="s">
        <v>73</v>
      </c>
      <c r="O124" s="113">
        <v>-29.2</v>
      </c>
      <c r="P124" s="155">
        <f t="shared" si="9"/>
        <v>-29784</v>
      </c>
      <c r="Q124" s="116">
        <f t="shared" si="12"/>
        <v>566292.4</v>
      </c>
      <c r="R124" s="154">
        <f t="shared" si="11"/>
        <v>28314.620000000003</v>
      </c>
      <c r="S124" s="154"/>
    </row>
    <row r="125" spans="1:19" ht="13.5">
      <c r="A125" s="85">
        <f t="shared" si="6"/>
        <v>115</v>
      </c>
      <c r="C125" s="93" t="s">
        <v>76</v>
      </c>
      <c r="D125" s="116">
        <v>133000</v>
      </c>
      <c r="E125" s="211"/>
      <c r="G125" s="93" t="s">
        <v>704</v>
      </c>
      <c r="H125" s="186">
        <v>1.57229</v>
      </c>
      <c r="I125" s="187">
        <v>1.57052</v>
      </c>
      <c r="J125" s="168">
        <f t="shared" si="10"/>
        <v>0.0017700000000000493</v>
      </c>
      <c r="K125" s="93" t="s">
        <v>570</v>
      </c>
      <c r="L125" s="187">
        <v>1.57052</v>
      </c>
      <c r="N125" s="93" t="s">
        <v>73</v>
      </c>
      <c r="O125" s="113">
        <v>-17.7</v>
      </c>
      <c r="P125" s="155">
        <f t="shared" si="9"/>
        <v>-28249.2</v>
      </c>
      <c r="Q125" s="116">
        <f t="shared" si="12"/>
        <v>538043.2000000001</v>
      </c>
      <c r="R125" s="154">
        <f t="shared" si="11"/>
        <v>26902.160000000003</v>
      </c>
      <c r="S125" s="154"/>
    </row>
    <row r="126" spans="1:19" ht="13.5">
      <c r="A126" s="85">
        <f t="shared" si="6"/>
        <v>116</v>
      </c>
      <c r="C126" s="93" t="s">
        <v>91</v>
      </c>
      <c r="D126" s="116">
        <v>108000</v>
      </c>
      <c r="E126" s="211"/>
      <c r="G126" s="93" t="s">
        <v>705</v>
      </c>
      <c r="H126" s="186">
        <v>1.56776</v>
      </c>
      <c r="I126" s="187">
        <v>1.56983</v>
      </c>
      <c r="J126" s="168">
        <f>SUM(H126-I126)*-1</f>
        <v>0.0020700000000000163</v>
      </c>
      <c r="K126" s="93" t="s">
        <v>706</v>
      </c>
      <c r="L126" s="187">
        <v>1.56983</v>
      </c>
      <c r="N126" s="93" t="s">
        <v>73</v>
      </c>
      <c r="O126" s="113">
        <v>-20.7</v>
      </c>
      <c r="P126" s="155">
        <f t="shared" si="9"/>
        <v>-26827.2</v>
      </c>
      <c r="Q126" s="116">
        <f t="shared" si="12"/>
        <v>511216.00000000006</v>
      </c>
      <c r="R126" s="154">
        <f t="shared" si="11"/>
        <v>25560.800000000003</v>
      </c>
      <c r="S126" s="154"/>
    </row>
    <row r="127" spans="1:19" ht="13.5">
      <c r="A127" s="85">
        <f t="shared" si="6"/>
        <v>117</v>
      </c>
      <c r="C127" s="93" t="s">
        <v>76</v>
      </c>
      <c r="D127" s="116">
        <v>93000</v>
      </c>
      <c r="E127" s="211"/>
      <c r="G127" s="93" t="s">
        <v>707</v>
      </c>
      <c r="H127" s="186">
        <v>1.57375</v>
      </c>
      <c r="I127" s="187">
        <v>1.57147</v>
      </c>
      <c r="J127" s="168">
        <f t="shared" si="10"/>
        <v>0.0022800000000000598</v>
      </c>
      <c r="K127" s="93" t="s">
        <v>708</v>
      </c>
      <c r="L127" s="187">
        <v>1.57325</v>
      </c>
      <c r="N127" s="93" t="s">
        <v>73</v>
      </c>
      <c r="O127" s="113">
        <v>-5</v>
      </c>
      <c r="P127" s="155">
        <f t="shared" si="9"/>
        <v>-5580</v>
      </c>
      <c r="Q127" s="116">
        <f t="shared" si="12"/>
        <v>505636.00000000006</v>
      </c>
      <c r="R127" s="154">
        <f t="shared" si="11"/>
        <v>25281.800000000003</v>
      </c>
      <c r="S127" s="154"/>
    </row>
    <row r="128" spans="1:19" ht="13.5">
      <c r="A128" s="85">
        <f t="shared" si="6"/>
        <v>118</v>
      </c>
      <c r="C128" s="93" t="s">
        <v>91</v>
      </c>
      <c r="D128" s="116">
        <v>91000</v>
      </c>
      <c r="E128" s="211"/>
      <c r="G128" s="93" t="s">
        <v>709</v>
      </c>
      <c r="H128" s="186">
        <v>1.56461</v>
      </c>
      <c r="I128" s="187">
        <v>1.56692</v>
      </c>
      <c r="J128" s="168">
        <f>SUM(H128-I128)*-1</f>
        <v>0.0023100000000000342</v>
      </c>
      <c r="K128" s="93" t="s">
        <v>710</v>
      </c>
      <c r="L128" s="187">
        <v>1.56453</v>
      </c>
      <c r="N128" s="93" t="s">
        <v>67</v>
      </c>
      <c r="O128" s="113">
        <v>0.8</v>
      </c>
      <c r="P128" s="155">
        <f t="shared" si="9"/>
        <v>873.6</v>
      </c>
      <c r="Q128" s="116">
        <f t="shared" si="12"/>
        <v>506509.60000000003</v>
      </c>
      <c r="R128" s="154">
        <f t="shared" si="11"/>
        <v>25325.480000000003</v>
      </c>
      <c r="S128" s="154"/>
    </row>
    <row r="129" spans="1:18" ht="14.25" thickBot="1">
      <c r="A129" s="195"/>
      <c r="B129" s="196"/>
      <c r="C129" s="196"/>
      <c r="D129" s="195"/>
      <c r="E129" s="196"/>
      <c r="F129" s="196"/>
      <c r="G129" s="197"/>
      <c r="H129" s="198"/>
      <c r="I129" s="198"/>
      <c r="J129" s="196"/>
      <c r="K129" s="195"/>
      <c r="L129" s="199" t="s">
        <v>711</v>
      </c>
      <c r="M129" s="196"/>
      <c r="N129" s="200"/>
      <c r="O129" s="200">
        <f>SUM(O111:O128)</f>
        <v>-288.4</v>
      </c>
      <c r="P129" s="201">
        <f>SUM(P111:P128)</f>
        <v>-493490.4000000001</v>
      </c>
      <c r="Q129" s="202"/>
      <c r="R129" s="202"/>
    </row>
    <row r="130" spans="1:23" ht="13.5">
      <c r="A130" s="161"/>
      <c r="B130" s="162"/>
      <c r="C130" s="162"/>
      <c r="D130" s="161"/>
      <c r="E130" s="162"/>
      <c r="F130" s="162"/>
      <c r="G130" s="164"/>
      <c r="H130" s="179"/>
      <c r="I130" s="179"/>
      <c r="J130" s="162"/>
      <c r="K130" s="161"/>
      <c r="L130" s="182"/>
      <c r="M130" s="162"/>
      <c r="N130" s="166"/>
      <c r="O130" s="167"/>
      <c r="P130" s="167"/>
      <c r="Q130" s="116">
        <v>1000000</v>
      </c>
      <c r="R130" s="133">
        <f>SUM(Q130*0.05)</f>
        <v>50000</v>
      </c>
      <c r="S130" s="133"/>
      <c r="T130" s="156"/>
      <c r="U130" s="157"/>
      <c r="V130" s="158"/>
      <c r="W130" s="159"/>
    </row>
    <row r="131" spans="1:19" ht="13.5">
      <c r="A131" s="85">
        <f>SUM(A128+1)</f>
        <v>119</v>
      </c>
      <c r="D131" s="116"/>
      <c r="E131" s="211"/>
      <c r="H131" s="186"/>
      <c r="I131" s="187"/>
      <c r="J131" s="168"/>
      <c r="L131" s="187"/>
      <c r="O131" s="113"/>
      <c r="P131" s="155">
        <f t="shared" si="9"/>
        <v>0</v>
      </c>
      <c r="Q131" s="116">
        <f>SUM(Q130+P131)</f>
        <v>1000000</v>
      </c>
      <c r="R131" s="154">
        <f t="shared" si="11"/>
        <v>50000</v>
      </c>
      <c r="S131" s="154"/>
    </row>
    <row r="132" spans="1:18" ht="14.25" thickBot="1">
      <c r="A132" s="94">
        <f t="shared" si="6"/>
        <v>120</v>
      </c>
      <c r="B132" s="96"/>
      <c r="C132" s="96"/>
      <c r="D132" s="117"/>
      <c r="E132" s="212"/>
      <c r="F132" s="96"/>
      <c r="G132" s="96"/>
      <c r="H132" s="232"/>
      <c r="I132" s="194"/>
      <c r="J132" s="170"/>
      <c r="K132" s="96"/>
      <c r="L132" s="194"/>
      <c r="M132" s="86"/>
      <c r="N132" s="96"/>
      <c r="O132" s="114"/>
      <c r="P132" s="118">
        <f t="shared" si="9"/>
        <v>0</v>
      </c>
      <c r="Q132" s="118">
        <f t="shared" si="12"/>
        <v>1000000</v>
      </c>
      <c r="R132" s="135">
        <f t="shared" si="11"/>
        <v>50000</v>
      </c>
    </row>
    <row r="133" spans="10:17" ht="14.25" thickTop="1">
      <c r="J133" s="95"/>
      <c r="N133" s="95" t="s">
        <v>35</v>
      </c>
      <c r="O133" s="115">
        <f>SUM(O30+O53+O85+O109+O129)</f>
        <v>378.5999999999999</v>
      </c>
      <c r="P133" s="215">
        <f>SUM(P30+P53+P85+P109+P129)</f>
        <v>3001013.4</v>
      </c>
      <c r="Q133" s="116"/>
    </row>
    <row r="134" spans="10:15" ht="13.5">
      <c r="J134" s="91"/>
      <c r="O134" s="91"/>
    </row>
    <row r="135" spans="10:15" ht="13.5">
      <c r="J135" s="91"/>
      <c r="O135" s="91"/>
    </row>
    <row r="136" ht="13.5" customHeight="1"/>
    <row r="137" spans="10:15" ht="13.5">
      <c r="J137" s="92"/>
      <c r="N137" s="97"/>
      <c r="O137" s="92"/>
    </row>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sheetData>
  <sheetProtection/>
  <mergeCells count="3">
    <mergeCell ref="T3:U3"/>
    <mergeCell ref="T22:U22"/>
    <mergeCell ref="T46:U46"/>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75" defaultRowHeight="13.5"/>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27"/>
  <sheetViews>
    <sheetView zoomScaleSheetLayoutView="100" zoomScalePageLayoutView="0" workbookViewId="0" topLeftCell="A1">
      <selection activeCell="B112" sqref="B112"/>
    </sheetView>
  </sheetViews>
  <sheetFormatPr defaultColWidth="8.875" defaultRowHeight="13.5"/>
  <cols>
    <col min="1" max="1" width="12.50390625" style="93" customWidth="1"/>
    <col min="2" max="2" width="10.00390625" style="93" customWidth="1"/>
    <col min="3" max="4" width="10.00390625" style="0" customWidth="1"/>
  </cols>
  <sheetData>
    <row r="1" spans="1:10" s="144" customFormat="1" ht="13.5">
      <c r="A1" s="141" t="s">
        <v>59</v>
      </c>
      <c r="B1" s="147"/>
      <c r="C1" s="142"/>
      <c r="D1" s="142"/>
      <c r="E1" s="142"/>
      <c r="F1" s="142"/>
      <c r="G1" s="142"/>
      <c r="H1" s="142"/>
      <c r="I1" s="142"/>
      <c r="J1" s="143"/>
    </row>
    <row r="2" spans="1:10" s="144" customFormat="1" ht="13.5">
      <c r="A2" s="145" t="s">
        <v>60</v>
      </c>
      <c r="B2" s="148"/>
      <c r="C2" s="146"/>
      <c r="D2" s="146"/>
      <c r="E2" s="146"/>
      <c r="F2" s="146"/>
      <c r="G2" s="146"/>
      <c r="H2" s="146"/>
      <c r="I2" s="146"/>
      <c r="J2" s="143"/>
    </row>
    <row r="3" spans="1:5" s="144" customFormat="1" ht="13.5">
      <c r="A3" s="149"/>
      <c r="E3" s="149"/>
    </row>
    <row r="4" s="144" customFormat="1" ht="13.5"/>
    <row r="5" spans="1:3" ht="13.5">
      <c r="A5" s="93" t="s">
        <v>74</v>
      </c>
      <c r="B5" s="93" t="s">
        <v>77</v>
      </c>
      <c r="C5" t="s">
        <v>82</v>
      </c>
    </row>
    <row r="6" spans="2:3" ht="13.5">
      <c r="B6" s="93" t="s">
        <v>78</v>
      </c>
      <c r="C6" t="s">
        <v>83</v>
      </c>
    </row>
    <row r="7" spans="2:3" ht="13.5">
      <c r="B7" s="93" t="s">
        <v>79</v>
      </c>
      <c r="C7" t="s">
        <v>88</v>
      </c>
    </row>
    <row r="8" spans="2:3" ht="13.5">
      <c r="B8" s="93" t="s">
        <v>80</v>
      </c>
      <c r="C8" t="s">
        <v>84</v>
      </c>
    </row>
    <row r="9" spans="2:3" ht="13.5">
      <c r="B9" s="93" t="s">
        <v>81</v>
      </c>
      <c r="C9" t="s">
        <v>108</v>
      </c>
    </row>
    <row r="10" spans="2:3" ht="13.5">
      <c r="B10" s="93" t="s">
        <v>87</v>
      </c>
      <c r="C10" t="s">
        <v>85</v>
      </c>
    </row>
    <row r="12" ht="13.5">
      <c r="A12" s="93" t="s">
        <v>65</v>
      </c>
    </row>
    <row r="13" spans="1:5" ht="13.5">
      <c r="A13" s="93" t="s">
        <v>75</v>
      </c>
      <c r="B13" s="93">
        <v>1</v>
      </c>
      <c r="C13" t="s">
        <v>86</v>
      </c>
      <c r="D13" s="93" t="s">
        <v>91</v>
      </c>
      <c r="E13" t="s">
        <v>115</v>
      </c>
    </row>
    <row r="14" spans="2:5" ht="13.5">
      <c r="B14" s="93">
        <f>SUM(B13+1)</f>
        <v>2</v>
      </c>
      <c r="D14" s="93" t="s">
        <v>91</v>
      </c>
      <c r="E14" t="s">
        <v>116</v>
      </c>
    </row>
    <row r="15" spans="2:5" ht="13.5">
      <c r="B15" s="93">
        <f aca="true" t="shared" si="0" ref="B15:B87">SUM(B14+1)</f>
        <v>3</v>
      </c>
      <c r="D15" s="93" t="s">
        <v>76</v>
      </c>
      <c r="E15" t="s">
        <v>117</v>
      </c>
    </row>
    <row r="16" spans="2:5" ht="13.5">
      <c r="B16" s="93">
        <f t="shared" si="0"/>
        <v>4</v>
      </c>
      <c r="D16" s="93" t="s">
        <v>76</v>
      </c>
      <c r="E16" t="s">
        <v>153</v>
      </c>
    </row>
    <row r="17" spans="2:5" ht="13.5">
      <c r="B17" s="93">
        <f t="shared" si="0"/>
        <v>5</v>
      </c>
      <c r="D17" s="93" t="s">
        <v>91</v>
      </c>
      <c r="E17" t="s">
        <v>118</v>
      </c>
    </row>
    <row r="18" spans="2:5" ht="13.5">
      <c r="B18" s="93">
        <f t="shared" si="0"/>
        <v>6</v>
      </c>
      <c r="D18" s="93" t="s">
        <v>76</v>
      </c>
      <c r="E18" t="s">
        <v>154</v>
      </c>
    </row>
    <row r="19" spans="2:5" ht="13.5">
      <c r="B19" s="93">
        <f t="shared" si="0"/>
        <v>7</v>
      </c>
      <c r="D19" s="93" t="s">
        <v>91</v>
      </c>
      <c r="E19" t="s">
        <v>118</v>
      </c>
    </row>
    <row r="20" spans="2:5" ht="13.5">
      <c r="B20" s="93">
        <f t="shared" si="0"/>
        <v>8</v>
      </c>
      <c r="D20" s="93" t="s">
        <v>91</v>
      </c>
      <c r="E20" t="s">
        <v>119</v>
      </c>
    </row>
    <row r="21" spans="2:5" ht="13.5">
      <c r="B21" s="93">
        <f t="shared" si="0"/>
        <v>9</v>
      </c>
      <c r="D21" s="93" t="s">
        <v>91</v>
      </c>
      <c r="E21" t="s">
        <v>155</v>
      </c>
    </row>
    <row r="22" spans="2:5" ht="13.5">
      <c r="B22" s="93">
        <f t="shared" si="0"/>
        <v>10</v>
      </c>
      <c r="D22" s="93" t="s">
        <v>91</v>
      </c>
      <c r="E22" t="s">
        <v>156</v>
      </c>
    </row>
    <row r="23" spans="2:5" ht="13.5">
      <c r="B23" s="93">
        <f t="shared" si="0"/>
        <v>11</v>
      </c>
      <c r="D23" s="93" t="s">
        <v>76</v>
      </c>
      <c r="E23" t="s">
        <v>120</v>
      </c>
    </row>
    <row r="24" spans="2:5" ht="13.5">
      <c r="B24" s="93">
        <f t="shared" si="0"/>
        <v>12</v>
      </c>
      <c r="D24" s="93" t="s">
        <v>91</v>
      </c>
      <c r="E24" t="s">
        <v>157</v>
      </c>
    </row>
    <row r="25" spans="2:5" ht="13.5">
      <c r="B25" s="93">
        <f t="shared" si="0"/>
        <v>13</v>
      </c>
      <c r="D25" s="93" t="s">
        <v>76</v>
      </c>
      <c r="E25" t="s">
        <v>267</v>
      </c>
    </row>
    <row r="26" spans="2:5" ht="13.5">
      <c r="B26" s="93">
        <f t="shared" si="0"/>
        <v>14</v>
      </c>
      <c r="D26" s="93" t="s">
        <v>76</v>
      </c>
      <c r="E26" t="s">
        <v>129</v>
      </c>
    </row>
    <row r="27" spans="2:5" ht="13.5">
      <c r="B27" s="93">
        <f t="shared" si="0"/>
        <v>15</v>
      </c>
      <c r="D27" s="93" t="s">
        <v>76</v>
      </c>
      <c r="E27" t="s">
        <v>132</v>
      </c>
    </row>
    <row r="28" spans="2:5" ht="13.5">
      <c r="B28" s="93">
        <f t="shared" si="0"/>
        <v>16</v>
      </c>
      <c r="D28" s="93" t="s">
        <v>91</v>
      </c>
      <c r="E28" t="s">
        <v>136</v>
      </c>
    </row>
    <row r="29" spans="2:5" ht="13.5">
      <c r="B29" s="93">
        <f t="shared" si="0"/>
        <v>17</v>
      </c>
      <c r="D29" s="93" t="s">
        <v>76</v>
      </c>
      <c r="E29" t="s">
        <v>158</v>
      </c>
    </row>
    <row r="30" spans="2:5" ht="13.5">
      <c r="B30" s="93">
        <f t="shared" si="0"/>
        <v>18</v>
      </c>
      <c r="D30" s="93" t="s">
        <v>91</v>
      </c>
      <c r="E30" t="s">
        <v>268</v>
      </c>
    </row>
    <row r="31" spans="2:5" ht="13.5">
      <c r="B31" s="93">
        <f t="shared" si="0"/>
        <v>19</v>
      </c>
      <c r="D31" s="93" t="s">
        <v>76</v>
      </c>
      <c r="E31" t="s">
        <v>120</v>
      </c>
    </row>
    <row r="32" spans="2:5" ht="13.5">
      <c r="B32" s="93">
        <f t="shared" si="0"/>
        <v>20</v>
      </c>
      <c r="D32" s="93" t="s">
        <v>76</v>
      </c>
      <c r="E32" t="s">
        <v>145</v>
      </c>
    </row>
    <row r="33" ht="13.5">
      <c r="B33" s="144" t="s">
        <v>269</v>
      </c>
    </row>
    <row r="34" ht="13.5">
      <c r="B34" s="144" t="s">
        <v>176</v>
      </c>
    </row>
    <row r="35" ht="13.5">
      <c r="B35" s="144"/>
    </row>
    <row r="36" spans="2:5" ht="13.5">
      <c r="B36" s="93">
        <f>SUM(B32+1)</f>
        <v>21</v>
      </c>
      <c r="C36" t="s">
        <v>146</v>
      </c>
      <c r="D36" s="93" t="s">
        <v>76</v>
      </c>
      <c r="E36" t="s">
        <v>145</v>
      </c>
    </row>
    <row r="37" spans="2:5" ht="13.5">
      <c r="B37" s="93">
        <f t="shared" si="0"/>
        <v>22</v>
      </c>
      <c r="D37" s="93" t="s">
        <v>76</v>
      </c>
      <c r="E37" t="s">
        <v>150</v>
      </c>
    </row>
    <row r="38" spans="2:5" ht="13.5">
      <c r="B38" s="93">
        <f t="shared" si="0"/>
        <v>23</v>
      </c>
      <c r="D38" s="93" t="s">
        <v>76</v>
      </c>
      <c r="E38" t="s">
        <v>159</v>
      </c>
    </row>
    <row r="39" spans="2:5" ht="13.5">
      <c r="B39" s="93">
        <f t="shared" si="0"/>
        <v>24</v>
      </c>
      <c r="D39" s="93" t="s">
        <v>76</v>
      </c>
      <c r="E39" t="s">
        <v>161</v>
      </c>
    </row>
    <row r="40" spans="2:5" ht="13.5">
      <c r="B40" s="93">
        <f t="shared" si="0"/>
        <v>25</v>
      </c>
      <c r="D40" s="93" t="s">
        <v>91</v>
      </c>
      <c r="E40" t="s">
        <v>120</v>
      </c>
    </row>
    <row r="41" spans="2:5" ht="13.5">
      <c r="B41" s="93">
        <f t="shared" si="0"/>
        <v>26</v>
      </c>
      <c r="D41" s="93" t="s">
        <v>91</v>
      </c>
      <c r="E41" t="s">
        <v>166</v>
      </c>
    </row>
    <row r="42" spans="2:5" ht="13.5">
      <c r="B42" s="93">
        <f t="shared" si="0"/>
        <v>27</v>
      </c>
      <c r="D42" s="93" t="s">
        <v>76</v>
      </c>
      <c r="E42" t="s">
        <v>169</v>
      </c>
    </row>
    <row r="43" spans="2:5" ht="13.5">
      <c r="B43" s="93">
        <f t="shared" si="0"/>
        <v>28</v>
      </c>
      <c r="D43" s="93" t="s">
        <v>91</v>
      </c>
      <c r="E43" t="s">
        <v>270</v>
      </c>
    </row>
    <row r="44" spans="2:5" ht="13.5">
      <c r="B44" s="93">
        <f t="shared" si="0"/>
        <v>29</v>
      </c>
      <c r="D44" s="93" t="s">
        <v>76</v>
      </c>
      <c r="E44" t="s">
        <v>174</v>
      </c>
    </row>
    <row r="45" spans="2:5" ht="13.5">
      <c r="B45" s="93">
        <f t="shared" si="0"/>
        <v>30</v>
      </c>
      <c r="D45" s="93" t="s">
        <v>76</v>
      </c>
      <c r="E45" t="s">
        <v>178</v>
      </c>
    </row>
    <row r="46" spans="2:5" ht="13.5">
      <c r="B46" s="93">
        <f t="shared" si="0"/>
        <v>31</v>
      </c>
      <c r="D46" s="93" t="s">
        <v>76</v>
      </c>
      <c r="E46" t="s">
        <v>181</v>
      </c>
    </row>
    <row r="47" spans="2:5" ht="13.5">
      <c r="B47" s="93">
        <f t="shared" si="0"/>
        <v>32</v>
      </c>
      <c r="D47" s="93" t="s">
        <v>76</v>
      </c>
      <c r="E47" t="s">
        <v>183</v>
      </c>
    </row>
    <row r="48" spans="2:5" ht="13.5">
      <c r="B48" s="93">
        <f t="shared" si="0"/>
        <v>33</v>
      </c>
      <c r="D48" s="93" t="s">
        <v>76</v>
      </c>
      <c r="E48" t="s">
        <v>189</v>
      </c>
    </row>
    <row r="49" spans="2:5" ht="13.5">
      <c r="B49" s="93">
        <f t="shared" si="0"/>
        <v>34</v>
      </c>
      <c r="D49" s="93" t="s">
        <v>91</v>
      </c>
      <c r="E49" t="s">
        <v>188</v>
      </c>
    </row>
    <row r="50" spans="2:5" ht="13.5">
      <c r="B50" s="93">
        <f t="shared" si="0"/>
        <v>35</v>
      </c>
      <c r="D50" s="93" t="s">
        <v>91</v>
      </c>
      <c r="E50" t="s">
        <v>192</v>
      </c>
    </row>
    <row r="51" spans="2:5" ht="13.5">
      <c r="B51" s="93">
        <f t="shared" si="0"/>
        <v>36</v>
      </c>
      <c r="D51" s="93" t="s">
        <v>76</v>
      </c>
      <c r="E51" t="s">
        <v>195</v>
      </c>
    </row>
    <row r="52" spans="2:5" ht="13.5">
      <c r="B52" s="93">
        <f t="shared" si="0"/>
        <v>37</v>
      </c>
      <c r="D52" s="93" t="s">
        <v>76</v>
      </c>
      <c r="E52" t="s">
        <v>196</v>
      </c>
    </row>
    <row r="53" spans="2:5" ht="13.5">
      <c r="B53" s="93">
        <f t="shared" si="0"/>
        <v>38</v>
      </c>
      <c r="D53" s="93" t="s">
        <v>76</v>
      </c>
      <c r="E53" t="s">
        <v>169</v>
      </c>
    </row>
    <row r="54" spans="2:5" ht="13.5">
      <c r="B54" s="93">
        <f t="shared" si="0"/>
        <v>39</v>
      </c>
      <c r="D54" s="93" t="s">
        <v>76</v>
      </c>
      <c r="E54" t="s">
        <v>189</v>
      </c>
    </row>
    <row r="55" spans="2:5" ht="13.5">
      <c r="B55" s="93">
        <f t="shared" si="0"/>
        <v>40</v>
      </c>
      <c r="D55" s="93" t="s">
        <v>91</v>
      </c>
      <c r="E55" t="s">
        <v>169</v>
      </c>
    </row>
    <row r="56" spans="2:5" ht="13.5">
      <c r="B56" s="93">
        <f t="shared" si="0"/>
        <v>41</v>
      </c>
      <c r="D56" s="93" t="s">
        <v>76</v>
      </c>
      <c r="E56" t="s">
        <v>205</v>
      </c>
    </row>
    <row r="57" ht="13.5">
      <c r="B57" s="144" t="s">
        <v>207</v>
      </c>
    </row>
    <row r="58" ht="13.5">
      <c r="B58" s="144" t="s">
        <v>208</v>
      </c>
    </row>
    <row r="59" ht="13.5">
      <c r="B59" s="144"/>
    </row>
    <row r="60" spans="2:5" ht="13.5">
      <c r="B60" s="93">
        <f>SUM(B56+1)</f>
        <v>42</v>
      </c>
      <c r="C60" t="s">
        <v>206</v>
      </c>
      <c r="D60" s="93" t="s">
        <v>91</v>
      </c>
      <c r="E60" t="s">
        <v>213</v>
      </c>
    </row>
    <row r="61" spans="2:5" ht="13.5">
      <c r="B61" s="93">
        <f t="shared" si="0"/>
        <v>43</v>
      </c>
      <c r="D61" s="93" t="s">
        <v>76</v>
      </c>
      <c r="E61" t="s">
        <v>215</v>
      </c>
    </row>
    <row r="62" spans="2:5" ht="13.5">
      <c r="B62" s="93">
        <f t="shared" si="0"/>
        <v>44</v>
      </c>
      <c r="D62" s="93" t="s">
        <v>76</v>
      </c>
      <c r="E62" t="s">
        <v>218</v>
      </c>
    </row>
    <row r="63" spans="2:5" ht="13.5">
      <c r="B63" s="93">
        <f t="shared" si="0"/>
        <v>45</v>
      </c>
      <c r="D63" s="93" t="s">
        <v>76</v>
      </c>
      <c r="E63" t="s">
        <v>221</v>
      </c>
    </row>
    <row r="64" spans="2:5" ht="13.5">
      <c r="B64" s="93">
        <f t="shared" si="0"/>
        <v>46</v>
      </c>
      <c r="D64" s="93" t="s">
        <v>91</v>
      </c>
      <c r="E64" t="s">
        <v>169</v>
      </c>
    </row>
    <row r="65" spans="2:5" ht="13.5">
      <c r="B65" s="93">
        <f t="shared" si="0"/>
        <v>47</v>
      </c>
      <c r="D65" s="93" t="s">
        <v>76</v>
      </c>
      <c r="E65" t="s">
        <v>222</v>
      </c>
    </row>
    <row r="66" spans="2:5" ht="13.5">
      <c r="B66" s="93">
        <f t="shared" si="0"/>
        <v>48</v>
      </c>
      <c r="D66" s="93" t="s">
        <v>76</v>
      </c>
      <c r="E66" t="s">
        <v>223</v>
      </c>
    </row>
    <row r="67" spans="2:5" ht="13.5">
      <c r="B67" s="93">
        <f t="shared" si="0"/>
        <v>49</v>
      </c>
      <c r="D67" s="93" t="s">
        <v>76</v>
      </c>
      <c r="E67" t="s">
        <v>230</v>
      </c>
    </row>
    <row r="68" spans="2:5" ht="13.5">
      <c r="B68" s="93">
        <f t="shared" si="0"/>
        <v>50</v>
      </c>
      <c r="D68" s="93" t="s">
        <v>76</v>
      </c>
      <c r="E68" t="s">
        <v>271</v>
      </c>
    </row>
    <row r="69" spans="2:5" ht="13.5">
      <c r="B69" s="93">
        <f t="shared" si="0"/>
        <v>51</v>
      </c>
      <c r="D69" s="93" t="s">
        <v>76</v>
      </c>
      <c r="E69" t="s">
        <v>235</v>
      </c>
    </row>
    <row r="70" spans="2:5" ht="13.5">
      <c r="B70" s="93">
        <f t="shared" si="0"/>
        <v>52</v>
      </c>
      <c r="D70" s="93" t="s">
        <v>76</v>
      </c>
      <c r="E70" t="s">
        <v>238</v>
      </c>
    </row>
    <row r="71" spans="2:5" ht="13.5">
      <c r="B71" s="93">
        <f t="shared" si="0"/>
        <v>53</v>
      </c>
      <c r="D71" s="93" t="s">
        <v>76</v>
      </c>
      <c r="E71" t="s">
        <v>272</v>
      </c>
    </row>
    <row r="72" spans="2:5" ht="13.5">
      <c r="B72" s="93">
        <f t="shared" si="0"/>
        <v>54</v>
      </c>
      <c r="D72" s="93" t="s">
        <v>76</v>
      </c>
      <c r="E72" t="s">
        <v>241</v>
      </c>
    </row>
    <row r="73" spans="2:5" ht="13.5">
      <c r="B73" s="93">
        <f t="shared" si="0"/>
        <v>55</v>
      </c>
      <c r="D73" s="93" t="s">
        <v>91</v>
      </c>
      <c r="E73" t="s">
        <v>244</v>
      </c>
    </row>
    <row r="74" spans="2:5" ht="13.5">
      <c r="B74" s="93">
        <f t="shared" si="0"/>
        <v>56</v>
      </c>
      <c r="D74" s="93" t="s">
        <v>76</v>
      </c>
      <c r="E74" t="s">
        <v>247</v>
      </c>
    </row>
    <row r="75" spans="2:5" ht="13.5">
      <c r="B75" s="93">
        <f t="shared" si="0"/>
        <v>57</v>
      </c>
      <c r="D75" s="93" t="s">
        <v>76</v>
      </c>
      <c r="E75" t="s">
        <v>250</v>
      </c>
    </row>
    <row r="76" ht="13.5">
      <c r="B76" s="144" t="s">
        <v>253</v>
      </c>
    </row>
    <row r="77" ht="13.5">
      <c r="B77" s="144" t="s">
        <v>211</v>
      </c>
    </row>
    <row r="78" ht="13.5">
      <c r="B78" s="144"/>
    </row>
    <row r="79" spans="2:5" ht="13.5">
      <c r="B79" s="93">
        <f>SUM(B75+1)</f>
        <v>58</v>
      </c>
      <c r="C79" t="s">
        <v>252</v>
      </c>
      <c r="D79" s="93" t="s">
        <v>76</v>
      </c>
      <c r="E79" t="s">
        <v>255</v>
      </c>
    </row>
    <row r="80" spans="2:5" ht="13.5">
      <c r="B80" s="93">
        <f t="shared" si="0"/>
        <v>59</v>
      </c>
      <c r="D80" s="93" t="s">
        <v>76</v>
      </c>
      <c r="E80" t="s">
        <v>259</v>
      </c>
    </row>
    <row r="81" spans="2:5" ht="13.5">
      <c r="B81" s="93">
        <f t="shared" si="0"/>
        <v>60</v>
      </c>
      <c r="D81" s="93" t="s">
        <v>91</v>
      </c>
      <c r="E81" t="s">
        <v>262</v>
      </c>
    </row>
    <row r="82" spans="2:5" ht="13.5">
      <c r="B82" s="93">
        <f t="shared" si="0"/>
        <v>61</v>
      </c>
      <c r="D82" s="93" t="s">
        <v>76</v>
      </c>
      <c r="E82" t="s">
        <v>263</v>
      </c>
    </row>
    <row r="83" spans="2:5" ht="13.5">
      <c r="B83" s="93">
        <f t="shared" si="0"/>
        <v>62</v>
      </c>
      <c r="D83" s="93" t="s">
        <v>91</v>
      </c>
      <c r="E83" t="s">
        <v>266</v>
      </c>
    </row>
    <row r="84" spans="2:5" ht="13.5">
      <c r="B84" s="93">
        <f t="shared" si="0"/>
        <v>63</v>
      </c>
      <c r="D84" s="93" t="s">
        <v>76</v>
      </c>
      <c r="E84" t="s">
        <v>274</v>
      </c>
    </row>
    <row r="85" spans="2:5" ht="13.5">
      <c r="B85" s="93">
        <f t="shared" si="0"/>
        <v>64</v>
      </c>
      <c r="D85" s="93" t="s">
        <v>76</v>
      </c>
      <c r="E85" t="s">
        <v>277</v>
      </c>
    </row>
    <row r="86" spans="2:5" ht="13.5">
      <c r="B86" s="93">
        <f t="shared" si="0"/>
        <v>65</v>
      </c>
      <c r="D86" s="93" t="s">
        <v>76</v>
      </c>
      <c r="E86" t="s">
        <v>280</v>
      </c>
    </row>
    <row r="87" spans="2:5" ht="13.5">
      <c r="B87" s="93">
        <f t="shared" si="0"/>
        <v>66</v>
      </c>
      <c r="D87" s="93" t="s">
        <v>76</v>
      </c>
      <c r="E87" t="s">
        <v>281</v>
      </c>
    </row>
    <row r="88" spans="2:5" ht="13.5">
      <c r="B88" s="93">
        <f aca="true" t="shared" si="1" ref="B88:B127">SUM(B87+1)</f>
        <v>67</v>
      </c>
      <c r="D88" s="93" t="s">
        <v>76</v>
      </c>
      <c r="E88" t="s">
        <v>169</v>
      </c>
    </row>
    <row r="89" spans="2:5" ht="13.5">
      <c r="B89" s="93">
        <f t="shared" si="1"/>
        <v>68</v>
      </c>
      <c r="D89" s="93" t="s">
        <v>76</v>
      </c>
      <c r="E89" t="s">
        <v>287</v>
      </c>
    </row>
    <row r="90" ht="13.5">
      <c r="B90" s="144" t="s">
        <v>290</v>
      </c>
    </row>
    <row r="91" ht="13.5">
      <c r="B91" s="144" t="s">
        <v>291</v>
      </c>
    </row>
    <row r="92" ht="13.5">
      <c r="B92" s="144"/>
    </row>
    <row r="93" spans="2:5" ht="13.5">
      <c r="B93" s="93">
        <f>SUM(B89+1)</f>
        <v>69</v>
      </c>
      <c r="C93" t="s">
        <v>289</v>
      </c>
      <c r="D93" s="93" t="s">
        <v>91</v>
      </c>
      <c r="E93" t="s">
        <v>293</v>
      </c>
    </row>
    <row r="94" spans="2:5" ht="13.5">
      <c r="B94" s="93">
        <f t="shared" si="1"/>
        <v>70</v>
      </c>
      <c r="D94" s="93" t="s">
        <v>76</v>
      </c>
      <c r="E94" t="s">
        <v>296</v>
      </c>
    </row>
    <row r="95" spans="2:5" ht="13.5">
      <c r="B95" s="93">
        <f>SUM(B94+1)</f>
        <v>71</v>
      </c>
      <c r="D95" s="93" t="s">
        <v>91</v>
      </c>
      <c r="E95" t="s">
        <v>298</v>
      </c>
    </row>
    <row r="96" spans="2:5" ht="13.5">
      <c r="B96" s="93">
        <f t="shared" si="1"/>
        <v>72</v>
      </c>
      <c r="D96" s="93" t="s">
        <v>91</v>
      </c>
      <c r="E96" t="s">
        <v>302</v>
      </c>
    </row>
    <row r="97" spans="2:5" ht="13.5">
      <c r="B97" s="93">
        <f t="shared" si="1"/>
        <v>73</v>
      </c>
      <c r="D97" s="93" t="s">
        <v>91</v>
      </c>
      <c r="E97" t="s">
        <v>303</v>
      </c>
    </row>
    <row r="98" spans="2:5" ht="13.5">
      <c r="B98" s="93">
        <f t="shared" si="1"/>
        <v>74</v>
      </c>
      <c r="D98" s="93" t="s">
        <v>76</v>
      </c>
      <c r="E98" t="s">
        <v>306</v>
      </c>
    </row>
    <row r="99" spans="2:5" ht="13.5">
      <c r="B99" s="93">
        <f t="shared" si="1"/>
        <v>75</v>
      </c>
      <c r="D99" s="93" t="s">
        <v>76</v>
      </c>
      <c r="E99" t="s">
        <v>308</v>
      </c>
    </row>
    <row r="100" spans="2:5" ht="13.5">
      <c r="B100" s="93">
        <f t="shared" si="1"/>
        <v>76</v>
      </c>
      <c r="D100" s="93" t="s">
        <v>76</v>
      </c>
      <c r="E100" t="s">
        <v>311</v>
      </c>
    </row>
    <row r="101" spans="2:5" ht="13.5">
      <c r="B101" s="93">
        <f t="shared" si="1"/>
        <v>77</v>
      </c>
      <c r="D101" s="93" t="s">
        <v>91</v>
      </c>
      <c r="E101" t="s">
        <v>313</v>
      </c>
    </row>
    <row r="102" spans="2:5" ht="13.5">
      <c r="B102" s="93">
        <f t="shared" si="1"/>
        <v>78</v>
      </c>
      <c r="D102" s="93" t="s">
        <v>76</v>
      </c>
      <c r="E102" t="s">
        <v>316</v>
      </c>
    </row>
    <row r="103" spans="2:5" ht="13.5">
      <c r="B103" s="93">
        <f t="shared" si="1"/>
        <v>79</v>
      </c>
      <c r="D103" s="93" t="s">
        <v>76</v>
      </c>
      <c r="E103" t="s">
        <v>319</v>
      </c>
    </row>
    <row r="104" spans="2:5" ht="13.5">
      <c r="B104" s="93">
        <f t="shared" si="1"/>
        <v>80</v>
      </c>
      <c r="D104" s="93" t="s">
        <v>91</v>
      </c>
      <c r="E104" t="s">
        <v>320</v>
      </c>
    </row>
    <row r="105" spans="2:5" ht="13.5">
      <c r="B105" s="93">
        <f t="shared" si="1"/>
        <v>81</v>
      </c>
      <c r="D105" s="93" t="s">
        <v>91</v>
      </c>
      <c r="E105" t="s">
        <v>325</v>
      </c>
    </row>
    <row r="106" spans="2:5" ht="13.5">
      <c r="B106" s="93">
        <f t="shared" si="1"/>
        <v>82</v>
      </c>
      <c r="D106" s="93" t="s">
        <v>76</v>
      </c>
      <c r="E106" t="s">
        <v>327</v>
      </c>
    </row>
    <row r="107" spans="2:5" ht="13.5">
      <c r="B107" s="93">
        <f t="shared" si="1"/>
        <v>83</v>
      </c>
      <c r="D107" s="93" t="s">
        <v>76</v>
      </c>
      <c r="E107" t="s">
        <v>328</v>
      </c>
    </row>
    <row r="108" spans="2:5" ht="13.5">
      <c r="B108" s="93">
        <f t="shared" si="1"/>
        <v>84</v>
      </c>
      <c r="D108" s="93" t="s">
        <v>76</v>
      </c>
      <c r="E108" t="s">
        <v>333</v>
      </c>
    </row>
    <row r="109" spans="2:5" ht="13.5">
      <c r="B109" s="93">
        <f t="shared" si="1"/>
        <v>85</v>
      </c>
      <c r="D109" s="93" t="s">
        <v>76</v>
      </c>
      <c r="E109" t="s">
        <v>336</v>
      </c>
    </row>
    <row r="110" ht="13.5">
      <c r="B110" s="144" t="s">
        <v>338</v>
      </c>
    </row>
    <row r="111" ht="13.5">
      <c r="B111" s="144" t="s">
        <v>339</v>
      </c>
    </row>
    <row r="112" ht="13.5">
      <c r="B112" s="144"/>
    </row>
    <row r="113" ht="13.5">
      <c r="B113" s="93">
        <f>SUM(B109+1)</f>
        <v>86</v>
      </c>
    </row>
    <row r="114" ht="13.5">
      <c r="B114" s="93">
        <f t="shared" si="1"/>
        <v>87</v>
      </c>
    </row>
    <row r="115" ht="13.5">
      <c r="B115" s="93">
        <f t="shared" si="1"/>
        <v>88</v>
      </c>
    </row>
    <row r="116" ht="13.5">
      <c r="B116" s="93">
        <f t="shared" si="1"/>
        <v>89</v>
      </c>
    </row>
    <row r="117" ht="13.5">
      <c r="B117" s="93">
        <f t="shared" si="1"/>
        <v>90</v>
      </c>
    </row>
    <row r="118" ht="13.5">
      <c r="B118" s="93">
        <f t="shared" si="1"/>
        <v>91</v>
      </c>
    </row>
    <row r="119" ht="13.5">
      <c r="B119" s="93">
        <f t="shared" si="1"/>
        <v>92</v>
      </c>
    </row>
    <row r="120" ht="13.5">
      <c r="B120" s="93">
        <f t="shared" si="1"/>
        <v>93</v>
      </c>
    </row>
    <row r="121" ht="13.5">
      <c r="B121" s="93">
        <f t="shared" si="1"/>
        <v>94</v>
      </c>
    </row>
    <row r="122" ht="13.5">
      <c r="B122" s="93">
        <f t="shared" si="1"/>
        <v>95</v>
      </c>
    </row>
    <row r="123" ht="13.5">
      <c r="B123" s="93">
        <f t="shared" si="1"/>
        <v>96</v>
      </c>
    </row>
    <row r="124" ht="13.5">
      <c r="B124" s="93">
        <f t="shared" si="1"/>
        <v>97</v>
      </c>
    </row>
    <row r="125" ht="13.5">
      <c r="B125" s="93">
        <f t="shared" si="1"/>
        <v>98</v>
      </c>
    </row>
    <row r="126" ht="13.5">
      <c r="B126" s="93">
        <f t="shared" si="1"/>
        <v>99</v>
      </c>
    </row>
    <row r="127" ht="13.5">
      <c r="B127" s="93">
        <f t="shared" si="1"/>
        <v>100</v>
      </c>
    </row>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4:G16"/>
  <sheetViews>
    <sheetView zoomScaleSheetLayoutView="100" zoomScalePageLayoutView="0" workbookViewId="0" topLeftCell="A1">
      <selection activeCell="C4" sqref="C4"/>
    </sheetView>
  </sheetViews>
  <sheetFormatPr defaultColWidth="8.875" defaultRowHeight="13.5"/>
  <cols>
    <col min="1" max="1" width="8.875" style="0" customWidth="1"/>
    <col min="2" max="2" width="12.50390625" style="0" customWidth="1"/>
    <col min="3" max="3" width="8.875" style="0" customWidth="1"/>
    <col min="4" max="7" width="12.50390625" style="93" customWidth="1"/>
  </cols>
  <sheetData>
    <row r="4" spans="2:7" ht="13.5">
      <c r="B4" t="s">
        <v>61</v>
      </c>
      <c r="D4" s="93" t="s">
        <v>86</v>
      </c>
      <c r="E4" s="93" t="s">
        <v>678</v>
      </c>
      <c r="F4" s="93" t="s">
        <v>677</v>
      </c>
      <c r="G4" s="93" t="s">
        <v>676</v>
      </c>
    </row>
    <row r="5" spans="4:7" ht="13.5">
      <c r="D5" s="93" t="s">
        <v>146</v>
      </c>
      <c r="E5" s="93" t="s">
        <v>678</v>
      </c>
      <c r="F5" s="93" t="s">
        <v>677</v>
      </c>
      <c r="G5" s="93" t="s">
        <v>676</v>
      </c>
    </row>
    <row r="6" spans="4:7" ht="13.5">
      <c r="D6" s="93" t="s">
        <v>206</v>
      </c>
      <c r="E6" s="93" t="s">
        <v>678</v>
      </c>
      <c r="F6" s="93" t="s">
        <v>677</v>
      </c>
      <c r="G6" s="93" t="s">
        <v>676</v>
      </c>
    </row>
    <row r="7" spans="4:7" ht="13.5">
      <c r="D7" s="93" t="s">
        <v>252</v>
      </c>
      <c r="E7" s="93" t="s">
        <v>678</v>
      </c>
      <c r="F7" s="93" t="s">
        <v>677</v>
      </c>
      <c r="G7" s="93" t="s">
        <v>676</v>
      </c>
    </row>
    <row r="8" spans="4:7" ht="13.5">
      <c r="D8" s="93" t="s">
        <v>289</v>
      </c>
      <c r="E8" s="93" t="s">
        <v>678</v>
      </c>
      <c r="F8" s="93" t="s">
        <v>677</v>
      </c>
      <c r="G8" s="93" t="s">
        <v>676</v>
      </c>
    </row>
    <row r="10" ht="13.5">
      <c r="B10" t="s">
        <v>679</v>
      </c>
    </row>
    <row r="16" ht="13.5">
      <c r="B16" t="s">
        <v>680</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final-produce</cp:lastModifiedBy>
  <cp:lastPrinted>1899-12-30T00:00:00Z</cp:lastPrinted>
  <dcterms:created xsi:type="dcterms:W3CDTF">2013-10-09T23:04:08Z</dcterms:created>
  <dcterms:modified xsi:type="dcterms:W3CDTF">2015-07-17T11:47:56Z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