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25" windowHeight="4785" activeTab="1"/>
  </bookViews>
  <sheets>
    <sheet name="画像" sheetId="1" r:id="rId1"/>
    <sheet name="検証データ" sheetId="2" r:id="rId2"/>
    <sheet name="気づき" sheetId="3" r:id="rId3"/>
    <sheet name="各通貨考察" sheetId="4" r:id="rId4"/>
  </sheets>
  <definedNames/>
  <calcPr fullCalcOnLoad="1"/>
</workbook>
</file>

<file path=xl/sharedStrings.xml><?xml version="1.0" encoding="utf-8"?>
<sst xmlns="http://schemas.openxmlformats.org/spreadsheetml/2006/main" count="162" uniqueCount="136">
  <si>
    <t>勝率</t>
  </si>
  <si>
    <t>平均利益</t>
  </si>
  <si>
    <t>平均損失</t>
  </si>
  <si>
    <t>通貨ペア</t>
  </si>
  <si>
    <t>売買</t>
  </si>
  <si>
    <t>エントリー手法</t>
  </si>
  <si>
    <t>時間足</t>
  </si>
  <si>
    <t>エントリー日時</t>
  </si>
  <si>
    <t>エントリー価格</t>
  </si>
  <si>
    <t>決済日時</t>
  </si>
  <si>
    <t>決済価格</t>
  </si>
  <si>
    <t>決済手法</t>
  </si>
  <si>
    <t>結果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</si>
  <si>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</si>
  <si>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</si>
  <si>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</si>
  <si>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</si>
  <si>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</si>
  <si>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</si>
  <si>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</si>
  <si>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</si>
  <si>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</si>
  <si>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</si>
  <si>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</si>
  <si>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</si>
  <si>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</si>
  <si>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</si>
  <si>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</si>
  <si>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</si>
  <si>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</si>
  <si>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</si>
  <si>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</si>
  <si>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</si>
  <si>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</si>
  <si>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</si>
  <si>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TJK</t>
  </si>
  <si>
    <t>HIS +1010</t>
  </si>
  <si>
    <t>RF +1010</t>
  </si>
  <si>
    <t>気付き　質問</t>
  </si>
  <si>
    <t>感想</t>
  </si>
  <si>
    <t>今後</t>
  </si>
  <si>
    <t>番号</t>
  </si>
  <si>
    <t>ロット数</t>
  </si>
  <si>
    <t>スワップ</t>
  </si>
  <si>
    <t>獲得Pip数</t>
  </si>
  <si>
    <t>連勝連敗</t>
  </si>
  <si>
    <t>累計Pips</t>
  </si>
  <si>
    <t>DD</t>
  </si>
  <si>
    <t>PB</t>
  </si>
  <si>
    <t>リベンジャーズ(FIB)</t>
  </si>
  <si>
    <t>USDJPY(日足)</t>
  </si>
  <si>
    <t>EURJPY(日足)</t>
  </si>
  <si>
    <t>GBPJPY(日足)</t>
  </si>
  <si>
    <t>AUDJPY(日足)</t>
  </si>
  <si>
    <t>NZDJPY(日足)</t>
  </si>
  <si>
    <t>CADJPY(日足)</t>
  </si>
  <si>
    <t>EURUSD(日足)</t>
  </si>
  <si>
    <t>GBPUSD(日足)</t>
  </si>
  <si>
    <t>EURGBP(日足)</t>
  </si>
  <si>
    <t>　　　　　 (4時間足)</t>
  </si>
  <si>
    <t>　　　　　 (1時間足)</t>
  </si>
  <si>
    <t>ストップ価格</t>
  </si>
  <si>
    <t>円レート</t>
  </si>
  <si>
    <t>資金</t>
  </si>
  <si>
    <t>ストップPIP</t>
  </si>
  <si>
    <t>USDCAD(日足)</t>
  </si>
  <si>
    <t>%</t>
  </si>
  <si>
    <t>　</t>
  </si>
  <si>
    <t>結果</t>
  </si>
  <si>
    <t>EB</t>
  </si>
  <si>
    <t>sell</t>
  </si>
  <si>
    <t>ＡＵＤＣＡＤ</t>
  </si>
  <si>
    <t>ＡＵＤＣＨＦ</t>
  </si>
  <si>
    <t>ＡＵＤＪＰＹ</t>
  </si>
  <si>
    <t>ＡＵＤＮＺＤ</t>
  </si>
  <si>
    <t>ＡＵＤＵＳＤ</t>
  </si>
  <si>
    <t>ＣＡＤＣＨＦ</t>
  </si>
  <si>
    <t>ＣＡＤＪＰＹ</t>
  </si>
  <si>
    <t>ＣＨＦＪＰＹ</t>
  </si>
  <si>
    <t>ＥＵＲＡＵＤ</t>
  </si>
  <si>
    <t>ＥＵＲＣＡＤ</t>
  </si>
  <si>
    <t>ＥＵＲＣＨＦ</t>
  </si>
  <si>
    <t>ＥＵＲＧＢＰ</t>
  </si>
  <si>
    <t>ＥＵＲＪＰＹ</t>
  </si>
  <si>
    <t>ＥＵＲＮＺＤ</t>
  </si>
  <si>
    <t>ＥＵＲＵＳＤ</t>
  </si>
  <si>
    <t>ＧＢＰＡＵＤ</t>
  </si>
  <si>
    <t>通貨/日付</t>
  </si>
  <si>
    <t>ＧＢＰＣＡＤ</t>
  </si>
  <si>
    <t>ＧＢＰＣＨＦ</t>
  </si>
  <si>
    <t>ＧＢＰＪＰＹ</t>
  </si>
  <si>
    <t>ＧＢＰＮＺＤ</t>
  </si>
  <si>
    <t>ＧＢＰＵＳＤ</t>
  </si>
  <si>
    <t>ＮＺＤＣＡＤ</t>
  </si>
  <si>
    <t>ＮＺＤＣＨＦ</t>
  </si>
  <si>
    <t>ＮＺＤＪＰＹ</t>
  </si>
  <si>
    <t>ＮＺＤＵＳＤ</t>
  </si>
  <si>
    <t>ＵＳＤＣＡＤ</t>
  </si>
  <si>
    <t>ＵＳＤＣＨＦ</t>
  </si>
  <si>
    <t>ＵＳＤＪＰＹ</t>
  </si>
  <si>
    <t>ＯＩＬＵＳＤ</t>
  </si>
  <si>
    <t>8/20　0時</t>
  </si>
  <si>
    <t>ダウントレンド継続中
買いｻｲﾝ街</t>
  </si>
  <si>
    <t>日足ｳｪｯｼﾞ及び三尊
売りサイン待ち</t>
  </si>
  <si>
    <t>日足ボラ小買いサイン街
４Ｈチャンネルラインﾌﾞﾚｲｸｻｲﾝ待ち</t>
  </si>
  <si>
    <t>日足チャンネルﾌﾞﾚｲｸ町</t>
  </si>
  <si>
    <t>日足買いｻｲﾝ中</t>
  </si>
  <si>
    <t>買い？ｻｲﾝ待ち</t>
  </si>
  <si>
    <t>ﾀﾞｲﾊﾞｰｼﾞｪﾝｽ　売りさん街</t>
  </si>
  <si>
    <t>アップトレンド中とくになし</t>
  </si>
  <si>
    <t>日足４Ｈ三尊、ﾘﾍﾞﾝｼﾞｬｰｽﾞ街</t>
  </si>
  <si>
    <t>ﾀﾞｲﾊﾞｰｼﾞｪﾝｽ　売りｻｲﾝ待ち</t>
  </si>
  <si>
    <t>特に無し</t>
  </si>
  <si>
    <t>ダブルトップ　売りｻｲﾝ待ち</t>
  </si>
  <si>
    <t>三角持合ﾌﾞﾚｲｸ</t>
  </si>
  <si>
    <t>ダブルトップ買いｻｲﾝ待ち</t>
  </si>
  <si>
    <t>売りｻｲﾝ待ち</t>
  </si>
  <si>
    <t>チャンネルライン中ダブルトップ
売り町</t>
  </si>
  <si>
    <t>日足チャンネルラインﾌﾞﾚｲｸ
４Ｈ買いｻｲﾝ出たすでに遅し</t>
  </si>
  <si>
    <t>日足チャンネルライン中ﾌﾞﾚｲクｻｲﾝ待ち</t>
  </si>
  <si>
    <t>レンジ中</t>
  </si>
  <si>
    <t>ｳｪｯｼﾞﾌﾞﾚｲｸｻｲﾝ待ち</t>
  </si>
  <si>
    <t>４Ｈ売りトレンドライン＆三尊ﾌﾞﾚｲｸｻｲﾝ済みすでに遅し</t>
  </si>
  <si>
    <t>アップトレンド中のチャンネルﾌﾞﾚｲｸ戻り売り狙い</t>
  </si>
  <si>
    <t>※日足ＥＢ買いｻｲﾝ出そう</t>
  </si>
  <si>
    <t>2015.8.20-</t>
  </si>
  <si>
    <t>４Ｈ売りﾘﾍﾞﾝｼﾞｬｰｽﾞ待ち
４Ｈ売りﾘﾍﾞﾝｼﾞｬｰｽﾞ戻り売り狙い
１Ｈフラッグﾌﾞﾚｲｸ売りｻｲﾝ済み</t>
  </si>
  <si>
    <t>ﾀﾞｲﾊﾞｰｼﾞｪﾝｽ　買いｻｲﾝ待ち
ﾎﾞﾘﾊﾞﾝ横向きﾎﾞﾗ小</t>
  </si>
  <si>
    <t>日足ﾀﾞｲﾊﾞｰｼﾞｪﾝｽ＆ダブルトップ
売りｻｲﾝ待ち</t>
  </si>
  <si>
    <t>USDJPY</t>
  </si>
  <si>
    <t>４Ｈ</t>
  </si>
  <si>
    <t>2015.08.20 11:15.04</t>
  </si>
  <si>
    <t>あ</t>
  </si>
  <si>
    <t>指値</t>
  </si>
  <si>
    <t>2015.08.2410:46:35</t>
  </si>
  <si>
    <t>ＰＢ(MA)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</si>
</sst>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\&quot;* #,##0_-;\-&quot;\&quot;* #,##0_-;_-&quot;\&quot;* &quot;-&quot;_-;_-@_-"/>
    <numFmt numFmtId="178" formatCode="_-* #,##0.00_-;\-* #,##0.00_-;_-* &quot;-&quot;??_-;_-@_-"/>
    <numFmt numFmtId="179" formatCode="_-&quot;\&quot;* #,##0.00_-;\-&quot;\&quot;* #,##0.00_-;_-&quot;\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\&quot;#,##0_);[Red]\(&quot;\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00_ "/>
    <numFmt numFmtId="190" formatCode="0.000"/>
    <numFmt numFmtId="191" formatCode="0.0_ ;[Red]\-0.0\ "/>
    <numFmt numFmtId="192" formatCode="0_ ;[Red]\-0\ "/>
    <numFmt numFmtId="193" formatCode="0.000%"/>
    <numFmt numFmtId="194" formatCode="0.0_ "/>
    <numFmt numFmtId="195" formatCode="0_ "/>
    <numFmt numFmtId="196" formatCode="0.000_ ;[Red]\-0.000\ "/>
    <numFmt numFmtId="197" formatCode="\$#,##0.00;\-\$#,##0.00"/>
    <numFmt numFmtId="198" formatCode="\$#,##0.0;\-\$#,##0.0"/>
    <numFmt numFmtId="199" formatCode="\$#,##0;\-\$#,##0"/>
    <numFmt numFmtId="200" formatCode="0.0000_ "/>
    <numFmt numFmtId="201" formatCode="0.00000_ "/>
    <numFmt numFmtId="202" formatCode="0.0000_ ;[Red]\-0.0000\ "/>
    <numFmt numFmtId="203" formatCode="#,##0.00_ ;[Red]\-#,##0.00\ "/>
    <numFmt numFmtId="204" formatCode="_-* #,##0.000_-;\-* #,##0.000_-;_-* &quot;-&quot;??_-;_-@_-"/>
    <numFmt numFmtId="205" formatCode="_-* #,##0.0000_-;\-* #,##0.000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_);[Red]\(0.00\)"/>
    <numFmt numFmtId="211" formatCode="0.000_);[Red]\(0.000\)"/>
    <numFmt numFmtId="212" formatCode="0.0000_);[Red]\(0.0000\)"/>
    <numFmt numFmtId="213" formatCode="0.00000_);[Red]\(0.00000\)"/>
    <numFmt numFmtId="214" formatCode="mmm\-yyyy"/>
    <numFmt numFmtId="215" formatCode="0.000000_ "/>
    <numFmt numFmtId="216" formatCode="_-* #,##0.00000_-;\-* #,##0.00000_-;_-* &quot;-&quot;??_-;_-@_-"/>
    <numFmt numFmtId="217" formatCode="0.0000000_ "/>
  </numFmts>
  <fonts count="10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trike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52"/>
      <name val="ＭＳ Ｐゴシック"/>
      <family val="3"/>
    </font>
    <font>
      <sz val="11"/>
      <color indexed="15"/>
      <name val="ＭＳ Ｐゴシック"/>
      <family val="3"/>
    </font>
    <font>
      <sz val="11"/>
      <color indexed="13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4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92" fontId="0" fillId="0" borderId="8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192" fontId="1" fillId="0" borderId="1" xfId="0" applyNumberFormat="1" applyFont="1" applyFill="1" applyBorder="1" applyAlignment="1" applyProtection="1">
      <alignment vertical="center"/>
      <protection/>
    </xf>
    <xf numFmtId="187" fontId="0" fillId="0" borderId="24" xfId="0" applyNumberFormat="1" applyFont="1" applyFill="1" applyBorder="1" applyAlignment="1" applyProtection="1">
      <alignment vertical="center"/>
      <protection/>
    </xf>
    <xf numFmtId="192" fontId="0" fillId="0" borderId="0" xfId="0" applyNumberFormat="1" applyAlignment="1">
      <alignment vertical="center"/>
    </xf>
    <xf numFmtId="0" fontId="0" fillId="3" borderId="0" xfId="0" applyNumberFormat="1" applyFill="1" applyBorder="1" applyAlignment="1" applyProtection="1">
      <alignment vertical="center"/>
      <protection/>
    </xf>
    <xf numFmtId="195" fontId="0" fillId="0" borderId="1" xfId="0" applyNumberFormat="1" applyFont="1" applyFill="1" applyBorder="1" applyAlignment="1" applyProtection="1">
      <alignment vertical="center"/>
      <protection/>
    </xf>
    <xf numFmtId="0" fontId="0" fillId="0" borderId="4" xfId="0" applyNumberFormat="1" applyFill="1" applyBorder="1" applyAlignment="1" applyProtection="1">
      <alignment vertical="center"/>
      <protection/>
    </xf>
    <xf numFmtId="0" fontId="5" fillId="4" borderId="2" xfId="0" applyNumberFormat="1" applyFont="1" applyFill="1" applyBorder="1" applyAlignment="1" applyProtection="1">
      <alignment vertical="center"/>
      <protection/>
    </xf>
    <xf numFmtId="0" fontId="0" fillId="4" borderId="8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4" borderId="13" xfId="0" applyNumberFormat="1" applyFont="1" applyFill="1" applyBorder="1" applyAlignment="1" applyProtection="1">
      <alignment horizontal="center" vertical="center"/>
      <protection/>
    </xf>
    <xf numFmtId="0" fontId="0" fillId="4" borderId="19" xfId="0" applyNumberFormat="1" applyFont="1" applyFill="1" applyBorder="1" applyAlignment="1" applyProtection="1">
      <alignment horizontal="center" vertical="center"/>
      <protection/>
    </xf>
    <xf numFmtId="0" fontId="0" fillId="4" borderId="25" xfId="0" applyNumberFormat="1" applyFont="1" applyFill="1" applyBorder="1" applyAlignment="1" applyProtection="1">
      <alignment horizontal="center" vertical="center"/>
      <protection/>
    </xf>
    <xf numFmtId="0" fontId="0" fillId="4" borderId="26" xfId="0" applyNumberFormat="1" applyFont="1" applyFill="1" applyBorder="1" applyAlignment="1" applyProtection="1">
      <alignment horizontal="center" vertical="center"/>
      <protection/>
    </xf>
    <xf numFmtId="0" fontId="5" fillId="4" borderId="20" xfId="0" applyNumberFormat="1" applyFont="1" applyFill="1" applyBorder="1" applyAlignment="1" applyProtection="1">
      <alignment vertical="center"/>
      <protection/>
    </xf>
    <xf numFmtId="0" fontId="0" fillId="0" borderId="8" xfId="0" applyBorder="1" applyAlignment="1">
      <alignment horizontal="center" vertical="center"/>
    </xf>
    <xf numFmtId="180" fontId="0" fillId="0" borderId="8" xfId="0" applyNumberFormat="1" applyFill="1" applyBorder="1" applyAlignment="1" applyProtection="1">
      <alignment vertical="center"/>
      <protection/>
    </xf>
    <xf numFmtId="0" fontId="0" fillId="0" borderId="27" xfId="0" applyNumberFormat="1" applyFill="1" applyBorder="1" applyAlignment="1" applyProtection="1">
      <alignment vertical="center"/>
      <protection/>
    </xf>
    <xf numFmtId="0" fontId="0" fillId="0" borderId="8" xfId="0" applyNumberFormat="1" applyFill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92" fontId="0" fillId="0" borderId="8" xfId="0" applyNumberFormat="1" applyBorder="1" applyAlignment="1">
      <alignment vertical="center"/>
    </xf>
    <xf numFmtId="186" fontId="0" fillId="0" borderId="8" xfId="0" applyNumberFormat="1" applyBorder="1" applyAlignment="1">
      <alignment vertical="center"/>
    </xf>
    <xf numFmtId="0" fontId="0" fillId="3" borderId="28" xfId="0" applyNumberFormat="1" applyFill="1" applyBorder="1" applyAlignment="1" applyProtection="1">
      <alignment vertical="center"/>
      <protection/>
    </xf>
    <xf numFmtId="0" fontId="0" fillId="3" borderId="29" xfId="0" applyNumberFormat="1" applyFill="1" applyBorder="1" applyAlignment="1" applyProtection="1">
      <alignment vertical="center"/>
      <protection/>
    </xf>
    <xf numFmtId="22" fontId="0" fillId="0" borderId="8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86" fontId="0" fillId="0" borderId="8" xfId="0" applyNumberFormat="1" applyFill="1" applyBorder="1" applyAlignment="1">
      <alignment vertical="center"/>
    </xf>
    <xf numFmtId="186" fontId="0" fillId="5" borderId="1" xfId="0" applyNumberFormat="1" applyFill="1" applyBorder="1" applyAlignment="1">
      <alignment vertical="center"/>
    </xf>
    <xf numFmtId="186" fontId="0" fillId="5" borderId="8" xfId="0" applyNumberFormat="1" applyFill="1" applyBorder="1" applyAlignment="1">
      <alignment vertical="center"/>
    </xf>
    <xf numFmtId="192" fontId="0" fillId="5" borderId="8" xfId="0" applyNumberFormat="1" applyFill="1" applyBorder="1" applyAlignment="1">
      <alignment vertical="center"/>
    </xf>
    <xf numFmtId="186" fontId="0" fillId="5" borderId="8" xfId="0" applyNumberFormat="1" applyFont="1" applyFill="1" applyBorder="1" applyAlignment="1" applyProtection="1">
      <alignment vertical="center"/>
      <protection/>
    </xf>
    <xf numFmtId="195" fontId="1" fillId="5" borderId="8" xfId="0" applyNumberFormat="1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3" fillId="5" borderId="30" xfId="0" applyNumberFormat="1" applyFont="1" applyFill="1" applyBorder="1" applyAlignment="1" applyProtection="1">
      <alignment vertical="center"/>
      <protection/>
    </xf>
    <xf numFmtId="186" fontId="0" fillId="5" borderId="17" xfId="0" applyNumberFormat="1" applyFont="1" applyFill="1" applyBorder="1" applyAlignment="1" applyProtection="1">
      <alignment vertical="center"/>
      <protection/>
    </xf>
    <xf numFmtId="0" fontId="0" fillId="5" borderId="21" xfId="0" applyFill="1" applyBorder="1" applyAlignment="1">
      <alignment horizontal="center" vertical="center"/>
    </xf>
    <xf numFmtId="194" fontId="0" fillId="5" borderId="8" xfId="0" applyNumberFormat="1" applyFont="1" applyFill="1" applyBorder="1" applyAlignment="1" applyProtection="1">
      <alignment vertical="center"/>
      <protection/>
    </xf>
    <xf numFmtId="192" fontId="0" fillId="5" borderId="19" xfId="0" applyNumberFormat="1" applyFill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86" fontId="0" fillId="0" borderId="19" xfId="0" applyNumberFormat="1" applyBorder="1" applyAlignment="1">
      <alignment vertical="center"/>
    </xf>
    <xf numFmtId="186" fontId="0" fillId="5" borderId="19" xfId="0" applyNumberFormat="1" applyFill="1" applyBorder="1" applyAlignment="1">
      <alignment vertical="center"/>
    </xf>
    <xf numFmtId="192" fontId="0" fillId="0" borderId="30" xfId="0" applyNumberFormat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94" fontId="0" fillId="5" borderId="19" xfId="0" applyNumberFormat="1" applyFont="1" applyFill="1" applyBorder="1" applyAlignment="1" applyProtection="1">
      <alignment vertical="center"/>
      <protection/>
    </xf>
    <xf numFmtId="186" fontId="0" fillId="5" borderId="19" xfId="0" applyNumberFormat="1" applyFont="1" applyFill="1" applyBorder="1" applyAlignment="1" applyProtection="1">
      <alignment vertical="center"/>
      <protection/>
    </xf>
    <xf numFmtId="0" fontId="1" fillId="5" borderId="19" xfId="0" applyFont="1" applyFill="1" applyBorder="1" applyAlignment="1">
      <alignment horizontal="center" vertical="center"/>
    </xf>
    <xf numFmtId="205" fontId="0" fillId="0" borderId="8" xfId="16" applyNumberFormat="1" applyBorder="1" applyAlignment="1">
      <alignment vertical="center"/>
    </xf>
    <xf numFmtId="0" fontId="0" fillId="3" borderId="31" xfId="0" applyNumberFormat="1" applyFill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0" fillId="3" borderId="31" xfId="0" applyNumberFormat="1" applyFont="1" applyFill="1" applyBorder="1" applyAlignment="1" applyProtection="1">
      <alignment vertical="center"/>
      <protection/>
    </xf>
    <xf numFmtId="0" fontId="0" fillId="3" borderId="33" xfId="0" applyNumberFormat="1" applyFill="1" applyBorder="1" applyAlignment="1" applyProtection="1">
      <alignment vertical="center"/>
      <protection/>
    </xf>
    <xf numFmtId="0" fontId="0" fillId="3" borderId="31" xfId="0" applyNumberFormat="1" applyFont="1" applyFill="1" applyBorder="1" applyAlignment="1" applyProtection="1">
      <alignment horizontal="center" vertical="center"/>
      <protection/>
    </xf>
    <xf numFmtId="0" fontId="0" fillId="3" borderId="34" xfId="0" applyNumberFormat="1" applyFont="1" applyFill="1" applyBorder="1" applyAlignment="1" applyProtection="1">
      <alignment vertical="center"/>
      <protection/>
    </xf>
    <xf numFmtId="0" fontId="0" fillId="3" borderId="35" xfId="0" applyNumberFormat="1" applyFill="1" applyBorder="1" applyAlignment="1" applyProtection="1">
      <alignment vertical="center"/>
      <protection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95" fontId="1" fillId="5" borderId="19" xfId="0" applyNumberFormat="1" applyFont="1" applyFill="1" applyBorder="1" applyAlignment="1">
      <alignment vertical="center"/>
    </xf>
    <xf numFmtId="192" fontId="0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 horizontal="center" vertical="center"/>
    </xf>
    <xf numFmtId="192" fontId="0" fillId="0" borderId="22" xfId="0" applyNumberFormat="1" applyBorder="1" applyAlignment="1">
      <alignment vertical="center"/>
    </xf>
    <xf numFmtId="186" fontId="0" fillId="0" borderId="17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204" fontId="0" fillId="0" borderId="8" xfId="16" applyNumberFormat="1" applyBorder="1" applyAlignment="1">
      <alignment vertical="center"/>
    </xf>
    <xf numFmtId="204" fontId="0" fillId="0" borderId="8" xfId="0" applyNumberFormat="1" applyBorder="1" applyAlignment="1">
      <alignment vertical="center" wrapText="1"/>
    </xf>
    <xf numFmtId="204" fontId="0" fillId="0" borderId="8" xfId="0" applyNumberFormat="1" applyBorder="1" applyAlignment="1">
      <alignment vertical="center"/>
    </xf>
    <xf numFmtId="178" fontId="0" fillId="0" borderId="8" xfId="0" applyNumberFormat="1" applyBorder="1" applyAlignment="1">
      <alignment vertical="center" wrapText="1"/>
    </xf>
    <xf numFmtId="178" fontId="0" fillId="0" borderId="8" xfId="16" applyBorder="1" applyAlignment="1">
      <alignment vertical="center" wrapText="1"/>
    </xf>
    <xf numFmtId="204" fontId="0" fillId="0" borderId="8" xfId="16" applyNumberFormat="1" applyBorder="1" applyAlignment="1">
      <alignment vertical="center" wrapText="1"/>
    </xf>
    <xf numFmtId="181" fontId="0" fillId="5" borderId="8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3" borderId="8" xfId="0" applyNumberFormat="1" applyFont="1" applyFill="1" applyBorder="1" applyAlignment="1" applyProtection="1">
      <alignment vertical="center"/>
      <protection/>
    </xf>
    <xf numFmtId="0" fontId="0" fillId="3" borderId="8" xfId="0" applyNumberFormat="1" applyFill="1" applyBorder="1" applyAlignment="1" applyProtection="1">
      <alignment vertical="center"/>
      <protection/>
    </xf>
    <xf numFmtId="216" fontId="0" fillId="3" borderId="8" xfId="16" applyNumberFormat="1" applyFont="1" applyFill="1" applyBorder="1" applyAlignment="1" applyProtection="1">
      <alignment vertical="center"/>
      <protection/>
    </xf>
    <xf numFmtId="181" fontId="0" fillId="0" borderId="0" xfId="0" applyNumberFormat="1" applyAlignment="1">
      <alignment vertical="center" wrapText="1"/>
    </xf>
    <xf numFmtId="191" fontId="0" fillId="0" borderId="8" xfId="0" applyNumberForma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/>
      <protection/>
    </xf>
    <xf numFmtId="0" fontId="2" fillId="2" borderId="30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22" fontId="0" fillId="0" borderId="8" xfId="0" applyNumberFormat="1" applyFill="1" applyBorder="1" applyAlignment="1">
      <alignment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15</xdr:col>
      <xdr:colOff>466725</xdr:colOff>
      <xdr:row>35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60132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13</xdr:row>
      <xdr:rowOff>152400</xdr:rowOff>
    </xdr:from>
    <xdr:to>
      <xdr:col>11</xdr:col>
      <xdr:colOff>314325</xdr:colOff>
      <xdr:row>16</xdr:row>
      <xdr:rowOff>57150</xdr:rowOff>
    </xdr:to>
    <xdr:sp>
      <xdr:nvSpPr>
        <xdr:cNvPr id="2" name="Line 5"/>
        <xdr:cNvSpPr>
          <a:spLocks/>
        </xdr:cNvSpPr>
      </xdr:nvSpPr>
      <xdr:spPr>
        <a:xfrm flipV="1">
          <a:off x="6915150" y="2381250"/>
          <a:ext cx="838200" cy="419100"/>
        </a:xfrm>
        <a:prstGeom prst="line">
          <a:avLst/>
        </a:prstGeom>
        <a:noFill/>
        <a:ln w="5715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304800</xdr:colOff>
      <xdr:row>16</xdr:row>
      <xdr:rowOff>47625</xdr:rowOff>
    </xdr:from>
    <xdr:to>
      <xdr:col>10</xdr:col>
      <xdr:colOff>123825</xdr:colOff>
      <xdr:row>31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rcRect l="71607" t="26005" r="20394" b="59597"/>
        <a:stretch>
          <a:fillRect/>
        </a:stretch>
      </xdr:blipFill>
      <xdr:spPr>
        <a:xfrm>
          <a:off x="4362450" y="2790825"/>
          <a:ext cx="2524125" cy="2638425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</xdr:pic>
    <xdr:clientData/>
  </xdr:twoCellAnchor>
  <xdr:twoCellAnchor>
    <xdr:from>
      <xdr:col>11</xdr:col>
      <xdr:colOff>152400</xdr:colOff>
      <xdr:row>9</xdr:row>
      <xdr:rowOff>66675</xdr:rowOff>
    </xdr:from>
    <xdr:to>
      <xdr:col>12</xdr:col>
      <xdr:colOff>219075</xdr:colOff>
      <xdr:row>13</xdr:row>
      <xdr:rowOff>161925</xdr:rowOff>
    </xdr:to>
    <xdr:sp>
      <xdr:nvSpPr>
        <xdr:cNvPr id="4" name="Rectangle 7"/>
        <xdr:cNvSpPr>
          <a:spLocks/>
        </xdr:cNvSpPr>
      </xdr:nvSpPr>
      <xdr:spPr>
        <a:xfrm>
          <a:off x="7591425" y="1609725"/>
          <a:ext cx="742950" cy="781050"/>
        </a:xfrm>
        <a:prstGeom prst="rect">
          <a:avLst/>
        </a:prstGeom>
        <a:noFill/>
        <a:ln w="127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28575</xdr:rowOff>
    </xdr:from>
    <xdr:to>
      <xdr:col>8</xdr:col>
      <xdr:colOff>238125</xdr:colOff>
      <xdr:row>27</xdr:row>
      <xdr:rowOff>28575</xdr:rowOff>
    </xdr:to>
    <xdr:sp>
      <xdr:nvSpPr>
        <xdr:cNvPr id="5" name="Line 9"/>
        <xdr:cNvSpPr>
          <a:spLocks/>
        </xdr:cNvSpPr>
      </xdr:nvSpPr>
      <xdr:spPr>
        <a:xfrm>
          <a:off x="5181600" y="4657725"/>
          <a:ext cx="466725" cy="0"/>
        </a:xfrm>
        <a:prstGeom prst="line">
          <a:avLst/>
        </a:prstGeom>
        <a:noFill/>
        <a:ln w="5715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22</xdr:row>
      <xdr:rowOff>9525</xdr:rowOff>
    </xdr:from>
    <xdr:to>
      <xdr:col>8</xdr:col>
      <xdr:colOff>133350</xdr:colOff>
      <xdr:row>22</xdr:row>
      <xdr:rowOff>9525</xdr:rowOff>
    </xdr:to>
    <xdr:sp>
      <xdr:nvSpPr>
        <xdr:cNvPr id="6" name="Line 10"/>
        <xdr:cNvSpPr>
          <a:spLocks/>
        </xdr:cNvSpPr>
      </xdr:nvSpPr>
      <xdr:spPr>
        <a:xfrm>
          <a:off x="5029200" y="3781425"/>
          <a:ext cx="514350" cy="0"/>
        </a:xfrm>
        <a:prstGeom prst="line">
          <a:avLst/>
        </a:prstGeom>
        <a:noFill/>
        <a:ln w="5715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590550</xdr:colOff>
      <xdr:row>20</xdr:row>
      <xdr:rowOff>57150</xdr:rowOff>
    </xdr:from>
    <xdr:ext cx="514350" cy="200025"/>
    <xdr:sp>
      <xdr:nvSpPr>
        <xdr:cNvPr id="7" name="Rectangle 11"/>
        <xdr:cNvSpPr>
          <a:spLocks/>
        </xdr:cNvSpPr>
      </xdr:nvSpPr>
      <xdr:spPr>
        <a:xfrm>
          <a:off x="4648200" y="3486150"/>
          <a:ext cx="514350" cy="200025"/>
        </a:xfrm>
        <a:prstGeom prst="rect">
          <a:avLst/>
        </a:prstGeom>
        <a:solidFill>
          <a:srgbClr val="008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9900"/>
              </a:solidFill>
              <a:latin typeface="ＭＳ Ｐゴシック"/>
              <a:ea typeface="ＭＳ Ｐゴシック"/>
              <a:cs typeface="ＭＳ Ｐゴシック"/>
            </a:rPr>
            <a:t>ストップ</a:t>
          </a:r>
        </a:p>
      </xdr:txBody>
    </xdr:sp>
    <xdr:clientData/>
  </xdr:oneCellAnchor>
  <xdr:oneCellAnchor>
    <xdr:from>
      <xdr:col>6</xdr:col>
      <xdr:colOff>571500</xdr:colOff>
      <xdr:row>28</xdr:row>
      <xdr:rowOff>9525</xdr:rowOff>
    </xdr:from>
    <xdr:ext cx="990600" cy="200025"/>
    <xdr:sp>
      <xdr:nvSpPr>
        <xdr:cNvPr id="8" name="Rectangle 12"/>
        <xdr:cNvSpPr>
          <a:spLocks/>
        </xdr:cNvSpPr>
      </xdr:nvSpPr>
      <xdr:spPr>
        <a:xfrm>
          <a:off x="4629150" y="4810125"/>
          <a:ext cx="990600" cy="200025"/>
        </a:xfrm>
        <a:prstGeom prst="rect">
          <a:avLst/>
        </a:prstGeom>
        <a:solidFill>
          <a:srgbClr val="00808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FFFF"/>
              </a:solidFill>
              <a:latin typeface="ＭＳ Ｐゴシック"/>
              <a:ea typeface="ＭＳ Ｐゴシック"/>
              <a:cs typeface="ＭＳ Ｐゴシック"/>
            </a:rPr>
            <a:t>エントリーライン</a:t>
          </a:r>
        </a:p>
      </xdr:txBody>
    </xdr:sp>
    <xdr:clientData/>
  </xdr:oneCellAnchor>
  <xdr:oneCellAnchor>
    <xdr:from>
      <xdr:col>8</xdr:col>
      <xdr:colOff>0</xdr:colOff>
      <xdr:row>19</xdr:row>
      <xdr:rowOff>38100</xdr:rowOff>
    </xdr:from>
    <xdr:ext cx="285750" cy="200025"/>
    <xdr:sp>
      <xdr:nvSpPr>
        <xdr:cNvPr id="9" name="Rectangle 13"/>
        <xdr:cNvSpPr>
          <a:spLocks/>
        </xdr:cNvSpPr>
      </xdr:nvSpPr>
      <xdr:spPr>
        <a:xfrm>
          <a:off x="5410200" y="3295650"/>
          <a:ext cx="285750" cy="200025"/>
        </a:xfrm>
        <a:prstGeom prst="rect">
          <a:avLst/>
        </a:prstGeom>
        <a:solidFill>
          <a:srgbClr val="00808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ＰＢ</a:t>
          </a:r>
        </a:p>
      </xdr:txBody>
    </xdr:sp>
    <xdr:clientData/>
  </xdr:oneCellAnchor>
  <xdr:oneCellAnchor>
    <xdr:from>
      <xdr:col>8</xdr:col>
      <xdr:colOff>361950</xdr:colOff>
      <xdr:row>19</xdr:row>
      <xdr:rowOff>123825</xdr:rowOff>
    </xdr:from>
    <xdr:ext cx="285750" cy="200025"/>
    <xdr:sp>
      <xdr:nvSpPr>
        <xdr:cNvPr id="10" name="Rectangle 14"/>
        <xdr:cNvSpPr>
          <a:spLocks/>
        </xdr:cNvSpPr>
      </xdr:nvSpPr>
      <xdr:spPr>
        <a:xfrm>
          <a:off x="5772150" y="3381375"/>
          <a:ext cx="285750" cy="200025"/>
        </a:xfrm>
        <a:prstGeom prst="rect">
          <a:avLst/>
        </a:prstGeom>
        <a:solidFill>
          <a:srgbClr val="00808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ＥＢ</a:t>
          </a:r>
        </a:p>
      </xdr:txBody>
    </xdr:sp>
    <xdr:clientData/>
  </xdr:oneCellAnchor>
  <xdr:oneCellAnchor>
    <xdr:from>
      <xdr:col>9</xdr:col>
      <xdr:colOff>57150</xdr:colOff>
      <xdr:row>21</xdr:row>
      <xdr:rowOff>57150</xdr:rowOff>
    </xdr:from>
    <xdr:ext cx="1847850" cy="371475"/>
    <xdr:sp>
      <xdr:nvSpPr>
        <xdr:cNvPr id="11" name="Rectangle 18"/>
        <xdr:cNvSpPr>
          <a:spLocks/>
        </xdr:cNvSpPr>
      </xdr:nvSpPr>
      <xdr:spPr>
        <a:xfrm>
          <a:off x="6143625" y="3657600"/>
          <a:ext cx="1847850" cy="371475"/>
        </a:xfrm>
        <a:prstGeom prst="rect">
          <a:avLst/>
        </a:prstGeom>
        <a:solidFill>
          <a:srgbClr val="00808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ﾄﾚﾝﾄﾞﾗｲﾝﾌﾞﾚｲｸ後の戻りＰＢで
エントリー</a:t>
          </a:r>
        </a:p>
      </xdr:txBody>
    </xdr:sp>
    <xdr:clientData/>
  </xdr:oneCellAnchor>
  <xdr:twoCellAnchor>
    <xdr:from>
      <xdr:col>12</xdr:col>
      <xdr:colOff>47625</xdr:colOff>
      <xdr:row>14</xdr:row>
      <xdr:rowOff>114300</xdr:rowOff>
    </xdr:from>
    <xdr:to>
      <xdr:col>12</xdr:col>
      <xdr:colOff>381000</xdr:colOff>
      <xdr:row>14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8162925" y="2514600"/>
          <a:ext cx="333375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16</xdr:row>
      <xdr:rowOff>161925</xdr:rowOff>
    </xdr:from>
    <xdr:to>
      <xdr:col>12</xdr:col>
      <xdr:colOff>504825</xdr:colOff>
      <xdr:row>16</xdr:row>
      <xdr:rowOff>161925</xdr:rowOff>
    </xdr:to>
    <xdr:sp>
      <xdr:nvSpPr>
        <xdr:cNvPr id="13" name="Line 20"/>
        <xdr:cNvSpPr>
          <a:spLocks/>
        </xdr:cNvSpPr>
      </xdr:nvSpPr>
      <xdr:spPr>
        <a:xfrm>
          <a:off x="8286750" y="2905125"/>
          <a:ext cx="333375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561975</xdr:colOff>
      <xdr:row>14</xdr:row>
      <xdr:rowOff>38100</xdr:rowOff>
    </xdr:from>
    <xdr:ext cx="1266825" cy="371475"/>
    <xdr:sp>
      <xdr:nvSpPr>
        <xdr:cNvPr id="14" name="Rectangle 21"/>
        <xdr:cNvSpPr>
          <a:spLocks/>
        </xdr:cNvSpPr>
      </xdr:nvSpPr>
      <xdr:spPr>
        <a:xfrm>
          <a:off x="8677275" y="2438400"/>
          <a:ext cx="1266825" cy="371475"/>
        </a:xfrm>
        <a:prstGeom prst="rect">
          <a:avLst/>
        </a:prstGeom>
        <a:solidFill>
          <a:srgbClr val="00808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ＥＢ終値安値超えで
トレーリングストップ</a:t>
          </a:r>
        </a:p>
      </xdr:txBody>
    </xdr:sp>
    <xdr:clientData/>
  </xdr:oneCellAnchor>
  <xdr:oneCellAnchor>
    <xdr:from>
      <xdr:col>12</xdr:col>
      <xdr:colOff>485775</xdr:colOff>
      <xdr:row>21</xdr:row>
      <xdr:rowOff>38100</xdr:rowOff>
    </xdr:from>
    <xdr:ext cx="495300" cy="200025"/>
    <xdr:sp>
      <xdr:nvSpPr>
        <xdr:cNvPr id="15" name="Rectangle 22"/>
        <xdr:cNvSpPr>
          <a:spLocks/>
        </xdr:cNvSpPr>
      </xdr:nvSpPr>
      <xdr:spPr>
        <a:xfrm>
          <a:off x="8601075" y="3638550"/>
          <a:ext cx="495300" cy="200025"/>
        </a:xfrm>
        <a:prstGeom prst="rect">
          <a:avLst/>
        </a:prstGeom>
        <a:solidFill>
          <a:srgbClr val="00808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保有中</a:t>
          </a:r>
        </a:p>
      </xdr:txBody>
    </xdr:sp>
    <xdr:clientData/>
  </xdr:oneCellAnchor>
  <xdr:twoCellAnchor editAs="oneCell">
    <xdr:from>
      <xdr:col>0</xdr:col>
      <xdr:colOff>0</xdr:colOff>
      <xdr:row>37</xdr:row>
      <xdr:rowOff>0</xdr:rowOff>
    </xdr:from>
    <xdr:to>
      <xdr:col>15</xdr:col>
      <xdr:colOff>504825</xdr:colOff>
      <xdr:row>73</xdr:row>
      <xdr:rowOff>9525</xdr:rowOff>
    </xdr:to>
    <xdr:pic>
      <xdr:nvPicPr>
        <xdr:cNvPr id="1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43650"/>
          <a:ext cx="10648950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46</xdr:row>
      <xdr:rowOff>66675</xdr:rowOff>
    </xdr:from>
    <xdr:to>
      <xdr:col>13</xdr:col>
      <xdr:colOff>609600</xdr:colOff>
      <xdr:row>46</xdr:row>
      <xdr:rowOff>66675</xdr:rowOff>
    </xdr:to>
    <xdr:sp>
      <xdr:nvSpPr>
        <xdr:cNvPr id="17" name="Line 26"/>
        <xdr:cNvSpPr>
          <a:spLocks/>
        </xdr:cNvSpPr>
      </xdr:nvSpPr>
      <xdr:spPr>
        <a:xfrm>
          <a:off x="8934450" y="7953375"/>
          <a:ext cx="466725" cy="0"/>
        </a:xfrm>
        <a:prstGeom prst="line">
          <a:avLst/>
        </a:prstGeom>
        <a:noFill/>
        <a:ln w="5715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247650</xdr:colOff>
      <xdr:row>47</xdr:row>
      <xdr:rowOff>28575</xdr:rowOff>
    </xdr:from>
    <xdr:ext cx="990600" cy="200025"/>
    <xdr:sp>
      <xdr:nvSpPr>
        <xdr:cNvPr id="18" name="Rectangle 27"/>
        <xdr:cNvSpPr>
          <a:spLocks/>
        </xdr:cNvSpPr>
      </xdr:nvSpPr>
      <xdr:spPr>
        <a:xfrm>
          <a:off x="8362950" y="8086725"/>
          <a:ext cx="990600" cy="200025"/>
        </a:xfrm>
        <a:prstGeom prst="rect">
          <a:avLst/>
        </a:prstGeom>
        <a:solidFill>
          <a:srgbClr val="00808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FFFF"/>
              </a:solidFill>
              <a:latin typeface="ＭＳ Ｐゴシック"/>
              <a:ea typeface="ＭＳ Ｐゴシック"/>
              <a:cs typeface="ＭＳ Ｐゴシック"/>
            </a:rPr>
            <a:t>エントリーライン</a:t>
          </a:r>
        </a:p>
      </xdr:txBody>
    </xdr:sp>
    <xdr:clientData/>
  </xdr:oneCellAnchor>
  <xdr:twoCellAnchor>
    <xdr:from>
      <xdr:col>7</xdr:col>
      <xdr:colOff>447675</xdr:colOff>
      <xdr:row>54</xdr:row>
      <xdr:rowOff>28575</xdr:rowOff>
    </xdr:from>
    <xdr:to>
      <xdr:col>14</xdr:col>
      <xdr:colOff>200025</xdr:colOff>
      <xdr:row>54</xdr:row>
      <xdr:rowOff>28575</xdr:rowOff>
    </xdr:to>
    <xdr:sp>
      <xdr:nvSpPr>
        <xdr:cNvPr id="19" name="Line 28"/>
        <xdr:cNvSpPr>
          <a:spLocks/>
        </xdr:cNvSpPr>
      </xdr:nvSpPr>
      <xdr:spPr>
        <a:xfrm>
          <a:off x="5181600" y="9286875"/>
          <a:ext cx="4486275" cy="0"/>
        </a:xfrm>
        <a:prstGeom prst="line">
          <a:avLst/>
        </a:prstGeom>
        <a:noFill/>
        <a:ln w="5715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619125</xdr:colOff>
      <xdr:row>54</xdr:row>
      <xdr:rowOff>38100</xdr:rowOff>
    </xdr:from>
    <xdr:ext cx="2257425" cy="371475"/>
    <xdr:sp>
      <xdr:nvSpPr>
        <xdr:cNvPr id="20" name="Rectangle 29"/>
        <xdr:cNvSpPr>
          <a:spLocks/>
        </xdr:cNvSpPr>
      </xdr:nvSpPr>
      <xdr:spPr>
        <a:xfrm>
          <a:off x="6705600" y="9296400"/>
          <a:ext cx="2257425" cy="371475"/>
        </a:xfrm>
        <a:prstGeom prst="rect">
          <a:avLst/>
        </a:prstGeom>
        <a:solidFill>
          <a:srgbClr val="00808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仕事中チャートを見れなかったので、
前回安値に指値を入れていた。</a:t>
          </a:r>
        </a:p>
      </xdr:txBody>
    </xdr:sp>
    <xdr:clientData/>
  </xdr:oneCellAnchor>
  <xdr:oneCellAnchor>
    <xdr:from>
      <xdr:col>13</xdr:col>
      <xdr:colOff>295275</xdr:colOff>
      <xdr:row>54</xdr:row>
      <xdr:rowOff>104775</xdr:rowOff>
    </xdr:from>
    <xdr:ext cx="352425" cy="200025"/>
    <xdr:sp>
      <xdr:nvSpPr>
        <xdr:cNvPr id="21" name="Rectangle 30"/>
        <xdr:cNvSpPr>
          <a:spLocks/>
        </xdr:cNvSpPr>
      </xdr:nvSpPr>
      <xdr:spPr>
        <a:xfrm>
          <a:off x="9086850" y="9363075"/>
          <a:ext cx="352425" cy="200025"/>
        </a:xfrm>
        <a:prstGeom prst="rect">
          <a:avLst/>
        </a:prstGeom>
        <a:solidFill>
          <a:srgbClr val="00808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決済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O1:R408"/>
  <sheetViews>
    <sheetView zoomScaleSheetLayoutView="100" workbookViewId="0" topLeftCell="A1">
      <selection activeCell="Q47" sqref="Q47"/>
    </sheetView>
  </sheetViews>
  <sheetFormatPr defaultColWidth="8.875" defaultRowHeight="13.5"/>
  <sheetData>
    <row r="1" ht="13.5">
      <c r="O1">
        <v>3</v>
      </c>
    </row>
    <row r="75" ht="13.5">
      <c r="O75">
        <v>7</v>
      </c>
    </row>
    <row r="112" ht="13.5">
      <c r="O112">
        <v>10</v>
      </c>
    </row>
    <row r="149" ht="13.5">
      <c r="O149">
        <v>15</v>
      </c>
    </row>
    <row r="186" ht="13.5">
      <c r="O186">
        <v>19</v>
      </c>
    </row>
    <row r="223" ht="13.5">
      <c r="O223">
        <v>26</v>
      </c>
    </row>
    <row r="236" ht="13.5">
      <c r="R236" t="s">
        <v>67</v>
      </c>
    </row>
    <row r="260" ht="13.5">
      <c r="O260">
        <v>31</v>
      </c>
    </row>
    <row r="334" ht="13.5">
      <c r="O334">
        <v>46</v>
      </c>
    </row>
    <row r="408" ht="13.5">
      <c r="O408">
        <v>12</v>
      </c>
    </row>
  </sheetData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I171"/>
  <sheetViews>
    <sheetView tabSelected="1" zoomScale="85" zoomScaleNormal="85" zoomScaleSheetLayoutView="100" workbookViewId="0" topLeftCell="A1">
      <pane ySplit="2" topLeftCell="BM3" activePane="bottomLeft" state="frozen"/>
      <selection pane="topLeft" activeCell="A408" sqref="A408"/>
      <selection pane="bottomLeft" activeCell="M4" sqref="M4"/>
    </sheetView>
  </sheetViews>
  <sheetFormatPr defaultColWidth="10.00390625" defaultRowHeight="13.5" customHeight="1"/>
  <cols>
    <col min="1" max="1" width="10.125" style="0" customWidth="1"/>
    <col min="2" max="3" width="5.25390625" style="0" bestFit="1" customWidth="1"/>
    <col min="4" max="4" width="8.125" style="0" bestFit="1" customWidth="1"/>
    <col min="5" max="5" width="16.125" style="0" bestFit="1" customWidth="1"/>
    <col min="6" max="6" width="13.125" style="0" bestFit="1" customWidth="1"/>
    <col min="7" max="7" width="16.125" style="0" bestFit="1" customWidth="1"/>
    <col min="8" max="8" width="10.125" style="0" bestFit="1" customWidth="1"/>
    <col min="9" max="9" width="7.875" style="0" bestFit="1" customWidth="1"/>
    <col min="10" max="10" width="9.50390625" style="0" bestFit="1" customWidth="1"/>
    <col min="11" max="11" width="13.875" style="0" bestFit="1" customWidth="1"/>
    <col min="12" max="12" width="6.75390625" style="23" customWidth="1"/>
    <col min="13" max="13" width="13.125" style="0" bestFit="1" customWidth="1"/>
    <col min="14" max="14" width="7.125" style="0" bestFit="1" customWidth="1"/>
    <col min="15" max="15" width="9.00390625" style="0" bestFit="1" customWidth="1"/>
    <col min="16" max="19" width="9.00390625" style="0" hidden="1" customWidth="1"/>
    <col min="20" max="20" width="11.625" style="0" bestFit="1" customWidth="1"/>
    <col min="21" max="21" width="11.25390625" style="0" customWidth="1"/>
    <col min="22" max="22" width="9.00390625" style="0" customWidth="1"/>
    <col min="23" max="23" width="3.25390625" style="0" bestFit="1" customWidth="1"/>
    <col min="24" max="25" width="10.50390625" style="0" customWidth="1"/>
    <col min="26" max="26" width="2.875" style="0" customWidth="1"/>
    <col min="27" max="28" width="18.00390625" style="0" customWidth="1"/>
    <col min="29" max="29" width="3.00390625" style="0" customWidth="1"/>
    <col min="30" max="30" width="18.00390625" style="0" customWidth="1"/>
    <col min="31" max="31" width="7.875" style="0" customWidth="1"/>
    <col min="32" max="33" width="14.50390625" style="0" customWidth="1"/>
    <col min="34" max="34" width="18.00390625" style="0" customWidth="1"/>
  </cols>
  <sheetData>
    <row r="1" spans="5:9" ht="13.5" customHeight="1" thickBot="1">
      <c r="E1" s="102"/>
      <c r="F1" s="102"/>
      <c r="G1" s="102"/>
      <c r="H1" s="102"/>
      <c r="I1" s="81"/>
    </row>
    <row r="2" spans="1:33" ht="14.25" thickBot="1">
      <c r="A2" s="103" t="s">
        <v>3</v>
      </c>
      <c r="B2" s="104" t="s">
        <v>41</v>
      </c>
      <c r="C2" s="103" t="s">
        <v>4</v>
      </c>
      <c r="D2" s="104" t="s">
        <v>42</v>
      </c>
      <c r="E2" s="103" t="s">
        <v>7</v>
      </c>
      <c r="F2" s="105" t="s">
        <v>8</v>
      </c>
      <c r="G2" s="103" t="s">
        <v>9</v>
      </c>
      <c r="H2" s="103" t="s">
        <v>10</v>
      </c>
      <c r="I2" s="83" t="s">
        <v>43</v>
      </c>
      <c r="J2" s="80" t="s">
        <v>44</v>
      </c>
      <c r="K2" s="82" t="s">
        <v>13</v>
      </c>
      <c r="L2" s="84" t="s">
        <v>12</v>
      </c>
      <c r="M2" s="82" t="s">
        <v>5</v>
      </c>
      <c r="N2" s="82" t="s">
        <v>6</v>
      </c>
      <c r="O2" s="85" t="s">
        <v>11</v>
      </c>
      <c r="P2" s="37" t="s">
        <v>45</v>
      </c>
      <c r="Q2" s="37" t="s">
        <v>46</v>
      </c>
      <c r="R2" s="37" t="s">
        <v>46</v>
      </c>
      <c r="S2" s="37" t="s">
        <v>47</v>
      </c>
      <c r="T2" s="86" t="s">
        <v>61</v>
      </c>
      <c r="U2" s="55" t="s">
        <v>64</v>
      </c>
      <c r="V2" s="55" t="s">
        <v>62</v>
      </c>
      <c r="W2" s="55" t="s">
        <v>66</v>
      </c>
      <c r="X2" s="55" t="s">
        <v>63</v>
      </c>
      <c r="Y2" s="56" t="s">
        <v>68</v>
      </c>
      <c r="AA2" s="115" t="s">
        <v>15</v>
      </c>
      <c r="AB2" s="116"/>
      <c r="AD2" s="117" t="s">
        <v>16</v>
      </c>
      <c r="AE2" s="118"/>
      <c r="AF2" s="14" t="s">
        <v>17</v>
      </c>
      <c r="AG2" s="17" t="s">
        <v>18</v>
      </c>
    </row>
    <row r="3" spans="1:33" ht="13.5" customHeight="1">
      <c r="A3" s="25" t="s">
        <v>129</v>
      </c>
      <c r="B3" s="87">
        <v>1</v>
      </c>
      <c r="C3" s="51" t="s">
        <v>70</v>
      </c>
      <c r="D3" s="101">
        <f>ROUNDDOWN(X3*W3/1000/U3/V3,1)</f>
        <v>0.4</v>
      </c>
      <c r="E3" s="25" t="s">
        <v>131</v>
      </c>
      <c r="F3" s="100">
        <v>123.91</v>
      </c>
      <c r="G3" s="123" t="s">
        <v>134</v>
      </c>
      <c r="H3" s="106">
        <v>120.5</v>
      </c>
      <c r="I3" s="32">
        <v>-135</v>
      </c>
      <c r="J3" s="64">
        <f>IF(C3="buy",H3-F3,F3-H3)*100</f>
        <v>340.99999999999966</v>
      </c>
      <c r="K3" s="63">
        <f>D3*J3*1000</f>
        <v>136399.99999999985</v>
      </c>
      <c r="L3" s="65" t="str">
        <f aca="true" t="shared" si="0" ref="L3:L15">IF(J3&gt;0,"勝ち",IF(J3&lt;0,"負け","引分け"))</f>
        <v>勝ち</v>
      </c>
      <c r="M3" s="88" t="s">
        <v>135</v>
      </c>
      <c r="N3" s="88" t="s">
        <v>130</v>
      </c>
      <c r="O3" s="88" t="s">
        <v>133</v>
      </c>
      <c r="P3" s="32">
        <f>IF(ISNUMBER(INDEX($K:$K,ROW())),IF(AND(ISNUMBER(INDEX($K:$K,ROW()-1)),ROW()&gt;1),INDEX(P:P,ROW()-1)*(SIGN(INDEX($K:$K,ROW()-1))=SIGN(INDEX($K:$K,ROW()))),0)+SIGN(INDEX($K:$K,ROW())),"")</f>
        <v>1</v>
      </c>
      <c r="Q3" s="32">
        <f>J3</f>
        <v>340.99999999999966</v>
      </c>
      <c r="R3" s="32">
        <f>MAX(0,$Q3:$Q$3)</f>
        <v>340.99999999999966</v>
      </c>
      <c r="S3" s="53">
        <f aca="true" t="shared" si="1" ref="S3:S9">R3-Q3</f>
        <v>0</v>
      </c>
      <c r="T3" s="106">
        <v>124.16</v>
      </c>
      <c r="U3" s="62">
        <f>IF(C3="buy",F3-T3,T3-F3)*100</f>
        <v>25</v>
      </c>
      <c r="V3" s="107">
        <v>100</v>
      </c>
      <c r="W3" s="54">
        <v>2</v>
      </c>
      <c r="X3" s="59">
        <v>500000</v>
      </c>
      <c r="Y3" s="60">
        <f>X3+K3+I3</f>
        <v>636264.9999999999</v>
      </c>
      <c r="AA3" s="4" t="s">
        <v>19</v>
      </c>
      <c r="AB3" s="50" t="s">
        <v>125</v>
      </c>
      <c r="AD3" s="39" t="s">
        <v>50</v>
      </c>
      <c r="AE3" s="7"/>
      <c r="AF3" s="9"/>
      <c r="AG3" s="111"/>
    </row>
    <row r="4" spans="1:33" ht="13.5">
      <c r="A4" s="25"/>
      <c r="B4" s="48">
        <v>2</v>
      </c>
      <c r="C4" s="51"/>
      <c r="D4" s="101" t="e">
        <f aca="true" t="shared" si="2" ref="D4:D45">ROUNDDOWN(X4*W4/1000/U4/V4,1)</f>
        <v>#DIV/0!</v>
      </c>
      <c r="E4" s="57"/>
      <c r="F4" s="58"/>
      <c r="G4" s="57"/>
      <c r="H4" s="58"/>
      <c r="I4" s="25"/>
      <c r="J4" s="64">
        <f>IF(C4="buy",H4-F4,F4-H4)*10000</f>
        <v>0</v>
      </c>
      <c r="K4" s="63" t="e">
        <f aca="true" t="shared" si="3" ref="K4:K45">D4*J4*1000</f>
        <v>#DIV/0!</v>
      </c>
      <c r="L4" s="65" t="str">
        <f t="shared" si="0"/>
        <v>引分け</v>
      </c>
      <c r="M4" s="49"/>
      <c r="N4" s="49"/>
      <c r="O4" s="49"/>
      <c r="P4" s="32">
        <f>IF(ISNUMBER(INDEX($K:$K,ROW())),IF(AND(ISNUMBER(INDEX($K:$K,ROW()-1)),ROW()&gt;1),INDEX(P:P,ROW()-1)*(SIGN(INDEX($K:$K,ROW()-1))=SIGN(INDEX($K:$K,ROW()))),0)+SIGN(INDEX($K:$K,ROW())),"")</f>
      </c>
      <c r="Q4" s="32">
        <f>J4</f>
        <v>0</v>
      </c>
      <c r="R4" s="32">
        <f>MAX(0,$Q$3:$Q4)</f>
        <v>340.99999999999966</v>
      </c>
      <c r="S4" s="53">
        <f t="shared" si="1"/>
        <v>340.99999999999966</v>
      </c>
      <c r="T4" s="94"/>
      <c r="U4" s="62">
        <f aca="true" t="shared" si="4" ref="U4:U11">IF(C4="buy",F4-T4,T4-F4)*100</f>
        <v>0</v>
      </c>
      <c r="V4" s="107">
        <v>100</v>
      </c>
      <c r="W4" s="54">
        <v>2</v>
      </c>
      <c r="X4" s="61">
        <f aca="true" t="shared" si="5" ref="X4:X15">Y3</f>
        <v>636264.9999999999</v>
      </c>
      <c r="Y4" s="60" t="e">
        <f aca="true" t="shared" si="6" ref="Y4:Y45">X4+K4+I4</f>
        <v>#DIV/0!</v>
      </c>
      <c r="AA4" s="2" t="s">
        <v>20</v>
      </c>
      <c r="AB4" s="1">
        <f>COUNTIF(C3:C63,"buy")</f>
        <v>0</v>
      </c>
      <c r="AD4" s="112" t="s">
        <v>59</v>
      </c>
      <c r="AE4" s="8"/>
      <c r="AF4" s="10"/>
      <c r="AG4" s="113"/>
    </row>
    <row r="5" spans="1:33" ht="13.5">
      <c r="A5" s="25"/>
      <c r="B5" s="48">
        <v>3</v>
      </c>
      <c r="C5" s="51"/>
      <c r="D5" s="101" t="e">
        <f t="shared" si="2"/>
        <v>#DIV/0!</v>
      </c>
      <c r="E5" s="57"/>
      <c r="F5" s="58"/>
      <c r="G5" s="57"/>
      <c r="H5" s="58"/>
      <c r="I5" s="25"/>
      <c r="J5" s="64">
        <f aca="true" t="shared" si="7" ref="J5:J36">IF(C5="buy",H5-F5,F5-H5)*100</f>
        <v>0</v>
      </c>
      <c r="K5" s="63" t="e">
        <f t="shared" si="3"/>
        <v>#DIV/0!</v>
      </c>
      <c r="L5" s="65" t="str">
        <f t="shared" si="0"/>
        <v>引分け</v>
      </c>
      <c r="M5" s="49"/>
      <c r="N5" s="49"/>
      <c r="O5" s="49"/>
      <c r="P5" s="32">
        <f>IF(ISNUMBER(INDEX($K:$K,ROW())),IF(AND(ISNUMBER(INDEX($K:$K,ROW()-1)),ROW()&gt;1),INDEX(P:P,ROW()-1)*(SIGN(INDEX($K:$K,ROW()-1))=SIGN(INDEX($K:$K,ROW()))),0)+SIGN(INDEX($K:$K,ROW())),"")</f>
      </c>
      <c r="Q5" s="32">
        <f>Q4+J5</f>
        <v>0</v>
      </c>
      <c r="R5" s="32">
        <f>MAX(0,$Q$3:$Q5)</f>
        <v>340.99999999999966</v>
      </c>
      <c r="S5" s="53">
        <f t="shared" si="1"/>
        <v>340.99999999999966</v>
      </c>
      <c r="T5" s="100"/>
      <c r="U5" s="62">
        <f t="shared" si="4"/>
        <v>0</v>
      </c>
      <c r="V5" s="107">
        <v>100</v>
      </c>
      <c r="W5" s="54">
        <v>2</v>
      </c>
      <c r="X5" s="61" t="e">
        <f t="shared" si="5"/>
        <v>#DIV/0!</v>
      </c>
      <c r="Y5" s="60" t="e">
        <f t="shared" si="6"/>
        <v>#DIV/0!</v>
      </c>
      <c r="AA5" s="2" t="s">
        <v>21</v>
      </c>
      <c r="AB5" s="1">
        <f>COUNTIF(C3:C63,"sell")</f>
        <v>1</v>
      </c>
      <c r="AD5" s="112" t="s">
        <v>60</v>
      </c>
      <c r="AE5" s="8"/>
      <c r="AF5" s="10"/>
      <c r="AG5" s="113"/>
    </row>
    <row r="6" spans="1:33" ht="13.5">
      <c r="A6" s="25"/>
      <c r="B6" s="48">
        <v>4</v>
      </c>
      <c r="C6" s="25"/>
      <c r="D6" s="101" t="e">
        <f t="shared" si="2"/>
        <v>#DIV/0!</v>
      </c>
      <c r="E6" s="57"/>
      <c r="F6" s="58"/>
      <c r="G6" s="57"/>
      <c r="H6" s="58"/>
      <c r="I6" s="25"/>
      <c r="J6" s="64">
        <f t="shared" si="7"/>
        <v>0</v>
      </c>
      <c r="K6" s="63" t="e">
        <f t="shared" si="3"/>
        <v>#DIV/0!</v>
      </c>
      <c r="L6" s="65" t="str">
        <f t="shared" si="0"/>
        <v>引分け</v>
      </c>
      <c r="M6" s="49"/>
      <c r="N6" s="49"/>
      <c r="O6" s="49"/>
      <c r="P6" s="32">
        <f>IF(ISNUMBER(INDEX($K:$K,ROW())),IF(AND(ISNUMBER(INDEX($K:$K,ROW()-1)),ROW()&gt;1),INDEX(P:P,ROW()-1)*(SIGN(INDEX($K:$K,ROW()-1))=SIGN(INDEX($K:$K,ROW()))),0)+SIGN(INDEX($K:$K,ROW())),"")</f>
      </c>
      <c r="Q6" s="32">
        <f>Q5+J6</f>
        <v>0</v>
      </c>
      <c r="R6" s="32">
        <f>MAX(0,$Q$3:$Q6)</f>
        <v>340.99999999999966</v>
      </c>
      <c r="S6" s="53">
        <f t="shared" si="1"/>
        <v>340.99999999999966</v>
      </c>
      <c r="T6" s="95"/>
      <c r="U6" s="62">
        <f t="shared" si="4"/>
        <v>0</v>
      </c>
      <c r="V6" s="107">
        <v>100</v>
      </c>
      <c r="W6" s="54">
        <v>2</v>
      </c>
      <c r="X6" s="61" t="e">
        <f t="shared" si="5"/>
        <v>#DIV/0!</v>
      </c>
      <c r="Y6" s="60" t="e">
        <f t="shared" si="6"/>
        <v>#DIV/0!</v>
      </c>
      <c r="AA6" s="2" t="s">
        <v>22</v>
      </c>
      <c r="AB6" s="1">
        <f>SUM(AB4:AB5)</f>
        <v>1</v>
      </c>
      <c r="AD6" s="112" t="s">
        <v>51</v>
      </c>
      <c r="AE6" s="8"/>
      <c r="AF6" s="10"/>
      <c r="AG6" s="113"/>
    </row>
    <row r="7" spans="1:33" ht="13.5">
      <c r="A7" s="25"/>
      <c r="B7" s="48">
        <v>5</v>
      </c>
      <c r="C7" s="25"/>
      <c r="D7" s="101" t="e">
        <f t="shared" si="2"/>
        <v>#DIV/0!</v>
      </c>
      <c r="E7" s="57"/>
      <c r="F7" s="58"/>
      <c r="G7" s="57"/>
      <c r="H7" s="58"/>
      <c r="I7" s="26"/>
      <c r="J7" s="64">
        <f t="shared" si="7"/>
        <v>0</v>
      </c>
      <c r="K7" s="63" t="e">
        <f t="shared" si="3"/>
        <v>#DIV/0!</v>
      </c>
      <c r="L7" s="65" t="str">
        <f t="shared" si="0"/>
        <v>引分け</v>
      </c>
      <c r="M7" s="49"/>
      <c r="N7" s="49"/>
      <c r="O7" s="49"/>
      <c r="P7" s="32">
        <f aca="true" t="shared" si="8" ref="P7:P56">IF(ISNUMBER(INDEX($K:$K,ROW())),IF(AND(ISNUMBER(INDEX($K:$K,ROW()-1)),ROW()&gt;1),INDEX(P$1:P$65536,ROW()-1)*(SIGN(INDEX($K:$K,ROW()-1))=SIGN(INDEX($K:$K,ROW()))),0)+SIGN(INDEX($K:$K,ROW())),"")</f>
      </c>
      <c r="Q7" s="32">
        <f>Q6+J7</f>
        <v>0</v>
      </c>
      <c r="R7" s="32">
        <f>MAX(0,$Q$3:$Q7)</f>
        <v>340.99999999999966</v>
      </c>
      <c r="S7" s="53">
        <f t="shared" si="1"/>
        <v>340.99999999999966</v>
      </c>
      <c r="T7" s="94"/>
      <c r="U7" s="62">
        <f t="shared" si="4"/>
        <v>0</v>
      </c>
      <c r="V7" s="107">
        <v>100</v>
      </c>
      <c r="W7" s="54">
        <v>2</v>
      </c>
      <c r="X7" s="61" t="e">
        <f t="shared" si="5"/>
        <v>#DIV/0!</v>
      </c>
      <c r="Y7" s="60" t="e">
        <f t="shared" si="6"/>
        <v>#DIV/0!</v>
      </c>
      <c r="AA7" s="2" t="s">
        <v>23</v>
      </c>
      <c r="AB7" s="1">
        <f>COUNTIF(K3:K63,"&gt;0")</f>
        <v>1</v>
      </c>
      <c r="AD7" s="112" t="s">
        <v>59</v>
      </c>
      <c r="AE7" s="8"/>
      <c r="AF7" s="10"/>
      <c r="AG7" s="113"/>
    </row>
    <row r="8" spans="1:33" ht="13.5">
      <c r="A8" s="25"/>
      <c r="B8" s="48">
        <v>6</v>
      </c>
      <c r="C8" s="25"/>
      <c r="D8" s="101" t="e">
        <f t="shared" si="2"/>
        <v>#DIV/0!</v>
      </c>
      <c r="E8" s="57"/>
      <c r="F8" s="58"/>
      <c r="G8" s="57"/>
      <c r="H8" s="58"/>
      <c r="I8" s="18"/>
      <c r="J8" s="64">
        <f t="shared" si="7"/>
        <v>0</v>
      </c>
      <c r="K8" s="63" t="e">
        <f t="shared" si="3"/>
        <v>#DIV/0!</v>
      </c>
      <c r="L8" s="65" t="str">
        <f t="shared" si="0"/>
        <v>引分け</v>
      </c>
      <c r="M8" s="49"/>
      <c r="N8" s="49"/>
      <c r="O8" s="49"/>
      <c r="P8" s="32">
        <f t="shared" si="8"/>
      </c>
      <c r="Q8" s="32">
        <f>Q7+J8</f>
        <v>0</v>
      </c>
      <c r="R8" s="32">
        <f>MAX(0,$Q$3:$Q8)</f>
        <v>340.99999999999966</v>
      </c>
      <c r="S8" s="53">
        <f t="shared" si="1"/>
        <v>340.99999999999966</v>
      </c>
      <c r="T8" s="94"/>
      <c r="U8" s="62">
        <f t="shared" si="4"/>
        <v>0</v>
      </c>
      <c r="V8" s="107">
        <v>100</v>
      </c>
      <c r="W8" s="54">
        <v>2</v>
      </c>
      <c r="X8" s="61" t="e">
        <f t="shared" si="5"/>
        <v>#DIV/0!</v>
      </c>
      <c r="Y8" s="60" t="e">
        <f t="shared" si="6"/>
        <v>#DIV/0!</v>
      </c>
      <c r="AA8" s="2" t="s">
        <v>24</v>
      </c>
      <c r="AB8" s="33">
        <f>COUNTIF(K4:K63,"&lt;0")</f>
        <v>0</v>
      </c>
      <c r="AD8" s="112" t="s">
        <v>60</v>
      </c>
      <c r="AE8" s="8"/>
      <c r="AF8" s="10"/>
      <c r="AG8" s="113"/>
    </row>
    <row r="9" spans="1:35" ht="13.5">
      <c r="A9" s="25"/>
      <c r="B9" s="48">
        <v>7</v>
      </c>
      <c r="C9" s="25"/>
      <c r="D9" s="101" t="e">
        <f t="shared" si="2"/>
        <v>#DIV/0!</v>
      </c>
      <c r="E9" s="57"/>
      <c r="F9" s="58"/>
      <c r="G9" s="57"/>
      <c r="H9" s="58"/>
      <c r="I9" s="26"/>
      <c r="J9" s="64">
        <f t="shared" si="7"/>
        <v>0</v>
      </c>
      <c r="K9" s="63" t="e">
        <f t="shared" si="3"/>
        <v>#DIV/0!</v>
      </c>
      <c r="L9" s="65" t="str">
        <f t="shared" si="0"/>
        <v>引分け</v>
      </c>
      <c r="M9" s="49"/>
      <c r="N9" s="49"/>
      <c r="O9" s="49"/>
      <c r="P9" s="32">
        <f t="shared" si="8"/>
      </c>
      <c r="Q9" s="32">
        <f>Q8+J9</f>
        <v>0</v>
      </c>
      <c r="R9" s="32">
        <f>MAX(0,$Q$3:$Q9)</f>
        <v>340.99999999999966</v>
      </c>
      <c r="S9" s="53">
        <f t="shared" si="1"/>
        <v>340.99999999999966</v>
      </c>
      <c r="T9" s="100"/>
      <c r="U9" s="62">
        <f t="shared" si="4"/>
        <v>0</v>
      </c>
      <c r="V9" s="107">
        <v>100</v>
      </c>
      <c r="W9" s="54">
        <v>2</v>
      </c>
      <c r="X9" s="61" t="e">
        <f t="shared" si="5"/>
        <v>#DIV/0!</v>
      </c>
      <c r="Y9" s="60" t="e">
        <f t="shared" si="6"/>
        <v>#DIV/0!</v>
      </c>
      <c r="AA9" s="2" t="s">
        <v>25</v>
      </c>
      <c r="AB9" s="1">
        <f>COUNTIF(K3:K63,"=0")</f>
        <v>0</v>
      </c>
      <c r="AD9" s="112" t="s">
        <v>52</v>
      </c>
      <c r="AE9" s="8"/>
      <c r="AF9" s="10"/>
      <c r="AG9" s="113"/>
      <c r="AI9" s="52"/>
    </row>
    <row r="10" spans="1:33" ht="13.5">
      <c r="A10" s="25"/>
      <c r="B10" s="48">
        <v>8</v>
      </c>
      <c r="C10" s="25"/>
      <c r="D10" s="101" t="e">
        <f t="shared" si="2"/>
        <v>#DIV/0!</v>
      </c>
      <c r="E10" s="57"/>
      <c r="F10" s="58"/>
      <c r="G10" s="57"/>
      <c r="H10" s="58"/>
      <c r="I10" s="26"/>
      <c r="J10" s="64">
        <f t="shared" si="7"/>
        <v>0</v>
      </c>
      <c r="K10" s="63" t="e">
        <f t="shared" si="3"/>
        <v>#DIV/0!</v>
      </c>
      <c r="L10" s="65" t="str">
        <f t="shared" si="0"/>
        <v>引分け</v>
      </c>
      <c r="M10" s="49"/>
      <c r="N10" s="49"/>
      <c r="O10" s="49"/>
      <c r="P10" s="32">
        <f t="shared" si="8"/>
      </c>
      <c r="Q10" s="32">
        <f aca="true" t="shared" si="9" ref="Q10:Q36">Q9+J10</f>
        <v>0</v>
      </c>
      <c r="R10" s="32">
        <f>MAX(0,$Q$3:$Q10)</f>
        <v>340.99999999999966</v>
      </c>
      <c r="S10" s="53">
        <f aca="true" t="shared" si="10" ref="S10:S36">R10-Q10</f>
        <v>340.99999999999966</v>
      </c>
      <c r="T10" s="94"/>
      <c r="U10" s="62">
        <f t="shared" si="4"/>
        <v>0</v>
      </c>
      <c r="V10" s="107">
        <v>100</v>
      </c>
      <c r="W10" s="54">
        <v>2</v>
      </c>
      <c r="X10" s="61" t="e">
        <f t="shared" si="5"/>
        <v>#DIV/0!</v>
      </c>
      <c r="Y10" s="60" t="e">
        <f t="shared" si="6"/>
        <v>#DIV/0!</v>
      </c>
      <c r="AA10" s="5" t="s">
        <v>26</v>
      </c>
      <c r="AB10" s="6"/>
      <c r="AD10" s="112" t="s">
        <v>59</v>
      </c>
      <c r="AE10" s="8"/>
      <c r="AF10" s="10"/>
      <c r="AG10" s="113"/>
    </row>
    <row r="11" spans="1:33" ht="13.5">
      <c r="A11" s="25"/>
      <c r="B11" s="48">
        <v>9</v>
      </c>
      <c r="C11" s="25"/>
      <c r="D11" s="101" t="e">
        <f t="shared" si="2"/>
        <v>#DIV/0!</v>
      </c>
      <c r="E11" s="57"/>
      <c r="F11" s="58"/>
      <c r="G11" s="57"/>
      <c r="H11" s="58"/>
      <c r="I11" s="26"/>
      <c r="J11" s="64">
        <f t="shared" si="7"/>
        <v>0</v>
      </c>
      <c r="K11" s="63" t="e">
        <f t="shared" si="3"/>
        <v>#DIV/0!</v>
      </c>
      <c r="L11" s="65" t="str">
        <f t="shared" si="0"/>
        <v>引分け</v>
      </c>
      <c r="M11" s="49"/>
      <c r="N11" s="49"/>
      <c r="O11" s="49"/>
      <c r="P11" s="32">
        <f t="shared" si="8"/>
      </c>
      <c r="Q11" s="32">
        <f t="shared" si="9"/>
        <v>0</v>
      </c>
      <c r="R11" s="32">
        <f>MAX(0,$Q$3:$Q11)</f>
        <v>340.99999999999966</v>
      </c>
      <c r="S11" s="53">
        <f t="shared" si="10"/>
        <v>340.99999999999966</v>
      </c>
      <c r="T11" s="94"/>
      <c r="U11" s="62">
        <f t="shared" si="4"/>
        <v>0</v>
      </c>
      <c r="V11" s="107">
        <v>100</v>
      </c>
      <c r="W11" s="54">
        <v>2</v>
      </c>
      <c r="X11" s="61" t="e">
        <f t="shared" si="5"/>
        <v>#DIV/0!</v>
      </c>
      <c r="Y11" s="60" t="e">
        <f t="shared" si="6"/>
        <v>#DIV/0!</v>
      </c>
      <c r="AA11" s="2" t="s">
        <v>27</v>
      </c>
      <c r="AB11" s="1" t="e">
        <f>SUMIF($K$3:$K$63,"&gt;0",$K$4:$K$63)</f>
        <v>#DIV/0!</v>
      </c>
      <c r="AD11" s="112" t="s">
        <v>60</v>
      </c>
      <c r="AE11" s="8"/>
      <c r="AF11" s="10"/>
      <c r="AG11" s="113"/>
    </row>
    <row r="12" spans="1:33" ht="13.5">
      <c r="A12" s="25"/>
      <c r="B12" s="48">
        <v>10</v>
      </c>
      <c r="C12" s="25"/>
      <c r="D12" s="101" t="e">
        <f t="shared" si="2"/>
        <v>#DIV/0!</v>
      </c>
      <c r="E12" s="57"/>
      <c r="F12" s="58"/>
      <c r="G12" s="57"/>
      <c r="H12" s="58"/>
      <c r="I12" s="25"/>
      <c r="J12" s="64">
        <f t="shared" si="7"/>
        <v>0</v>
      </c>
      <c r="K12" s="63" t="e">
        <f t="shared" si="3"/>
        <v>#DIV/0!</v>
      </c>
      <c r="L12" s="65" t="str">
        <f t="shared" si="0"/>
        <v>引分け</v>
      </c>
      <c r="M12" s="49"/>
      <c r="N12" s="49"/>
      <c r="O12" s="49"/>
      <c r="P12" s="32">
        <f t="shared" si="8"/>
      </c>
      <c r="Q12" s="32">
        <f t="shared" si="9"/>
        <v>0</v>
      </c>
      <c r="R12" s="32">
        <f>MAX(0,$Q$3:$Q12)</f>
        <v>340.99999999999966</v>
      </c>
      <c r="S12" s="53">
        <f t="shared" si="10"/>
        <v>340.99999999999966</v>
      </c>
      <c r="T12" s="100"/>
      <c r="U12" s="62">
        <f aca="true" t="shared" si="11" ref="U12:U36">IF(C12="buy",F12-T12,T12-F12)*100</f>
        <v>0</v>
      </c>
      <c r="V12" s="107">
        <v>100</v>
      </c>
      <c r="W12" s="54">
        <v>2</v>
      </c>
      <c r="X12" s="61" t="e">
        <f t="shared" si="5"/>
        <v>#DIV/0!</v>
      </c>
      <c r="Y12" s="60" t="e">
        <f t="shared" si="6"/>
        <v>#DIV/0!</v>
      </c>
      <c r="AA12" s="2" t="s">
        <v>28</v>
      </c>
      <c r="AB12" s="1">
        <f>SUMIF($K$3:$K$63,"&lt;0",$K$4:$K$63)</f>
        <v>0</v>
      </c>
      <c r="AD12" s="112" t="s">
        <v>53</v>
      </c>
      <c r="AE12" s="8"/>
      <c r="AF12" s="10"/>
      <c r="AG12" s="113"/>
    </row>
    <row r="13" spans="1:33" ht="13.5">
      <c r="A13" s="25"/>
      <c r="B13" s="48">
        <v>11</v>
      </c>
      <c r="C13" s="25"/>
      <c r="D13" s="101" t="e">
        <f t="shared" si="2"/>
        <v>#DIV/0!</v>
      </c>
      <c r="E13" s="57"/>
      <c r="F13" s="58"/>
      <c r="G13" s="57"/>
      <c r="H13" s="58"/>
      <c r="I13" s="25"/>
      <c r="J13" s="64">
        <f t="shared" si="7"/>
        <v>0</v>
      </c>
      <c r="K13" s="63" t="e">
        <f t="shared" si="3"/>
        <v>#DIV/0!</v>
      </c>
      <c r="L13" s="65" t="str">
        <f t="shared" si="0"/>
        <v>引分け</v>
      </c>
      <c r="M13" s="49"/>
      <c r="N13" s="49"/>
      <c r="O13" s="49"/>
      <c r="P13" s="32">
        <f t="shared" si="8"/>
      </c>
      <c r="Q13" s="32">
        <f t="shared" si="9"/>
        <v>0</v>
      </c>
      <c r="R13" s="32">
        <f>MAX(0,$Q$3:$Q13)</f>
        <v>340.99999999999966</v>
      </c>
      <c r="S13" s="53">
        <f t="shared" si="10"/>
        <v>340.99999999999966</v>
      </c>
      <c r="T13" s="100"/>
      <c r="U13" s="62">
        <f t="shared" si="11"/>
        <v>0</v>
      </c>
      <c r="V13" s="107">
        <v>100</v>
      </c>
      <c r="W13" s="54">
        <v>2</v>
      </c>
      <c r="X13" s="61" t="e">
        <f t="shared" si="5"/>
        <v>#DIV/0!</v>
      </c>
      <c r="Y13" s="60" t="e">
        <f t="shared" si="6"/>
        <v>#DIV/0!</v>
      </c>
      <c r="AA13" s="2" t="s">
        <v>29</v>
      </c>
      <c r="AB13" s="1" t="e">
        <f>AB11+AB12</f>
        <v>#DIV/0!</v>
      </c>
      <c r="AD13" s="112" t="s">
        <v>59</v>
      </c>
      <c r="AE13" s="7"/>
      <c r="AF13" s="9"/>
      <c r="AG13" s="114"/>
    </row>
    <row r="14" spans="1:33" ht="13.5">
      <c r="A14" s="25"/>
      <c r="B14" s="48">
        <v>12</v>
      </c>
      <c r="C14" s="25"/>
      <c r="D14" s="101" t="e">
        <f t="shared" si="2"/>
        <v>#DIV/0!</v>
      </c>
      <c r="E14" s="57"/>
      <c r="F14" s="58"/>
      <c r="G14" s="57"/>
      <c r="H14" s="58"/>
      <c r="I14" s="25"/>
      <c r="J14" s="64">
        <f t="shared" si="7"/>
        <v>0</v>
      </c>
      <c r="K14" s="63" t="e">
        <f t="shared" si="3"/>
        <v>#DIV/0!</v>
      </c>
      <c r="L14" s="65" t="str">
        <f t="shared" si="0"/>
        <v>引分け</v>
      </c>
      <c r="M14" s="49"/>
      <c r="N14" s="49"/>
      <c r="O14" s="49"/>
      <c r="P14" s="32">
        <f t="shared" si="8"/>
      </c>
      <c r="Q14" s="32">
        <f t="shared" si="9"/>
        <v>0</v>
      </c>
      <c r="R14" s="32">
        <f>MAX(0,$Q$3:$Q14)</f>
        <v>340.99999999999966</v>
      </c>
      <c r="S14" s="53">
        <f t="shared" si="10"/>
        <v>340.99999999999966</v>
      </c>
      <c r="T14" s="100"/>
      <c r="U14" s="62">
        <f t="shared" si="11"/>
        <v>0</v>
      </c>
      <c r="V14" s="107">
        <v>100</v>
      </c>
      <c r="W14" s="54">
        <v>2</v>
      </c>
      <c r="X14" s="61" t="e">
        <f t="shared" si="5"/>
        <v>#DIV/0!</v>
      </c>
      <c r="Y14" s="60" t="e">
        <f t="shared" si="6"/>
        <v>#DIV/0!</v>
      </c>
      <c r="AA14" s="2" t="s">
        <v>1</v>
      </c>
      <c r="AB14" s="34" t="e">
        <f>ROUND(AB11/AB7,0)</f>
        <v>#DIV/0!</v>
      </c>
      <c r="AD14" s="112" t="s">
        <v>60</v>
      </c>
      <c r="AE14" s="8"/>
      <c r="AF14" s="10"/>
      <c r="AG14" s="113"/>
    </row>
    <row r="15" spans="1:33" ht="13.5">
      <c r="A15" s="25"/>
      <c r="B15" s="48">
        <v>13</v>
      </c>
      <c r="C15" s="25"/>
      <c r="D15" s="101" t="e">
        <f t="shared" si="2"/>
        <v>#DIV/0!</v>
      </c>
      <c r="E15" s="57"/>
      <c r="F15" s="58"/>
      <c r="G15" s="57"/>
      <c r="H15" s="58"/>
      <c r="I15" s="25"/>
      <c r="J15" s="64">
        <f t="shared" si="7"/>
        <v>0</v>
      </c>
      <c r="K15" s="63" t="e">
        <f t="shared" si="3"/>
        <v>#DIV/0!</v>
      </c>
      <c r="L15" s="65" t="str">
        <f t="shared" si="0"/>
        <v>引分け</v>
      </c>
      <c r="M15" s="49"/>
      <c r="N15" s="49"/>
      <c r="O15" s="49"/>
      <c r="P15" s="32">
        <f t="shared" si="8"/>
      </c>
      <c r="Q15" s="32">
        <f t="shared" si="9"/>
        <v>0</v>
      </c>
      <c r="R15" s="32">
        <f>MAX(0,$Q$3:$Q15)</f>
        <v>340.99999999999966</v>
      </c>
      <c r="S15" s="53">
        <f t="shared" si="10"/>
        <v>340.99999999999966</v>
      </c>
      <c r="T15" s="100"/>
      <c r="U15" s="62">
        <f t="shared" si="11"/>
        <v>0</v>
      </c>
      <c r="V15" s="107">
        <v>100</v>
      </c>
      <c r="W15" s="54">
        <v>2</v>
      </c>
      <c r="X15" s="61" t="e">
        <f t="shared" si="5"/>
        <v>#DIV/0!</v>
      </c>
      <c r="Y15" s="60" t="e">
        <f t="shared" si="6"/>
        <v>#DIV/0!</v>
      </c>
      <c r="AA15" s="2" t="s">
        <v>2</v>
      </c>
      <c r="AB15" s="34" t="e">
        <f>ROUND(-AB12/AB8,0)</f>
        <v>#DIV/0!</v>
      </c>
      <c r="AD15" s="112" t="s">
        <v>54</v>
      </c>
      <c r="AE15" s="8"/>
      <c r="AF15" s="10"/>
      <c r="AG15" s="113"/>
    </row>
    <row r="16" spans="1:33" ht="13.5">
      <c r="A16" s="25"/>
      <c r="B16" s="48">
        <v>14</v>
      </c>
      <c r="C16" s="25"/>
      <c r="D16" s="101" t="e">
        <f t="shared" si="2"/>
        <v>#DIV/0!</v>
      </c>
      <c r="E16" s="57"/>
      <c r="F16" s="58"/>
      <c r="G16" s="57"/>
      <c r="H16" s="58"/>
      <c r="I16" s="25"/>
      <c r="J16" s="64">
        <f t="shared" si="7"/>
        <v>0</v>
      </c>
      <c r="K16" s="63" t="e">
        <f t="shared" si="3"/>
        <v>#DIV/0!</v>
      </c>
      <c r="L16" s="65" t="str">
        <f aca="true" t="shared" si="12" ref="L16:L36">IF(J16&gt;0,"勝ち",IF(J16&lt;0,"負け","引分け"))</f>
        <v>引分け</v>
      </c>
      <c r="M16" s="49"/>
      <c r="N16" s="49"/>
      <c r="O16" s="49"/>
      <c r="P16" s="32">
        <f t="shared" si="8"/>
      </c>
      <c r="Q16" s="32">
        <f t="shared" si="9"/>
        <v>0</v>
      </c>
      <c r="R16" s="32">
        <f>MAX(0,$Q$3:$Q16)</f>
        <v>340.99999999999966</v>
      </c>
      <c r="S16" s="53">
        <f t="shared" si="10"/>
        <v>340.99999999999966</v>
      </c>
      <c r="T16" s="94"/>
      <c r="U16" s="62">
        <f t="shared" si="11"/>
        <v>0</v>
      </c>
      <c r="V16" s="107">
        <v>100</v>
      </c>
      <c r="W16" s="54">
        <v>2</v>
      </c>
      <c r="X16" s="61" t="e">
        <f aca="true" t="shared" si="13" ref="X16:X33">Y15</f>
        <v>#DIV/0!</v>
      </c>
      <c r="Y16" s="60" t="e">
        <f t="shared" si="6"/>
        <v>#DIV/0!</v>
      </c>
      <c r="AA16" s="2" t="s">
        <v>30</v>
      </c>
      <c r="AB16" s="1">
        <f>MAX($P:$P)</f>
        <v>1</v>
      </c>
      <c r="AD16" s="112" t="s">
        <v>59</v>
      </c>
      <c r="AE16" s="8"/>
      <c r="AF16" s="10"/>
      <c r="AG16" s="113"/>
    </row>
    <row r="17" spans="1:33" ht="13.5">
      <c r="A17" s="25"/>
      <c r="B17" s="48">
        <v>15</v>
      </c>
      <c r="C17" s="25"/>
      <c r="D17" s="101" t="e">
        <f t="shared" si="2"/>
        <v>#DIV/0!</v>
      </c>
      <c r="E17" s="57"/>
      <c r="F17" s="58"/>
      <c r="G17" s="57"/>
      <c r="H17" s="58"/>
      <c r="I17" s="25"/>
      <c r="J17" s="64">
        <f t="shared" si="7"/>
        <v>0</v>
      </c>
      <c r="K17" s="63" t="e">
        <f t="shared" si="3"/>
        <v>#DIV/0!</v>
      </c>
      <c r="L17" s="65" t="str">
        <f t="shared" si="12"/>
        <v>引分け</v>
      </c>
      <c r="M17" s="49"/>
      <c r="N17" s="49"/>
      <c r="O17" s="49"/>
      <c r="P17" s="32">
        <f t="shared" si="8"/>
      </c>
      <c r="Q17" s="32">
        <f t="shared" si="9"/>
        <v>0</v>
      </c>
      <c r="R17" s="32">
        <f>MAX(0,$Q$3:$Q17)</f>
        <v>340.99999999999966</v>
      </c>
      <c r="S17" s="53">
        <f t="shared" si="10"/>
        <v>340.99999999999966</v>
      </c>
      <c r="T17" s="95"/>
      <c r="U17" s="62">
        <f t="shared" si="11"/>
        <v>0</v>
      </c>
      <c r="V17" s="107">
        <v>100</v>
      </c>
      <c r="W17" s="54">
        <v>2</v>
      </c>
      <c r="X17" s="61" t="e">
        <f t="shared" si="13"/>
        <v>#DIV/0!</v>
      </c>
      <c r="Y17" s="60" t="e">
        <f t="shared" si="6"/>
        <v>#DIV/0!</v>
      </c>
      <c r="AA17" s="2" t="s">
        <v>31</v>
      </c>
      <c r="AB17" s="1">
        <f>MIN($P:$P)</f>
        <v>1</v>
      </c>
      <c r="AD17" s="112" t="s">
        <v>60</v>
      </c>
      <c r="AE17" s="8"/>
      <c r="AF17" s="10"/>
      <c r="AG17" s="113"/>
    </row>
    <row r="18" spans="1:33" ht="13.5">
      <c r="A18" s="25"/>
      <c r="B18" s="48">
        <v>16</v>
      </c>
      <c r="C18" s="25"/>
      <c r="D18" s="101" t="e">
        <f t="shared" si="2"/>
        <v>#DIV/0!</v>
      </c>
      <c r="E18" s="57"/>
      <c r="F18" s="58"/>
      <c r="G18" s="57"/>
      <c r="H18" s="58"/>
      <c r="I18" s="25"/>
      <c r="J18" s="64">
        <f t="shared" si="7"/>
        <v>0</v>
      </c>
      <c r="K18" s="63" t="e">
        <f t="shared" si="3"/>
        <v>#DIV/0!</v>
      </c>
      <c r="L18" s="65" t="str">
        <f t="shared" si="12"/>
        <v>引分け</v>
      </c>
      <c r="M18" s="49"/>
      <c r="N18" s="49"/>
      <c r="O18" s="49"/>
      <c r="P18" s="32">
        <f t="shared" si="8"/>
      </c>
      <c r="Q18" s="32">
        <f t="shared" si="9"/>
        <v>0</v>
      </c>
      <c r="R18" s="32">
        <f>MAX(0,$Q$3:$Q18)</f>
        <v>340.99999999999966</v>
      </c>
      <c r="S18" s="53">
        <f t="shared" si="10"/>
        <v>340.99999999999966</v>
      </c>
      <c r="T18" s="94"/>
      <c r="U18" s="62">
        <f t="shared" si="11"/>
        <v>0</v>
      </c>
      <c r="V18" s="107">
        <v>100</v>
      </c>
      <c r="W18" s="54">
        <v>2</v>
      </c>
      <c r="X18" s="61" t="e">
        <f t="shared" si="13"/>
        <v>#DIV/0!</v>
      </c>
      <c r="Y18" s="60" t="e">
        <f t="shared" si="6"/>
        <v>#DIV/0!</v>
      </c>
      <c r="AA18" s="2" t="s">
        <v>32</v>
      </c>
      <c r="AB18" s="38">
        <f>MAX(S3:S63)</f>
        <v>340.99999999999966</v>
      </c>
      <c r="AD18" s="112" t="s">
        <v>55</v>
      </c>
      <c r="AE18" s="8"/>
      <c r="AF18" s="10"/>
      <c r="AG18" s="113"/>
    </row>
    <row r="19" spans="1:33" ht="14.25" thickBot="1">
      <c r="A19" s="25"/>
      <c r="B19" s="48">
        <v>17</v>
      </c>
      <c r="C19" s="25"/>
      <c r="D19" s="101" t="e">
        <f t="shared" si="2"/>
        <v>#DIV/0!</v>
      </c>
      <c r="E19" s="57"/>
      <c r="F19" s="58"/>
      <c r="G19" s="57"/>
      <c r="H19" s="58"/>
      <c r="I19" s="25"/>
      <c r="J19" s="64">
        <f t="shared" si="7"/>
        <v>0</v>
      </c>
      <c r="K19" s="63" t="e">
        <f t="shared" si="3"/>
        <v>#DIV/0!</v>
      </c>
      <c r="L19" s="65" t="str">
        <f t="shared" si="12"/>
        <v>引分け</v>
      </c>
      <c r="M19" s="49"/>
      <c r="N19" s="49"/>
      <c r="O19" s="49"/>
      <c r="P19" s="32">
        <f t="shared" si="8"/>
      </c>
      <c r="Q19" s="32">
        <f t="shared" si="9"/>
        <v>0</v>
      </c>
      <c r="R19" s="32">
        <f>MAX(0,$Q$3:$Q19)</f>
        <v>340.99999999999966</v>
      </c>
      <c r="S19" s="53">
        <f t="shared" si="10"/>
        <v>340.99999999999966</v>
      </c>
      <c r="T19" s="94"/>
      <c r="U19" s="62">
        <f t="shared" si="11"/>
        <v>0</v>
      </c>
      <c r="V19" s="107">
        <v>100</v>
      </c>
      <c r="W19" s="54">
        <v>2</v>
      </c>
      <c r="X19" s="61" t="e">
        <f t="shared" si="13"/>
        <v>#DIV/0!</v>
      </c>
      <c r="Y19" s="60" t="e">
        <f t="shared" si="6"/>
        <v>#DIV/0!</v>
      </c>
      <c r="AA19" s="3" t="s">
        <v>0</v>
      </c>
      <c r="AB19" s="35">
        <f>ROUND(AB7/AB6,3)</f>
        <v>1</v>
      </c>
      <c r="AD19" s="112" t="s">
        <v>59</v>
      </c>
      <c r="AE19" s="8"/>
      <c r="AF19" s="10"/>
      <c r="AG19" s="113"/>
    </row>
    <row r="20" spans="1:33" ht="13.5">
      <c r="A20" s="25"/>
      <c r="B20" s="48">
        <v>18</v>
      </c>
      <c r="C20" s="25"/>
      <c r="D20" s="101" t="e">
        <f t="shared" si="2"/>
        <v>#DIV/0!</v>
      </c>
      <c r="E20" s="57"/>
      <c r="F20" s="58"/>
      <c r="G20" s="57"/>
      <c r="H20" s="58"/>
      <c r="I20" s="25"/>
      <c r="J20" s="64">
        <f t="shared" si="7"/>
        <v>0</v>
      </c>
      <c r="K20" s="63" t="e">
        <f t="shared" si="3"/>
        <v>#DIV/0!</v>
      </c>
      <c r="L20" s="65" t="str">
        <f t="shared" si="12"/>
        <v>引分け</v>
      </c>
      <c r="M20" s="49"/>
      <c r="N20" s="49"/>
      <c r="O20" s="49"/>
      <c r="P20" s="32">
        <f t="shared" si="8"/>
      </c>
      <c r="Q20" s="32">
        <f t="shared" si="9"/>
        <v>0</v>
      </c>
      <c r="R20" s="32">
        <f>MAX(0,$Q$3:$Q20)</f>
        <v>340.99999999999966</v>
      </c>
      <c r="S20" s="53">
        <f t="shared" si="10"/>
        <v>340.99999999999966</v>
      </c>
      <c r="T20" s="96"/>
      <c r="U20" s="62">
        <f t="shared" si="11"/>
        <v>0</v>
      </c>
      <c r="V20" s="107">
        <v>100</v>
      </c>
      <c r="W20" s="54">
        <v>2</v>
      </c>
      <c r="X20" s="61" t="e">
        <f t="shared" si="13"/>
        <v>#DIV/0!</v>
      </c>
      <c r="Y20" s="60" t="e">
        <f t="shared" si="6"/>
        <v>#DIV/0!</v>
      </c>
      <c r="AD20" s="112" t="s">
        <v>60</v>
      </c>
      <c r="AE20" s="8"/>
      <c r="AF20" s="10"/>
      <c r="AG20" s="113"/>
    </row>
    <row r="21" spans="1:33" ht="13.5">
      <c r="A21" s="25"/>
      <c r="B21" s="48">
        <v>19</v>
      </c>
      <c r="C21" s="25"/>
      <c r="D21" s="101" t="e">
        <f t="shared" si="2"/>
        <v>#DIV/0!</v>
      </c>
      <c r="E21" s="57"/>
      <c r="F21" s="58"/>
      <c r="G21" s="57"/>
      <c r="H21" s="58"/>
      <c r="I21" s="25"/>
      <c r="J21" s="64">
        <f t="shared" si="7"/>
        <v>0</v>
      </c>
      <c r="K21" s="63" t="e">
        <f t="shared" si="3"/>
        <v>#DIV/0!</v>
      </c>
      <c r="L21" s="65" t="str">
        <f t="shared" si="12"/>
        <v>引分け</v>
      </c>
      <c r="M21" s="49"/>
      <c r="N21" s="49"/>
      <c r="O21" s="49"/>
      <c r="P21" s="32">
        <f t="shared" si="8"/>
      </c>
      <c r="Q21" s="32">
        <f t="shared" si="9"/>
        <v>0</v>
      </c>
      <c r="R21" s="32">
        <f>MAX(0,$Q$3:$Q21)</f>
        <v>340.99999999999966</v>
      </c>
      <c r="S21" s="53">
        <f t="shared" si="10"/>
        <v>340.99999999999966</v>
      </c>
      <c r="T21" s="95"/>
      <c r="U21" s="62">
        <f t="shared" si="11"/>
        <v>0</v>
      </c>
      <c r="V21" s="107">
        <v>100</v>
      </c>
      <c r="W21" s="54">
        <v>2</v>
      </c>
      <c r="X21" s="61" t="e">
        <f t="shared" si="13"/>
        <v>#DIV/0!</v>
      </c>
      <c r="Y21" s="60" t="e">
        <f t="shared" si="6"/>
        <v>#DIV/0!</v>
      </c>
      <c r="AD21" s="112" t="s">
        <v>56</v>
      </c>
      <c r="AE21" s="8"/>
      <c r="AF21" s="10"/>
      <c r="AG21" s="113"/>
    </row>
    <row r="22" spans="1:33" ht="13.5">
      <c r="A22" s="25"/>
      <c r="B22" s="48">
        <v>20</v>
      </c>
      <c r="C22" s="25"/>
      <c r="D22" s="101" t="e">
        <f t="shared" si="2"/>
        <v>#DIV/0!</v>
      </c>
      <c r="E22" s="57"/>
      <c r="F22" s="58"/>
      <c r="G22" s="57"/>
      <c r="H22" s="58"/>
      <c r="I22" s="25"/>
      <c r="J22" s="64">
        <f t="shared" si="7"/>
        <v>0</v>
      </c>
      <c r="K22" s="63" t="e">
        <f t="shared" si="3"/>
        <v>#DIV/0!</v>
      </c>
      <c r="L22" s="65" t="str">
        <f t="shared" si="12"/>
        <v>引分け</v>
      </c>
      <c r="M22" s="49"/>
      <c r="N22" s="49"/>
      <c r="O22" s="49"/>
      <c r="P22" s="32">
        <f t="shared" si="8"/>
      </c>
      <c r="Q22" s="32">
        <f t="shared" si="9"/>
        <v>0</v>
      </c>
      <c r="R22" s="32">
        <f>MAX(0,$Q$3:$Q22)</f>
        <v>340.99999999999966</v>
      </c>
      <c r="S22" s="53">
        <f t="shared" si="10"/>
        <v>340.99999999999966</v>
      </c>
      <c r="T22" s="94"/>
      <c r="U22" s="62">
        <f t="shared" si="11"/>
        <v>0</v>
      </c>
      <c r="V22" s="107">
        <v>100</v>
      </c>
      <c r="W22" s="54">
        <v>2</v>
      </c>
      <c r="X22" s="61" t="e">
        <f t="shared" si="13"/>
        <v>#DIV/0!</v>
      </c>
      <c r="Y22" s="60" t="e">
        <f t="shared" si="6"/>
        <v>#DIV/0!</v>
      </c>
      <c r="AD22" s="112" t="s">
        <v>59</v>
      </c>
      <c r="AE22" s="8"/>
      <c r="AF22" s="10"/>
      <c r="AG22" s="113"/>
    </row>
    <row r="23" spans="1:33" ht="13.5">
      <c r="A23" s="25"/>
      <c r="B23" s="48">
        <v>21</v>
      </c>
      <c r="C23" s="25"/>
      <c r="D23" s="101" t="e">
        <f t="shared" si="2"/>
        <v>#DIV/0!</v>
      </c>
      <c r="E23" s="57"/>
      <c r="F23" s="58"/>
      <c r="G23" s="57"/>
      <c r="H23" s="58"/>
      <c r="I23" s="25"/>
      <c r="J23" s="64">
        <f t="shared" si="7"/>
        <v>0</v>
      </c>
      <c r="K23" s="63" t="e">
        <f t="shared" si="3"/>
        <v>#DIV/0!</v>
      </c>
      <c r="L23" s="65" t="str">
        <f t="shared" si="12"/>
        <v>引分け</v>
      </c>
      <c r="M23" s="49"/>
      <c r="N23" s="49"/>
      <c r="O23" s="49"/>
      <c r="P23" s="32">
        <f t="shared" si="8"/>
      </c>
      <c r="Q23" s="32">
        <f t="shared" si="9"/>
        <v>0</v>
      </c>
      <c r="R23" s="32">
        <f>MAX(0,$Q$3:$Q23)</f>
        <v>340.99999999999966</v>
      </c>
      <c r="S23" s="53">
        <f t="shared" si="10"/>
        <v>340.99999999999966</v>
      </c>
      <c r="T23" s="95"/>
      <c r="U23" s="62">
        <f t="shared" si="11"/>
        <v>0</v>
      </c>
      <c r="V23" s="107">
        <v>100</v>
      </c>
      <c r="W23" s="54">
        <v>2</v>
      </c>
      <c r="X23" s="61" t="e">
        <f t="shared" si="13"/>
        <v>#DIV/0!</v>
      </c>
      <c r="Y23" s="60" t="e">
        <f t="shared" si="6"/>
        <v>#DIV/0!</v>
      </c>
      <c r="AD23" s="112" t="s">
        <v>60</v>
      </c>
      <c r="AE23" s="8"/>
      <c r="AF23" s="10"/>
      <c r="AG23" s="113"/>
    </row>
    <row r="24" spans="1:33" ht="13.5">
      <c r="A24" s="25"/>
      <c r="B24" s="48">
        <v>22</v>
      </c>
      <c r="C24" s="25"/>
      <c r="D24" s="101" t="e">
        <f t="shared" si="2"/>
        <v>#DIV/0!</v>
      </c>
      <c r="E24" s="57"/>
      <c r="F24" s="58"/>
      <c r="G24" s="57"/>
      <c r="H24" s="58"/>
      <c r="I24" s="25"/>
      <c r="J24" s="64">
        <f t="shared" si="7"/>
        <v>0</v>
      </c>
      <c r="K24" s="63" t="e">
        <f t="shared" si="3"/>
        <v>#DIV/0!</v>
      </c>
      <c r="L24" s="65" t="str">
        <f t="shared" si="12"/>
        <v>引分け</v>
      </c>
      <c r="M24" s="49"/>
      <c r="N24" s="49"/>
      <c r="O24" s="49"/>
      <c r="P24" s="32">
        <f t="shared" si="8"/>
      </c>
      <c r="Q24" s="32">
        <f t="shared" si="9"/>
        <v>0</v>
      </c>
      <c r="R24" s="32">
        <f>MAX(0,$Q$3:$Q24)</f>
        <v>340.99999999999966</v>
      </c>
      <c r="S24" s="53">
        <f t="shared" si="10"/>
        <v>340.99999999999966</v>
      </c>
      <c r="T24" s="95"/>
      <c r="U24" s="62">
        <f t="shared" si="11"/>
        <v>0</v>
      </c>
      <c r="V24" s="107">
        <v>100</v>
      </c>
      <c r="W24" s="54">
        <v>2</v>
      </c>
      <c r="X24" s="61" t="e">
        <f t="shared" si="13"/>
        <v>#DIV/0!</v>
      </c>
      <c r="Y24" s="60" t="e">
        <f t="shared" si="6"/>
        <v>#DIV/0!</v>
      </c>
      <c r="AD24" s="112" t="s">
        <v>57</v>
      </c>
      <c r="AE24" s="8"/>
      <c r="AF24" s="10"/>
      <c r="AG24" s="113"/>
    </row>
    <row r="25" spans="1:33" ht="13.5">
      <c r="A25" s="25"/>
      <c r="B25" s="48">
        <v>23</v>
      </c>
      <c r="C25" s="25"/>
      <c r="D25" s="101" t="e">
        <f t="shared" si="2"/>
        <v>#DIV/0!</v>
      </c>
      <c r="E25" s="57"/>
      <c r="F25" s="58"/>
      <c r="G25" s="57"/>
      <c r="H25" s="58"/>
      <c r="I25" s="25"/>
      <c r="J25" s="64">
        <f t="shared" si="7"/>
        <v>0</v>
      </c>
      <c r="K25" s="63" t="e">
        <f t="shared" si="3"/>
        <v>#DIV/0!</v>
      </c>
      <c r="L25" s="65" t="str">
        <f t="shared" si="12"/>
        <v>引分け</v>
      </c>
      <c r="M25" s="49"/>
      <c r="N25" s="49"/>
      <c r="O25" s="49"/>
      <c r="P25" s="32">
        <f t="shared" si="8"/>
      </c>
      <c r="Q25" s="32">
        <f t="shared" si="9"/>
        <v>0</v>
      </c>
      <c r="R25" s="32">
        <f>MAX(0,$Q$3:$Q25)</f>
        <v>340.99999999999966</v>
      </c>
      <c r="S25" s="53">
        <f t="shared" si="10"/>
        <v>340.99999999999966</v>
      </c>
      <c r="T25" s="94"/>
      <c r="U25" s="62">
        <f t="shared" si="11"/>
        <v>0</v>
      </c>
      <c r="V25" s="107">
        <v>100</v>
      </c>
      <c r="W25" s="54">
        <v>2</v>
      </c>
      <c r="X25" s="61" t="e">
        <f t="shared" si="13"/>
        <v>#DIV/0!</v>
      </c>
      <c r="Y25" s="60" t="e">
        <f t="shared" si="6"/>
        <v>#DIV/0!</v>
      </c>
      <c r="AD25" s="112" t="s">
        <v>59</v>
      </c>
      <c r="AE25" s="8"/>
      <c r="AF25" s="10"/>
      <c r="AG25" s="113"/>
    </row>
    <row r="26" spans="1:33" ht="13.5">
      <c r="A26" s="25"/>
      <c r="B26" s="48">
        <v>24</v>
      </c>
      <c r="C26" s="25"/>
      <c r="D26" s="101" t="e">
        <f t="shared" si="2"/>
        <v>#DIV/0!</v>
      </c>
      <c r="E26" s="57"/>
      <c r="F26" s="58"/>
      <c r="G26" s="57"/>
      <c r="H26" s="58"/>
      <c r="I26" s="25"/>
      <c r="J26" s="64">
        <f t="shared" si="7"/>
        <v>0</v>
      </c>
      <c r="K26" s="63" t="e">
        <f t="shared" si="3"/>
        <v>#DIV/0!</v>
      </c>
      <c r="L26" s="65" t="str">
        <f t="shared" si="12"/>
        <v>引分け</v>
      </c>
      <c r="M26" s="49"/>
      <c r="N26" s="49"/>
      <c r="O26" s="49"/>
      <c r="P26" s="32">
        <f t="shared" si="8"/>
      </c>
      <c r="Q26" s="32">
        <f t="shared" si="9"/>
        <v>0</v>
      </c>
      <c r="R26" s="32">
        <f>MAX(0,$Q$3:$Q26)</f>
        <v>340.99999999999966</v>
      </c>
      <c r="S26" s="53">
        <f t="shared" si="10"/>
        <v>340.99999999999966</v>
      </c>
      <c r="T26" s="94"/>
      <c r="U26" s="62">
        <f t="shared" si="11"/>
        <v>0</v>
      </c>
      <c r="V26" s="107">
        <v>100</v>
      </c>
      <c r="W26" s="54">
        <v>2</v>
      </c>
      <c r="X26" s="61" t="e">
        <f t="shared" si="13"/>
        <v>#DIV/0!</v>
      </c>
      <c r="Y26" s="60" t="e">
        <f t="shared" si="6"/>
        <v>#DIV/0!</v>
      </c>
      <c r="AD26" s="112" t="s">
        <v>60</v>
      </c>
      <c r="AE26" s="8"/>
      <c r="AF26" s="10"/>
      <c r="AG26" s="113"/>
    </row>
    <row r="27" spans="1:33" ht="13.5">
      <c r="A27" s="25"/>
      <c r="B27" s="48">
        <v>25</v>
      </c>
      <c r="C27" s="25"/>
      <c r="D27" s="101" t="e">
        <f t="shared" si="2"/>
        <v>#DIV/0!</v>
      </c>
      <c r="E27" s="57"/>
      <c r="F27" s="58"/>
      <c r="G27" s="57"/>
      <c r="H27" s="58"/>
      <c r="I27" s="18"/>
      <c r="J27" s="64">
        <f t="shared" si="7"/>
        <v>0</v>
      </c>
      <c r="K27" s="63" t="e">
        <f t="shared" si="3"/>
        <v>#DIV/0!</v>
      </c>
      <c r="L27" s="65" t="str">
        <f t="shared" si="12"/>
        <v>引分け</v>
      </c>
      <c r="M27" s="49"/>
      <c r="N27" s="49"/>
      <c r="O27" s="49"/>
      <c r="P27" s="32">
        <f t="shared" si="8"/>
      </c>
      <c r="Q27" s="32">
        <f t="shared" si="9"/>
        <v>0</v>
      </c>
      <c r="R27" s="32">
        <f>MAX(0,$Q$3:$Q27)</f>
        <v>340.99999999999966</v>
      </c>
      <c r="S27" s="53">
        <f t="shared" si="10"/>
        <v>340.99999999999966</v>
      </c>
      <c r="T27" s="96"/>
      <c r="U27" s="62">
        <f t="shared" si="11"/>
        <v>0</v>
      </c>
      <c r="V27" s="107">
        <v>100</v>
      </c>
      <c r="W27" s="54">
        <v>2</v>
      </c>
      <c r="X27" s="61" t="e">
        <f t="shared" si="13"/>
        <v>#DIV/0!</v>
      </c>
      <c r="Y27" s="60" t="e">
        <f t="shared" si="6"/>
        <v>#DIV/0!</v>
      </c>
      <c r="AD27" s="112" t="s">
        <v>58</v>
      </c>
      <c r="AE27" s="8"/>
      <c r="AF27" s="10"/>
      <c r="AG27" s="113"/>
    </row>
    <row r="28" spans="1:33" ht="13.5">
      <c r="A28" s="25"/>
      <c r="B28" s="48">
        <v>26</v>
      </c>
      <c r="C28" s="25"/>
      <c r="D28" s="101" t="e">
        <f t="shared" si="2"/>
        <v>#DIV/0!</v>
      </c>
      <c r="E28" s="57"/>
      <c r="F28" s="58"/>
      <c r="G28" s="57"/>
      <c r="H28" s="58"/>
      <c r="I28" s="25"/>
      <c r="J28" s="64">
        <f t="shared" si="7"/>
        <v>0</v>
      </c>
      <c r="K28" s="63" t="e">
        <f t="shared" si="3"/>
        <v>#DIV/0!</v>
      </c>
      <c r="L28" s="65" t="str">
        <f t="shared" si="12"/>
        <v>引分け</v>
      </c>
      <c r="M28" s="49"/>
      <c r="N28" s="49"/>
      <c r="O28" s="49"/>
      <c r="P28" s="32">
        <f t="shared" si="8"/>
      </c>
      <c r="Q28" s="32">
        <f t="shared" si="9"/>
        <v>0</v>
      </c>
      <c r="R28" s="32">
        <f>MAX(0,$Q$3:$Q28)</f>
        <v>340.99999999999966</v>
      </c>
      <c r="S28" s="53">
        <f t="shared" si="10"/>
        <v>340.99999999999966</v>
      </c>
      <c r="T28" s="97"/>
      <c r="U28" s="62">
        <f t="shared" si="11"/>
        <v>0</v>
      </c>
      <c r="V28" s="107">
        <v>100</v>
      </c>
      <c r="W28" s="54">
        <v>2</v>
      </c>
      <c r="X28" s="61" t="e">
        <f t="shared" si="13"/>
        <v>#DIV/0!</v>
      </c>
      <c r="Y28" s="60" t="e">
        <f t="shared" si="6"/>
        <v>#DIV/0!</v>
      </c>
      <c r="AD28" s="112" t="s">
        <v>59</v>
      </c>
      <c r="AE28" s="8"/>
      <c r="AF28" s="10"/>
      <c r="AG28" s="113"/>
    </row>
    <row r="29" spans="1:33" ht="13.5">
      <c r="A29" s="25"/>
      <c r="B29" s="48">
        <v>27</v>
      </c>
      <c r="C29" s="25"/>
      <c r="D29" s="101" t="e">
        <f t="shared" si="2"/>
        <v>#DIV/0!</v>
      </c>
      <c r="E29" s="57"/>
      <c r="F29" s="58"/>
      <c r="G29" s="57"/>
      <c r="H29" s="58"/>
      <c r="I29" s="25"/>
      <c r="J29" s="64">
        <f t="shared" si="7"/>
        <v>0</v>
      </c>
      <c r="K29" s="63" t="e">
        <f t="shared" si="3"/>
        <v>#DIV/0!</v>
      </c>
      <c r="L29" s="65" t="str">
        <f t="shared" si="12"/>
        <v>引分け</v>
      </c>
      <c r="M29" s="49"/>
      <c r="N29" s="49"/>
      <c r="O29" s="49"/>
      <c r="P29" s="32">
        <f t="shared" si="8"/>
      </c>
      <c r="Q29" s="32">
        <f t="shared" si="9"/>
        <v>0</v>
      </c>
      <c r="R29" s="32">
        <f>MAX(0,$Q$3:$Q29)</f>
        <v>340.99999999999966</v>
      </c>
      <c r="S29" s="53">
        <f t="shared" si="10"/>
        <v>340.99999999999966</v>
      </c>
      <c r="T29" s="94"/>
      <c r="U29" s="62">
        <f t="shared" si="11"/>
        <v>0</v>
      </c>
      <c r="V29" s="107">
        <v>100</v>
      </c>
      <c r="W29" s="54">
        <v>2</v>
      </c>
      <c r="X29" s="61" t="e">
        <f t="shared" si="13"/>
        <v>#DIV/0!</v>
      </c>
      <c r="Y29" s="60" t="e">
        <f t="shared" si="6"/>
        <v>#DIV/0!</v>
      </c>
      <c r="AD29" s="112" t="s">
        <v>60</v>
      </c>
      <c r="AE29" s="8"/>
      <c r="AF29" s="10"/>
      <c r="AG29" s="113"/>
    </row>
    <row r="30" spans="1:33" ht="13.5">
      <c r="A30" s="25"/>
      <c r="B30" s="48">
        <v>28</v>
      </c>
      <c r="C30" s="25"/>
      <c r="D30" s="101" t="e">
        <f t="shared" si="2"/>
        <v>#DIV/0!</v>
      </c>
      <c r="E30" s="57"/>
      <c r="F30" s="58"/>
      <c r="G30" s="57"/>
      <c r="H30" s="58"/>
      <c r="I30" s="25"/>
      <c r="J30" s="64">
        <f t="shared" si="7"/>
        <v>0</v>
      </c>
      <c r="K30" s="63" t="e">
        <f t="shared" si="3"/>
        <v>#DIV/0!</v>
      </c>
      <c r="L30" s="65" t="str">
        <f t="shared" si="12"/>
        <v>引分け</v>
      </c>
      <c r="M30" s="49"/>
      <c r="N30" s="49"/>
      <c r="O30" s="49"/>
      <c r="P30" s="32">
        <f t="shared" si="8"/>
      </c>
      <c r="Q30" s="32">
        <f t="shared" si="9"/>
        <v>0</v>
      </c>
      <c r="R30" s="32">
        <f>MAX(0,$Q$3:$Q30)</f>
        <v>340.99999999999966</v>
      </c>
      <c r="S30" s="53">
        <f t="shared" si="10"/>
        <v>340.99999999999966</v>
      </c>
      <c r="T30" s="94"/>
      <c r="U30" s="62">
        <f t="shared" si="11"/>
        <v>0</v>
      </c>
      <c r="V30" s="107">
        <v>100</v>
      </c>
      <c r="W30" s="54">
        <v>2</v>
      </c>
      <c r="X30" s="61" t="e">
        <f t="shared" si="13"/>
        <v>#DIV/0!</v>
      </c>
      <c r="Y30" s="60" t="e">
        <f t="shared" si="6"/>
        <v>#DIV/0!</v>
      </c>
      <c r="AD30" s="112" t="s">
        <v>65</v>
      </c>
      <c r="AE30" s="8"/>
      <c r="AF30" s="10"/>
      <c r="AG30" s="113"/>
    </row>
    <row r="31" spans="1:33" ht="13.5" customHeight="1">
      <c r="A31" s="25"/>
      <c r="B31" s="48">
        <v>29</v>
      </c>
      <c r="C31" s="25"/>
      <c r="D31" s="101" t="e">
        <f t="shared" si="2"/>
        <v>#DIV/0!</v>
      </c>
      <c r="E31" s="57"/>
      <c r="F31" s="58"/>
      <c r="G31" s="57"/>
      <c r="H31" s="58"/>
      <c r="I31" s="25"/>
      <c r="J31" s="64">
        <f t="shared" si="7"/>
        <v>0</v>
      </c>
      <c r="K31" s="63" t="e">
        <f t="shared" si="3"/>
        <v>#DIV/0!</v>
      </c>
      <c r="L31" s="65" t="str">
        <f t="shared" si="12"/>
        <v>引分け</v>
      </c>
      <c r="M31" s="49"/>
      <c r="N31" s="49"/>
      <c r="O31" s="49"/>
      <c r="P31" s="32">
        <f t="shared" si="8"/>
      </c>
      <c r="Q31" s="32">
        <f t="shared" si="9"/>
        <v>0</v>
      </c>
      <c r="R31" s="32">
        <f>MAX(0,$Q$3:$Q31)</f>
        <v>340.99999999999966</v>
      </c>
      <c r="S31" s="53">
        <f t="shared" si="10"/>
        <v>340.99999999999966</v>
      </c>
      <c r="T31" s="94"/>
      <c r="U31" s="62">
        <f t="shared" si="11"/>
        <v>0</v>
      </c>
      <c r="V31" s="107">
        <v>100</v>
      </c>
      <c r="W31" s="54">
        <v>2</v>
      </c>
      <c r="X31" s="61" t="e">
        <f t="shared" si="13"/>
        <v>#DIV/0!</v>
      </c>
      <c r="Y31" s="60" t="e">
        <f t="shared" si="6"/>
        <v>#DIV/0!</v>
      </c>
      <c r="AD31" s="112" t="s">
        <v>59</v>
      </c>
      <c r="AE31" s="8"/>
      <c r="AF31" s="10"/>
      <c r="AG31" s="113"/>
    </row>
    <row r="32" spans="1:33" ht="13.5">
      <c r="A32" s="25"/>
      <c r="B32" s="48">
        <v>30</v>
      </c>
      <c r="C32" s="25"/>
      <c r="D32" s="101" t="e">
        <f t="shared" si="2"/>
        <v>#DIV/0!</v>
      </c>
      <c r="E32" s="57"/>
      <c r="F32" s="58"/>
      <c r="G32" s="57"/>
      <c r="H32" s="58"/>
      <c r="I32" s="25"/>
      <c r="J32" s="64">
        <f t="shared" si="7"/>
        <v>0</v>
      </c>
      <c r="K32" s="63" t="e">
        <f t="shared" si="3"/>
        <v>#DIV/0!</v>
      </c>
      <c r="L32" s="65" t="str">
        <f t="shared" si="12"/>
        <v>引分け</v>
      </c>
      <c r="M32" s="49"/>
      <c r="N32" s="49"/>
      <c r="O32" s="49"/>
      <c r="P32" s="32">
        <f t="shared" si="8"/>
      </c>
      <c r="Q32" s="32">
        <f t="shared" si="9"/>
        <v>0</v>
      </c>
      <c r="R32" s="32">
        <f>MAX(0,$Q$3:$Q32)</f>
        <v>340.99999999999966</v>
      </c>
      <c r="S32" s="53">
        <f t="shared" si="10"/>
        <v>340.99999999999966</v>
      </c>
      <c r="T32" s="94"/>
      <c r="U32" s="62">
        <f t="shared" si="11"/>
        <v>0</v>
      </c>
      <c r="V32" s="107">
        <v>100</v>
      </c>
      <c r="W32" s="54">
        <v>2</v>
      </c>
      <c r="X32" s="61" t="e">
        <f t="shared" si="13"/>
        <v>#DIV/0!</v>
      </c>
      <c r="Y32" s="60" t="e">
        <f t="shared" si="6"/>
        <v>#DIV/0!</v>
      </c>
      <c r="AD32" s="112" t="s">
        <v>60</v>
      </c>
      <c r="AE32" s="8"/>
      <c r="AF32" s="10"/>
      <c r="AG32" s="113"/>
    </row>
    <row r="33" spans="1:33" ht="13.5" customHeight="1" thickBot="1">
      <c r="A33" s="25"/>
      <c r="B33" s="48">
        <v>31</v>
      </c>
      <c r="C33" s="25"/>
      <c r="D33" s="101" t="e">
        <f t="shared" si="2"/>
        <v>#DIV/0!</v>
      </c>
      <c r="E33" s="57"/>
      <c r="F33" s="58"/>
      <c r="G33" s="57"/>
      <c r="H33" s="58"/>
      <c r="I33" s="26"/>
      <c r="J33" s="64">
        <f t="shared" si="7"/>
        <v>0</v>
      </c>
      <c r="K33" s="63" t="e">
        <f t="shared" si="3"/>
        <v>#DIV/0!</v>
      </c>
      <c r="L33" s="65" t="str">
        <f t="shared" si="12"/>
        <v>引分け</v>
      </c>
      <c r="M33" s="49"/>
      <c r="N33" s="49"/>
      <c r="O33" s="49"/>
      <c r="P33" s="32">
        <f t="shared" si="8"/>
      </c>
      <c r="Q33" s="32">
        <f t="shared" si="9"/>
        <v>0</v>
      </c>
      <c r="R33" s="32">
        <f>MAX(0,$Q$3:$Q33)</f>
        <v>340.99999999999966</v>
      </c>
      <c r="S33" s="53">
        <f t="shared" si="10"/>
        <v>340.99999999999966</v>
      </c>
      <c r="T33" s="95"/>
      <c r="U33" s="62">
        <f t="shared" si="11"/>
        <v>0</v>
      </c>
      <c r="V33" s="107">
        <v>100</v>
      </c>
      <c r="W33" s="54">
        <v>2</v>
      </c>
      <c r="X33" s="61" t="e">
        <f t="shared" si="13"/>
        <v>#DIV/0!</v>
      </c>
      <c r="Y33" s="60" t="e">
        <f t="shared" si="6"/>
        <v>#DIV/0!</v>
      </c>
      <c r="AD33" s="2"/>
      <c r="AE33" s="8"/>
      <c r="AF33" s="10"/>
      <c r="AG33" s="113"/>
    </row>
    <row r="34" spans="1:33" ht="14.25" thickBot="1">
      <c r="A34" s="25"/>
      <c r="B34" s="48">
        <v>32</v>
      </c>
      <c r="C34" s="25"/>
      <c r="D34" s="101" t="e">
        <f t="shared" si="2"/>
        <v>#DIV/0!</v>
      </c>
      <c r="E34" s="57"/>
      <c r="F34" s="58"/>
      <c r="G34" s="57"/>
      <c r="H34" s="58"/>
      <c r="I34" s="25"/>
      <c r="J34" s="64">
        <f t="shared" si="7"/>
        <v>0</v>
      </c>
      <c r="K34" s="63" t="e">
        <f t="shared" si="3"/>
        <v>#DIV/0!</v>
      </c>
      <c r="L34" s="65" t="str">
        <f t="shared" si="12"/>
        <v>引分け</v>
      </c>
      <c r="M34" s="49"/>
      <c r="N34" s="49"/>
      <c r="O34" s="49"/>
      <c r="P34" s="32">
        <f t="shared" si="8"/>
      </c>
      <c r="Q34" s="32">
        <f t="shared" si="9"/>
        <v>0</v>
      </c>
      <c r="R34" s="32">
        <f>MAX(0,$Q$3:$Q34)</f>
        <v>340.99999999999966</v>
      </c>
      <c r="S34" s="53">
        <f t="shared" si="10"/>
        <v>340.99999999999966</v>
      </c>
      <c r="T34" s="96"/>
      <c r="U34" s="62">
        <f t="shared" si="11"/>
        <v>0</v>
      </c>
      <c r="V34" s="107">
        <v>100</v>
      </c>
      <c r="W34" s="54">
        <v>2</v>
      </c>
      <c r="X34" s="61" t="e">
        <f aca="true" t="shared" si="14" ref="X34:X45">Y33</f>
        <v>#DIV/0!</v>
      </c>
      <c r="Y34" s="60" t="e">
        <f t="shared" si="6"/>
        <v>#DIV/0!</v>
      </c>
      <c r="AD34" s="20" t="s">
        <v>14</v>
      </c>
      <c r="AE34" s="21">
        <f>SUM(AE3:AE32)</f>
        <v>0</v>
      </c>
      <c r="AF34" s="21">
        <f>SUM(AF3:AF33)</f>
        <v>0</v>
      </c>
      <c r="AG34" s="21">
        <f>SUM(AG3:AG33)</f>
        <v>0</v>
      </c>
    </row>
    <row r="35" spans="1:25" ht="14.25" thickBot="1">
      <c r="A35" s="25"/>
      <c r="B35" s="48">
        <v>33</v>
      </c>
      <c r="C35" s="25"/>
      <c r="D35" s="101" t="e">
        <f t="shared" si="2"/>
        <v>#DIV/0!</v>
      </c>
      <c r="E35" s="57"/>
      <c r="F35" s="58"/>
      <c r="G35" s="57"/>
      <c r="H35" s="58"/>
      <c r="I35" s="25"/>
      <c r="J35" s="64">
        <f t="shared" si="7"/>
        <v>0</v>
      </c>
      <c r="K35" s="63" t="e">
        <f t="shared" si="3"/>
        <v>#DIV/0!</v>
      </c>
      <c r="L35" s="65" t="str">
        <f t="shared" si="12"/>
        <v>引分け</v>
      </c>
      <c r="M35" s="49"/>
      <c r="N35" s="49"/>
      <c r="O35" s="49"/>
      <c r="P35" s="32">
        <f t="shared" si="8"/>
      </c>
      <c r="Q35" s="32">
        <f t="shared" si="9"/>
        <v>0</v>
      </c>
      <c r="R35" s="32">
        <f>MAX(0,$Q$3:$Q35)</f>
        <v>340.99999999999966</v>
      </c>
      <c r="S35" s="53">
        <f t="shared" si="10"/>
        <v>340.99999999999966</v>
      </c>
      <c r="T35" s="94"/>
      <c r="U35" s="62">
        <f t="shared" si="11"/>
        <v>0</v>
      </c>
      <c r="V35" s="107">
        <v>100</v>
      </c>
      <c r="W35" s="54">
        <v>2</v>
      </c>
      <c r="X35" s="61" t="e">
        <f t="shared" si="14"/>
        <v>#DIV/0!</v>
      </c>
      <c r="Y35" s="60" t="e">
        <f t="shared" si="6"/>
        <v>#DIV/0!</v>
      </c>
    </row>
    <row r="36" spans="1:34" ht="14.25" thickBot="1">
      <c r="A36" s="25"/>
      <c r="B36" s="48">
        <v>34</v>
      </c>
      <c r="C36" s="25"/>
      <c r="D36" s="101" t="e">
        <f t="shared" si="2"/>
        <v>#DIV/0!</v>
      </c>
      <c r="E36" s="57"/>
      <c r="F36" s="58"/>
      <c r="G36" s="57"/>
      <c r="H36" s="58"/>
      <c r="I36" s="25"/>
      <c r="J36" s="64">
        <f t="shared" si="7"/>
        <v>0</v>
      </c>
      <c r="K36" s="63" t="e">
        <f t="shared" si="3"/>
        <v>#DIV/0!</v>
      </c>
      <c r="L36" s="65" t="str">
        <f t="shared" si="12"/>
        <v>引分け</v>
      </c>
      <c r="M36" s="49"/>
      <c r="N36" s="49"/>
      <c r="O36" s="49"/>
      <c r="P36" s="32">
        <f t="shared" si="8"/>
      </c>
      <c r="Q36" s="32">
        <f t="shared" si="9"/>
        <v>0</v>
      </c>
      <c r="R36" s="32">
        <f>MAX(0,$Q$3:$Q36)</f>
        <v>340.99999999999966</v>
      </c>
      <c r="S36" s="53">
        <f t="shared" si="10"/>
        <v>340.99999999999966</v>
      </c>
      <c r="T36" s="94"/>
      <c r="U36" s="62">
        <f t="shared" si="11"/>
        <v>0</v>
      </c>
      <c r="V36" s="107">
        <v>100</v>
      </c>
      <c r="W36" s="54">
        <v>2</v>
      </c>
      <c r="X36" s="61" t="e">
        <f t="shared" si="14"/>
        <v>#DIV/0!</v>
      </c>
      <c r="Y36" s="60" t="e">
        <f t="shared" si="6"/>
        <v>#DIV/0!</v>
      </c>
      <c r="AD36" s="117" t="s">
        <v>33</v>
      </c>
      <c r="AE36" s="118"/>
      <c r="AF36" s="14" t="s">
        <v>17</v>
      </c>
      <c r="AG36" s="15" t="s">
        <v>18</v>
      </c>
      <c r="AH36" s="16" t="s">
        <v>34</v>
      </c>
    </row>
    <row r="37" spans="1:34" ht="13.5">
      <c r="A37" s="25"/>
      <c r="B37" s="48">
        <v>35</v>
      </c>
      <c r="C37" s="25"/>
      <c r="D37" s="101" t="e">
        <f t="shared" si="2"/>
        <v>#DIV/0!</v>
      </c>
      <c r="E37" s="57"/>
      <c r="F37" s="58"/>
      <c r="G37" s="57"/>
      <c r="H37" s="58"/>
      <c r="I37" s="25"/>
      <c r="J37" s="64">
        <f aca="true" t="shared" si="15" ref="J37:J45">IF(C37="buy",H37-F37,F37-H37)*100</f>
        <v>0</v>
      </c>
      <c r="K37" s="63" t="e">
        <f t="shared" si="3"/>
        <v>#DIV/0!</v>
      </c>
      <c r="L37" s="65" t="str">
        <f aca="true" t="shared" si="16" ref="L37:L45">IF(J37&gt;0,"勝ち",IF(J37&lt;0,"負け","引分け"))</f>
        <v>引分け</v>
      </c>
      <c r="M37" s="49"/>
      <c r="N37" s="49"/>
      <c r="O37" s="49"/>
      <c r="P37" s="32">
        <f t="shared" si="8"/>
      </c>
      <c r="Q37" s="32">
        <f aca="true" t="shared" si="17" ref="Q37:Q56">Q36+J37</f>
        <v>0</v>
      </c>
      <c r="R37" s="32">
        <f>MAX(0,$Q$3:$Q37)</f>
        <v>340.99999999999966</v>
      </c>
      <c r="S37" s="53">
        <f aca="true" t="shared" si="18" ref="S37:S56">R37-Q37</f>
        <v>340.99999999999966</v>
      </c>
      <c r="T37" s="96"/>
      <c r="U37" s="62">
        <f aca="true" t="shared" si="19" ref="U37:U45">IF(C37="buy",F37-T37,T37-F37)*100</f>
        <v>0</v>
      </c>
      <c r="V37" s="107">
        <v>100</v>
      </c>
      <c r="W37" s="54">
        <v>2</v>
      </c>
      <c r="X37" s="61" t="e">
        <f t="shared" si="14"/>
        <v>#DIV/0!</v>
      </c>
      <c r="Y37" s="60" t="e">
        <f t="shared" si="6"/>
        <v>#DIV/0!</v>
      </c>
      <c r="AD37" s="39" t="s">
        <v>48</v>
      </c>
      <c r="AE37" s="7">
        <f>SUM(AE3:AE33)</f>
        <v>0</v>
      </c>
      <c r="AF37" s="9">
        <f>SUM(AF3:AF33)</f>
        <v>0</v>
      </c>
      <c r="AG37" s="11">
        <f>SUM(AG3:AG33)</f>
        <v>0</v>
      </c>
      <c r="AH37" s="12">
        <f>SUM(AH3:AH33)</f>
        <v>0</v>
      </c>
    </row>
    <row r="38" spans="1:34" ht="13.5">
      <c r="A38" s="25"/>
      <c r="B38" s="48">
        <v>36</v>
      </c>
      <c r="C38" s="25"/>
      <c r="D38" s="101" t="e">
        <f t="shared" si="2"/>
        <v>#DIV/0!</v>
      </c>
      <c r="E38" s="57"/>
      <c r="F38" s="58"/>
      <c r="G38" s="57"/>
      <c r="H38" s="58"/>
      <c r="I38" s="25"/>
      <c r="J38" s="64">
        <f t="shared" si="15"/>
        <v>0</v>
      </c>
      <c r="K38" s="63" t="e">
        <f t="shared" si="3"/>
        <v>#DIV/0!</v>
      </c>
      <c r="L38" s="65" t="str">
        <f t="shared" si="16"/>
        <v>引分け</v>
      </c>
      <c r="M38" s="49"/>
      <c r="N38" s="49"/>
      <c r="O38" s="49"/>
      <c r="P38" s="32">
        <f t="shared" si="8"/>
      </c>
      <c r="Q38" s="32">
        <f t="shared" si="17"/>
        <v>0</v>
      </c>
      <c r="R38" s="32">
        <f>MAX(0,$Q$3:$Q38)</f>
        <v>340.99999999999966</v>
      </c>
      <c r="S38" s="53">
        <f t="shared" si="18"/>
        <v>340.99999999999966</v>
      </c>
      <c r="T38" s="94"/>
      <c r="U38" s="62">
        <f t="shared" si="19"/>
        <v>0</v>
      </c>
      <c r="V38" s="107">
        <v>100</v>
      </c>
      <c r="W38" s="54">
        <v>2</v>
      </c>
      <c r="X38" s="61" t="e">
        <f t="shared" si="14"/>
        <v>#DIV/0!</v>
      </c>
      <c r="Y38" s="60" t="e">
        <f t="shared" si="6"/>
        <v>#DIV/0!</v>
      </c>
      <c r="AD38" s="39" t="s">
        <v>69</v>
      </c>
      <c r="AE38" s="8">
        <v>0</v>
      </c>
      <c r="AF38" s="8">
        <v>0</v>
      </c>
      <c r="AG38" s="10">
        <v>0</v>
      </c>
      <c r="AH38" s="13">
        <v>0</v>
      </c>
    </row>
    <row r="39" spans="1:34" ht="13.5">
      <c r="A39" s="25"/>
      <c r="B39" s="48">
        <v>37</v>
      </c>
      <c r="C39" s="25"/>
      <c r="D39" s="101" t="e">
        <f t="shared" si="2"/>
        <v>#DIV/0!</v>
      </c>
      <c r="E39" s="57"/>
      <c r="F39" s="58"/>
      <c r="G39" s="57"/>
      <c r="H39" s="58"/>
      <c r="I39" s="25"/>
      <c r="J39" s="64">
        <f t="shared" si="15"/>
        <v>0</v>
      </c>
      <c r="K39" s="63" t="e">
        <f t="shared" si="3"/>
        <v>#DIV/0!</v>
      </c>
      <c r="L39" s="65" t="str">
        <f t="shared" si="16"/>
        <v>引分け</v>
      </c>
      <c r="M39" s="49"/>
      <c r="N39" s="49"/>
      <c r="O39" s="49"/>
      <c r="P39" s="32">
        <f t="shared" si="8"/>
      </c>
      <c r="Q39" s="32">
        <f t="shared" si="17"/>
        <v>0</v>
      </c>
      <c r="R39" s="32">
        <f>MAX(0,$Q$3:$Q39)</f>
        <v>340.99999999999966</v>
      </c>
      <c r="S39" s="53">
        <f t="shared" si="18"/>
        <v>340.99999999999966</v>
      </c>
      <c r="T39" s="94"/>
      <c r="U39" s="62">
        <f t="shared" si="19"/>
        <v>0</v>
      </c>
      <c r="V39" s="107">
        <v>100</v>
      </c>
      <c r="W39" s="54">
        <v>2</v>
      </c>
      <c r="X39" s="61" t="e">
        <f t="shared" si="14"/>
        <v>#DIV/0!</v>
      </c>
      <c r="Y39" s="60" t="e">
        <f t="shared" si="6"/>
        <v>#DIV/0!</v>
      </c>
      <c r="AD39" s="39" t="s">
        <v>49</v>
      </c>
      <c r="AE39" s="8">
        <v>0</v>
      </c>
      <c r="AF39" s="8">
        <v>0</v>
      </c>
      <c r="AG39" s="10">
        <v>0</v>
      </c>
      <c r="AH39" s="13">
        <v>0</v>
      </c>
    </row>
    <row r="40" spans="1:34" ht="13.5">
      <c r="A40" s="25"/>
      <c r="B40" s="48">
        <v>38</v>
      </c>
      <c r="C40" s="25"/>
      <c r="D40" s="101" t="e">
        <f t="shared" si="2"/>
        <v>#DIV/0!</v>
      </c>
      <c r="E40" s="57"/>
      <c r="F40" s="58"/>
      <c r="G40" s="57"/>
      <c r="H40" s="58"/>
      <c r="I40" s="25"/>
      <c r="J40" s="64">
        <f t="shared" si="15"/>
        <v>0</v>
      </c>
      <c r="K40" s="63" t="e">
        <f t="shared" si="3"/>
        <v>#DIV/0!</v>
      </c>
      <c r="L40" s="65" t="str">
        <f t="shared" si="16"/>
        <v>引分け</v>
      </c>
      <c r="M40" s="49"/>
      <c r="N40" s="49"/>
      <c r="O40" s="49"/>
      <c r="P40" s="32">
        <f t="shared" si="8"/>
      </c>
      <c r="Q40" s="32">
        <f t="shared" si="17"/>
        <v>0</v>
      </c>
      <c r="R40" s="32">
        <f>MAX(0,$Q$3:$Q40)</f>
        <v>340.99999999999966</v>
      </c>
      <c r="S40" s="53">
        <f t="shared" si="18"/>
        <v>340.99999999999966</v>
      </c>
      <c r="T40" s="94"/>
      <c r="U40" s="62">
        <f t="shared" si="19"/>
        <v>0</v>
      </c>
      <c r="V40" s="107">
        <v>100</v>
      </c>
      <c r="W40" s="54">
        <v>2</v>
      </c>
      <c r="X40" s="61" t="e">
        <f t="shared" si="14"/>
        <v>#DIV/0!</v>
      </c>
      <c r="Y40" s="60" t="e">
        <f t="shared" si="6"/>
        <v>#DIV/0!</v>
      </c>
      <c r="AD40" s="40" t="s">
        <v>35</v>
      </c>
      <c r="AE40" s="41">
        <v>0</v>
      </c>
      <c r="AF40" s="41">
        <v>0</v>
      </c>
      <c r="AG40" s="42">
        <v>0</v>
      </c>
      <c r="AH40" s="43">
        <v>0</v>
      </c>
    </row>
    <row r="41" spans="1:34" ht="13.5">
      <c r="A41" s="25"/>
      <c r="B41" s="48">
        <v>39</v>
      </c>
      <c r="C41" s="25"/>
      <c r="D41" s="101" t="e">
        <f t="shared" si="2"/>
        <v>#DIV/0!</v>
      </c>
      <c r="E41" s="57"/>
      <c r="F41" s="58"/>
      <c r="G41" s="57"/>
      <c r="H41" s="58"/>
      <c r="I41" s="25"/>
      <c r="J41" s="64">
        <f t="shared" si="15"/>
        <v>0</v>
      </c>
      <c r="K41" s="63" t="e">
        <f t="shared" si="3"/>
        <v>#DIV/0!</v>
      </c>
      <c r="L41" s="65" t="str">
        <f t="shared" si="16"/>
        <v>引分け</v>
      </c>
      <c r="M41" s="49"/>
      <c r="N41" s="49"/>
      <c r="O41" s="49"/>
      <c r="P41" s="32">
        <f t="shared" si="8"/>
      </c>
      <c r="Q41" s="32">
        <f t="shared" si="17"/>
        <v>0</v>
      </c>
      <c r="R41" s="32">
        <f>MAX(0,$Q$3:$Q41)</f>
        <v>340.99999999999966</v>
      </c>
      <c r="S41" s="53">
        <f t="shared" si="18"/>
        <v>340.99999999999966</v>
      </c>
      <c r="T41" s="96"/>
      <c r="U41" s="62">
        <f t="shared" si="19"/>
        <v>0</v>
      </c>
      <c r="V41" s="107">
        <v>100</v>
      </c>
      <c r="W41" s="54">
        <v>2</v>
      </c>
      <c r="X41" s="61" t="e">
        <f t="shared" si="14"/>
        <v>#DIV/0!</v>
      </c>
      <c r="Y41" s="60" t="e">
        <f t="shared" si="6"/>
        <v>#DIV/0!</v>
      </c>
      <c r="AD41" s="40" t="s">
        <v>36</v>
      </c>
      <c r="AE41" s="44">
        <v>0</v>
      </c>
      <c r="AF41" s="44">
        <v>0</v>
      </c>
      <c r="AG41" s="45">
        <v>0</v>
      </c>
      <c r="AH41" s="46">
        <v>0</v>
      </c>
    </row>
    <row r="42" spans="1:34" ht="14.25" thickBot="1">
      <c r="A42" s="25"/>
      <c r="B42" s="48">
        <v>40</v>
      </c>
      <c r="C42" s="25"/>
      <c r="D42" s="101" t="e">
        <f t="shared" si="2"/>
        <v>#DIV/0!</v>
      </c>
      <c r="E42" s="57"/>
      <c r="F42" s="58"/>
      <c r="G42" s="57"/>
      <c r="H42" s="58"/>
      <c r="I42" s="25"/>
      <c r="J42" s="64">
        <f t="shared" si="15"/>
        <v>0</v>
      </c>
      <c r="K42" s="63" t="e">
        <f t="shared" si="3"/>
        <v>#DIV/0!</v>
      </c>
      <c r="L42" s="65" t="str">
        <f t="shared" si="16"/>
        <v>引分け</v>
      </c>
      <c r="M42" s="49"/>
      <c r="N42" s="49"/>
      <c r="O42" s="49"/>
      <c r="P42" s="32">
        <f t="shared" si="8"/>
      </c>
      <c r="Q42" s="32">
        <f t="shared" si="17"/>
        <v>0</v>
      </c>
      <c r="R42" s="32">
        <f>MAX(0,$Q$3:$Q42)</f>
        <v>340.99999999999966</v>
      </c>
      <c r="S42" s="53">
        <f t="shared" si="18"/>
        <v>340.99999999999966</v>
      </c>
      <c r="T42" s="96"/>
      <c r="U42" s="62">
        <f t="shared" si="19"/>
        <v>0</v>
      </c>
      <c r="V42" s="107">
        <v>100</v>
      </c>
      <c r="W42" s="54">
        <v>2</v>
      </c>
      <c r="X42" s="61" t="e">
        <f t="shared" si="14"/>
        <v>#DIV/0!</v>
      </c>
      <c r="Y42" s="60" t="e">
        <f t="shared" si="6"/>
        <v>#DIV/0!</v>
      </c>
      <c r="AD42" s="47" t="s">
        <v>37</v>
      </c>
      <c r="AE42" s="44">
        <v>0</v>
      </c>
      <c r="AF42" s="44">
        <v>0</v>
      </c>
      <c r="AG42" s="45">
        <v>0</v>
      </c>
      <c r="AH42" s="46">
        <v>0</v>
      </c>
    </row>
    <row r="43" spans="1:34" ht="14.25" thickBot="1">
      <c r="A43" s="25"/>
      <c r="B43" s="48">
        <v>41</v>
      </c>
      <c r="C43" s="25"/>
      <c r="D43" s="101" t="e">
        <f t="shared" si="2"/>
        <v>#DIV/0!</v>
      </c>
      <c r="E43" s="57"/>
      <c r="F43" s="58"/>
      <c r="G43" s="57"/>
      <c r="H43" s="58"/>
      <c r="I43" s="25"/>
      <c r="J43" s="64">
        <f t="shared" si="15"/>
        <v>0</v>
      </c>
      <c r="K43" s="63" t="e">
        <f t="shared" si="3"/>
        <v>#DIV/0!</v>
      </c>
      <c r="L43" s="65" t="str">
        <f t="shared" si="16"/>
        <v>引分け</v>
      </c>
      <c r="M43" s="49"/>
      <c r="N43" s="49"/>
      <c r="O43" s="49"/>
      <c r="P43" s="32">
        <f t="shared" si="8"/>
      </c>
      <c r="Q43" s="32">
        <f t="shared" si="17"/>
        <v>0</v>
      </c>
      <c r="R43" s="32">
        <f>MAX(0,$Q$3:$Q43)</f>
        <v>340.99999999999966</v>
      </c>
      <c r="S43" s="53">
        <f t="shared" si="18"/>
        <v>340.99999999999966</v>
      </c>
      <c r="T43" s="94"/>
      <c r="U43" s="62">
        <f t="shared" si="19"/>
        <v>0</v>
      </c>
      <c r="V43" s="107">
        <v>100</v>
      </c>
      <c r="W43" s="54">
        <v>2</v>
      </c>
      <c r="X43" s="61" t="e">
        <f t="shared" si="14"/>
        <v>#DIV/0!</v>
      </c>
      <c r="Y43" s="60" t="e">
        <f t="shared" si="6"/>
        <v>#DIV/0!</v>
      </c>
      <c r="AD43" s="18" t="s">
        <v>14</v>
      </c>
      <c r="AE43" s="18"/>
      <c r="AF43" s="18"/>
      <c r="AG43" s="19"/>
      <c r="AH43" s="22">
        <f>SUM(AH38:AH42)</f>
        <v>0</v>
      </c>
    </row>
    <row r="44" spans="1:25" ht="13.5">
      <c r="A44" s="25"/>
      <c r="B44" s="48">
        <v>42</v>
      </c>
      <c r="C44" s="25"/>
      <c r="D44" s="101" t="e">
        <f t="shared" si="2"/>
        <v>#DIV/0!</v>
      </c>
      <c r="E44" s="57"/>
      <c r="F44" s="58"/>
      <c r="G44" s="57"/>
      <c r="H44" s="58"/>
      <c r="I44" s="25"/>
      <c r="J44" s="64">
        <f t="shared" si="15"/>
        <v>0</v>
      </c>
      <c r="K44" s="63" t="e">
        <f t="shared" si="3"/>
        <v>#DIV/0!</v>
      </c>
      <c r="L44" s="65" t="str">
        <f t="shared" si="16"/>
        <v>引分け</v>
      </c>
      <c r="M44" s="49"/>
      <c r="N44" s="49"/>
      <c r="O44" s="49"/>
      <c r="P44" s="32">
        <f t="shared" si="8"/>
      </c>
      <c r="Q44" s="32">
        <f t="shared" si="17"/>
        <v>0</v>
      </c>
      <c r="R44" s="32">
        <f>MAX(0,$Q$3:$Q44)</f>
        <v>340.99999999999966</v>
      </c>
      <c r="S44" s="53">
        <f t="shared" si="18"/>
        <v>340.99999999999966</v>
      </c>
      <c r="T44" s="96"/>
      <c r="U44" s="62">
        <f t="shared" si="19"/>
        <v>0</v>
      </c>
      <c r="V44" s="107">
        <v>100</v>
      </c>
      <c r="W44" s="54">
        <v>2</v>
      </c>
      <c r="X44" s="61" t="e">
        <f t="shared" si="14"/>
        <v>#DIV/0!</v>
      </c>
      <c r="Y44" s="60" t="e">
        <f t="shared" si="6"/>
        <v>#DIV/0!</v>
      </c>
    </row>
    <row r="45" spans="1:25" ht="13.5">
      <c r="A45" s="25"/>
      <c r="B45" s="48">
        <v>43</v>
      </c>
      <c r="C45" s="25"/>
      <c r="D45" s="101" t="e">
        <f t="shared" si="2"/>
        <v>#DIV/0!</v>
      </c>
      <c r="E45" s="57"/>
      <c r="F45" s="58"/>
      <c r="G45" s="57"/>
      <c r="H45" s="58"/>
      <c r="I45" s="25"/>
      <c r="J45" s="64">
        <f t="shared" si="15"/>
        <v>0</v>
      </c>
      <c r="K45" s="63" t="e">
        <f t="shared" si="3"/>
        <v>#DIV/0!</v>
      </c>
      <c r="L45" s="65" t="str">
        <f t="shared" si="16"/>
        <v>引分け</v>
      </c>
      <c r="M45" s="49"/>
      <c r="N45" s="49"/>
      <c r="O45" s="49"/>
      <c r="P45" s="32">
        <f t="shared" si="8"/>
      </c>
      <c r="Q45" s="32">
        <f t="shared" si="17"/>
        <v>0</v>
      </c>
      <c r="R45" s="32">
        <f>MAX(0,$Q$3:$Q45)</f>
        <v>340.99999999999966</v>
      </c>
      <c r="S45" s="53">
        <f t="shared" si="18"/>
        <v>340.99999999999966</v>
      </c>
      <c r="T45" s="94"/>
      <c r="U45" s="62">
        <f t="shared" si="19"/>
        <v>0</v>
      </c>
      <c r="V45" s="107">
        <v>100</v>
      </c>
      <c r="W45" s="54">
        <v>2</v>
      </c>
      <c r="X45" s="61" t="e">
        <f t="shared" si="14"/>
        <v>#DIV/0!</v>
      </c>
      <c r="Y45" s="60" t="e">
        <f t="shared" si="6"/>
        <v>#DIV/0!</v>
      </c>
    </row>
    <row r="46" spans="1:25" ht="13.5">
      <c r="A46" s="24"/>
      <c r="B46" s="48"/>
      <c r="C46" s="25"/>
      <c r="D46" s="69"/>
      <c r="E46" s="57"/>
      <c r="F46" s="99"/>
      <c r="G46" s="57"/>
      <c r="H46" s="58"/>
      <c r="I46" s="25"/>
      <c r="J46" s="64"/>
      <c r="K46" s="63"/>
      <c r="L46" s="65"/>
      <c r="M46" s="49"/>
      <c r="N46" s="49"/>
      <c r="O46" s="49"/>
      <c r="P46" s="32">
        <f t="shared" si="8"/>
      </c>
      <c r="Q46" s="32">
        <f t="shared" si="17"/>
        <v>0</v>
      </c>
      <c r="R46" s="32">
        <f>MAX(0,$Q$3:$Q46)</f>
        <v>340.99999999999966</v>
      </c>
      <c r="S46" s="53">
        <f t="shared" si="18"/>
        <v>340.99999999999966</v>
      </c>
      <c r="T46" s="96"/>
      <c r="U46" s="62"/>
      <c r="V46" s="53"/>
      <c r="W46" s="54"/>
      <c r="X46" s="61"/>
      <c r="Y46" s="61"/>
    </row>
    <row r="47" spans="1:25" ht="13.5">
      <c r="A47" s="24"/>
      <c r="B47" s="48"/>
      <c r="C47" s="25"/>
      <c r="D47" s="69"/>
      <c r="E47" s="57"/>
      <c r="F47" s="99"/>
      <c r="G47" s="57"/>
      <c r="H47" s="58"/>
      <c r="I47" s="25"/>
      <c r="J47" s="64"/>
      <c r="K47" s="63"/>
      <c r="L47" s="65"/>
      <c r="M47" s="49"/>
      <c r="N47" s="49"/>
      <c r="O47" s="49"/>
      <c r="P47" s="32">
        <f t="shared" si="8"/>
      </c>
      <c r="Q47" s="32">
        <f t="shared" si="17"/>
        <v>0</v>
      </c>
      <c r="R47" s="32">
        <f>MAX(0,$Q$3:$Q47)</f>
        <v>340.99999999999966</v>
      </c>
      <c r="S47" s="53">
        <f t="shared" si="18"/>
        <v>340.99999999999966</v>
      </c>
      <c r="T47" s="96"/>
      <c r="U47" s="62"/>
      <c r="V47" s="53"/>
      <c r="W47" s="54"/>
      <c r="X47" s="61"/>
      <c r="Y47" s="61"/>
    </row>
    <row r="48" spans="1:25" ht="13.5">
      <c r="A48" s="24"/>
      <c r="B48" s="48"/>
      <c r="C48" s="25"/>
      <c r="D48" s="69"/>
      <c r="E48" s="57"/>
      <c r="F48" s="99"/>
      <c r="G48" s="57"/>
      <c r="H48" s="58"/>
      <c r="I48" s="25"/>
      <c r="J48" s="64"/>
      <c r="K48" s="63"/>
      <c r="L48" s="65"/>
      <c r="M48" s="49"/>
      <c r="N48" s="49"/>
      <c r="O48" s="49"/>
      <c r="P48" s="32">
        <f t="shared" si="8"/>
      </c>
      <c r="Q48" s="32">
        <f t="shared" si="17"/>
        <v>0</v>
      </c>
      <c r="R48" s="32">
        <f>MAX(0,$Q$3:$Q48)</f>
        <v>340.99999999999966</v>
      </c>
      <c r="S48" s="53">
        <f t="shared" si="18"/>
        <v>340.99999999999966</v>
      </c>
      <c r="T48" s="96"/>
      <c r="U48" s="62"/>
      <c r="V48" s="53"/>
      <c r="W48" s="54"/>
      <c r="X48" s="61"/>
      <c r="Y48" s="61"/>
    </row>
    <row r="49" spans="1:25" ht="13.5">
      <c r="A49" s="24"/>
      <c r="B49" s="48"/>
      <c r="C49" s="25"/>
      <c r="D49" s="69"/>
      <c r="E49" s="57"/>
      <c r="F49" s="99"/>
      <c r="G49" s="57"/>
      <c r="H49" s="58"/>
      <c r="I49" s="25"/>
      <c r="J49" s="64"/>
      <c r="K49" s="63"/>
      <c r="L49" s="65"/>
      <c r="M49" s="49"/>
      <c r="N49" s="49"/>
      <c r="O49" s="49"/>
      <c r="P49" s="32">
        <f t="shared" si="8"/>
      </c>
      <c r="Q49" s="32">
        <f t="shared" si="17"/>
        <v>0</v>
      </c>
      <c r="R49" s="32">
        <f>MAX(0,$Q$3:$Q49)</f>
        <v>340.99999999999966</v>
      </c>
      <c r="S49" s="53">
        <f t="shared" si="18"/>
        <v>340.99999999999966</v>
      </c>
      <c r="T49" s="96"/>
      <c r="U49" s="62"/>
      <c r="V49" s="53"/>
      <c r="W49" s="54"/>
      <c r="X49" s="61"/>
      <c r="Y49" s="61"/>
    </row>
    <row r="50" spans="1:25" ht="13.5">
      <c r="A50" s="24"/>
      <c r="B50" s="48"/>
      <c r="C50" s="25"/>
      <c r="D50" s="69"/>
      <c r="E50" s="57"/>
      <c r="F50" s="99"/>
      <c r="G50" s="57"/>
      <c r="H50" s="58"/>
      <c r="I50" s="25"/>
      <c r="J50" s="64"/>
      <c r="K50" s="63"/>
      <c r="L50" s="65"/>
      <c r="M50" s="49"/>
      <c r="N50" s="49"/>
      <c r="O50" s="49"/>
      <c r="P50" s="32">
        <f t="shared" si="8"/>
      </c>
      <c r="Q50" s="32">
        <f t="shared" si="17"/>
        <v>0</v>
      </c>
      <c r="R50" s="32">
        <f>MAX(0,$Q$3:$Q50)</f>
        <v>340.99999999999966</v>
      </c>
      <c r="S50" s="53">
        <f t="shared" si="18"/>
        <v>340.99999999999966</v>
      </c>
      <c r="T50" s="96"/>
      <c r="U50" s="62"/>
      <c r="V50" s="53"/>
      <c r="W50" s="54"/>
      <c r="X50" s="61"/>
      <c r="Y50" s="61"/>
    </row>
    <row r="51" spans="1:25" ht="13.5">
      <c r="A51" s="24"/>
      <c r="B51" s="48"/>
      <c r="C51" s="25"/>
      <c r="D51" s="69"/>
      <c r="E51" s="57"/>
      <c r="F51" s="99"/>
      <c r="G51" s="57"/>
      <c r="H51" s="58"/>
      <c r="I51" s="25"/>
      <c r="J51" s="64"/>
      <c r="K51" s="63"/>
      <c r="L51" s="65"/>
      <c r="M51" s="49"/>
      <c r="N51" s="49"/>
      <c r="O51" s="49"/>
      <c r="P51" s="32">
        <f t="shared" si="8"/>
      </c>
      <c r="Q51" s="32">
        <f t="shared" si="17"/>
        <v>0</v>
      </c>
      <c r="R51" s="32">
        <f>MAX(0,$Q$3:$Q51)</f>
        <v>340.99999999999966</v>
      </c>
      <c r="S51" s="53">
        <f t="shared" si="18"/>
        <v>340.99999999999966</v>
      </c>
      <c r="T51" s="96"/>
      <c r="U51" s="62"/>
      <c r="V51" s="53"/>
      <c r="W51" s="54"/>
      <c r="X51" s="61"/>
      <c r="Y51" s="61"/>
    </row>
    <row r="52" spans="1:25" ht="13.5">
      <c r="A52" s="24"/>
      <c r="B52" s="48"/>
      <c r="C52" s="25"/>
      <c r="D52" s="69"/>
      <c r="E52" s="57"/>
      <c r="F52" s="99"/>
      <c r="G52" s="57"/>
      <c r="H52" s="58"/>
      <c r="I52" s="25"/>
      <c r="J52" s="64"/>
      <c r="K52" s="63"/>
      <c r="L52" s="65"/>
      <c r="M52" s="49"/>
      <c r="N52" s="49"/>
      <c r="O52" s="49"/>
      <c r="P52" s="32">
        <f t="shared" si="8"/>
      </c>
      <c r="Q52" s="32">
        <f t="shared" si="17"/>
        <v>0</v>
      </c>
      <c r="R52" s="32">
        <f>MAX(0,$Q$3:$Q52)</f>
        <v>340.99999999999966</v>
      </c>
      <c r="S52" s="53">
        <f t="shared" si="18"/>
        <v>340.99999999999966</v>
      </c>
      <c r="T52" s="96"/>
      <c r="U52" s="62"/>
      <c r="V52" s="53"/>
      <c r="W52" s="54"/>
      <c r="X52" s="61"/>
      <c r="Y52" s="61"/>
    </row>
    <row r="53" spans="1:25" ht="13.5">
      <c r="A53" s="24"/>
      <c r="B53" s="48"/>
      <c r="C53" s="25"/>
      <c r="D53" s="69"/>
      <c r="E53" s="57"/>
      <c r="F53" s="99"/>
      <c r="G53" s="57"/>
      <c r="H53" s="58"/>
      <c r="I53" s="25"/>
      <c r="J53" s="64"/>
      <c r="K53" s="63"/>
      <c r="L53" s="65"/>
      <c r="M53" s="49"/>
      <c r="N53" s="49"/>
      <c r="O53" s="49"/>
      <c r="P53" s="32">
        <f t="shared" si="8"/>
      </c>
      <c r="Q53" s="32">
        <f t="shared" si="17"/>
        <v>0</v>
      </c>
      <c r="R53" s="32">
        <f>MAX(0,$Q$3:$Q53)</f>
        <v>340.99999999999966</v>
      </c>
      <c r="S53" s="53">
        <f t="shared" si="18"/>
        <v>340.99999999999966</v>
      </c>
      <c r="T53" s="96"/>
      <c r="U53" s="62"/>
      <c r="V53" s="53"/>
      <c r="W53" s="54"/>
      <c r="X53" s="61"/>
      <c r="Y53" s="61"/>
    </row>
    <row r="54" spans="1:25" ht="13.5">
      <c r="A54" s="24"/>
      <c r="B54" s="48"/>
      <c r="C54" s="25"/>
      <c r="D54" s="69"/>
      <c r="E54" s="57"/>
      <c r="F54" s="99"/>
      <c r="G54" s="57"/>
      <c r="H54" s="58"/>
      <c r="I54" s="25"/>
      <c r="J54" s="64"/>
      <c r="K54" s="63"/>
      <c r="L54" s="65"/>
      <c r="M54" s="49"/>
      <c r="N54" s="49"/>
      <c r="O54" s="49"/>
      <c r="P54" s="32">
        <f t="shared" si="8"/>
      </c>
      <c r="Q54" s="32">
        <f t="shared" si="17"/>
        <v>0</v>
      </c>
      <c r="R54" s="32">
        <f>MAX(0,$Q$3:$Q54)</f>
        <v>340.99999999999966</v>
      </c>
      <c r="S54" s="53">
        <f t="shared" si="18"/>
        <v>340.99999999999966</v>
      </c>
      <c r="T54" s="96"/>
      <c r="U54" s="62"/>
      <c r="V54" s="53"/>
      <c r="W54" s="54"/>
      <c r="X54" s="61"/>
      <c r="Y54" s="61"/>
    </row>
    <row r="55" spans="1:25" ht="13.5">
      <c r="A55" s="24"/>
      <c r="B55" s="48"/>
      <c r="C55" s="25"/>
      <c r="D55" s="69"/>
      <c r="E55" s="57"/>
      <c r="F55" s="99"/>
      <c r="G55" s="57"/>
      <c r="H55" s="58"/>
      <c r="I55" s="25"/>
      <c r="J55" s="64"/>
      <c r="K55" s="63"/>
      <c r="L55" s="65"/>
      <c r="M55" s="49"/>
      <c r="N55" s="49"/>
      <c r="O55" s="49"/>
      <c r="P55" s="32">
        <f t="shared" si="8"/>
      </c>
      <c r="Q55" s="32">
        <f t="shared" si="17"/>
        <v>0</v>
      </c>
      <c r="R55" s="32">
        <f>MAX(0,$Q$3:$Q55)</f>
        <v>340.99999999999966</v>
      </c>
      <c r="S55" s="53">
        <f t="shared" si="18"/>
        <v>340.99999999999966</v>
      </c>
      <c r="T55" s="96"/>
      <c r="U55" s="62"/>
      <c r="V55" s="53"/>
      <c r="W55" s="54"/>
      <c r="X55" s="61"/>
      <c r="Y55" s="61"/>
    </row>
    <row r="56" spans="1:25" ht="13.5">
      <c r="A56" s="24"/>
      <c r="B56" s="48"/>
      <c r="C56" s="25"/>
      <c r="D56" s="69"/>
      <c r="E56" s="57"/>
      <c r="F56" s="99"/>
      <c r="G56" s="57"/>
      <c r="H56" s="58"/>
      <c r="I56" s="25"/>
      <c r="J56" s="64"/>
      <c r="K56" s="63"/>
      <c r="L56" s="65"/>
      <c r="M56" s="49"/>
      <c r="N56" s="49"/>
      <c r="O56" s="49"/>
      <c r="P56" s="32">
        <f t="shared" si="8"/>
      </c>
      <c r="Q56" s="32">
        <f t="shared" si="17"/>
        <v>0</v>
      </c>
      <c r="R56" s="32">
        <f>MAX(0,$Q$3:$Q56)</f>
        <v>340.99999999999966</v>
      </c>
      <c r="S56" s="53">
        <f t="shared" si="18"/>
        <v>340.99999999999966</v>
      </c>
      <c r="T56" s="96"/>
      <c r="U56" s="62"/>
      <c r="V56" s="53"/>
      <c r="W56" s="54"/>
      <c r="X56" s="61"/>
      <c r="Y56" s="61"/>
    </row>
    <row r="57" spans="1:25" ht="13.5">
      <c r="A57" s="25"/>
      <c r="B57" s="48"/>
      <c r="C57" s="25"/>
      <c r="D57" s="69"/>
      <c r="E57" s="57"/>
      <c r="F57" s="58"/>
      <c r="G57" s="57"/>
      <c r="H57" s="58"/>
      <c r="I57" s="25"/>
      <c r="J57" s="64"/>
      <c r="K57" s="63"/>
      <c r="L57" s="65"/>
      <c r="M57" s="49"/>
      <c r="N57" s="49"/>
      <c r="O57" s="49"/>
      <c r="P57" s="32">
        <f>IF(ISNUMBER(INDEX($K:$K,ROW())),IF(AND(ISNUMBER(INDEX($K:$K,ROW()-1)),ROW()&gt;1),INDEX(P:P,ROW()-1)*(SIGN(INDEX($K:$K,ROW()-1))=SIGN(INDEX($K:$K,ROW()))),0)+SIGN(INDEX($K:$K,ROW())),"")</f>
      </c>
      <c r="Q57" s="32">
        <f>Q56+J57</f>
        <v>0</v>
      </c>
      <c r="R57" s="32">
        <f>MAX(0,$Q$3:$Q57)</f>
        <v>340.99999999999966</v>
      </c>
      <c r="S57" s="53">
        <f>R57-Q57</f>
        <v>340.99999999999966</v>
      </c>
      <c r="T57" s="98"/>
      <c r="U57" s="62"/>
      <c r="V57" s="53"/>
      <c r="W57" s="54"/>
      <c r="X57" s="61"/>
      <c r="Y57" s="61"/>
    </row>
    <row r="58" spans="1:25" ht="13.5">
      <c r="A58" s="25"/>
      <c r="B58" s="48"/>
      <c r="C58" s="25"/>
      <c r="D58" s="69"/>
      <c r="E58" s="57"/>
      <c r="F58" s="58"/>
      <c r="G58" s="57"/>
      <c r="H58" s="58"/>
      <c r="I58" s="25"/>
      <c r="J58" s="64"/>
      <c r="K58" s="63"/>
      <c r="L58" s="65"/>
      <c r="M58" s="49"/>
      <c r="N58" s="49"/>
      <c r="O58" s="49"/>
      <c r="P58" s="32">
        <f>IF(ISNUMBER(INDEX($K:$K,ROW())),IF(AND(ISNUMBER(INDEX($K:$K,ROW()-1)),ROW()&gt;1),INDEX(P:P,ROW()-1)*(SIGN(INDEX($K:$K,ROW()-1))=SIGN(INDEX($K:$K,ROW()))),0)+SIGN(INDEX($K:$K,ROW())),"")</f>
      </c>
      <c r="Q58" s="32">
        <f>Q57+J58</f>
        <v>0</v>
      </c>
      <c r="R58" s="32">
        <f>MAX(0,$Q$3:$Q58)</f>
        <v>340.99999999999966</v>
      </c>
      <c r="S58" s="53">
        <f>R58-Q58</f>
        <v>340.99999999999966</v>
      </c>
      <c r="T58" s="79"/>
      <c r="U58" s="62"/>
      <c r="V58" s="53"/>
      <c r="W58" s="54"/>
      <c r="X58" s="61"/>
      <c r="Y58" s="61"/>
    </row>
    <row r="59" spans="1:25" ht="13.5">
      <c r="A59" s="25"/>
      <c r="B59" s="48"/>
      <c r="C59" s="25"/>
      <c r="D59" s="69"/>
      <c r="E59" s="57"/>
      <c r="F59" s="58"/>
      <c r="G59" s="57"/>
      <c r="H59" s="58"/>
      <c r="I59" s="25"/>
      <c r="J59" s="64"/>
      <c r="K59" s="63"/>
      <c r="L59" s="65"/>
      <c r="M59" s="49"/>
      <c r="N59" s="49"/>
      <c r="O59" s="49"/>
      <c r="P59" s="32"/>
      <c r="Q59" s="32"/>
      <c r="R59" s="32"/>
      <c r="S59" s="53"/>
      <c r="T59" s="79"/>
      <c r="U59" s="62"/>
      <c r="V59" s="53"/>
      <c r="W59" s="54"/>
      <c r="X59" s="61"/>
      <c r="Y59" s="61"/>
    </row>
    <row r="60" spans="1:25" ht="13.5">
      <c r="A60" s="25"/>
      <c r="B60" s="48"/>
      <c r="C60" s="25"/>
      <c r="D60" s="69"/>
      <c r="E60" s="57"/>
      <c r="F60" s="58"/>
      <c r="G60" s="57"/>
      <c r="H60" s="58"/>
      <c r="I60" s="25"/>
      <c r="J60" s="64"/>
      <c r="K60" s="63"/>
      <c r="L60" s="65"/>
      <c r="M60" s="49"/>
      <c r="N60" s="49"/>
      <c r="O60" s="49"/>
      <c r="P60" s="32"/>
      <c r="Q60" s="32"/>
      <c r="R60" s="32"/>
      <c r="S60" s="53"/>
      <c r="T60" s="79"/>
      <c r="U60" s="62"/>
      <c r="V60" s="53"/>
      <c r="W60" s="54"/>
      <c r="X60" s="61"/>
      <c r="Y60" s="61"/>
    </row>
    <row r="61" spans="1:25" ht="13.5">
      <c r="A61" s="25"/>
      <c r="B61" s="48"/>
      <c r="C61" s="25"/>
      <c r="D61" s="69"/>
      <c r="E61" s="57"/>
      <c r="F61" s="58"/>
      <c r="G61" s="57"/>
      <c r="H61" s="58"/>
      <c r="I61" s="25"/>
      <c r="J61" s="64"/>
      <c r="K61" s="63"/>
      <c r="L61" s="65"/>
      <c r="M61" s="49"/>
      <c r="N61" s="49"/>
      <c r="O61" s="49"/>
      <c r="P61" s="32"/>
      <c r="Q61" s="32"/>
      <c r="R61" s="32"/>
      <c r="S61" s="53"/>
      <c r="T61" s="79"/>
      <c r="U61" s="62"/>
      <c r="V61" s="53"/>
      <c r="W61" s="54"/>
      <c r="X61" s="61"/>
      <c r="Y61" s="61"/>
    </row>
    <row r="62" spans="1:25" ht="13.5">
      <c r="A62" s="24"/>
      <c r="B62" s="48"/>
      <c r="C62" s="25"/>
      <c r="D62" s="69"/>
      <c r="E62" s="25"/>
      <c r="F62" s="25"/>
      <c r="G62" s="25"/>
      <c r="H62" s="25"/>
      <c r="I62" s="25"/>
      <c r="J62" s="64"/>
      <c r="K62" s="63"/>
      <c r="L62" s="65"/>
      <c r="M62" s="25"/>
      <c r="N62" s="25"/>
      <c r="O62" s="25"/>
      <c r="P62" s="32"/>
      <c r="Q62" s="32"/>
      <c r="R62" s="32"/>
      <c r="S62" s="53"/>
      <c r="T62" s="53"/>
      <c r="U62" s="62"/>
      <c r="V62" s="53"/>
      <c r="W62" s="54"/>
      <c r="X62" s="61"/>
      <c r="Y62" s="61"/>
    </row>
    <row r="63" spans="1:25" ht="14.25" thickBot="1">
      <c r="A63" s="28"/>
      <c r="B63" s="91"/>
      <c r="C63" s="27"/>
      <c r="D63" s="76"/>
      <c r="E63" s="27"/>
      <c r="F63" s="27"/>
      <c r="G63" s="27"/>
      <c r="H63" s="27"/>
      <c r="I63" s="27"/>
      <c r="J63" s="89"/>
      <c r="K63" s="77"/>
      <c r="L63" s="78"/>
      <c r="M63" s="27"/>
      <c r="N63" s="27"/>
      <c r="O63" s="27"/>
      <c r="P63" s="90"/>
      <c r="Q63" s="90"/>
      <c r="R63" s="90"/>
      <c r="S63" s="71"/>
      <c r="T63" s="71"/>
      <c r="U63" s="70"/>
      <c r="V63" s="71"/>
      <c r="W63" s="72"/>
      <c r="X63" s="73"/>
      <c r="Y63" s="73"/>
    </row>
    <row r="64" spans="1:25" ht="14.25" thickBot="1">
      <c r="A64" s="29"/>
      <c r="B64" s="30"/>
      <c r="C64" s="30"/>
      <c r="D64" s="30"/>
      <c r="E64" s="30"/>
      <c r="F64" s="30"/>
      <c r="G64" s="30"/>
      <c r="H64" s="30"/>
      <c r="I64" s="31"/>
      <c r="J64" s="66" t="s">
        <v>14</v>
      </c>
      <c r="K64" s="67" t="e">
        <f>SUM(K3:K63)</f>
        <v>#DIV/0!</v>
      </c>
      <c r="L64" s="68"/>
      <c r="M64" s="30"/>
      <c r="N64" s="30"/>
      <c r="O64" s="31"/>
      <c r="P64" s="92"/>
      <c r="Q64" s="92"/>
      <c r="R64" s="92"/>
      <c r="S64" s="92"/>
      <c r="T64" s="74"/>
      <c r="U64" s="75"/>
      <c r="V64" s="75"/>
      <c r="W64" s="75"/>
      <c r="X64" s="75"/>
      <c r="Y64" s="93" t="e">
        <f>K64+X3</f>
        <v>#DIV/0!</v>
      </c>
    </row>
    <row r="65" spans="16:25" ht="13.5" customHeight="1"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6:25" ht="13.5" customHeight="1"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6:25" ht="13.5" customHeight="1"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6:25" ht="13.5" customHeight="1"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6:25" ht="13.5" customHeight="1"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6:25" ht="13.5" customHeight="1"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6:25" ht="13.5" customHeight="1"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6:25" ht="13.5" customHeight="1"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6:25" ht="13.5" customHeight="1"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6:25" ht="13.5" customHeight="1"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6:25" ht="13.5" customHeight="1"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6:25" ht="13.5" customHeight="1"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6:25" ht="13.5" customHeight="1"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6:25" ht="13.5" customHeight="1"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6:25" ht="13.5" customHeight="1"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6:25" ht="13.5" customHeight="1"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6:25" ht="13.5" customHeight="1"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6:25" ht="13.5" customHeight="1"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6:25" ht="13.5" customHeight="1"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6:25" ht="13.5" customHeight="1"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6:25" ht="13.5" customHeight="1"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16:25" ht="13.5" customHeight="1"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6:25" ht="13.5" customHeight="1"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6:25" ht="13.5" customHeight="1"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16:25" ht="13.5" customHeight="1"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16:25" ht="13.5" customHeight="1"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16:25" ht="13.5" customHeight="1"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16:25" ht="13.5" customHeight="1"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16:25" ht="13.5" customHeight="1"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16:25" ht="13.5" customHeight="1"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16:25" ht="13.5" customHeight="1"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6:25" ht="13.5" customHeight="1"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16:25" ht="13.5" customHeight="1"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16:25" ht="13.5" customHeight="1"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6:25" ht="13.5" customHeight="1"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6:25" ht="13.5" customHeight="1"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16:25" ht="13.5" customHeight="1"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16:25" ht="13.5" customHeight="1"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16:25" ht="13.5" customHeight="1"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16:25" ht="13.5" customHeight="1"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6:25" ht="13.5" customHeight="1"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6:25" ht="13.5" customHeight="1"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6:25" ht="13.5" customHeight="1"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6:25" ht="13.5" customHeight="1"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6:25" ht="13.5" customHeight="1"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16:25" ht="13.5" customHeight="1"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16:25" ht="13.5" customHeight="1"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6:25" ht="13.5" customHeight="1"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6:25" ht="13.5" customHeight="1"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6:25" ht="13.5" customHeight="1"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6:25" ht="13.5" customHeight="1"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6:25" ht="13.5" customHeight="1"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16:25" ht="13.5" customHeight="1"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16:25" ht="13.5" customHeight="1"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16:25" ht="13.5" customHeight="1"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16:25" ht="13.5" customHeight="1">
      <c r="P120" s="36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16:25" ht="13.5" customHeight="1"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16:25" ht="13.5" customHeight="1">
      <c r="P122" s="36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16:25" ht="13.5" customHeight="1">
      <c r="P123" s="36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16:25" ht="13.5" customHeight="1">
      <c r="P124" s="36"/>
      <c r="Q124" s="36"/>
      <c r="R124" s="36"/>
      <c r="S124" s="36"/>
      <c r="T124" s="36"/>
      <c r="U124" s="36"/>
      <c r="V124" s="36"/>
      <c r="W124" s="36"/>
      <c r="X124" s="36"/>
      <c r="Y124" s="36"/>
    </row>
    <row r="125" spans="16:25" ht="13.5" customHeight="1"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16:25" ht="13.5" customHeight="1"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16:25" ht="13.5" customHeight="1"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6:25" ht="13.5" customHeight="1"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16:25" ht="13.5" customHeight="1"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16:25" ht="13.5" customHeight="1"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6:25" ht="13.5" customHeight="1"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16:25" ht="13.5" customHeight="1"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16:25" ht="13.5" customHeight="1"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16:25" ht="13.5" customHeight="1"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16:25" ht="13.5" customHeight="1"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16:25" ht="13.5" customHeight="1">
      <c r="P136" s="36"/>
      <c r="Q136" s="36"/>
      <c r="R136" s="36"/>
      <c r="S136" s="36"/>
      <c r="T136" s="36"/>
      <c r="U136" s="36"/>
      <c r="V136" s="36"/>
      <c r="W136" s="36"/>
      <c r="X136" s="36"/>
      <c r="Y136" s="36"/>
    </row>
    <row r="137" spans="16:25" ht="13.5" customHeight="1">
      <c r="P137" s="36"/>
      <c r="Q137" s="36"/>
      <c r="R137" s="36"/>
      <c r="S137" s="36"/>
      <c r="T137" s="36"/>
      <c r="U137" s="36"/>
      <c r="V137" s="36"/>
      <c r="W137" s="36"/>
      <c r="X137" s="36"/>
      <c r="Y137" s="36"/>
    </row>
    <row r="138" spans="16:25" ht="13.5" customHeight="1"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6:25" ht="13.5" customHeight="1">
      <c r="P139" s="36"/>
      <c r="Q139" s="36"/>
      <c r="R139" s="36"/>
      <c r="S139" s="36"/>
      <c r="T139" s="36"/>
      <c r="U139" s="36"/>
      <c r="V139" s="36"/>
      <c r="W139" s="36"/>
      <c r="X139" s="36"/>
      <c r="Y139" s="36"/>
    </row>
    <row r="140" spans="16:25" ht="13.5" customHeight="1">
      <c r="P140" s="36"/>
      <c r="Q140" s="36"/>
      <c r="R140" s="36"/>
      <c r="S140" s="36"/>
      <c r="T140" s="36"/>
      <c r="U140" s="36"/>
      <c r="V140" s="36"/>
      <c r="W140" s="36"/>
      <c r="X140" s="36"/>
      <c r="Y140" s="36"/>
    </row>
    <row r="141" spans="16:25" ht="13.5" customHeight="1">
      <c r="P141" s="36"/>
      <c r="Q141" s="36"/>
      <c r="R141" s="36"/>
      <c r="S141" s="36"/>
      <c r="T141" s="36"/>
      <c r="U141" s="36"/>
      <c r="V141" s="36"/>
      <c r="W141" s="36"/>
      <c r="X141" s="36"/>
      <c r="Y141" s="36"/>
    </row>
    <row r="142" spans="16:25" ht="13.5" customHeight="1"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6:25" ht="13.5" customHeight="1">
      <c r="P143" s="36"/>
      <c r="Q143" s="36"/>
      <c r="R143" s="36"/>
      <c r="S143" s="36"/>
      <c r="T143" s="36"/>
      <c r="U143" s="36"/>
      <c r="V143" s="36"/>
      <c r="W143" s="36"/>
      <c r="X143" s="36"/>
      <c r="Y143" s="36"/>
    </row>
    <row r="144" spans="16:25" ht="13.5" customHeight="1">
      <c r="P144" s="36"/>
      <c r="Q144" s="36"/>
      <c r="R144" s="36"/>
      <c r="S144" s="36"/>
      <c r="T144" s="36"/>
      <c r="U144" s="36"/>
      <c r="V144" s="36"/>
      <c r="W144" s="36"/>
      <c r="X144" s="36"/>
      <c r="Y144" s="36"/>
    </row>
    <row r="145" spans="16:25" ht="13.5" customHeight="1">
      <c r="P145" s="36"/>
      <c r="Q145" s="36"/>
      <c r="R145" s="36"/>
      <c r="S145" s="36"/>
      <c r="T145" s="36"/>
      <c r="U145" s="36"/>
      <c r="V145" s="36"/>
      <c r="W145" s="36"/>
      <c r="X145" s="36"/>
      <c r="Y145" s="36"/>
    </row>
    <row r="146" spans="16:25" ht="13.5" customHeight="1">
      <c r="P146" s="36"/>
      <c r="Q146" s="36"/>
      <c r="R146" s="36"/>
      <c r="S146" s="36"/>
      <c r="T146" s="36"/>
      <c r="U146" s="36"/>
      <c r="V146" s="36"/>
      <c r="W146" s="36"/>
      <c r="X146" s="36"/>
      <c r="Y146" s="36"/>
    </row>
    <row r="147" spans="16:25" ht="13.5" customHeight="1"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16:25" ht="13.5" customHeight="1"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6:25" ht="13.5" customHeight="1"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0" spans="16:25" ht="13.5" customHeight="1"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6:25" ht="13.5" customHeight="1"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16:25" ht="13.5" customHeight="1"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16:25" ht="13.5" customHeight="1"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6:25" ht="13.5" customHeight="1"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6:25" ht="13.5" customHeight="1"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6:25" ht="13.5" customHeight="1"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6:25" ht="13.5" customHeight="1"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6:25" ht="13.5" customHeight="1"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16:25" ht="13.5" customHeight="1"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6:25" ht="13.5" customHeight="1"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6:25" ht="13.5" customHeight="1"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6:25" ht="13.5" customHeight="1">
      <c r="P162" s="36"/>
      <c r="Q162" s="36"/>
      <c r="R162" s="36"/>
      <c r="S162" s="36"/>
      <c r="T162" s="36"/>
      <c r="U162" s="36"/>
      <c r="V162" s="36"/>
      <c r="W162" s="36"/>
      <c r="X162" s="36"/>
      <c r="Y162" s="36"/>
    </row>
    <row r="163" spans="16:25" ht="13.5" customHeight="1">
      <c r="P163" s="36"/>
      <c r="Q163" s="36"/>
      <c r="R163" s="36"/>
      <c r="S163" s="36"/>
      <c r="T163" s="36"/>
      <c r="U163" s="36"/>
      <c r="V163" s="36"/>
      <c r="W163" s="36"/>
      <c r="X163" s="36"/>
      <c r="Y163" s="36"/>
    </row>
    <row r="164" spans="16:25" ht="13.5" customHeight="1">
      <c r="P164" s="36"/>
      <c r="Q164" s="36"/>
      <c r="R164" s="36"/>
      <c r="S164" s="36"/>
      <c r="T164" s="36"/>
      <c r="U164" s="36"/>
      <c r="V164" s="36"/>
      <c r="W164" s="36"/>
      <c r="X164" s="36"/>
      <c r="Y164" s="36"/>
    </row>
    <row r="165" spans="16:25" ht="13.5" customHeight="1"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spans="16:25" ht="13.5" customHeight="1"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6:25" ht="13.5" customHeight="1"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6:25" ht="13.5" customHeight="1"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6:25" ht="13.5" customHeight="1"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6:25" ht="13.5" customHeight="1"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6:25" ht="13.5" customHeight="1"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</sheetData>
  <sheetProtection/>
  <protectedRanges>
    <protectedRange password="CC4B" sqref="AD3:AH33" name="範囲7"/>
    <protectedRange password="CC4B" sqref="AB3" name="範囲6"/>
    <protectedRange password="CC4B" sqref="X3" name="範囲5"/>
    <protectedRange password="CC4B" sqref="V3:W64" name="範囲4"/>
    <protectedRange password="CC4B" sqref="H7:H8 T3 T26 T29 T31:T33 T6:T24 T36:T64 M3:S64 H3" name="範囲3"/>
    <protectedRange password="CC4B" sqref="T34:T35 T30 T27:T28 T25 H9:H63 I3:I63 E3:G63 T4:T5 H4:H6" name="範囲2"/>
    <protectedRange password="CC4B" sqref="A3:C63" name="範囲1"/>
  </protectedRanges>
  <mergeCells count="3">
    <mergeCell ref="AA2:AB2"/>
    <mergeCell ref="AD2:AE2"/>
    <mergeCell ref="AD36:AE3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J29"/>
  <sheetViews>
    <sheetView zoomScaleSheetLayoutView="100" workbookViewId="0" topLeftCell="A1">
      <selection activeCell="D1" sqref="D1"/>
    </sheetView>
  </sheetViews>
  <sheetFormatPr defaultColWidth="9.00390625" defaultRowHeight="13.5"/>
  <sheetData>
    <row r="1" ht="13.5">
      <c r="A1" t="s">
        <v>38</v>
      </c>
    </row>
    <row r="2" spans="1:10" ht="13.5">
      <c r="A2" s="119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3.5">
      <c r="A3" s="120"/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3.5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3.5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3.5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13.5">
      <c r="A7" s="120"/>
      <c r="B7" s="120"/>
      <c r="C7" s="120"/>
      <c r="D7" s="120"/>
      <c r="E7" s="120"/>
      <c r="F7" s="120"/>
      <c r="G7" s="120"/>
      <c r="H7" s="120"/>
      <c r="I7" s="120"/>
      <c r="J7" s="120"/>
    </row>
    <row r="8" spans="1:10" ht="13.5">
      <c r="A8" s="120"/>
      <c r="B8" s="120"/>
      <c r="C8" s="120"/>
      <c r="D8" s="120"/>
      <c r="E8" s="120"/>
      <c r="F8" s="120"/>
      <c r="G8" s="120"/>
      <c r="H8" s="120"/>
      <c r="I8" s="120"/>
      <c r="J8" s="120"/>
    </row>
    <row r="9" spans="1:10" ht="13.5">
      <c r="A9" s="120"/>
      <c r="B9" s="120"/>
      <c r="C9" s="120"/>
      <c r="D9" s="120"/>
      <c r="E9" s="120"/>
      <c r="F9" s="120"/>
      <c r="G9" s="120"/>
      <c r="H9" s="120"/>
      <c r="I9" s="120"/>
      <c r="J9" s="120"/>
    </row>
    <row r="11" ht="13.5">
      <c r="A11" t="s">
        <v>39</v>
      </c>
    </row>
    <row r="12" spans="1:10" ht="13.5">
      <c r="A12" s="121" t="s">
        <v>132</v>
      </c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ht="13.5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 ht="13.5">
      <c r="A14" s="122"/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0" ht="13.5">
      <c r="A15" s="122"/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0" ht="13.5">
      <c r="A16" s="122"/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0" ht="13.5">
      <c r="A17" s="122"/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ht="13.5">
      <c r="A18" s="122"/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0" ht="36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  <row r="21" ht="13.5">
      <c r="A21" t="s">
        <v>40</v>
      </c>
    </row>
    <row r="22" spans="1:10" ht="13.5">
      <c r="A22" s="122"/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13.5">
      <c r="A23" s="122"/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3.5">
      <c r="A24" s="122"/>
      <c r="B24" s="122"/>
      <c r="C24" s="122"/>
      <c r="D24" s="122"/>
      <c r="E24" s="122"/>
      <c r="F24" s="122"/>
      <c r="G24" s="122"/>
      <c r="H24" s="122"/>
      <c r="I24" s="122"/>
      <c r="J24" s="122"/>
    </row>
    <row r="25" spans="1:10" ht="13.5">
      <c r="A25" s="122"/>
      <c r="B25" s="122"/>
      <c r="C25" s="122"/>
      <c r="D25" s="122"/>
      <c r="E25" s="122"/>
      <c r="F25" s="122"/>
      <c r="G25" s="122"/>
      <c r="H25" s="122"/>
      <c r="I25" s="122"/>
      <c r="J25" s="122"/>
    </row>
    <row r="26" spans="1:10" ht="13.5">
      <c r="A26" s="122"/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ht="13.5">
      <c r="A27" s="122"/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ht="13.5">
      <c r="A28" s="122"/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ht="13.5">
      <c r="A29" s="122"/>
      <c r="B29" s="122"/>
      <c r="C29" s="122"/>
      <c r="D29" s="122"/>
      <c r="E29" s="122"/>
      <c r="F29" s="122"/>
      <c r="G29" s="122"/>
      <c r="H29" s="122"/>
      <c r="I29" s="122"/>
      <c r="J29" s="122"/>
    </row>
  </sheetData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Q30"/>
  <sheetViews>
    <sheetView zoomScaleSheetLayoutView="100" workbookViewId="0" topLeftCell="A1">
      <selection activeCell="D1" sqref="D1"/>
    </sheetView>
  </sheetViews>
  <sheetFormatPr defaultColWidth="8.875" defaultRowHeight="23.25" customHeight="1"/>
  <cols>
    <col min="1" max="1" width="3.50390625" style="0" bestFit="1" customWidth="1"/>
    <col min="2" max="2" width="10.875" style="0" customWidth="1"/>
    <col min="3" max="17" width="15.00390625" style="0" customWidth="1"/>
  </cols>
  <sheetData>
    <row r="1" spans="1:17" ht="21.75" customHeight="1">
      <c r="A1" s="25"/>
      <c r="B1" s="25" t="s">
        <v>87</v>
      </c>
      <c r="C1" s="58" t="s">
        <v>101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21.75" customHeight="1">
      <c r="A2" s="25">
        <v>1</v>
      </c>
      <c r="B2" s="25" t="s">
        <v>71</v>
      </c>
      <c r="C2" s="108" t="s">
        <v>112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21.75" customHeight="1">
      <c r="A3" s="25">
        <v>2</v>
      </c>
      <c r="B3" s="25" t="s">
        <v>72</v>
      </c>
      <c r="C3" s="110" t="s">
        <v>122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21.75" customHeight="1">
      <c r="A4" s="25">
        <v>3</v>
      </c>
      <c r="B4" s="25" t="s">
        <v>73</v>
      </c>
      <c r="C4" s="108" t="s">
        <v>121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21.75" customHeight="1">
      <c r="A5" s="25">
        <v>4</v>
      </c>
      <c r="B5" s="25" t="s">
        <v>74</v>
      </c>
      <c r="C5" s="108" t="s">
        <v>120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21.75" customHeight="1">
      <c r="A6" s="25">
        <v>5</v>
      </c>
      <c r="B6" s="25" t="s">
        <v>75</v>
      </c>
      <c r="C6" s="108" t="s">
        <v>127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ht="21.75" customHeight="1">
      <c r="A7" s="25">
        <v>6</v>
      </c>
      <c r="B7" s="25" t="s">
        <v>76</v>
      </c>
      <c r="C7" s="108" t="s">
        <v>119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ht="21.75" customHeight="1">
      <c r="A8" s="25">
        <v>7</v>
      </c>
      <c r="B8" s="25" t="s">
        <v>77</v>
      </c>
      <c r="C8" s="108" t="s">
        <v>119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21.75" customHeight="1">
      <c r="A9" s="25">
        <v>8</v>
      </c>
      <c r="B9" s="25" t="s">
        <v>78</v>
      </c>
      <c r="C9" s="110" t="s">
        <v>118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7" ht="21.75" customHeight="1">
      <c r="A10" s="25">
        <v>9</v>
      </c>
      <c r="B10" s="25" t="s">
        <v>79</v>
      </c>
      <c r="C10" s="108" t="s">
        <v>117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21.75" customHeight="1">
      <c r="A11" s="25">
        <v>10</v>
      </c>
      <c r="B11" s="25" t="s">
        <v>80</v>
      </c>
      <c r="C11" s="108" t="s">
        <v>116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ht="21.75" customHeight="1">
      <c r="A12" s="25">
        <v>11</v>
      </c>
      <c r="B12" s="25" t="s">
        <v>81</v>
      </c>
      <c r="C12" s="108" t="s">
        <v>116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7" ht="21.75" customHeight="1">
      <c r="A13" s="25">
        <v>12</v>
      </c>
      <c r="B13" s="25" t="s">
        <v>82</v>
      </c>
      <c r="C13" s="108" t="s">
        <v>115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7" ht="21.75" customHeight="1">
      <c r="A14" s="25">
        <v>13</v>
      </c>
      <c r="B14" s="25" t="s">
        <v>83</v>
      </c>
      <c r="C14" s="108" t="s">
        <v>114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7" ht="21.75" customHeight="1">
      <c r="A15" s="25">
        <v>14</v>
      </c>
      <c r="B15" s="25" t="s">
        <v>84</v>
      </c>
      <c r="C15" s="108" t="s">
        <v>111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17" ht="21.75" customHeight="1">
      <c r="A16" s="25">
        <v>15</v>
      </c>
      <c r="B16" s="25" t="s">
        <v>85</v>
      </c>
      <c r="C16" s="108" t="s">
        <v>112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ht="21.75" customHeight="1">
      <c r="A17" s="25">
        <v>16</v>
      </c>
      <c r="B17" s="25" t="s">
        <v>86</v>
      </c>
      <c r="C17" s="108" t="s">
        <v>113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ht="21.75" customHeight="1">
      <c r="A18" s="25">
        <v>17</v>
      </c>
      <c r="B18" s="25" t="s">
        <v>88</v>
      </c>
      <c r="C18" s="108" t="s">
        <v>128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ht="21.75" customHeight="1">
      <c r="A19" s="25">
        <v>18</v>
      </c>
      <c r="B19" s="25" t="s">
        <v>89</v>
      </c>
      <c r="C19" s="108" t="s">
        <v>110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21.75" customHeight="1">
      <c r="A20" s="25">
        <v>19</v>
      </c>
      <c r="B20" s="25" t="s">
        <v>90</v>
      </c>
      <c r="C20" s="108" t="s">
        <v>109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7" ht="21.75" customHeight="1">
      <c r="A21" s="25">
        <v>20</v>
      </c>
      <c r="B21" s="25" t="s">
        <v>91</v>
      </c>
      <c r="C21" s="108" t="s">
        <v>108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7" ht="21.75" customHeight="1">
      <c r="A22" s="25">
        <v>21</v>
      </c>
      <c r="B22" s="25" t="s">
        <v>92</v>
      </c>
      <c r="C22" s="108" t="s">
        <v>107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1:17" ht="21.75" customHeight="1">
      <c r="A23" s="25">
        <v>22</v>
      </c>
      <c r="B23" s="25" t="s">
        <v>93</v>
      </c>
      <c r="C23" s="109" t="s">
        <v>124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1:17" ht="21.75" customHeight="1">
      <c r="A24" s="25">
        <v>23</v>
      </c>
      <c r="B24" s="25" t="s">
        <v>94</v>
      </c>
      <c r="C24" s="108" t="s">
        <v>106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7" ht="21.75" customHeight="1">
      <c r="A25" s="25">
        <v>24</v>
      </c>
      <c r="B25" s="25" t="s">
        <v>95</v>
      </c>
      <c r="C25" s="108" t="s">
        <v>105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1:17" ht="21.75" customHeight="1">
      <c r="A26" s="25">
        <v>25</v>
      </c>
      <c r="B26" s="25" t="s">
        <v>96</v>
      </c>
      <c r="C26" s="108" t="s">
        <v>104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7" ht="21.75" customHeight="1">
      <c r="A27" s="25">
        <v>26</v>
      </c>
      <c r="B27" s="25" t="s">
        <v>97</v>
      </c>
      <c r="C27" s="108" t="s">
        <v>103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8" spans="1:17" ht="21.75" customHeight="1">
      <c r="A28" s="25">
        <v>27</v>
      </c>
      <c r="B28" s="25" t="s">
        <v>98</v>
      </c>
      <c r="C28" s="108" t="s">
        <v>126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 ht="21.75" customHeight="1">
      <c r="A29" s="25">
        <v>28</v>
      </c>
      <c r="B29" s="25" t="s">
        <v>99</v>
      </c>
      <c r="C29" s="109" t="s">
        <v>123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1:17" ht="21.75" customHeight="1">
      <c r="A30" s="25">
        <v>29</v>
      </c>
      <c r="B30" s="25" t="s">
        <v>100</v>
      </c>
      <c r="C30" s="108" t="s">
        <v>102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daniy</cp:lastModifiedBy>
  <cp:lastPrinted>1899-12-30T00:00:00Z</cp:lastPrinted>
  <dcterms:created xsi:type="dcterms:W3CDTF">2013-10-09T23:04:08Z</dcterms:created>
  <dcterms:modified xsi:type="dcterms:W3CDTF">2015-08-30T12:53:25Z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