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b4990186046b6e3d/ドキュメント/CMA/検証結果/EB/"/>
    </mc:Choice>
  </mc:AlternateContent>
  <bookViews>
    <workbookView xWindow="0" yWindow="0" windowWidth="12855" windowHeight="7380"/>
  </bookViews>
  <sheets>
    <sheet name="USDJPYdaily" sheetId="1" r:id="rId1"/>
    <sheet name="気づき、感想" sheetId="2" r:id="rId2"/>
    <sheet name="Sheet1" sheetId="3" r:id="rId3"/>
  </sheets>
  <calcPr calcId="16291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2" i="1" l="1"/>
  <c r="C10" i="1"/>
  <c r="L10" i="1"/>
  <c r="M10" i="1"/>
  <c r="P10" i="1"/>
  <c r="V10" i="1"/>
  <c r="E11" i="1"/>
  <c r="L11" i="1"/>
  <c r="V11" i="1"/>
  <c r="L12" i="1"/>
  <c r="V12" i="1"/>
  <c r="L13" i="1"/>
  <c r="V13" i="1"/>
  <c r="L14" i="1"/>
  <c r="V14" i="1"/>
  <c r="L15" i="1"/>
  <c r="V15" i="1"/>
  <c r="L16" i="1"/>
  <c r="V16" i="1"/>
  <c r="L17" i="1"/>
  <c r="V17" i="1"/>
  <c r="L18" i="1"/>
  <c r="V18" i="1"/>
  <c r="L19" i="1"/>
  <c r="V19" i="1"/>
  <c r="L20" i="1"/>
  <c r="V20" i="1"/>
  <c r="L21" i="1"/>
  <c r="V21" i="1"/>
  <c r="L22" i="1"/>
  <c r="V22" i="1"/>
  <c r="L23" i="1"/>
  <c r="V23" i="1"/>
  <c r="L24" i="1"/>
  <c r="V24" i="1"/>
  <c r="L25" i="1"/>
  <c r="V25" i="1"/>
  <c r="L26" i="1"/>
  <c r="V26" i="1"/>
  <c r="L27" i="1"/>
  <c r="V27" i="1"/>
  <c r="L28" i="1"/>
  <c r="V28" i="1"/>
  <c r="L29" i="1"/>
  <c r="V29" i="1"/>
  <c r="L30" i="1"/>
  <c r="V30" i="1"/>
  <c r="L31" i="1"/>
  <c r="V31" i="1"/>
  <c r="L32" i="1"/>
  <c r="V32" i="1"/>
  <c r="L33" i="1"/>
  <c r="V33" i="1"/>
  <c r="L34" i="1"/>
  <c r="V34" i="1"/>
  <c r="L35" i="1"/>
  <c r="V35" i="1"/>
  <c r="L36" i="1"/>
  <c r="V36" i="1"/>
  <c r="L37" i="1"/>
  <c r="V37" i="1"/>
  <c r="L38" i="1"/>
  <c r="V38" i="1"/>
  <c r="L39" i="1"/>
  <c r="V39" i="1"/>
  <c r="L40" i="1"/>
  <c r="V40" i="1"/>
  <c r="L41" i="1"/>
  <c r="V41" i="1"/>
  <c r="L42" i="1"/>
  <c r="V42" i="1"/>
  <c r="L43" i="1"/>
  <c r="V43" i="1"/>
  <c r="L44" i="1"/>
  <c r="V44" i="1"/>
  <c r="L45" i="1"/>
  <c r="V45" i="1"/>
  <c r="L46" i="1"/>
  <c r="V46" i="1"/>
  <c r="L47" i="1"/>
  <c r="V47" i="1"/>
  <c r="L48" i="1"/>
  <c r="V48" i="1"/>
  <c r="L49" i="1"/>
  <c r="V49" i="1"/>
  <c r="L50" i="1"/>
  <c r="V50" i="1"/>
  <c r="L51" i="1"/>
  <c r="V51" i="1"/>
  <c r="L52" i="1"/>
  <c r="V52" i="1"/>
  <c r="L53" i="1"/>
  <c r="V53" i="1"/>
  <c r="L54" i="1"/>
  <c r="V54" i="1"/>
  <c r="L55" i="1"/>
  <c r="V55" i="1"/>
  <c r="L56" i="1"/>
  <c r="V56" i="1"/>
  <c r="L57" i="1"/>
  <c r="V57" i="1"/>
  <c r="L58" i="1"/>
  <c r="V58" i="1"/>
  <c r="L59" i="1"/>
  <c r="V59" i="1"/>
  <c r="L60" i="1"/>
  <c r="V60" i="1"/>
  <c r="L61" i="1"/>
  <c r="V61" i="1"/>
  <c r="L62" i="1"/>
  <c r="V62" i="1"/>
  <c r="L63" i="1"/>
  <c r="V63" i="1"/>
  <c r="L64" i="1"/>
  <c r="V64" i="1"/>
  <c r="L65" i="1"/>
  <c r="V65" i="1"/>
  <c r="L66" i="1"/>
  <c r="V66" i="1"/>
  <c r="L67" i="1"/>
  <c r="V67" i="1"/>
  <c r="L68" i="1"/>
  <c r="V68" i="1"/>
  <c r="L69" i="1"/>
  <c r="V69" i="1"/>
  <c r="L70" i="1"/>
  <c r="V70" i="1"/>
  <c r="L71" i="1"/>
  <c r="V71" i="1"/>
  <c r="L72" i="1"/>
  <c r="V72" i="1"/>
  <c r="L73" i="1"/>
  <c r="V73" i="1"/>
  <c r="L74" i="1"/>
  <c r="V74" i="1"/>
  <c r="L75" i="1"/>
  <c r="V75" i="1"/>
  <c r="L76" i="1"/>
  <c r="V76" i="1"/>
  <c r="L77" i="1"/>
  <c r="V77" i="1"/>
  <c r="L78" i="1"/>
  <c r="V78" i="1"/>
  <c r="L79" i="1"/>
  <c r="V79" i="1"/>
  <c r="L80" i="1"/>
  <c r="V80" i="1"/>
  <c r="L81" i="1"/>
  <c r="V81" i="1"/>
  <c r="L82" i="1"/>
  <c r="V82" i="1"/>
  <c r="L83" i="1"/>
  <c r="V83" i="1"/>
  <c r="L84" i="1"/>
  <c r="V84" i="1"/>
  <c r="L85" i="1"/>
  <c r="V85" i="1"/>
  <c r="L86" i="1"/>
  <c r="V86" i="1"/>
  <c r="L87" i="1"/>
  <c r="V87" i="1"/>
  <c r="L88" i="1"/>
  <c r="V88" i="1"/>
  <c r="L89" i="1"/>
  <c r="V89" i="1"/>
  <c r="L90" i="1"/>
  <c r="V90" i="1"/>
  <c r="L91" i="1"/>
  <c r="V91" i="1"/>
  <c r="L92" i="1"/>
  <c r="V92" i="1"/>
  <c r="L93" i="1"/>
  <c r="V93" i="1"/>
  <c r="L94" i="1"/>
  <c r="V94" i="1"/>
  <c r="L95" i="1"/>
  <c r="V95" i="1"/>
  <c r="L96" i="1"/>
  <c r="V96" i="1"/>
  <c r="L97" i="1"/>
  <c r="V97" i="1"/>
  <c r="L98" i="1"/>
  <c r="V98" i="1"/>
  <c r="L99" i="1"/>
  <c r="V99" i="1"/>
  <c r="L100" i="1"/>
  <c r="V100" i="1"/>
  <c r="L101" i="1"/>
  <c r="V101" i="1"/>
  <c r="L102" i="1"/>
  <c r="V102" i="1"/>
  <c r="L103" i="1"/>
  <c r="V103" i="1"/>
  <c r="L104" i="1"/>
  <c r="V104" i="1"/>
  <c r="L105" i="1"/>
  <c r="V105" i="1"/>
  <c r="L106" i="1"/>
  <c r="V106" i="1"/>
  <c r="L107" i="1"/>
  <c r="V107" i="1"/>
  <c r="L108" i="1"/>
  <c r="V108" i="1"/>
  <c r="L109" i="1"/>
  <c r="V109" i="1"/>
  <c r="O10" i="1"/>
  <c r="T10" i="1"/>
  <c r="C11" i="1"/>
  <c r="P11" i="1"/>
  <c r="H4" i="1"/>
  <c r="P12" i="1"/>
  <c r="E13" i="1"/>
  <c r="M11" i="1"/>
  <c r="O11" i="1"/>
  <c r="T11" i="1"/>
  <c r="C12" i="1"/>
  <c r="P13" i="1"/>
  <c r="E14" i="1"/>
  <c r="P14" i="1"/>
  <c r="E15" i="1"/>
  <c r="M12" i="1"/>
  <c r="O12" i="1"/>
  <c r="T12" i="1"/>
  <c r="P15" i="1"/>
  <c r="E16" i="1"/>
  <c r="C13" i="1"/>
  <c r="P16" i="1"/>
  <c r="E17" i="1"/>
  <c r="M13" i="1"/>
  <c r="O13" i="1"/>
  <c r="T13" i="1"/>
  <c r="P17" i="1"/>
  <c r="E18" i="1"/>
  <c r="C14" i="1"/>
  <c r="P18" i="1"/>
  <c r="E19" i="1"/>
  <c r="M14" i="1"/>
  <c r="O14" i="1"/>
  <c r="T14" i="1"/>
  <c r="P19" i="1"/>
  <c r="E20" i="1"/>
  <c r="C15" i="1"/>
  <c r="P20" i="1"/>
  <c r="E21" i="1"/>
  <c r="M15" i="1"/>
  <c r="O15" i="1"/>
  <c r="T15" i="1"/>
  <c r="C16" i="1"/>
  <c r="M16" i="1"/>
  <c r="O16" i="1"/>
  <c r="T16" i="1"/>
  <c r="C17" i="1"/>
  <c r="M17" i="1"/>
  <c r="O17" i="1"/>
  <c r="T17" i="1"/>
  <c r="C18" i="1"/>
  <c r="M18" i="1"/>
  <c r="O18" i="1"/>
  <c r="T18" i="1"/>
  <c r="C19" i="1"/>
  <c r="M19" i="1"/>
  <c r="O19" i="1"/>
  <c r="T19" i="1"/>
  <c r="C20" i="1"/>
  <c r="M20" i="1"/>
  <c r="O20" i="1"/>
  <c r="T20" i="1"/>
  <c r="C21" i="1"/>
  <c r="M21" i="1"/>
  <c r="O21" i="1"/>
  <c r="T21" i="1"/>
  <c r="C22" i="1"/>
  <c r="M22" i="1"/>
  <c r="O22" i="1"/>
  <c r="T22" i="1"/>
  <c r="C23" i="1"/>
  <c r="M23" i="1"/>
  <c r="O23" i="1"/>
  <c r="T23" i="1"/>
  <c r="C24" i="1"/>
  <c r="M24" i="1"/>
  <c r="O24" i="1"/>
  <c r="T24" i="1"/>
  <c r="C25" i="1"/>
  <c r="M25" i="1"/>
  <c r="O25" i="1"/>
  <c r="T25" i="1"/>
  <c r="C26" i="1"/>
  <c r="M26" i="1"/>
  <c r="O26" i="1"/>
  <c r="T26" i="1"/>
  <c r="C27" i="1"/>
  <c r="M27" i="1"/>
  <c r="O27" i="1"/>
  <c r="T27" i="1"/>
  <c r="C28" i="1"/>
  <c r="M28" i="1"/>
  <c r="O28" i="1"/>
  <c r="T28" i="1"/>
  <c r="C29" i="1"/>
  <c r="M29" i="1"/>
  <c r="O29" i="1"/>
  <c r="T29" i="1"/>
  <c r="C30" i="1"/>
  <c r="M30" i="1"/>
  <c r="O30" i="1"/>
  <c r="T30" i="1"/>
  <c r="C31" i="1"/>
  <c r="M31" i="1"/>
  <c r="O31" i="1"/>
  <c r="T31" i="1"/>
  <c r="C32" i="1"/>
  <c r="M32" i="1"/>
  <c r="O32" i="1"/>
  <c r="T32" i="1"/>
  <c r="C33" i="1"/>
  <c r="M33" i="1"/>
  <c r="O33" i="1"/>
  <c r="T33" i="1"/>
  <c r="C34" i="1"/>
  <c r="M34" i="1"/>
  <c r="O34" i="1"/>
  <c r="T34" i="1"/>
  <c r="C35" i="1"/>
  <c r="M35" i="1"/>
  <c r="O35" i="1"/>
  <c r="T35" i="1"/>
  <c r="C36" i="1"/>
  <c r="M36" i="1"/>
  <c r="O36" i="1"/>
  <c r="T36" i="1"/>
  <c r="C37" i="1"/>
  <c r="M37" i="1"/>
  <c r="O37" i="1"/>
  <c r="T37" i="1"/>
  <c r="C38" i="1"/>
  <c r="M38" i="1"/>
  <c r="O38" i="1"/>
  <c r="T38" i="1"/>
  <c r="C39" i="1"/>
  <c r="M39" i="1"/>
  <c r="O39" i="1"/>
  <c r="T39" i="1"/>
  <c r="C40" i="1"/>
  <c r="M40" i="1"/>
  <c r="O40" i="1"/>
  <c r="T40" i="1"/>
  <c r="C41" i="1"/>
  <c r="M41" i="1"/>
  <c r="O41" i="1"/>
  <c r="T41" i="1"/>
  <c r="C42" i="1"/>
  <c r="M42" i="1"/>
  <c r="O42" i="1"/>
  <c r="T42" i="1"/>
  <c r="C43" i="1"/>
  <c r="M43" i="1"/>
  <c r="O43" i="1"/>
  <c r="T43" i="1"/>
  <c r="C44" i="1"/>
  <c r="M44" i="1"/>
  <c r="O44" i="1"/>
  <c r="T44" i="1"/>
  <c r="C45" i="1"/>
  <c r="M45" i="1"/>
  <c r="O45" i="1"/>
  <c r="T45" i="1"/>
  <c r="C46" i="1"/>
  <c r="M46" i="1"/>
  <c r="O46" i="1"/>
  <c r="T46" i="1"/>
  <c r="C47" i="1"/>
  <c r="M47" i="1"/>
  <c r="O47" i="1"/>
  <c r="T47" i="1"/>
  <c r="C48" i="1"/>
  <c r="M48" i="1"/>
  <c r="O48" i="1"/>
  <c r="T48" i="1"/>
  <c r="C49" i="1"/>
  <c r="M49" i="1"/>
  <c r="O49" i="1"/>
  <c r="T49" i="1"/>
  <c r="C50" i="1"/>
  <c r="M50" i="1"/>
  <c r="O50" i="1"/>
  <c r="T50" i="1"/>
  <c r="C51" i="1"/>
  <c r="M51" i="1"/>
  <c r="O51" i="1"/>
  <c r="T51" i="1"/>
  <c r="C52" i="1"/>
  <c r="M52" i="1"/>
  <c r="O52" i="1"/>
  <c r="T52" i="1"/>
  <c r="C53" i="1"/>
  <c r="M53" i="1"/>
  <c r="O53" i="1"/>
  <c r="T53" i="1"/>
  <c r="C54" i="1"/>
  <c r="M54" i="1"/>
  <c r="O54" i="1"/>
  <c r="T54" i="1"/>
  <c r="C55" i="1"/>
  <c r="M55" i="1"/>
  <c r="O55" i="1"/>
  <c r="T55" i="1"/>
  <c r="C56" i="1"/>
  <c r="M56" i="1"/>
  <c r="O56" i="1"/>
  <c r="T56" i="1"/>
  <c r="C57" i="1"/>
  <c r="M57" i="1"/>
  <c r="O57" i="1"/>
  <c r="T57" i="1"/>
  <c r="C58" i="1"/>
  <c r="M58" i="1"/>
  <c r="O58" i="1"/>
  <c r="T58" i="1"/>
  <c r="C59" i="1"/>
  <c r="M59" i="1"/>
  <c r="O59" i="1"/>
  <c r="T59" i="1"/>
  <c r="C60" i="1"/>
  <c r="M60" i="1"/>
  <c r="O60" i="1"/>
  <c r="T60" i="1"/>
  <c r="C61" i="1"/>
  <c r="M61" i="1"/>
  <c r="O61" i="1"/>
  <c r="T61" i="1"/>
  <c r="C62" i="1"/>
  <c r="M62" i="1"/>
  <c r="O62" i="1"/>
  <c r="T62" i="1"/>
  <c r="C63" i="1"/>
  <c r="M63" i="1"/>
  <c r="O63" i="1"/>
  <c r="T63" i="1"/>
  <c r="C64" i="1"/>
  <c r="M64" i="1"/>
  <c r="O64" i="1"/>
  <c r="T64" i="1"/>
  <c r="C65" i="1"/>
  <c r="M65" i="1"/>
  <c r="O65" i="1"/>
  <c r="T65" i="1"/>
  <c r="C66" i="1"/>
  <c r="M66" i="1"/>
  <c r="O66" i="1"/>
  <c r="T66" i="1"/>
  <c r="C67" i="1"/>
  <c r="M67" i="1"/>
  <c r="O67" i="1"/>
  <c r="T67" i="1"/>
  <c r="C68" i="1"/>
  <c r="M68" i="1"/>
  <c r="O68" i="1"/>
  <c r="T68" i="1"/>
  <c r="C69" i="1"/>
  <c r="M69" i="1"/>
  <c r="O69" i="1"/>
  <c r="T69" i="1"/>
  <c r="C70" i="1"/>
  <c r="M70" i="1"/>
  <c r="O70" i="1"/>
  <c r="T70" i="1"/>
  <c r="C71" i="1"/>
  <c r="M71" i="1"/>
  <c r="O71" i="1"/>
  <c r="T71" i="1"/>
  <c r="C72" i="1"/>
  <c r="M72" i="1"/>
  <c r="O72" i="1"/>
  <c r="T72" i="1"/>
  <c r="C73" i="1"/>
  <c r="M73" i="1"/>
  <c r="O73" i="1"/>
  <c r="T73" i="1"/>
  <c r="C74" i="1"/>
  <c r="M74" i="1"/>
  <c r="O74" i="1"/>
  <c r="T74" i="1"/>
  <c r="C75" i="1"/>
  <c r="M75" i="1"/>
  <c r="O75" i="1"/>
  <c r="T75" i="1"/>
  <c r="C76" i="1"/>
  <c r="M76" i="1"/>
  <c r="O76" i="1"/>
  <c r="T76" i="1"/>
  <c r="C77" i="1"/>
  <c r="M77" i="1"/>
  <c r="O77" i="1"/>
  <c r="T77" i="1"/>
  <c r="C78" i="1"/>
  <c r="M78" i="1"/>
  <c r="O78" i="1"/>
  <c r="T78" i="1"/>
  <c r="C79" i="1"/>
  <c r="M79" i="1"/>
  <c r="O79" i="1"/>
  <c r="T79" i="1"/>
  <c r="C80" i="1"/>
  <c r="M80" i="1"/>
  <c r="O80" i="1"/>
  <c r="T80" i="1"/>
  <c r="C81" i="1"/>
  <c r="M81" i="1"/>
  <c r="O81" i="1"/>
  <c r="T81" i="1"/>
  <c r="C82" i="1"/>
  <c r="M82" i="1"/>
  <c r="O82" i="1"/>
  <c r="T82" i="1"/>
  <c r="C83" i="1"/>
  <c r="M83" i="1"/>
  <c r="O83" i="1"/>
  <c r="T83" i="1"/>
  <c r="C84" i="1"/>
  <c r="M84" i="1"/>
  <c r="O84" i="1"/>
  <c r="T84" i="1"/>
  <c r="C85" i="1"/>
  <c r="M85" i="1"/>
  <c r="O85" i="1"/>
  <c r="T85" i="1"/>
  <c r="C86" i="1"/>
  <c r="M86" i="1"/>
  <c r="O86" i="1"/>
  <c r="T86" i="1"/>
  <c r="C87" i="1"/>
  <c r="M87" i="1"/>
  <c r="O87" i="1"/>
  <c r="T87" i="1"/>
  <c r="C88" i="1"/>
  <c r="M88" i="1"/>
  <c r="O88" i="1"/>
  <c r="T88" i="1"/>
  <c r="C89" i="1"/>
  <c r="M89" i="1"/>
  <c r="O89" i="1"/>
  <c r="T89" i="1"/>
  <c r="C90" i="1"/>
  <c r="M90" i="1"/>
  <c r="O90" i="1"/>
  <c r="T90" i="1"/>
  <c r="C91" i="1"/>
  <c r="M91" i="1"/>
  <c r="O91" i="1"/>
  <c r="T91" i="1"/>
  <c r="C92" i="1"/>
  <c r="M92" i="1"/>
  <c r="O92" i="1"/>
  <c r="T92" i="1"/>
  <c r="C93" i="1"/>
  <c r="M93" i="1"/>
  <c r="O93" i="1"/>
  <c r="T93" i="1"/>
  <c r="C94" i="1"/>
  <c r="M94" i="1"/>
  <c r="O94" i="1"/>
  <c r="T94" i="1"/>
  <c r="C95" i="1"/>
  <c r="M95" i="1"/>
  <c r="O95" i="1"/>
  <c r="T95" i="1"/>
  <c r="C96" i="1"/>
  <c r="M96" i="1"/>
  <c r="O96" i="1"/>
  <c r="T96" i="1"/>
  <c r="C97" i="1"/>
  <c r="M97" i="1"/>
  <c r="O97" i="1"/>
  <c r="T97" i="1"/>
  <c r="C98" i="1"/>
  <c r="M98" i="1"/>
  <c r="O98" i="1"/>
  <c r="T98" i="1"/>
  <c r="C99" i="1"/>
  <c r="M99" i="1"/>
  <c r="O99" i="1"/>
  <c r="T99" i="1"/>
  <c r="C100" i="1"/>
  <c r="M100" i="1"/>
  <c r="O100" i="1"/>
  <c r="T100" i="1"/>
  <c r="C101" i="1"/>
  <c r="M101" i="1"/>
  <c r="O101" i="1"/>
  <c r="T101" i="1"/>
  <c r="C102" i="1"/>
  <c r="M102" i="1"/>
  <c r="O102" i="1"/>
  <c r="T102" i="1"/>
  <c r="C103" i="1"/>
  <c r="M103" i="1"/>
  <c r="O103" i="1"/>
  <c r="T103" i="1"/>
  <c r="C104" i="1"/>
  <c r="M104" i="1"/>
  <c r="O104" i="1"/>
  <c r="T104" i="1"/>
  <c r="C105" i="1"/>
  <c r="M105" i="1"/>
  <c r="O105" i="1"/>
  <c r="T105" i="1"/>
  <c r="C106" i="1"/>
  <c r="M106" i="1"/>
  <c r="O106" i="1"/>
  <c r="T106" i="1"/>
  <c r="C107" i="1"/>
  <c r="M107" i="1"/>
  <c r="O107" i="1"/>
  <c r="T107" i="1"/>
  <c r="C108" i="1"/>
  <c r="M108" i="1"/>
  <c r="O108" i="1"/>
  <c r="T108" i="1"/>
  <c r="C109" i="1"/>
  <c r="P4" i="1"/>
  <c r="M109" i="1"/>
  <c r="O109" i="1"/>
  <c r="T109" i="1"/>
  <c r="L4" i="1"/>
  <c r="P22" i="1"/>
  <c r="E23" i="1"/>
  <c r="C5" i="1"/>
  <c r="E5" i="1"/>
  <c r="D4" i="1"/>
  <c r="N6" i="1"/>
  <c r="G5" i="1"/>
  <c r="P23" i="1"/>
  <c r="E24" i="1"/>
  <c r="I5" i="1"/>
  <c r="P24" i="1"/>
  <c r="E25" i="1"/>
  <c r="P25" i="1"/>
  <c r="E26" i="1"/>
  <c r="P26" i="1"/>
  <c r="E27" i="1"/>
  <c r="E28" i="1"/>
  <c r="P27" i="1"/>
  <c r="P28" i="1"/>
  <c r="E29" i="1"/>
  <c r="P29" i="1"/>
  <c r="E30" i="1"/>
  <c r="P30" i="1"/>
  <c r="E31" i="1"/>
  <c r="P31" i="1"/>
  <c r="E32" i="1"/>
  <c r="P32" i="1"/>
  <c r="E33" i="1"/>
  <c r="P33" i="1"/>
  <c r="E34" i="1"/>
  <c r="P34" i="1"/>
  <c r="E35" i="1"/>
  <c r="P35" i="1"/>
  <c r="P36" i="1"/>
  <c r="E37" i="1"/>
  <c r="P37" i="1"/>
  <c r="E38" i="1"/>
  <c r="P38" i="1"/>
  <c r="E39" i="1"/>
  <c r="P39" i="1"/>
  <c r="E40" i="1"/>
  <c r="P40" i="1"/>
  <c r="E41" i="1"/>
  <c r="P41" i="1"/>
  <c r="E42" i="1"/>
  <c r="E43" i="1"/>
  <c r="P43" i="1"/>
  <c r="E44" i="1"/>
  <c r="P44" i="1"/>
  <c r="E45" i="1"/>
  <c r="P45" i="1"/>
  <c r="E46" i="1"/>
  <c r="P46" i="1"/>
  <c r="E47" i="1"/>
  <c r="P47" i="1"/>
  <c r="E48" i="1"/>
  <c r="P48" i="1"/>
  <c r="E49" i="1"/>
  <c r="P50" i="1"/>
  <c r="E51" i="1"/>
  <c r="P51" i="1"/>
  <c r="E52" i="1"/>
  <c r="P52" i="1"/>
  <c r="E53" i="1"/>
  <c r="P53" i="1"/>
  <c r="E54" i="1"/>
  <c r="P54" i="1"/>
  <c r="E55" i="1"/>
  <c r="P55" i="1"/>
  <c r="E56" i="1"/>
  <c r="P56" i="1"/>
  <c r="E57" i="1"/>
  <c r="P57" i="1"/>
  <c r="E58" i="1"/>
  <c r="P58" i="1"/>
  <c r="E59" i="1"/>
  <c r="P59" i="1"/>
  <c r="E60" i="1"/>
  <c r="P60" i="1"/>
  <c r="P61" i="1"/>
  <c r="E62" i="1"/>
  <c r="P62" i="1"/>
  <c r="E63" i="1"/>
  <c r="P63" i="1"/>
  <c r="E64" i="1"/>
  <c r="P64" i="1"/>
  <c r="E65" i="1"/>
  <c r="P65" i="1"/>
  <c r="E66" i="1"/>
  <c r="P66" i="1"/>
  <c r="E67" i="1"/>
  <c r="P68" i="1"/>
  <c r="E69" i="1"/>
  <c r="P69" i="1"/>
  <c r="E70" i="1"/>
  <c r="P70" i="1"/>
  <c r="E71" i="1"/>
  <c r="P71" i="1"/>
  <c r="E72" i="1"/>
  <c r="P72" i="1"/>
  <c r="E73" i="1"/>
  <c r="P73" i="1"/>
  <c r="E74" i="1"/>
  <c r="P74" i="1"/>
  <c r="E75" i="1"/>
  <c r="P75" i="1"/>
  <c r="E76" i="1"/>
  <c r="E77" i="1"/>
  <c r="P76" i="1"/>
  <c r="P77" i="1"/>
  <c r="P78" i="1"/>
  <c r="E79" i="1"/>
  <c r="P79" i="1"/>
  <c r="E80" i="1"/>
  <c r="P80" i="1"/>
  <c r="E81" i="1"/>
  <c r="P81" i="1"/>
  <c r="E82" i="1"/>
  <c r="P82" i="1"/>
  <c r="E83" i="1"/>
  <c r="P83" i="1"/>
  <c r="E84" i="1"/>
  <c r="P84" i="1"/>
  <c r="E85" i="1"/>
  <c r="P85" i="1"/>
  <c r="E86" i="1"/>
  <c r="P86" i="1"/>
  <c r="E87" i="1"/>
  <c r="P87" i="1"/>
  <c r="E88" i="1"/>
  <c r="P88" i="1"/>
  <c r="E89" i="1"/>
  <c r="P89" i="1"/>
  <c r="E90" i="1"/>
  <c r="P90" i="1"/>
  <c r="E91" i="1"/>
  <c r="P91" i="1"/>
  <c r="E92" i="1"/>
  <c r="P92" i="1"/>
  <c r="E93" i="1"/>
  <c r="P93" i="1"/>
  <c r="E94" i="1"/>
  <c r="P94" i="1"/>
  <c r="E95" i="1"/>
  <c r="P95" i="1"/>
  <c r="E96" i="1"/>
  <c r="P96" i="1"/>
  <c r="E97" i="1"/>
  <c r="P97" i="1"/>
  <c r="E98" i="1"/>
  <c r="P98" i="1"/>
  <c r="E99" i="1"/>
  <c r="P99" i="1"/>
  <c r="E100" i="1"/>
  <c r="P100" i="1"/>
  <c r="E101" i="1"/>
  <c r="P101" i="1"/>
  <c r="E102" i="1"/>
  <c r="P102" i="1"/>
  <c r="E103" i="1"/>
  <c r="P103" i="1"/>
  <c r="E104" i="1"/>
  <c r="P104" i="1"/>
  <c r="E105" i="1"/>
  <c r="P105" i="1"/>
  <c r="E106" i="1"/>
  <c r="P106" i="1"/>
  <c r="E107" i="1"/>
  <c r="P107" i="1"/>
  <c r="E108" i="1"/>
  <c r="P108" i="1"/>
  <c r="E109" i="1"/>
  <c r="P109" i="1"/>
</calcChain>
</file>

<file path=xl/sharedStrings.xml><?xml version="1.0" encoding="utf-8"?>
<sst xmlns="http://schemas.openxmlformats.org/spreadsheetml/2006/main" count="163" uniqueCount="60">
  <si>
    <t>通貨ペア</t>
    <rPh sb="0" eb="2">
      <t>ツウカ</t>
    </rPh>
    <phoneticPr fontId="3"/>
  </si>
  <si>
    <t>USD/JPY</t>
    <phoneticPr fontId="3"/>
  </si>
  <si>
    <t>時間足</t>
    <rPh sb="0" eb="2">
      <t>ジカン</t>
    </rPh>
    <rPh sb="2" eb="3">
      <t>アシ</t>
    </rPh>
    <phoneticPr fontId="3"/>
  </si>
  <si>
    <t>日足</t>
    <rPh sb="0" eb="2">
      <t>ヒアシ</t>
    </rPh>
    <phoneticPr fontId="3"/>
  </si>
  <si>
    <t>リスク</t>
    <phoneticPr fontId="3"/>
  </si>
  <si>
    <t>エントリー理由</t>
    <rPh sb="5" eb="7">
      <t>リユウ</t>
    </rPh>
    <phoneticPr fontId="3"/>
  </si>
  <si>
    <t>仕掛け②</t>
    <rPh sb="0" eb="2">
      <t>シカ</t>
    </rPh>
    <phoneticPr fontId="3"/>
  </si>
  <si>
    <t>決済理由</t>
    <rPh sb="0" eb="2">
      <t>ケッサイ</t>
    </rPh>
    <rPh sb="2" eb="4">
      <t>リユウ</t>
    </rPh>
    <phoneticPr fontId="3"/>
  </si>
  <si>
    <t>ストップをダウ理論、EB、PBで動かし、損切り</t>
    <rPh sb="7" eb="9">
      <t>リロン</t>
    </rPh>
    <rPh sb="16" eb="17">
      <t>ウゴ</t>
    </rPh>
    <rPh sb="20" eb="22">
      <t>ソンギ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</si>
  <si>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</si>
  <si>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</si>
  <si>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</si>
  <si>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</si>
  <si>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は自動計算の為いじらない</t>
    <rPh sb="1" eb="3">
      <t>ジドウ</t>
    </rPh>
    <rPh sb="3" eb="5">
      <t>ケイサン</t>
    </rPh>
    <rPh sb="6" eb="7">
      <t>タメ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</si>
  <si>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</si>
  <si>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</si>
  <si>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</si>
  <si>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</si>
  <si>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</si>
  <si>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</si>
  <si>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は場合によって手入力が必要</t>
    <rPh sb="1" eb="3">
      <t>バアイ</t>
    </rPh>
    <rPh sb="7" eb="8">
      <t>テ</t>
    </rPh>
    <rPh sb="8" eb="10">
      <t>ニュウリョク</t>
    </rPh>
    <rPh sb="11" eb="13">
      <t>ヒツヨウ</t>
    </rPh>
    <phoneticPr fontId="3"/>
  </si>
  <si>
    <t>当初資金</t>
    <rPh sb="0" eb="2">
      <t>トウショ</t>
    </rPh>
    <rPh sb="2" eb="4">
      <t>シキン</t>
    </rPh>
    <phoneticPr fontId="3"/>
  </si>
  <si>
    <t>⇒⇒⇒</t>
    <phoneticPr fontId="3"/>
  </si>
  <si>
    <t>最終資金</t>
    <rPh sb="0" eb="2">
      <t>サイシュウ</t>
    </rPh>
    <rPh sb="2" eb="4">
      <t>シキン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</si>
  <si>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</si>
  <si>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</si>
  <si>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</si>
  <si>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</si>
  <si>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</si>
  <si>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</si>
  <si>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</si>
  <si>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</si>
  <si>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</si>
  <si>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エントリーレート</t>
    <phoneticPr fontId="3"/>
  </si>
  <si>
    <t>損切レート</t>
    <rPh sb="0" eb="2">
      <t>ソンギリ</t>
    </rPh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</si>
  <si>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</si>
  <si>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</si>
  <si>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レート</t>
    <phoneticPr fontId="3"/>
  </si>
  <si>
    <t>売</t>
  </si>
  <si>
    <t>買</t>
  </si>
  <si>
    <t>rPB</t>
    <phoneticPr fontId="3"/>
  </si>
  <si>
    <t>気づき、感想</t>
  </si>
  <si>
    <t>EB日足、検証終了</t>
  </si>
  <si>
    <t>意外に連敗が少なかったように思う。</t>
  </si>
  <si>
    <t>東京の勉強会で笹田さんがおっしゃっていたのが今更納得。</t>
  </si>
  <si>
    <t>トレンドをまず見て、トレンドがアップトレンドなら買い、ダウントレンドなら売り方向で考える。</t>
  </si>
  <si>
    <t>当然相場には波があるので、ダウントレンドの中でも戻りの最中は上がることもあるし、</t>
  </si>
  <si>
    <t>アップトレンドの中でも下がることがある。</t>
  </si>
  <si>
    <t>ただ、EBはPBに比べて足が長く、そのため、損切り幅が長くなるため、戻りが小さい場合は</t>
  </si>
  <si>
    <t>だましにひっかかるような感じになってしまい、利益が大きく取れないし、下手すると損して終わることも。</t>
  </si>
  <si>
    <t>足が長いEBの場合で、戻りの部分のエントリーはやめておいたほうが無難であると判断した。</t>
  </si>
  <si>
    <t>感覚的には100pipsを超えるEBの場合、戻りの部分でのエントリーはしない方針で。</t>
  </si>
  <si>
    <t>また、レンジ相場でのエントリーも同じく、100pips超えたらしない方がいいと感じた。</t>
  </si>
  <si>
    <t>レンジの幅にもよるけれど、トレンドがある相場よりも値動きが小さいので、利益が取りにくい。</t>
  </si>
  <si>
    <t>まず週足、月足でのトレンドを確認しておき、今はどちらなのか。</t>
  </si>
  <si>
    <t>買い待ちなのか、売り待ちなのかをきちんと把握。</t>
  </si>
  <si>
    <t>そのうえで、サインが出るかどうかを判断すべき。</t>
  </si>
  <si>
    <t>また、10MAと20MAは相場に対しての反応の速さが違うので、</t>
  </si>
  <si>
    <t>10MAの方が早い分、EBがどちらに支えられている方が確実かというと、やはり20MAに触れている方が</t>
  </si>
  <si>
    <t>信頼性が高いといえるのかなと。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</si>
</sst>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_ ;[Red]\-0.0\ "/>
    <numFmt numFmtId="177" formatCode="#,##0_ ;[Red]\-#,##0\ "/>
    <numFmt numFmtId="178" formatCode="0.000_ "/>
    <numFmt numFmtId="179" formatCode="m/d;@"/>
    <numFmt numFmtId="180" formatCode="0.00_ "/>
    <numFmt numFmtId="181" formatCode="#,##0_ "/>
    <numFmt numFmtId="182" formatCode="0.0%"/>
  </numFmts>
  <fonts count="1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8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3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82" fontId="0" fillId="2" borderId="1" xfId="1" applyNumberFormat="1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77" fontId="0" fillId="2" borderId="1" xfId="0" applyNumberForma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 shrinkToFit="1"/>
    </xf>
    <xf numFmtId="0" fontId="4" fillId="6" borderId="1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shrinkToFit="1"/>
    </xf>
    <xf numFmtId="181" fontId="2" fillId="2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8" fontId="2" fillId="3" borderId="1" xfId="0" applyNumberFormat="1" applyFont="1" applyFill="1" applyBorder="1" applyAlignment="1">
      <alignment horizontal="center" vertical="center"/>
    </xf>
    <xf numFmtId="177" fontId="2" fillId="2" borderId="3" xfId="0" applyNumberFormat="1" applyFont="1" applyFill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181" fontId="7" fillId="0" borderId="16" xfId="0" applyNumberFormat="1" applyFont="1" applyBorder="1" applyAlignment="1">
      <alignment horizontal="center" vertical="center"/>
    </xf>
    <xf numFmtId="181" fontId="7" fillId="0" borderId="15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81" fontId="7" fillId="2" borderId="11" xfId="0" applyNumberFormat="1" applyFont="1" applyFill="1" applyBorder="1" applyAlignment="1">
      <alignment horizontal="center" vertical="center"/>
    </xf>
    <xf numFmtId="181" fontId="7" fillId="2" borderId="10" xfId="0" applyNumberFormat="1" applyFont="1" applyFill="1" applyBorder="1" applyAlignment="1">
      <alignment horizontal="center" vertical="center"/>
    </xf>
    <xf numFmtId="181" fontId="7" fillId="2" borderId="9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shrinkToFit="1"/>
    </xf>
    <xf numFmtId="0" fontId="4" fillId="7" borderId="8" xfId="0" applyFont="1" applyFill="1" applyBorder="1" applyAlignment="1">
      <alignment horizontal="center" vertical="center" shrinkToFit="1"/>
    </xf>
    <xf numFmtId="0" fontId="4" fillId="7" borderId="7" xfId="0" applyFont="1" applyFill="1" applyBorder="1" applyAlignment="1">
      <alignment horizontal="center" vertical="center" shrinkToFit="1"/>
    </xf>
    <xf numFmtId="0" fontId="4" fillId="7" borderId="5" xfId="0" applyFont="1" applyFill="1" applyBorder="1" applyAlignment="1">
      <alignment horizontal="center" vertical="center" shrinkToFit="1"/>
    </xf>
    <xf numFmtId="0" fontId="4" fillId="7" borderId="4" xfId="0" applyFont="1" applyFill="1" applyBorder="1" applyAlignment="1">
      <alignment horizontal="center" vertical="center" shrinkToFit="1"/>
    </xf>
    <xf numFmtId="0" fontId="4" fillId="6" borderId="3" xfId="0" applyFont="1" applyFill="1" applyBorder="1" applyAlignment="1">
      <alignment horizontal="center" vertical="center" shrinkToFit="1"/>
    </xf>
    <xf numFmtId="0" fontId="4" fillId="6" borderId="6" xfId="0" applyFont="1" applyFill="1" applyBorder="1" applyAlignment="1">
      <alignment horizontal="center" vertical="center" shrinkToFit="1"/>
    </xf>
    <xf numFmtId="0" fontId="4" fillId="6" borderId="2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 shrinkToFit="1"/>
    </xf>
    <xf numFmtId="0" fontId="4" fillId="4" borderId="3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>
      <alignment horizontal="center" vertical="center" shrinkToFit="1"/>
    </xf>
    <xf numFmtId="0" fontId="6" fillId="6" borderId="3" xfId="0" applyFont="1" applyFill="1" applyBorder="1" applyAlignment="1">
      <alignment horizontal="center" vertical="center" shrinkToFit="1"/>
    </xf>
    <xf numFmtId="0" fontId="6" fillId="6" borderId="2" xfId="0" applyFont="1" applyFill="1" applyBorder="1" applyAlignment="1">
      <alignment horizontal="center" vertical="center" shrinkToFit="1"/>
    </xf>
    <xf numFmtId="0" fontId="5" fillId="6" borderId="3" xfId="0" applyFont="1" applyFill="1" applyBorder="1" applyAlignment="1">
      <alignment horizontal="center" vertical="center" shrinkToFit="1"/>
    </xf>
    <xf numFmtId="0" fontId="5" fillId="6" borderId="2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4" fillId="6" borderId="1" xfId="0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shrinkToFit="1"/>
    </xf>
    <xf numFmtId="181" fontId="0" fillId="2" borderId="1" xfId="0" applyNumberForma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</cellXfs>
  <cellStyles count="2">
    <cellStyle name="パーセント" xfId="1" builtinId="5"/>
    <cellStyle name="標準" xfId="0" builtinId="0"/>
  </cellStyles>
  <dxfs count="1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09"/>
  <sheetViews>
    <sheetView zoomScale="93" zoomScaleNormal="93" workbookViewId="0">
      <pane ySplit="9" topLeftCell="A10" activePane="bottomLeft" state="frozen"/>
      <selection activeCell="B1" sqref="B1"/>
      <selection pane="bottomLeft" activeCell="F12" sqref="F12"/>
    </sheetView>
  </sheetViews>
  <sheetFormatPr defaultRowHeight="13.5"/>
  <cols>
    <col min="1" max="1" width="2.875" customWidth="1"/>
    <col min="2" max="23" width="6.625" style="1" customWidth="1"/>
  </cols>
  <sheetData>
    <row r="2" spans="2:23">
      <c r="B2" s="52" t="s">
        <v>0</v>
      </c>
      <c r="C2" s="52"/>
      <c r="D2" s="52"/>
      <c r="E2" s="62" t="s">
        <v>1</v>
      </c>
      <c r="F2" s="62"/>
      <c r="G2" s="62"/>
      <c r="H2" s="52" t="s">
        <v>2</v>
      </c>
      <c r="I2" s="52"/>
      <c r="J2" s="52"/>
      <c r="K2" s="62" t="s">
        <v>3</v>
      </c>
      <c r="L2" s="62"/>
      <c r="M2" s="62"/>
      <c r="N2" s="52" t="s">
        <v>4</v>
      </c>
      <c r="O2" s="52"/>
      <c r="P2" s="63">
        <v>0.03</v>
      </c>
      <c r="Q2" s="62"/>
    </row>
    <row r="3" spans="2:23">
      <c r="B3" s="52" t="s">
        <v>5</v>
      </c>
      <c r="C3" s="52"/>
      <c r="D3" s="64" t="s">
        <v>6</v>
      </c>
      <c r="E3" s="64"/>
      <c r="F3" s="64"/>
      <c r="G3" s="64"/>
      <c r="H3" s="64"/>
      <c r="I3" s="64"/>
      <c r="J3" s="52" t="s">
        <v>7</v>
      </c>
      <c r="K3" s="52"/>
      <c r="L3" s="65" t="s">
        <v>8</v>
      </c>
      <c r="M3" s="66"/>
      <c r="N3" s="66"/>
      <c r="O3" s="66"/>
      <c r="P3" s="66"/>
      <c r="Q3" s="67"/>
    </row>
    <row r="4" spans="2:23">
      <c r="B4" s="52" t="s">
        <v>9</v>
      </c>
      <c r="C4" s="52"/>
      <c r="D4" s="53">
        <f>SUM($T$10:$U$947)</f>
        <v>13744622.999999978</v>
      </c>
      <c r="E4" s="53"/>
      <c r="F4" s="52" t="s">
        <v>10</v>
      </c>
      <c r="G4" s="52"/>
      <c r="H4" s="54">
        <f>SUM($V$10:$W$71)</f>
        <v>7090.0999999999858</v>
      </c>
      <c r="I4" s="55"/>
      <c r="J4" s="56" t="s">
        <v>11</v>
      </c>
      <c r="K4" s="56"/>
      <c r="L4" s="57">
        <f>MAX($C$10:$D$944)-E6</f>
        <v>13744622.999999978</v>
      </c>
      <c r="M4" s="57"/>
      <c r="N4" s="56" t="s">
        <v>12</v>
      </c>
      <c r="O4" s="56"/>
      <c r="P4" s="53">
        <f>MIN($C$10:$D$944)-E6</f>
        <v>0</v>
      </c>
      <c r="Q4" s="53"/>
      <c r="S4" s="13"/>
      <c r="T4" s="10" t="s">
        <v>13</v>
      </c>
    </row>
    <row r="5" spans="2:23" ht="14.25" thickBot="1">
      <c r="B5" s="15" t="s">
        <v>14</v>
      </c>
      <c r="C5" s="12">
        <f>COUNTIF($T$10:$T$944,"&gt;0")</f>
        <v>52</v>
      </c>
      <c r="D5" s="15" t="s">
        <v>15</v>
      </c>
      <c r="E5" s="12">
        <f>COUNTIF($T$10:$T$944,"&lt;0")</f>
        <v>21</v>
      </c>
      <c r="F5" s="15" t="s">
        <v>16</v>
      </c>
      <c r="G5" s="12">
        <f>COUNTIF($T$10:$T$944,"=0")</f>
        <v>0</v>
      </c>
      <c r="H5" s="15" t="s">
        <v>17</v>
      </c>
      <c r="I5" s="11">
        <f>IF(C5=0,"0",C5/SUM(C5,E5))</f>
        <v>0.71232876712328763</v>
      </c>
      <c r="J5" s="52" t="s">
        <v>18</v>
      </c>
      <c r="K5" s="58"/>
      <c r="L5" s="59">
        <v>11</v>
      </c>
      <c r="M5" s="59"/>
      <c r="N5" s="60" t="s">
        <v>19</v>
      </c>
      <c r="O5" s="61"/>
      <c r="P5" s="59">
        <v>2</v>
      </c>
      <c r="Q5" s="59"/>
      <c r="S5" s="3"/>
      <c r="T5" s="10" t="s">
        <v>20</v>
      </c>
    </row>
    <row r="6" spans="2:23" ht="21.75" thickBot="1">
      <c r="B6" s="23" t="s">
        <v>21</v>
      </c>
      <c r="C6" s="24"/>
      <c r="D6" s="25"/>
      <c r="E6" s="26">
        <v>1000000</v>
      </c>
      <c r="F6" s="26"/>
      <c r="G6" s="26"/>
      <c r="H6" s="27"/>
      <c r="I6" s="28" t="s">
        <v>22</v>
      </c>
      <c r="J6" s="28"/>
      <c r="K6" s="23" t="s">
        <v>23</v>
      </c>
      <c r="L6" s="24"/>
      <c r="M6" s="25"/>
      <c r="N6" s="29">
        <f>E6+D4</f>
        <v>14744622.999999978</v>
      </c>
      <c r="O6" s="30"/>
      <c r="P6" s="30"/>
      <c r="Q6" s="31"/>
    </row>
    <row r="7" spans="2:23">
      <c r="P7" s="9"/>
    </row>
    <row r="8" spans="2:23">
      <c r="B8" s="32" t="s">
        <v>24</v>
      </c>
      <c r="C8" s="33" t="s">
        <v>25</v>
      </c>
      <c r="D8" s="34"/>
      <c r="E8" s="37" t="s">
        <v>26</v>
      </c>
      <c r="F8" s="38"/>
      <c r="G8" s="38"/>
      <c r="H8" s="38"/>
      <c r="I8" s="38"/>
      <c r="J8" s="38"/>
      <c r="K8" s="39"/>
      <c r="L8" s="40" t="s">
        <v>27</v>
      </c>
      <c r="M8" s="41"/>
      <c r="N8" s="42"/>
      <c r="O8" s="43" t="s">
        <v>28</v>
      </c>
      <c r="P8" s="44" t="s">
        <v>29</v>
      </c>
      <c r="Q8" s="45"/>
      <c r="R8" s="45"/>
      <c r="S8" s="45"/>
      <c r="T8" s="45"/>
      <c r="U8" s="45"/>
      <c r="V8" s="45"/>
      <c r="W8" s="46"/>
    </row>
    <row r="9" spans="2:23">
      <c r="B9" s="32"/>
      <c r="C9" s="35"/>
      <c r="D9" s="36"/>
      <c r="E9" s="14" t="s">
        <v>30</v>
      </c>
      <c r="F9" s="14" t="s">
        <v>31</v>
      </c>
      <c r="G9" s="14" t="s">
        <v>32</v>
      </c>
      <c r="H9" s="47" t="s">
        <v>33</v>
      </c>
      <c r="I9" s="48"/>
      <c r="J9" s="49" t="s">
        <v>34</v>
      </c>
      <c r="K9" s="50"/>
      <c r="L9" s="8" t="s">
        <v>35</v>
      </c>
      <c r="M9" s="40" t="s">
        <v>36</v>
      </c>
      <c r="N9" s="42"/>
      <c r="O9" s="43"/>
      <c r="P9" s="16" t="s">
        <v>30</v>
      </c>
      <c r="Q9" s="16" t="s">
        <v>31</v>
      </c>
      <c r="R9" s="44" t="s">
        <v>37</v>
      </c>
      <c r="S9" s="46"/>
      <c r="T9" s="51" t="s">
        <v>9</v>
      </c>
      <c r="U9" s="51"/>
      <c r="V9" s="51" t="s">
        <v>10</v>
      </c>
      <c r="W9" s="51"/>
    </row>
    <row r="10" spans="2:23">
      <c r="B10" s="6">
        <v>1</v>
      </c>
      <c r="C10" s="17">
        <f>E6</f>
        <v>1000000</v>
      </c>
      <c r="D10" s="17"/>
      <c r="E10" s="3">
        <v>2008</v>
      </c>
      <c r="F10" s="2">
        <v>42313</v>
      </c>
      <c r="G10" s="6" t="s">
        <v>38</v>
      </c>
      <c r="H10" s="18">
        <v>97.75</v>
      </c>
      <c r="I10" s="18"/>
      <c r="J10" s="18">
        <v>99.92</v>
      </c>
      <c r="K10" s="18"/>
      <c r="L10" s="5">
        <f>IF(J10="","",ROUNDUP(IF(G10="買",H10-J10,J10-H10)*100,0)+5)</f>
        <v>222</v>
      </c>
      <c r="M10" s="17">
        <f>IF(F10="","",C10*$P$2)</f>
        <v>30000</v>
      </c>
      <c r="N10" s="17"/>
      <c r="O10" s="4">
        <f>IF(L10="","",ROUNDDOWN(M10/(L10/100)/100000,2))</f>
        <v>0.13</v>
      </c>
      <c r="P10" s="3">
        <f>E10</f>
        <v>2008</v>
      </c>
      <c r="Q10" s="2">
        <v>42329</v>
      </c>
      <c r="R10" s="19">
        <v>95.98</v>
      </c>
      <c r="S10" s="19"/>
      <c r="T10" s="20">
        <f>IF(Q10="","",V10*O10*100000/100)</f>
        <v>23009.999999999949</v>
      </c>
      <c r="U10" s="21"/>
      <c r="V10" s="22">
        <f>IF(Q10="","",IF(G10="買",R10-H10,H10-R10)*100)</f>
        <v>176.9999999999996</v>
      </c>
      <c r="W10" s="22"/>
    </row>
    <row r="11" spans="2:23">
      <c r="B11" s="6">
        <v>2</v>
      </c>
      <c r="C11" s="17">
        <f>IF(T10="","",C10+T10)</f>
        <v>1023010</v>
      </c>
      <c r="D11" s="17"/>
      <c r="E11" s="3">
        <f>E10</f>
        <v>2008</v>
      </c>
      <c r="F11" s="2">
        <v>42333</v>
      </c>
      <c r="G11" s="6" t="s">
        <v>38</v>
      </c>
      <c r="H11" s="18">
        <v>94.94</v>
      </c>
      <c r="I11" s="18"/>
      <c r="J11" s="18">
        <v>97.08</v>
      </c>
      <c r="K11" s="18"/>
      <c r="L11" s="5">
        <f>IF(J11="","",ROUNDUP(IF(G11="買",H11-J11,J11-H11)*100,0)+5)</f>
        <v>219</v>
      </c>
      <c r="M11" s="17">
        <f>IF(F11="","",C11*$P$2)</f>
        <v>30690.3</v>
      </c>
      <c r="N11" s="17"/>
      <c r="O11" s="4">
        <f>IF(L11="","",ROUNDDOWN(M11/(L11/100)/100000,2))</f>
        <v>0.14000000000000001</v>
      </c>
      <c r="P11" s="3">
        <f>E11</f>
        <v>2008</v>
      </c>
      <c r="Q11" s="2">
        <v>42360</v>
      </c>
      <c r="R11" s="19">
        <v>90.03</v>
      </c>
      <c r="S11" s="19"/>
      <c r="T11" s="20">
        <f>IF(Q11="","",V11*O11*100000/100)</f>
        <v>68739.999999999956</v>
      </c>
      <c r="U11" s="21"/>
      <c r="V11" s="22">
        <f>IF(Q11="","",IF(G11="買",R11-H11,H11-R11)*100)</f>
        <v>490.99999999999966</v>
      </c>
      <c r="W11" s="22"/>
    </row>
    <row r="12" spans="2:23">
      <c r="B12" s="6">
        <v>3</v>
      </c>
      <c r="C12" s="17">
        <f>IF(T11="","",C11+T11)</f>
        <v>1091750</v>
      </c>
      <c r="D12" s="17"/>
      <c r="E12" s="3">
        <v>2009</v>
      </c>
      <c r="F12" s="2">
        <v>42052</v>
      </c>
      <c r="G12" s="6" t="s">
        <v>39</v>
      </c>
      <c r="H12" s="18">
        <v>92.74</v>
      </c>
      <c r="I12" s="18"/>
      <c r="J12" s="18">
        <v>91.55</v>
      </c>
      <c r="K12" s="18"/>
      <c r="L12" s="5">
        <f>IF(J12="","",ROUNDUP(IF(G12="買",H12-J12,J12-H12)*100,0)+5)</f>
        <v>124</v>
      </c>
      <c r="M12" s="17">
        <f>IF(F12="","",C12*$P$2)</f>
        <v>32752.5</v>
      </c>
      <c r="N12" s="17"/>
      <c r="O12" s="4">
        <f>IF(L12="","",ROUNDDOWN(M12/(L12/100)/100000,2))</f>
        <v>0.26</v>
      </c>
      <c r="P12" s="3">
        <f>E12</f>
        <v>2009</v>
      </c>
      <c r="Q12" s="2">
        <v>42068</v>
      </c>
      <c r="R12" s="19">
        <v>97.68</v>
      </c>
      <c r="S12" s="19"/>
      <c r="T12" s="20">
        <f>IF(Q12="","",V12*O12*100000/100)</f>
        <v>128440.00000000032</v>
      </c>
      <c r="U12" s="21"/>
      <c r="V12" s="22">
        <f>IF(Q12="","",IF(G12="買",R12-H12,H12-R12)*100)</f>
        <v>494.00000000000119</v>
      </c>
      <c r="W12" s="22"/>
    </row>
    <row r="13" spans="2:23">
      <c r="B13" s="6">
        <v>4</v>
      </c>
      <c r="C13" s="17">
        <f>IF(T12="","",C12+T12)</f>
        <v>1220190.0000000002</v>
      </c>
      <c r="D13" s="17"/>
      <c r="E13" s="3">
        <f>E12</f>
        <v>2009</v>
      </c>
      <c r="F13" s="2">
        <v>42093</v>
      </c>
      <c r="G13" s="6" t="s">
        <v>39</v>
      </c>
      <c r="H13" s="18">
        <v>98.316000000000003</v>
      </c>
      <c r="I13" s="18"/>
      <c r="J13" s="18">
        <v>95.950999999999993</v>
      </c>
      <c r="K13" s="18"/>
      <c r="L13" s="5">
        <f>IF(J13="","",ROUNDUP(IF(G13="買",H13-J13,J13-H13)*100,0)+5)</f>
        <v>242</v>
      </c>
      <c r="M13" s="17">
        <f>IF(F13="","",C13*$P$2)</f>
        <v>36605.700000000004</v>
      </c>
      <c r="N13" s="17"/>
      <c r="O13" s="4">
        <f>IF(L13="","",ROUNDDOWN(M13/(L13/100)/100000,2))</f>
        <v>0.15</v>
      </c>
      <c r="P13" s="3">
        <f>E13</f>
        <v>2009</v>
      </c>
      <c r="Q13" s="2">
        <v>42101</v>
      </c>
      <c r="R13" s="19">
        <v>100.34699999999999</v>
      </c>
      <c r="S13" s="19"/>
      <c r="T13" s="20">
        <f>IF(Q13="","",V13*O13*100000/100)</f>
        <v>30464.999999999873</v>
      </c>
      <c r="U13" s="21"/>
      <c r="V13" s="22">
        <f>IF(Q13="","",IF(G13="買",R13-H13,H13-R13)*100)</f>
        <v>203.09999999999917</v>
      </c>
      <c r="W13" s="22"/>
    </row>
    <row r="14" spans="2:23">
      <c r="B14" s="6">
        <v>5</v>
      </c>
      <c r="C14" s="17">
        <f>IF(T13="","",C13+T13)</f>
        <v>1250655</v>
      </c>
      <c r="D14" s="17"/>
      <c r="E14" s="3">
        <f>E13</f>
        <v>2009</v>
      </c>
      <c r="F14" s="2">
        <v>42153</v>
      </c>
      <c r="G14" s="6" t="s">
        <v>38</v>
      </c>
      <c r="H14" s="18">
        <v>95.004999999999995</v>
      </c>
      <c r="I14" s="18"/>
      <c r="J14" s="18">
        <v>96.888999999999996</v>
      </c>
      <c r="K14" s="18"/>
      <c r="L14" s="5">
        <f>IF(J14="","",ROUNDUP(IF(G14="買",H14-J14,J14-H14)*100,0)+5)</f>
        <v>194</v>
      </c>
      <c r="M14" s="17">
        <f>IF(F14="","",C14*$P$2)</f>
        <v>37519.65</v>
      </c>
      <c r="N14" s="17"/>
      <c r="O14" s="4">
        <f>IF(L14="","",ROUNDDOWN(M14/(L14/100)/100000,2))</f>
        <v>0.19</v>
      </c>
      <c r="P14" s="3">
        <f>E14</f>
        <v>2009</v>
      </c>
      <c r="Q14" s="2">
        <v>42159</v>
      </c>
      <c r="R14" s="19">
        <v>96.792000000000002</v>
      </c>
      <c r="S14" s="19"/>
      <c r="T14" s="20">
        <f>IF(Q14="","",V14*O14*100000/100)</f>
        <v>-33953.000000000116</v>
      </c>
      <c r="U14" s="21"/>
      <c r="V14" s="22">
        <f>IF(Q14="","",IF(G14="買",R14-H14,H14-R14)*100)</f>
        <v>-178.70000000000061</v>
      </c>
      <c r="W14" s="22"/>
    </row>
    <row r="15" spans="2:23">
      <c r="B15" s="6">
        <v>6</v>
      </c>
      <c r="C15" s="17">
        <f>IF(T14="","",C14+T14)</f>
        <v>1216702</v>
      </c>
      <c r="D15" s="17"/>
      <c r="E15" s="3">
        <f>E14</f>
        <v>2009</v>
      </c>
      <c r="F15" s="2">
        <v>42187</v>
      </c>
      <c r="G15" s="6" t="s">
        <v>38</v>
      </c>
      <c r="H15" s="18">
        <v>95.69</v>
      </c>
      <c r="I15" s="18"/>
      <c r="J15" s="18">
        <v>96.87</v>
      </c>
      <c r="K15" s="18"/>
      <c r="L15" s="5">
        <f>IF(J15="","",ROUNDUP(IF(G15="買",H15-J15,J15-H15)*100,0)+5)</f>
        <v>124</v>
      </c>
      <c r="M15" s="17">
        <f>IF(F15="","",C15*$P$2)</f>
        <v>36501.06</v>
      </c>
      <c r="N15" s="17"/>
      <c r="O15" s="4">
        <f>IF(L15="","",ROUNDDOWN(M15/(L15/100)/100000,2))</f>
        <v>0.28999999999999998</v>
      </c>
      <c r="P15" s="3">
        <f>E15</f>
        <v>2009</v>
      </c>
      <c r="Q15" s="2">
        <v>42199</v>
      </c>
      <c r="R15" s="19">
        <v>93.17</v>
      </c>
      <c r="S15" s="19"/>
      <c r="T15" s="20">
        <f>IF(Q15="","",V15*O15*100000/100)</f>
        <v>73079.999999999884</v>
      </c>
      <c r="U15" s="21"/>
      <c r="V15" s="22">
        <f>IF(Q15="","",IF(G15="買",R15-H15,H15-R15)*100)</f>
        <v>251.9999999999996</v>
      </c>
      <c r="W15" s="22"/>
    </row>
    <row r="16" spans="2:23">
      <c r="B16" s="6">
        <v>7</v>
      </c>
      <c r="C16" s="17">
        <f>IF(T15="","",C15+T15)</f>
        <v>1289782</v>
      </c>
      <c r="D16" s="17"/>
      <c r="E16" s="3">
        <f>E15</f>
        <v>2009</v>
      </c>
      <c r="F16" s="2">
        <v>42209</v>
      </c>
      <c r="G16" s="6" t="s">
        <v>39</v>
      </c>
      <c r="H16" s="18">
        <v>95.28</v>
      </c>
      <c r="I16" s="18"/>
      <c r="J16" s="18">
        <v>93.52</v>
      </c>
      <c r="K16" s="18"/>
      <c r="L16" s="5">
        <f>IF(J16="","",ROUNDUP(IF(G16="買",H16-J16,J16-H16)*100,0)+5)</f>
        <v>182</v>
      </c>
      <c r="M16" s="17">
        <f>IF(F16="","",C16*$P$2)</f>
        <v>38693.46</v>
      </c>
      <c r="N16" s="17"/>
      <c r="O16" s="4">
        <f>IF(L16="","",ROUNDDOWN(M16/(L16/100)/100000,2))</f>
        <v>0.21</v>
      </c>
      <c r="P16" s="3">
        <f>E16</f>
        <v>2009</v>
      </c>
      <c r="Q16" s="2">
        <v>42220</v>
      </c>
      <c r="R16" s="19">
        <v>94.49</v>
      </c>
      <c r="S16" s="19"/>
      <c r="T16" s="20">
        <f>IF(Q16="","",V16*O16*100000/100)</f>
        <v>-16590.000000000131</v>
      </c>
      <c r="U16" s="21"/>
      <c r="V16" s="22">
        <f>IF(Q16="","",IF(G16="買",R16-H16,H16-R16)*100)</f>
        <v>-79.000000000000625</v>
      </c>
      <c r="W16" s="22"/>
    </row>
    <row r="17" spans="2:23">
      <c r="B17" s="6">
        <v>8</v>
      </c>
      <c r="C17" s="17">
        <f>IF(T16="","",C16+T16)</f>
        <v>1273191.9999999998</v>
      </c>
      <c r="D17" s="17"/>
      <c r="E17" s="3">
        <f>E16</f>
        <v>2009</v>
      </c>
      <c r="F17" s="2">
        <v>42222</v>
      </c>
      <c r="G17" s="6" t="s">
        <v>39</v>
      </c>
      <c r="H17" s="18">
        <v>95.79</v>
      </c>
      <c r="I17" s="18"/>
      <c r="J17" s="18">
        <v>94.77</v>
      </c>
      <c r="K17" s="18"/>
      <c r="L17" s="5">
        <f>IF(J17="","",ROUNDUP(IF(G17="買",H17-J17,J17-H17)*100,0)+5)</f>
        <v>108</v>
      </c>
      <c r="M17" s="17">
        <f>IF(F17="","",C17*$P$2)</f>
        <v>38195.759999999995</v>
      </c>
      <c r="N17" s="17"/>
      <c r="O17" s="4">
        <f>IF(L17="","",ROUNDDOWN(M17/(L17/100)/100000,2))</f>
        <v>0.35</v>
      </c>
      <c r="P17" s="3">
        <f>E17</f>
        <v>2009</v>
      </c>
      <c r="Q17" s="2">
        <v>42230</v>
      </c>
      <c r="R17" s="19">
        <v>95.03</v>
      </c>
      <c r="S17" s="19"/>
      <c r="T17" s="20">
        <f>IF(Q17="","",V17*O17*100000/100)</f>
        <v>-26600.000000000178</v>
      </c>
      <c r="U17" s="21"/>
      <c r="V17" s="22">
        <f>IF(Q17="","",IF(G17="買",R17-H17,H17-R17)*100)</f>
        <v>-76.000000000000512</v>
      </c>
      <c r="W17" s="22"/>
    </row>
    <row r="18" spans="2:23">
      <c r="B18" s="6">
        <v>9</v>
      </c>
      <c r="C18" s="17">
        <f>IF(T17="","",C17+T17)</f>
        <v>1246591.9999999995</v>
      </c>
      <c r="D18" s="17"/>
      <c r="E18" s="3">
        <f>E17</f>
        <v>2009</v>
      </c>
      <c r="F18" s="2">
        <v>42241</v>
      </c>
      <c r="G18" s="6" t="s">
        <v>38</v>
      </c>
      <c r="H18" s="18">
        <v>93.78</v>
      </c>
      <c r="I18" s="18"/>
      <c r="J18" s="18">
        <v>94.63</v>
      </c>
      <c r="K18" s="18"/>
      <c r="L18" s="5">
        <f>IF(J18="","",ROUNDUP(IF(G18="買",H18-J18,J18-H18)*100,0)+5)</f>
        <v>90</v>
      </c>
      <c r="M18" s="17">
        <f>IF(F18="","",C18*$P$2)</f>
        <v>37397.759999999987</v>
      </c>
      <c r="N18" s="17"/>
      <c r="O18" s="4">
        <f>IF(L18="","",ROUNDDOWN(M18/(L18/100)/100000,2))</f>
        <v>0.41</v>
      </c>
      <c r="P18" s="3">
        <f>E18</f>
        <v>2009</v>
      </c>
      <c r="Q18" s="2">
        <v>42264</v>
      </c>
      <c r="R18" s="19">
        <v>91.6</v>
      </c>
      <c r="S18" s="19"/>
      <c r="T18" s="20">
        <f>IF(Q18="","",V18*O18*100000/100)</f>
        <v>89380.000000000276</v>
      </c>
      <c r="U18" s="21"/>
      <c r="V18" s="22">
        <f>IF(Q18="","",IF(G18="買",R18-H18,H18-R18)*100)</f>
        <v>218.00000000000068</v>
      </c>
      <c r="W18" s="22"/>
    </row>
    <row r="19" spans="2:23">
      <c r="B19" s="6">
        <v>10</v>
      </c>
      <c r="C19" s="17">
        <f>IF(T18="","",C18+T18)</f>
        <v>1335971.9999999998</v>
      </c>
      <c r="D19" s="17"/>
      <c r="E19" s="3">
        <f>E18</f>
        <v>2009</v>
      </c>
      <c r="F19" s="2">
        <v>42272</v>
      </c>
      <c r="G19" s="6" t="s">
        <v>38</v>
      </c>
      <c r="H19" s="18">
        <v>89.5</v>
      </c>
      <c r="I19" s="18"/>
      <c r="J19" s="18">
        <v>91.34</v>
      </c>
      <c r="K19" s="18"/>
      <c r="L19" s="5">
        <f>IF(J19="","",ROUNDUP(IF(G19="買",H19-J19,J19-H19)*100,0)+5)</f>
        <v>189</v>
      </c>
      <c r="M19" s="17">
        <f>IF(F19="","",C19*$P$2)</f>
        <v>40079.159999999989</v>
      </c>
      <c r="N19" s="17"/>
      <c r="O19" s="4">
        <f>IF(L19="","",ROUNDDOWN(M19/(L19/100)/100000,2))</f>
        <v>0.21</v>
      </c>
      <c r="P19" s="3">
        <f>E19</f>
        <v>2009</v>
      </c>
      <c r="Q19" s="2">
        <v>42276</v>
      </c>
      <c r="R19" s="19">
        <v>89.77</v>
      </c>
      <c r="S19" s="19"/>
      <c r="T19" s="20">
        <f>IF(Q19="","",V19*O19*100000/100)</f>
        <v>-5669.9999999999163</v>
      </c>
      <c r="U19" s="21"/>
      <c r="V19" s="22">
        <f>IF(Q19="","",IF(G19="買",R19-H19,H19-R19)*100)</f>
        <v>-26.999999999999602</v>
      </c>
      <c r="W19" s="22"/>
    </row>
    <row r="20" spans="2:23">
      <c r="B20" s="6">
        <v>11</v>
      </c>
      <c r="C20" s="17">
        <f>IF(T19="","",C19+T19)</f>
        <v>1330301.9999999998</v>
      </c>
      <c r="D20" s="17"/>
      <c r="E20" s="3">
        <f>E19</f>
        <v>2009</v>
      </c>
      <c r="F20" s="2">
        <v>42307</v>
      </c>
      <c r="G20" s="6" t="s">
        <v>38</v>
      </c>
      <c r="H20" s="18">
        <v>89.17</v>
      </c>
      <c r="I20" s="18"/>
      <c r="J20" s="18">
        <v>90.68</v>
      </c>
      <c r="K20" s="18"/>
      <c r="L20" s="5">
        <f>IF(J20="","",ROUNDUP(IF(G20="買",H20-J20,J20-H20)*100,0)+5)</f>
        <v>157</v>
      </c>
      <c r="M20" s="17">
        <f>IF(F20="","",C20*$P$2)</f>
        <v>39909.05999999999</v>
      </c>
      <c r="N20" s="17"/>
      <c r="O20" s="4">
        <f>IF(L20="","",ROUNDDOWN(M20/(L20/100)/100000,2))</f>
        <v>0.25</v>
      </c>
      <c r="P20" s="3">
        <f>E20</f>
        <v>2009</v>
      </c>
      <c r="Q20" s="2">
        <v>42338</v>
      </c>
      <c r="R20" s="19">
        <v>87.01</v>
      </c>
      <c r="S20" s="19"/>
      <c r="T20" s="20">
        <f>IF(Q20="","",V20*O20*100000/100)</f>
        <v>53999.999999999913</v>
      </c>
      <c r="U20" s="21"/>
      <c r="V20" s="22">
        <f>IF(Q20="","",IF(G20="買",R20-H20,H20-R20)*100)</f>
        <v>215.99999999999966</v>
      </c>
      <c r="W20" s="22"/>
    </row>
    <row r="21" spans="2:23">
      <c r="B21" s="6">
        <v>12</v>
      </c>
      <c r="C21" s="17">
        <f>IF(T20="","",C20+T20)</f>
        <v>1384301.9999999998</v>
      </c>
      <c r="D21" s="17"/>
      <c r="E21" s="3">
        <f>E20</f>
        <v>2009</v>
      </c>
      <c r="F21" s="2">
        <v>42353</v>
      </c>
      <c r="G21" s="6" t="s">
        <v>39</v>
      </c>
      <c r="H21" s="18">
        <v>89.94</v>
      </c>
      <c r="I21" s="18"/>
      <c r="J21" s="18">
        <v>88.57</v>
      </c>
      <c r="K21" s="18"/>
      <c r="L21" s="5">
        <f>IF(J21="","",ROUNDUP(IF(G21="買",H21-J21,J21-H21)*100,0)+5)</f>
        <v>142</v>
      </c>
      <c r="M21" s="17">
        <f>IF(F21="","",C21*$P$2)</f>
        <v>41529.05999999999</v>
      </c>
      <c r="N21" s="17"/>
      <c r="O21" s="4">
        <f>IF(L21="","",ROUNDDOWN(M21/(L21/100)/100000,2))</f>
        <v>0.28999999999999998</v>
      </c>
      <c r="P21" s="3">
        <v>2010</v>
      </c>
      <c r="Q21" s="2">
        <v>42016</v>
      </c>
      <c r="R21" s="19">
        <v>91.24</v>
      </c>
      <c r="S21" s="19"/>
      <c r="T21" s="20">
        <f>IF(Q21="","",V21*O21*100000/100)</f>
        <v>37699.999999999913</v>
      </c>
      <c r="U21" s="21"/>
      <c r="V21" s="22">
        <f>IF(Q21="","",IF(G21="買",R21-H21,H21-R21)*100)</f>
        <v>129.99999999999972</v>
      </c>
      <c r="W21" s="22"/>
    </row>
    <row r="22" spans="2:23">
      <c r="B22" s="6">
        <v>13</v>
      </c>
      <c r="C22" s="17">
        <f>IF(T21="","",C21+T21)</f>
        <v>1422001.9999999998</v>
      </c>
      <c r="D22" s="17"/>
      <c r="E22" s="3">
        <v>2010</v>
      </c>
      <c r="F22" s="2">
        <v>42025</v>
      </c>
      <c r="G22" s="6" t="s">
        <v>38</v>
      </c>
      <c r="H22" s="18">
        <v>90.1</v>
      </c>
      <c r="I22" s="18"/>
      <c r="J22" s="18">
        <v>91.86</v>
      </c>
      <c r="K22" s="18"/>
      <c r="L22" s="5">
        <f>IF(J22="","",ROUNDUP(IF(G22="買",H22-J22,J22-H22)*100,0)+5)</f>
        <v>182</v>
      </c>
      <c r="M22" s="17">
        <f>IF(F22="","",C22*$P$2)</f>
        <v>42660.05999999999</v>
      </c>
      <c r="N22" s="17"/>
      <c r="O22" s="4">
        <f>IF(L22="","",ROUNDDOWN(M22/(L22/100)/100000,2))</f>
        <v>0.23</v>
      </c>
      <c r="P22" s="3">
        <f>E22</f>
        <v>2010</v>
      </c>
      <c r="Q22" s="2">
        <v>42030</v>
      </c>
      <c r="R22" s="19">
        <v>90.33</v>
      </c>
      <c r="S22" s="19"/>
      <c r="T22" s="20">
        <f>IF(Q22="","",V22*O22*100000/100)</f>
        <v>-5290.0000000000919</v>
      </c>
      <c r="U22" s="21"/>
      <c r="V22" s="22">
        <f>IF(Q22="","",IF(G22="買",R22-H22,H22-R22)*100)</f>
        <v>-23.000000000000398</v>
      </c>
      <c r="W22" s="22"/>
    </row>
    <row r="23" spans="2:23">
      <c r="B23" s="6">
        <v>14</v>
      </c>
      <c r="C23" s="17">
        <f>IF(T22="","",C22+T22)</f>
        <v>1416711.9999999998</v>
      </c>
      <c r="D23" s="17"/>
      <c r="E23" s="3">
        <f>E22</f>
        <v>2010</v>
      </c>
      <c r="F23" s="2">
        <v>42073</v>
      </c>
      <c r="G23" s="6" t="s">
        <v>39</v>
      </c>
      <c r="H23" s="18">
        <v>90.81</v>
      </c>
      <c r="I23" s="18"/>
      <c r="J23" s="18">
        <v>89.84</v>
      </c>
      <c r="K23" s="18"/>
      <c r="L23" s="5">
        <f>IF(J23="","",ROUNDUP(IF(G23="買",H23-J23,J23-H23)*100,0)+5)</f>
        <v>102</v>
      </c>
      <c r="M23" s="17">
        <f>IF(F23="","",C23*$P$2)</f>
        <v>42501.359999999993</v>
      </c>
      <c r="N23" s="17"/>
      <c r="O23" s="4">
        <f>IF(L23="","",ROUNDDOWN(M23/(L23/100)/100000,2))</f>
        <v>0.41</v>
      </c>
      <c r="P23" s="3">
        <f>E23</f>
        <v>2010</v>
      </c>
      <c r="Q23" s="2">
        <v>42079</v>
      </c>
      <c r="R23" s="19">
        <v>90.16</v>
      </c>
      <c r="S23" s="19"/>
      <c r="T23" s="20">
        <f>IF(Q23="","",V23*O23*100000/100)</f>
        <v>-26650.000000000233</v>
      </c>
      <c r="U23" s="21"/>
      <c r="V23" s="22">
        <f>IF(Q23="","",IF(G23="買",R23-H23,H23-R23)*100)</f>
        <v>-65.000000000000568</v>
      </c>
      <c r="W23" s="22"/>
    </row>
    <row r="24" spans="2:23">
      <c r="B24" s="6">
        <v>15</v>
      </c>
      <c r="C24" s="17">
        <f>IF(T23="","",C23+T23)</f>
        <v>1390061.9999999995</v>
      </c>
      <c r="D24" s="17"/>
      <c r="E24" s="3">
        <f>E23</f>
        <v>2010</v>
      </c>
      <c r="F24" s="2">
        <v>42081</v>
      </c>
      <c r="G24" s="6" t="s">
        <v>39</v>
      </c>
      <c r="H24" s="18">
        <v>90.79</v>
      </c>
      <c r="I24" s="18"/>
      <c r="J24" s="18">
        <v>89.75</v>
      </c>
      <c r="K24" s="18"/>
      <c r="L24" s="5">
        <f>IF(J24="","",ROUNDUP(IF(G24="買",H24-J24,J24-H24)*100,0)+5)</f>
        <v>110</v>
      </c>
      <c r="M24" s="17">
        <f>IF(F24="","",C24*$P$2)</f>
        <v>41701.859999999986</v>
      </c>
      <c r="N24" s="17"/>
      <c r="O24" s="4">
        <f>IF(L24="","",ROUNDDOWN(M24/(L24/100)/100000,2))</f>
        <v>0.37</v>
      </c>
      <c r="P24" s="3">
        <f>E24</f>
        <v>2010</v>
      </c>
      <c r="Q24" s="2">
        <v>42107</v>
      </c>
      <c r="R24" s="19">
        <v>92.82</v>
      </c>
      <c r="S24" s="19"/>
      <c r="T24" s="20">
        <f>IF(Q24="","",V24*O24*100000/100)</f>
        <v>75109.99999999952</v>
      </c>
      <c r="U24" s="21"/>
      <c r="V24" s="22">
        <f>IF(Q24="","",IF(G24="買",R24-H24,H24-R24)*100)</f>
        <v>202.99999999999869</v>
      </c>
      <c r="W24" s="22"/>
    </row>
    <row r="25" spans="2:23">
      <c r="B25" s="6">
        <v>16</v>
      </c>
      <c r="C25" s="17">
        <f>IF(T24="","",C24+T24)</f>
        <v>1465171.9999999991</v>
      </c>
      <c r="D25" s="17"/>
      <c r="E25" s="3">
        <f>E24</f>
        <v>2010</v>
      </c>
      <c r="F25" s="2">
        <v>42116</v>
      </c>
      <c r="G25" s="6" t="s">
        <v>39</v>
      </c>
      <c r="H25" s="18">
        <v>93.6</v>
      </c>
      <c r="I25" s="18"/>
      <c r="J25" s="18">
        <v>92.73</v>
      </c>
      <c r="K25" s="18"/>
      <c r="L25" s="5">
        <f>IF(J25="","",ROUNDUP(IF(G25="買",H25-J25,J25-H25)*100,0)+5)</f>
        <v>92</v>
      </c>
      <c r="M25" s="17">
        <f>IF(F25="","",C25*$P$2)</f>
        <v>43955.159999999967</v>
      </c>
      <c r="N25" s="17"/>
      <c r="O25" s="4">
        <f>IF(L25="","",ROUNDDOWN(M25/(L25/100)/100000,2))</f>
        <v>0.47</v>
      </c>
      <c r="P25" s="3">
        <f>E25</f>
        <v>2010</v>
      </c>
      <c r="Q25" s="2">
        <v>42129</v>
      </c>
      <c r="R25" s="19">
        <v>93.83</v>
      </c>
      <c r="S25" s="19"/>
      <c r="T25" s="20">
        <f>IF(Q25="","",V25*O25*100000/100)</f>
        <v>10810.000000000186</v>
      </c>
      <c r="U25" s="21"/>
      <c r="V25" s="22">
        <f>IF(Q25="","",IF(G25="買",R25-H25,H25-R25)*100)</f>
        <v>23.000000000000398</v>
      </c>
      <c r="W25" s="22"/>
    </row>
    <row r="26" spans="2:23">
      <c r="B26" s="6">
        <v>17</v>
      </c>
      <c r="C26" s="17">
        <f>IF(T25="","",C25+T25)</f>
        <v>1475981.9999999993</v>
      </c>
      <c r="D26" s="17"/>
      <c r="E26" s="3">
        <f>E25</f>
        <v>2010</v>
      </c>
      <c r="F26" s="2">
        <v>42129</v>
      </c>
      <c r="G26" s="6" t="s">
        <v>38</v>
      </c>
      <c r="H26" s="18">
        <v>93.53</v>
      </c>
      <c r="I26" s="18"/>
      <c r="J26" s="18">
        <v>93.97</v>
      </c>
      <c r="K26" s="18"/>
      <c r="L26" s="5">
        <f>IF(J26="","",ROUNDUP(IF(G26="買",H26-J26,J26-H26)*100,0)+5)</f>
        <v>49</v>
      </c>
      <c r="M26" s="17">
        <f>IF(F26="","",C26*$P$2)</f>
        <v>44279.459999999977</v>
      </c>
      <c r="N26" s="17"/>
      <c r="O26" s="4">
        <f>IF(L26="","",ROUNDDOWN(M26/(L26/100)/100000,2))</f>
        <v>0.9</v>
      </c>
      <c r="P26" s="3">
        <f>E26</f>
        <v>2010</v>
      </c>
      <c r="Q26" s="2">
        <v>42150</v>
      </c>
      <c r="R26" s="19">
        <v>90.66</v>
      </c>
      <c r="S26" s="19"/>
      <c r="T26" s="20">
        <f>IF(Q26="","",V26*O26*100000/100)</f>
        <v>258300.00000000041</v>
      </c>
      <c r="U26" s="21"/>
      <c r="V26" s="22">
        <f>IF(Q26="","",IF(G26="買",R26-H26,H26-R26)*100)</f>
        <v>287.00000000000045</v>
      </c>
      <c r="W26" s="22"/>
    </row>
    <row r="27" spans="2:23">
      <c r="B27" s="6">
        <v>18</v>
      </c>
      <c r="C27" s="17">
        <f>IF(T26="","",C26+T26)</f>
        <v>1734281.9999999998</v>
      </c>
      <c r="D27" s="17"/>
      <c r="E27" s="3">
        <f>E26</f>
        <v>2010</v>
      </c>
      <c r="F27" s="2">
        <v>42151</v>
      </c>
      <c r="G27" s="6" t="s">
        <v>39</v>
      </c>
      <c r="H27" s="18">
        <v>91.07</v>
      </c>
      <c r="I27" s="18"/>
      <c r="J27" s="18">
        <v>89.8</v>
      </c>
      <c r="K27" s="18"/>
      <c r="L27" s="5">
        <f>IF(J27="","",ROUNDUP(IF(G27="買",H27-J27,J27-H27)*100,0)+5)</f>
        <v>132</v>
      </c>
      <c r="M27" s="17">
        <f>IF(F27="","",C27*$P$2)</f>
        <v>52028.459999999992</v>
      </c>
      <c r="N27" s="17"/>
      <c r="O27" s="4">
        <f>IF(L27="","",ROUNDDOWN(M27/(L27/100)/100000,2))</f>
        <v>0.39</v>
      </c>
      <c r="P27" s="3">
        <f>E27</f>
        <v>2010</v>
      </c>
      <c r="Q27" s="2">
        <v>42162</v>
      </c>
      <c r="R27" s="19">
        <v>91.41</v>
      </c>
      <c r="S27" s="19"/>
      <c r="T27" s="20">
        <f>IF(Q27="","",V27*O27*100000/100)</f>
        <v>13260.000000000133</v>
      </c>
      <c r="U27" s="21"/>
      <c r="V27" s="22">
        <f>IF(Q27="","",IF(G27="買",R27-H27,H27-R27)*100)</f>
        <v>34.000000000000341</v>
      </c>
      <c r="W27" s="22"/>
    </row>
    <row r="28" spans="2:23">
      <c r="B28" s="6">
        <v>19</v>
      </c>
      <c r="C28" s="17">
        <f>IF(T27="","",C27+T27)</f>
        <v>1747542</v>
      </c>
      <c r="D28" s="17"/>
      <c r="E28" s="3">
        <f>E27</f>
        <v>2010</v>
      </c>
      <c r="F28" s="2">
        <v>42172</v>
      </c>
      <c r="G28" s="6" t="s">
        <v>38</v>
      </c>
      <c r="H28" s="18">
        <v>90.51</v>
      </c>
      <c r="I28" s="18"/>
      <c r="J28" s="18">
        <v>91.43</v>
      </c>
      <c r="K28" s="18"/>
      <c r="L28" s="5">
        <f>IF(J28="","",ROUNDUP(IF(G28="買",H28-J28,J28-H28)*100,0)+5)</f>
        <v>98</v>
      </c>
      <c r="M28" s="17">
        <f>IF(F28="","",C28*$P$2)</f>
        <v>52426.259999999995</v>
      </c>
      <c r="N28" s="17"/>
      <c r="O28" s="4">
        <f>IF(L28="","",ROUNDDOWN(M28/(L28/100)/100000,2))</f>
        <v>0.53</v>
      </c>
      <c r="P28" s="3">
        <f>E28</f>
        <v>2010</v>
      </c>
      <c r="Q28" s="2">
        <v>42193</v>
      </c>
      <c r="R28" s="19">
        <v>87.97</v>
      </c>
      <c r="S28" s="19"/>
      <c r="T28" s="20">
        <f>IF(Q28="","",V28*O28*100000/100)</f>
        <v>134620.00000000035</v>
      </c>
      <c r="U28" s="21"/>
      <c r="V28" s="22">
        <f>IF(Q28="","",IF(G28="買",R28-H28,H28-R28)*100)</f>
        <v>254.00000000000063</v>
      </c>
      <c r="W28" s="22"/>
    </row>
    <row r="29" spans="2:23">
      <c r="B29" s="6">
        <v>20</v>
      </c>
      <c r="C29" s="17">
        <f>IF(T28="","",C28+T28)</f>
        <v>1882162.0000000005</v>
      </c>
      <c r="D29" s="17"/>
      <c r="E29" s="3">
        <f>E28</f>
        <v>2010</v>
      </c>
      <c r="F29" s="2">
        <v>42199</v>
      </c>
      <c r="G29" s="6" t="s">
        <v>38</v>
      </c>
      <c r="H29" s="18">
        <v>88.06</v>
      </c>
      <c r="I29" s="18"/>
      <c r="J29" s="18">
        <v>89.09</v>
      </c>
      <c r="K29" s="18"/>
      <c r="L29" s="5">
        <f>IF(J29="","",ROUNDUP(IF(G29="買",H29-J29,J29-H29)*100,0)+5)</f>
        <v>108</v>
      </c>
      <c r="M29" s="17">
        <f>IF(F29="","",C29*$P$2)</f>
        <v>56464.860000000015</v>
      </c>
      <c r="N29" s="17"/>
      <c r="O29" s="4">
        <f>IF(L29="","",ROUNDDOWN(M29/(L29/100)/100000,2))</f>
        <v>0.52</v>
      </c>
      <c r="P29" s="3">
        <f>E29</f>
        <v>2010</v>
      </c>
      <c r="Q29" s="2">
        <v>42208</v>
      </c>
      <c r="R29" s="19">
        <v>87.2</v>
      </c>
      <c r="S29" s="19"/>
      <c r="T29" s="20">
        <f>IF(Q29="","",V29*O29*100000/100)</f>
        <v>44719.999999999971</v>
      </c>
      <c r="U29" s="21"/>
      <c r="V29" s="22">
        <f>IF(Q29="","",IF(G29="買",R29-H29,H29-R29)*100)</f>
        <v>85.999999999999943</v>
      </c>
      <c r="W29" s="22"/>
    </row>
    <row r="30" spans="2:23">
      <c r="B30" s="6">
        <v>21</v>
      </c>
      <c r="C30" s="17">
        <f>IF(T29="","",C29+T29)</f>
        <v>1926882.0000000005</v>
      </c>
      <c r="D30" s="17"/>
      <c r="E30" s="3">
        <f>E29</f>
        <v>2010</v>
      </c>
      <c r="F30" s="2">
        <v>42219</v>
      </c>
      <c r="G30" s="6" t="s">
        <v>38</v>
      </c>
      <c r="H30" s="18">
        <v>85.65</v>
      </c>
      <c r="I30" s="18"/>
      <c r="J30" s="18">
        <v>86.63</v>
      </c>
      <c r="K30" s="18"/>
      <c r="L30" s="5">
        <f>IF(J30="","",ROUNDUP(IF(G30="買",H30-J30,J30-H30)*100,0)+5)</f>
        <v>103</v>
      </c>
      <c r="M30" s="17">
        <f>IF(F30="","",C30*$P$2)</f>
        <v>57806.460000000014</v>
      </c>
      <c r="N30" s="17"/>
      <c r="O30" s="4">
        <f>IF(L30="","",ROUNDDOWN(M30/(L30/100)/100000,2))</f>
        <v>0.56000000000000005</v>
      </c>
      <c r="P30" s="3">
        <f>E30</f>
        <v>2010</v>
      </c>
      <c r="Q30" s="2">
        <v>42228</v>
      </c>
      <c r="R30" s="19">
        <v>85.45</v>
      </c>
      <c r="S30" s="19"/>
      <c r="T30" s="20">
        <f>IF(Q30="","",V30*O30*100000/100)</f>
        <v>11200.00000000016</v>
      </c>
      <c r="U30" s="21"/>
      <c r="V30" s="22">
        <f>IF(Q30="","",IF(G30="買",R30-H30,H30-R30)*100)</f>
        <v>20.000000000000284</v>
      </c>
      <c r="W30" s="22"/>
    </row>
    <row r="31" spans="2:23">
      <c r="B31" s="6">
        <v>22</v>
      </c>
      <c r="C31" s="17">
        <f>IF(T30="","",C30+T30)</f>
        <v>1938082.0000000007</v>
      </c>
      <c r="D31" s="17"/>
      <c r="E31" s="3">
        <f>E30</f>
        <v>2010</v>
      </c>
      <c r="F31" s="2">
        <v>42254</v>
      </c>
      <c r="G31" s="6" t="s">
        <v>38</v>
      </c>
      <c r="H31" s="18">
        <v>83.49</v>
      </c>
      <c r="I31" s="18"/>
      <c r="J31" s="18">
        <v>84.24</v>
      </c>
      <c r="K31" s="18"/>
      <c r="L31" s="5">
        <f>IF(J31="","",ROUNDUP(IF(G31="買",H31-J31,J31-H31)*100,0)+5)</f>
        <v>80</v>
      </c>
      <c r="M31" s="17">
        <f>IF(F31="","",C31*$P$2)</f>
        <v>58142.460000000021</v>
      </c>
      <c r="N31" s="17"/>
      <c r="O31" s="4">
        <f>IF(L31="","",ROUNDDOWN(M31/(L31/100)/100000,2))</f>
        <v>0.72</v>
      </c>
      <c r="P31" s="3">
        <f>E31</f>
        <v>2010</v>
      </c>
      <c r="Q31" s="2">
        <v>42257</v>
      </c>
      <c r="R31" s="19">
        <v>84.24</v>
      </c>
      <c r="S31" s="19"/>
      <c r="T31" s="20">
        <f>IF(Q31="","",V31*O31*100000/100)</f>
        <v>-54000</v>
      </c>
      <c r="U31" s="21"/>
      <c r="V31" s="22">
        <f>IF(Q31="","",IF(G31="買",R31-H31,H31-R31)*100)</f>
        <v>-75</v>
      </c>
      <c r="W31" s="22"/>
    </row>
    <row r="32" spans="2:23">
      <c r="B32" s="6">
        <v>23</v>
      </c>
      <c r="C32" s="17">
        <f>IF(T31="","",C31+T31)</f>
        <v>1884082.0000000007</v>
      </c>
      <c r="D32" s="17"/>
      <c r="E32" s="3">
        <f>E31</f>
        <v>2010</v>
      </c>
      <c r="F32" s="2">
        <v>42275</v>
      </c>
      <c r="G32" s="6" t="s">
        <v>38</v>
      </c>
      <c r="H32" s="18">
        <v>83.68</v>
      </c>
      <c r="I32" s="18"/>
      <c r="J32" s="18">
        <v>84.33</v>
      </c>
      <c r="K32" s="18"/>
      <c r="L32" s="5">
        <f>IF(J32="","",ROUNDUP(IF(G32="買",H32-J32,J32-H32)*100,0)+5)</f>
        <v>70</v>
      </c>
      <c r="M32" s="17">
        <f>IF(F32="","",C32*$P$2)</f>
        <v>56522.460000000021</v>
      </c>
      <c r="N32" s="17"/>
      <c r="O32" s="4">
        <f>IF(L32="","",ROUNDDOWN(M32/(L32/100)/100000,2))</f>
        <v>0.8</v>
      </c>
      <c r="P32" s="3">
        <f>E32</f>
        <v>2010</v>
      </c>
      <c r="Q32" s="2">
        <v>42296</v>
      </c>
      <c r="R32" s="19">
        <v>81.61</v>
      </c>
      <c r="S32" s="19"/>
      <c r="T32" s="20">
        <f>IF(Q32="","",V32*O32*100000/100)</f>
        <v>165600.00000000058</v>
      </c>
      <c r="U32" s="21"/>
      <c r="V32" s="22">
        <f>IF(Q32="","",IF(G32="買",R32-H32,H32-R32)*100)</f>
        <v>207.00000000000074</v>
      </c>
      <c r="W32" s="22"/>
    </row>
    <row r="33" spans="2:24">
      <c r="B33" s="6">
        <v>24</v>
      </c>
      <c r="C33" s="17">
        <f>IF(T32="","",C32+T32)</f>
        <v>2049682.0000000014</v>
      </c>
      <c r="D33" s="17"/>
      <c r="E33" s="3">
        <f>E32</f>
        <v>2010</v>
      </c>
      <c r="F33" s="2">
        <v>42297</v>
      </c>
      <c r="G33" s="6" t="s">
        <v>38</v>
      </c>
      <c r="H33" s="18">
        <v>80.84</v>
      </c>
      <c r="I33" s="18"/>
      <c r="J33" s="18">
        <v>81.66</v>
      </c>
      <c r="K33" s="18"/>
      <c r="L33" s="5">
        <f>IF(J33="","",ROUNDUP(IF(G33="買",H33-J33,J33-H33)*100,0)+5)</f>
        <v>87</v>
      </c>
      <c r="M33" s="17">
        <f>IF(F33="","",C33*$P$2)</f>
        <v>61490.460000000043</v>
      </c>
      <c r="N33" s="17"/>
      <c r="O33" s="4">
        <f>IF(L33="","",ROUNDDOWN(M33/(L33/100)/100000,2))</f>
        <v>0.7</v>
      </c>
      <c r="P33" s="3">
        <f>E33</f>
        <v>2010</v>
      </c>
      <c r="Q33" s="2">
        <v>42311</v>
      </c>
      <c r="R33" s="19">
        <v>80.95</v>
      </c>
      <c r="S33" s="19"/>
      <c r="T33" s="20">
        <f>IF(Q33="","",V33*O33*100000/100)</f>
        <v>-7699.9999999999591</v>
      </c>
      <c r="U33" s="21"/>
      <c r="V33" s="22">
        <f>IF(Q33="","",IF(G33="買",R33-H33,H33-R33)*100)</f>
        <v>-10.999999999999943</v>
      </c>
      <c r="W33" s="22"/>
    </row>
    <row r="34" spans="2:24">
      <c r="B34" s="6">
        <v>25</v>
      </c>
      <c r="C34" s="17">
        <f>IF(T33="","",C33+T33)</f>
        <v>2041982.0000000014</v>
      </c>
      <c r="D34" s="17"/>
      <c r="E34" s="3">
        <f>E33</f>
        <v>2010</v>
      </c>
      <c r="F34" s="2">
        <v>42318</v>
      </c>
      <c r="G34" s="6" t="s">
        <v>39</v>
      </c>
      <c r="H34" s="18">
        <v>81.96</v>
      </c>
      <c r="I34" s="18"/>
      <c r="J34" s="18">
        <v>80.52</v>
      </c>
      <c r="K34" s="18"/>
      <c r="L34" s="5">
        <f>IF(J34="","",ROUNDUP(IF(G34="買",H34-J34,J34-H34)*100,0)+5)</f>
        <v>149</v>
      </c>
      <c r="M34" s="17">
        <f>IF(F34="","",C34*$P$2)</f>
        <v>61259.460000000043</v>
      </c>
      <c r="N34" s="17"/>
      <c r="O34" s="4">
        <f>IF(L34="","",ROUNDDOWN(M34/(L34/100)/100000,2))</f>
        <v>0.41</v>
      </c>
      <c r="P34" s="3">
        <f>E34</f>
        <v>2010</v>
      </c>
      <c r="Q34" s="2">
        <v>42339</v>
      </c>
      <c r="R34" s="19">
        <v>83.42</v>
      </c>
      <c r="S34" s="19"/>
      <c r="T34" s="20">
        <f>IF(Q34="","",V34*O34*100000/100)</f>
        <v>59860.00000000032</v>
      </c>
      <c r="U34" s="21"/>
      <c r="V34" s="22">
        <f>IF(Q34="","",IF(G34="買",R34-H34,H34-R34)*100)</f>
        <v>146.0000000000008</v>
      </c>
      <c r="W34" s="22"/>
    </row>
    <row r="35" spans="2:24">
      <c r="B35" s="6">
        <v>26</v>
      </c>
      <c r="C35" s="17">
        <f>IF(T34="","",C34+T34)</f>
        <v>2101842.0000000019</v>
      </c>
      <c r="D35" s="17"/>
      <c r="E35" s="3">
        <f>E34</f>
        <v>2010</v>
      </c>
      <c r="F35" s="2">
        <v>42351</v>
      </c>
      <c r="G35" s="6" t="s">
        <v>39</v>
      </c>
      <c r="H35" s="18">
        <v>84.34</v>
      </c>
      <c r="I35" s="18"/>
      <c r="J35" s="18">
        <v>83.1</v>
      </c>
      <c r="K35" s="18"/>
      <c r="L35" s="5">
        <f>IF(J35="","",ROUNDUP(IF(G35="買",H35-J35,J35-H35)*100,0)+5)</f>
        <v>130</v>
      </c>
      <c r="M35" s="17">
        <f>IF(F35="","",C35*$P$2)</f>
        <v>63055.260000000053</v>
      </c>
      <c r="N35" s="17"/>
      <c r="O35" s="4">
        <f>IF(L35="","",ROUNDDOWN(M35/(L35/100)/100000,2))</f>
        <v>0.48</v>
      </c>
      <c r="P35" s="3">
        <f>E35</f>
        <v>2010</v>
      </c>
      <c r="Q35" s="2">
        <v>42353</v>
      </c>
      <c r="R35" s="19">
        <v>83.1</v>
      </c>
      <c r="S35" s="19"/>
      <c r="T35" s="20">
        <f>IF(Q35="","",V35*O35*100000/100)</f>
        <v>-59520.000000000437</v>
      </c>
      <c r="U35" s="21"/>
      <c r="V35" s="22">
        <f>IF(Q35="","",IF(G35="買",R35-H35,H35-R35)*100)</f>
        <v>-124.00000000000091</v>
      </c>
      <c r="W35" s="22"/>
    </row>
    <row r="36" spans="2:24">
      <c r="B36" s="6">
        <v>27</v>
      </c>
      <c r="C36" s="17">
        <f>IF(T35="","",C35+T35)</f>
        <v>2042322.0000000014</v>
      </c>
      <c r="D36" s="17"/>
      <c r="E36" s="3">
        <v>2011</v>
      </c>
      <c r="F36" s="2">
        <v>42007</v>
      </c>
      <c r="G36" s="6" t="s">
        <v>39</v>
      </c>
      <c r="H36" s="18">
        <v>81.73</v>
      </c>
      <c r="I36" s="18"/>
      <c r="J36" s="18">
        <v>80.91</v>
      </c>
      <c r="K36" s="18"/>
      <c r="L36" s="5">
        <f>IF(J36="","",ROUNDUP(IF(G36="買",H36-J36,J36-H36)*100,0)+5)</f>
        <v>88</v>
      </c>
      <c r="M36" s="17">
        <f>IF(F36="","",C36*$P$2)</f>
        <v>61269.66000000004</v>
      </c>
      <c r="N36" s="17"/>
      <c r="O36" s="4">
        <f>IF(L36="","",ROUNDDOWN(M36/(L36/100)/100000,2))</f>
        <v>0.69</v>
      </c>
      <c r="P36" s="3">
        <f>E36</f>
        <v>2011</v>
      </c>
      <c r="Q36" s="2">
        <v>42011</v>
      </c>
      <c r="R36" s="19">
        <v>82.87</v>
      </c>
      <c r="S36" s="19"/>
      <c r="T36" s="20">
        <f>IF(Q36="","",V36*O36*100000/100)</f>
        <v>78660.000000000044</v>
      </c>
      <c r="U36" s="21"/>
      <c r="V36" s="22">
        <f>IF(Q36="","",IF(G36="買",R36-H36,H36-R36)*100)</f>
        <v>114.00000000000006</v>
      </c>
      <c r="W36" s="22"/>
    </row>
    <row r="37" spans="2:24">
      <c r="B37" s="6">
        <v>28</v>
      </c>
      <c r="C37" s="17">
        <f>IF(T36="","",C36+T36)</f>
        <v>2120982.0000000014</v>
      </c>
      <c r="D37" s="17"/>
      <c r="E37" s="3">
        <f>E36</f>
        <v>2011</v>
      </c>
      <c r="F37" s="2">
        <v>42032</v>
      </c>
      <c r="G37" s="6" t="s">
        <v>38</v>
      </c>
      <c r="H37" s="18">
        <v>81.977999999999994</v>
      </c>
      <c r="I37" s="18"/>
      <c r="J37" s="18">
        <v>82.912000000000006</v>
      </c>
      <c r="K37" s="18"/>
      <c r="L37" s="5">
        <f>IF(J37="","",ROUNDUP(IF(G37="買",H37-J37,J37-H37)*100,0)+5)</f>
        <v>99</v>
      </c>
      <c r="M37" s="17">
        <f>IF(F37="","",C37*$P$2)</f>
        <v>63629.460000000043</v>
      </c>
      <c r="N37" s="17"/>
      <c r="O37" s="4">
        <f>IF(L37="","",ROUNDDOWN(M37/(L37/100)/100000,2))</f>
        <v>0.64</v>
      </c>
      <c r="P37" s="3">
        <f>E37</f>
        <v>2011</v>
      </c>
      <c r="Q37" s="2">
        <v>42039</v>
      </c>
      <c r="R37" s="19">
        <v>82.048000000000002</v>
      </c>
      <c r="S37" s="19"/>
      <c r="T37" s="20">
        <f>IF(Q37="","",V37*O37*100000/100)</f>
        <v>-4480.0000000004729</v>
      </c>
      <c r="U37" s="21"/>
      <c r="V37" s="22">
        <f>IF(Q37="","",IF(G37="買",R37-H37,H37-R37)*100)</f>
        <v>-7.000000000000739</v>
      </c>
      <c r="W37" s="22"/>
    </row>
    <row r="38" spans="2:24" s="7" customFormat="1">
      <c r="B38" s="6">
        <v>29</v>
      </c>
      <c r="C38" s="17">
        <f>IF(T37="","",C37+T37)</f>
        <v>2116502.0000000009</v>
      </c>
      <c r="D38" s="17"/>
      <c r="E38" s="3">
        <f>E37</f>
        <v>2011</v>
      </c>
      <c r="F38" s="2">
        <v>42057</v>
      </c>
      <c r="G38" s="6" t="s">
        <v>38</v>
      </c>
      <c r="H38" s="18">
        <v>82.57</v>
      </c>
      <c r="I38" s="18"/>
      <c r="J38" s="18">
        <v>83.498999999999995</v>
      </c>
      <c r="K38" s="18"/>
      <c r="L38" s="5">
        <f>IF(J38="","",ROUNDUP(IF(G38="買",H38-J38,J38-H38)*100,0)+5)</f>
        <v>98</v>
      </c>
      <c r="M38" s="17">
        <f>IF(F38="","",C38*$P$2)</f>
        <v>63495.060000000027</v>
      </c>
      <c r="N38" s="17"/>
      <c r="O38" s="4">
        <f>IF(L38="","",ROUNDDOWN(M38/(L38/100)/100000,2))</f>
        <v>0.64</v>
      </c>
      <c r="P38" s="3">
        <f>E38</f>
        <v>2011</v>
      </c>
      <c r="Q38" s="2">
        <v>42066</v>
      </c>
      <c r="R38" s="19">
        <v>82.221999999999994</v>
      </c>
      <c r="S38" s="19"/>
      <c r="T38" s="20">
        <f>IF(Q38="","",V38*O38*100000/100)</f>
        <v>22271.999999999935</v>
      </c>
      <c r="U38" s="21"/>
      <c r="V38" s="22">
        <f>IF(Q38="","",IF(G38="買",R38-H38,H38-R38)*100)</f>
        <v>34.799999999999898</v>
      </c>
      <c r="W38" s="22"/>
    </row>
    <row r="39" spans="2:24">
      <c r="B39" s="6">
        <v>30</v>
      </c>
      <c r="C39" s="17">
        <f>IF(T38="","",C38+T38)</f>
        <v>2138774.0000000009</v>
      </c>
      <c r="D39" s="17"/>
      <c r="E39" s="3">
        <f>E38</f>
        <v>2011</v>
      </c>
      <c r="F39" s="2">
        <v>42074</v>
      </c>
      <c r="G39" s="6" t="s">
        <v>38</v>
      </c>
      <c r="H39" s="18">
        <v>81.647999999999996</v>
      </c>
      <c r="I39" s="18"/>
      <c r="J39" s="18">
        <v>83.284999999999997</v>
      </c>
      <c r="K39" s="18"/>
      <c r="L39" s="5">
        <f>IF(J39="","",ROUNDUP(IF(G39="買",H39-J39,J39-H39)*100,0)+5)</f>
        <v>169</v>
      </c>
      <c r="M39" s="17">
        <f>IF(F39="","",C39*$P$2)</f>
        <v>64163.220000000023</v>
      </c>
      <c r="N39" s="17"/>
      <c r="O39" s="4">
        <f>IF(L39="","",ROUNDDOWN(M39/(L39/100)/100000,2))</f>
        <v>0.37</v>
      </c>
      <c r="P39" s="3">
        <f>E39</f>
        <v>2011</v>
      </c>
      <c r="Q39" s="2">
        <v>42088</v>
      </c>
      <c r="R39" s="19">
        <v>81.058000000000007</v>
      </c>
      <c r="S39" s="19"/>
      <c r="T39" s="20">
        <f>IF(Q39="","",V39*O39*100000/100)</f>
        <v>21829.9999999996</v>
      </c>
      <c r="U39" s="21"/>
      <c r="V39" s="22">
        <f>IF(Q39="","",IF(G39="買",R39-H39,H39-R39)*100)</f>
        <v>58.99999999999892</v>
      </c>
      <c r="W39" s="22"/>
    </row>
    <row r="40" spans="2:24">
      <c r="B40" s="6">
        <v>31</v>
      </c>
      <c r="C40" s="17">
        <f>IF(T39="","",C39+T39)</f>
        <v>2160604.0000000005</v>
      </c>
      <c r="D40" s="17"/>
      <c r="E40" s="3">
        <f>E39</f>
        <v>2011</v>
      </c>
      <c r="F40" s="2">
        <v>42108</v>
      </c>
      <c r="G40" s="6" t="s">
        <v>38</v>
      </c>
      <c r="H40" s="18">
        <v>82.942999999999998</v>
      </c>
      <c r="I40" s="18"/>
      <c r="J40" s="18">
        <v>83.92</v>
      </c>
      <c r="K40" s="18"/>
      <c r="L40" s="5">
        <f>IF(J40="","",ROUNDUP(IF(G40="買",H40-J40,J40-H40)*100,0)+5)</f>
        <v>103</v>
      </c>
      <c r="M40" s="17">
        <f>IF(F40="","",C40*$P$2)</f>
        <v>64818.12000000001</v>
      </c>
      <c r="N40" s="17"/>
      <c r="O40" s="4">
        <f>IF(L40="","",ROUNDDOWN(M40/(L40/100)/100000,2))</f>
        <v>0.62</v>
      </c>
      <c r="P40" s="3">
        <f>E40</f>
        <v>2011</v>
      </c>
      <c r="Q40" s="2">
        <v>42135</v>
      </c>
      <c r="R40" s="19">
        <v>80.891000000000005</v>
      </c>
      <c r="S40" s="19"/>
      <c r="T40" s="20">
        <f>IF(Q40="","",V40*O40*100000/100)</f>
        <v>127223.99999999953</v>
      </c>
      <c r="U40" s="21"/>
      <c r="V40" s="22">
        <f>IF(Q40="","",IF(G40="買",R40-H40,H40-R40)*100)</f>
        <v>205.19999999999925</v>
      </c>
      <c r="W40" s="22"/>
    </row>
    <row r="41" spans="2:24">
      <c r="B41" s="6">
        <v>32</v>
      </c>
      <c r="C41" s="17">
        <f>IF(T40="","",C40+T40)</f>
        <v>2287828</v>
      </c>
      <c r="D41" s="17"/>
      <c r="E41" s="3">
        <f>E40</f>
        <v>2011</v>
      </c>
      <c r="F41" s="2">
        <v>42141</v>
      </c>
      <c r="G41" s="6" t="s">
        <v>39</v>
      </c>
      <c r="H41" s="18">
        <v>81.760000000000005</v>
      </c>
      <c r="I41" s="18"/>
      <c r="J41" s="18">
        <v>80.721000000000004</v>
      </c>
      <c r="K41" s="18"/>
      <c r="L41" s="5">
        <f>IF(J41="","",ROUNDUP(IF(G41="買",H41-J41,J41-H41)*100,0)+5)</f>
        <v>109</v>
      </c>
      <c r="M41" s="17">
        <f>IF(F41="","",C41*$P$2)</f>
        <v>68634.84</v>
      </c>
      <c r="N41" s="17"/>
      <c r="O41" s="4">
        <f>IF(L41="","",ROUNDDOWN(M41/(L41/100)/100000,2))</f>
        <v>0.62</v>
      </c>
      <c r="P41" s="3">
        <f>E41</f>
        <v>2011</v>
      </c>
      <c r="Q41" s="2">
        <v>42147</v>
      </c>
      <c r="R41" s="19">
        <v>81.459999999999994</v>
      </c>
      <c r="S41" s="19"/>
      <c r="T41" s="20">
        <f>IF(Q41="","",V41*O41*100000/100)</f>
        <v>-18600.000000000706</v>
      </c>
      <c r="U41" s="21"/>
      <c r="V41" s="22">
        <f>IF(Q41="","",IF(G41="買",R41-H41,H41-R41)*100)</f>
        <v>-30.000000000001137</v>
      </c>
      <c r="W41" s="22"/>
    </row>
    <row r="42" spans="2:24">
      <c r="B42" s="6">
        <v>33</v>
      </c>
      <c r="C42" s="17">
        <f>IF(T41="","",C41+T41)</f>
        <v>2269227.9999999991</v>
      </c>
      <c r="D42" s="17"/>
      <c r="E42" s="3">
        <f>E41</f>
        <v>2011</v>
      </c>
      <c r="F42" s="2">
        <v>42150</v>
      </c>
      <c r="G42" s="6" t="s">
        <v>38</v>
      </c>
      <c r="H42" s="18">
        <v>81.144999999999996</v>
      </c>
      <c r="I42" s="18"/>
      <c r="J42" s="18">
        <v>82.075000000000003</v>
      </c>
      <c r="K42" s="18"/>
      <c r="L42" s="5">
        <f>IF(J42="","",ROUNDUP(IF(G42="買",H42-J42,J42-H42)*100,0)+5)</f>
        <v>99</v>
      </c>
      <c r="M42" s="17">
        <f>IF(F42="","",C42*$P$2)</f>
        <v>68076.839999999967</v>
      </c>
      <c r="N42" s="17"/>
      <c r="O42" s="4">
        <f>IF(L42="","",ROUNDDOWN(M42/(L42/100)/100000,2))</f>
        <v>0.68</v>
      </c>
      <c r="P42" s="3">
        <f>E42</f>
        <v>2011</v>
      </c>
      <c r="Q42" s="2">
        <v>42165</v>
      </c>
      <c r="R42" s="19">
        <v>80.41</v>
      </c>
      <c r="S42" s="19"/>
      <c r="T42" s="20">
        <f>IF(Q42="","",V42*O42*100000/100)</f>
        <v>49979.999999999971</v>
      </c>
      <c r="U42" s="21"/>
      <c r="V42" s="22">
        <f>IF(Q42="","",IF(G42="買",R42-H42,H42-R42)*100)</f>
        <v>73.499999999999943</v>
      </c>
      <c r="W42" s="22"/>
    </row>
    <row r="43" spans="2:24">
      <c r="B43" s="6">
        <v>34</v>
      </c>
      <c r="C43" s="17">
        <f>IF(T42="","",C42+T42)</f>
        <v>2319207.9999999991</v>
      </c>
      <c r="D43" s="17"/>
      <c r="E43" s="3">
        <f>E42</f>
        <v>2011</v>
      </c>
      <c r="F43" s="2">
        <v>42193</v>
      </c>
      <c r="G43" s="6" t="s">
        <v>38</v>
      </c>
      <c r="H43" s="18">
        <v>80.489999999999995</v>
      </c>
      <c r="I43" s="18"/>
      <c r="J43" s="18">
        <v>81.460999999999999</v>
      </c>
      <c r="K43" s="18"/>
      <c r="L43" s="5">
        <f>IF(J43="","",ROUNDUP(IF(G43="買",H43-J43,J43-H43)*100,0)+5)</f>
        <v>103</v>
      </c>
      <c r="M43" s="17">
        <f>IF(F43="","",C43*$P$2)</f>
        <v>69576.239999999976</v>
      </c>
      <c r="N43" s="17"/>
      <c r="O43" s="4">
        <f>IF(L43="","",ROUNDDOWN(M43/(L43/100)/100000,2))</f>
        <v>0.67</v>
      </c>
      <c r="P43" s="3">
        <f>E43</f>
        <v>2011</v>
      </c>
      <c r="Q43" s="2">
        <v>42220</v>
      </c>
      <c r="R43" s="19">
        <v>77.784000000000006</v>
      </c>
      <c r="S43" s="19"/>
      <c r="T43" s="20">
        <f>IF(Q43="","",V43*O43*100000/100)</f>
        <v>181301.99999999924</v>
      </c>
      <c r="U43" s="21"/>
      <c r="V43" s="22">
        <f>IF(Q43="","",IF(G43="買",R43-H43,H43-R43)*100)</f>
        <v>270.59999999999889</v>
      </c>
      <c r="W43" s="22"/>
    </row>
    <row r="44" spans="2:24">
      <c r="B44" s="6">
        <v>35</v>
      </c>
      <c r="C44" s="17">
        <f>IF(T43="","",C43+T43)</f>
        <v>2500509.9999999981</v>
      </c>
      <c r="D44" s="17"/>
      <c r="E44" s="3">
        <f>E43</f>
        <v>2011</v>
      </c>
      <c r="F44" s="2">
        <v>42266</v>
      </c>
      <c r="G44" s="6" t="s">
        <v>38</v>
      </c>
      <c r="H44" s="18">
        <v>76.314999999999998</v>
      </c>
      <c r="I44" s="18"/>
      <c r="J44" s="18">
        <v>76.97</v>
      </c>
      <c r="K44" s="18"/>
      <c r="L44" s="5">
        <f>IF(J44="","",ROUNDUP(IF(G44="買",H44-J44,J44-H44)*100,0)+5)</f>
        <v>71</v>
      </c>
      <c r="M44" s="17">
        <f>IF(F44="","",C44*$P$2)</f>
        <v>75015.299999999945</v>
      </c>
      <c r="N44" s="17"/>
      <c r="O44" s="4">
        <f>IF(L44="","",ROUNDDOWN(M44/(L44/100)/100000,2))</f>
        <v>1.05</v>
      </c>
      <c r="P44" s="3">
        <f>E44</f>
        <v>2011</v>
      </c>
      <c r="Q44" s="2">
        <v>42274</v>
      </c>
      <c r="R44" s="19">
        <v>76.876000000000005</v>
      </c>
      <c r="S44" s="19"/>
      <c r="T44" s="20">
        <f>IF(Q44="","",V44*O44*100000/100)</f>
        <v>-58905.000000000735</v>
      </c>
      <c r="U44" s="21"/>
      <c r="V44" s="22">
        <f>IF(Q44="","",IF(G44="買",R44-H44,H44-R44)*100)</f>
        <v>-56.100000000000705</v>
      </c>
      <c r="W44" s="22"/>
      <c r="X44" t="s">
        <v>40</v>
      </c>
    </row>
    <row r="45" spans="2:24">
      <c r="B45" s="6">
        <v>36</v>
      </c>
      <c r="C45" s="17">
        <f>IF(T44="","",C44+T44)</f>
        <v>2441604.9999999972</v>
      </c>
      <c r="D45" s="17"/>
      <c r="E45" s="3">
        <f>E44</f>
        <v>2011</v>
      </c>
      <c r="F45" s="2">
        <v>42298</v>
      </c>
      <c r="G45" s="6" t="s">
        <v>38</v>
      </c>
      <c r="H45" s="18">
        <v>75.8</v>
      </c>
      <c r="I45" s="18"/>
      <c r="J45" s="18">
        <v>76.906999999999996</v>
      </c>
      <c r="K45" s="18"/>
      <c r="L45" s="5">
        <f>IF(J45="","",ROUNDUP(IF(G45="買",H45-J45,J45-H45)*100,0)+5)</f>
        <v>116</v>
      </c>
      <c r="M45" s="17">
        <f>IF(F45="","",C45*$P$2)</f>
        <v>73248.149999999907</v>
      </c>
      <c r="N45" s="17"/>
      <c r="O45" s="4">
        <f>IF(L45="","",ROUNDDOWN(M45/(L45/100)/100000,2))</f>
        <v>0.63</v>
      </c>
      <c r="P45" s="3">
        <f>E45</f>
        <v>2011</v>
      </c>
      <c r="Q45" s="2">
        <v>42308</v>
      </c>
      <c r="R45" s="19">
        <v>76.313000000000002</v>
      </c>
      <c r="S45" s="19"/>
      <c r="T45" s="20">
        <f>IF(Q45="","",V45*O45*100000/100)</f>
        <v>-32319.000000000331</v>
      </c>
      <c r="U45" s="21"/>
      <c r="V45" s="22">
        <f>IF(Q45="","",IF(G45="買",R45-H45,H45-R45)*100)</f>
        <v>-51.300000000000523</v>
      </c>
      <c r="W45" s="22"/>
      <c r="X45" t="s">
        <v>40</v>
      </c>
    </row>
    <row r="46" spans="2:24">
      <c r="B46" s="6">
        <v>37</v>
      </c>
      <c r="C46" s="17">
        <f>IF(T45="","",C45+T45)</f>
        <v>2409285.9999999967</v>
      </c>
      <c r="D46" s="17"/>
      <c r="E46" s="3">
        <f>E45</f>
        <v>2011</v>
      </c>
      <c r="F46" s="2">
        <v>42318</v>
      </c>
      <c r="G46" s="6" t="s">
        <v>38</v>
      </c>
      <c r="H46" s="18">
        <v>77.498999999999995</v>
      </c>
      <c r="I46" s="18"/>
      <c r="J46" s="18">
        <v>77.87</v>
      </c>
      <c r="K46" s="18"/>
      <c r="L46" s="5">
        <f>IF(J46="","",ROUNDUP(IF(G46="買",H46-J46,J46-H46)*100,0)+5)</f>
        <v>43</v>
      </c>
      <c r="M46" s="17">
        <f>IF(F46="","",C46*$P$2)</f>
        <v>72278.5799999999</v>
      </c>
      <c r="N46" s="17"/>
      <c r="O46" s="4">
        <f>IF(L46="","",ROUNDDOWN(M46/(L46/100)/100000,2))</f>
        <v>1.68</v>
      </c>
      <c r="P46" s="3">
        <f>E46</f>
        <v>2011</v>
      </c>
      <c r="Q46" s="2">
        <v>42330</v>
      </c>
      <c r="R46" s="19">
        <v>77.025000000000006</v>
      </c>
      <c r="S46" s="19"/>
      <c r="T46" s="20">
        <f>IF(Q46="","",V46*O46*100000/100)</f>
        <v>79631.999999998239</v>
      </c>
      <c r="U46" s="21"/>
      <c r="V46" s="22">
        <f>IF(Q46="","",IF(G46="買",R46-H46,H46-R46)*100)</f>
        <v>47.399999999998954</v>
      </c>
      <c r="W46" s="22"/>
    </row>
    <row r="47" spans="2:24">
      <c r="B47" s="6">
        <v>38</v>
      </c>
      <c r="C47" s="17">
        <f>IF(T46="","",C46+T46)</f>
        <v>2488917.9999999949</v>
      </c>
      <c r="D47" s="17"/>
      <c r="E47" s="3">
        <f>E46</f>
        <v>2011</v>
      </c>
      <c r="F47" s="2">
        <v>42333</v>
      </c>
      <c r="G47" s="6" t="s">
        <v>39</v>
      </c>
      <c r="H47" s="18">
        <v>77.781999999999996</v>
      </c>
      <c r="I47" s="18"/>
      <c r="J47" s="18">
        <v>77.087999999999994</v>
      </c>
      <c r="K47" s="18"/>
      <c r="L47" s="5">
        <f>IF(J47="","",ROUNDUP(IF(G47="買",H47-J47,J47-H47)*100,0)+5)</f>
        <v>75</v>
      </c>
      <c r="M47" s="17">
        <f>IF(F47="","",C47*$P$2)</f>
        <v>74667.539999999848</v>
      </c>
      <c r="N47" s="17"/>
      <c r="O47" s="4">
        <f>IF(L47="","",ROUNDDOWN(M47/(L47/100)/100000,2))</f>
        <v>0.99</v>
      </c>
      <c r="P47" s="3">
        <f>E47</f>
        <v>2011</v>
      </c>
      <c r="Q47" s="2">
        <v>42346</v>
      </c>
      <c r="R47" s="19">
        <v>77.289000000000001</v>
      </c>
      <c r="S47" s="19"/>
      <c r="T47" s="20">
        <f>IF(Q47="","",V47*O47*100000/100)</f>
        <v>-48806.999999999505</v>
      </c>
      <c r="U47" s="21"/>
      <c r="V47" s="22">
        <f>IF(Q47="","",IF(G47="買",R47-H47,H47-R47)*100)</f>
        <v>-49.2999999999995</v>
      </c>
      <c r="W47" s="22"/>
    </row>
    <row r="48" spans="2:24">
      <c r="B48" s="6">
        <v>39</v>
      </c>
      <c r="C48" s="17">
        <f>IF(T47="","",C47+T47)</f>
        <v>2440110.9999999953</v>
      </c>
      <c r="D48" s="17"/>
      <c r="E48" s="3">
        <f>E47</f>
        <v>2011</v>
      </c>
      <c r="F48" s="2">
        <v>42353</v>
      </c>
      <c r="G48" s="6" t="s">
        <v>38</v>
      </c>
      <c r="H48" s="18">
        <v>77.721999999999994</v>
      </c>
      <c r="I48" s="18"/>
      <c r="J48" s="18">
        <v>78.132000000000005</v>
      </c>
      <c r="K48" s="18"/>
      <c r="L48" s="5">
        <f>IF(J48="","",ROUNDUP(IF(G48="買",H48-J48,J48-H48)*100,0)+5)</f>
        <v>47</v>
      </c>
      <c r="M48" s="17">
        <f>IF(F48="","",C48*$P$2)</f>
        <v>73203.329999999856</v>
      </c>
      <c r="N48" s="17"/>
      <c r="O48" s="4">
        <f>IF(L48="","",ROUNDDOWN(M48/(L48/100)/100000,2))</f>
        <v>1.55</v>
      </c>
      <c r="P48" s="3">
        <f>E48</f>
        <v>2011</v>
      </c>
      <c r="Q48" s="2">
        <v>42357</v>
      </c>
      <c r="R48" s="19">
        <v>78.132000000000005</v>
      </c>
      <c r="S48" s="19"/>
      <c r="T48" s="20">
        <f>IF(Q48="","",V48*O48*100000/100)</f>
        <v>-63550.000000001673</v>
      </c>
      <c r="U48" s="21"/>
      <c r="V48" s="22">
        <f>IF(Q48="","",IF(G48="買",R48-H48,H48-R48)*100)</f>
        <v>-41.00000000000108</v>
      </c>
      <c r="W48" s="22"/>
    </row>
    <row r="49" spans="2:23">
      <c r="B49" s="6">
        <v>40</v>
      </c>
      <c r="C49" s="17">
        <f>IF(T48="","",C48+T48)</f>
        <v>2376560.9999999935</v>
      </c>
      <c r="D49" s="17"/>
      <c r="E49" s="3">
        <f>E48</f>
        <v>2011</v>
      </c>
      <c r="F49" s="2">
        <v>42367</v>
      </c>
      <c r="G49" s="6" t="s">
        <v>38</v>
      </c>
      <c r="H49" s="18">
        <v>77.587000000000003</v>
      </c>
      <c r="I49" s="18"/>
      <c r="J49" s="18">
        <v>77.97</v>
      </c>
      <c r="K49" s="18"/>
      <c r="L49" s="5">
        <f>IF(J49="","",ROUNDUP(IF(G49="買",H49-J49,J49-H49)*100,0)+5)</f>
        <v>44</v>
      </c>
      <c r="M49" s="17">
        <f>IF(F49="","",C49*$P$2)</f>
        <v>71296.829999999798</v>
      </c>
      <c r="N49" s="17"/>
      <c r="O49" s="4">
        <f>IF(L49="","",ROUNDDOWN(M49/(L49/100)/100000,2))</f>
        <v>1.62</v>
      </c>
      <c r="P49" s="3">
        <v>2012</v>
      </c>
      <c r="Q49" s="2">
        <v>42020</v>
      </c>
      <c r="R49" s="19">
        <v>77.033000000000001</v>
      </c>
      <c r="S49" s="19"/>
      <c r="T49" s="20">
        <f>IF(Q49="","",V49*O49*100000/100)</f>
        <v>89748.000000000335</v>
      </c>
      <c r="U49" s="21"/>
      <c r="V49" s="22">
        <f>IF(Q49="","",IF(G49="買",R49-H49,H49-R49)*100)</f>
        <v>55.400000000000205</v>
      </c>
      <c r="W49" s="22"/>
    </row>
    <row r="50" spans="2:23">
      <c r="B50" s="6">
        <v>41</v>
      </c>
      <c r="C50" s="17">
        <f>IF(T49="","",C49+T49)</f>
        <v>2466308.9999999939</v>
      </c>
      <c r="D50" s="17"/>
      <c r="E50" s="3">
        <v>2012</v>
      </c>
      <c r="F50" s="2">
        <v>42042</v>
      </c>
      <c r="G50" s="6" t="s">
        <v>39</v>
      </c>
      <c r="H50" s="18">
        <v>76.956999999999994</v>
      </c>
      <c r="I50" s="18"/>
      <c r="J50" s="18">
        <v>76.512</v>
      </c>
      <c r="K50" s="18"/>
      <c r="L50" s="5">
        <f>IF(J50="","",ROUNDUP(IF(G50="買",H50-J50,J50-H50)*100,0)+5)</f>
        <v>50</v>
      </c>
      <c r="M50" s="17">
        <f>IF(F50="","",C50*$P$2)</f>
        <v>73989.269999999815</v>
      </c>
      <c r="N50" s="17"/>
      <c r="O50" s="4">
        <f>IF(L50="","",ROUNDDOWN(M50/(L50/100)/100000,2))</f>
        <v>1.47</v>
      </c>
      <c r="P50" s="3">
        <f>E50</f>
        <v>2012</v>
      </c>
      <c r="Q50" s="2">
        <v>42085</v>
      </c>
      <c r="R50" s="19">
        <v>83.010999999999996</v>
      </c>
      <c r="S50" s="19"/>
      <c r="T50" s="20">
        <f>IF(Q50="","",V50*O50*100000/100)</f>
        <v>889938.00000000035</v>
      </c>
      <c r="U50" s="21"/>
      <c r="V50" s="22">
        <f>IF(Q50="","",IF(G50="買",R50-H50,H50-R50)*100)</f>
        <v>605.4000000000002</v>
      </c>
      <c r="W50" s="22"/>
    </row>
    <row r="51" spans="2:23">
      <c r="B51" s="6">
        <v>42</v>
      </c>
      <c r="C51" s="17">
        <f>IF(T50="","",C50+T50)</f>
        <v>3356246.9999999944</v>
      </c>
      <c r="D51" s="17"/>
      <c r="E51" s="3">
        <f>E50</f>
        <v>2012</v>
      </c>
      <c r="F51" s="2">
        <v>42096</v>
      </c>
      <c r="G51" s="6" t="s">
        <v>38</v>
      </c>
      <c r="H51" s="18">
        <v>81.869</v>
      </c>
      <c r="I51" s="18"/>
      <c r="J51" s="18">
        <v>83.296999999999997</v>
      </c>
      <c r="K51" s="18"/>
      <c r="L51" s="5">
        <f>IF(J51="","",ROUNDUP(IF(G51="買",H51-J51,J51-H51)*100,0)+5)</f>
        <v>148</v>
      </c>
      <c r="M51" s="17">
        <f>IF(F51="","",C51*$P$2)</f>
        <v>100687.40999999983</v>
      </c>
      <c r="N51" s="17"/>
      <c r="O51" s="4">
        <f>IF(L51="","",ROUNDDOWN(M51/(L51/100)/100000,2))</f>
        <v>0.68</v>
      </c>
      <c r="P51" s="3">
        <f>E51</f>
        <v>2012</v>
      </c>
      <c r="Q51" s="2">
        <v>42112</v>
      </c>
      <c r="R51" s="19">
        <v>81.185000000000002</v>
      </c>
      <c r="S51" s="19"/>
      <c r="T51" s="20">
        <f>IF(Q51="","",V51*O51*100000/100)</f>
        <v>46511.999999999833</v>
      </c>
      <c r="U51" s="21"/>
      <c r="V51" s="22">
        <f>IF(Q51="","",IF(G51="買",R51-H51,H51-R51)*100)</f>
        <v>68.39999999999975</v>
      </c>
      <c r="W51" s="22"/>
    </row>
    <row r="52" spans="2:23">
      <c r="B52" s="6">
        <v>43</v>
      </c>
      <c r="C52" s="17">
        <f>IF(T51="","",C51+T51)</f>
        <v>3402758.9999999944</v>
      </c>
      <c r="D52" s="17"/>
      <c r="E52" s="3">
        <f>E51</f>
        <v>2012</v>
      </c>
      <c r="F52" s="2">
        <v>42120</v>
      </c>
      <c r="G52" s="6" t="s">
        <v>38</v>
      </c>
      <c r="H52" s="18">
        <v>80.656999999999996</v>
      </c>
      <c r="I52" s="18"/>
      <c r="J52" s="18">
        <v>81.418999999999997</v>
      </c>
      <c r="K52" s="18"/>
      <c r="L52" s="5">
        <f>IF(J52="","",ROUNDUP(IF(G52="買",H52-J52,J52-H52)*100,0)+5)</f>
        <v>82</v>
      </c>
      <c r="M52" s="17">
        <f>IF(F52="","",C52*$P$2)</f>
        <v>102082.76999999983</v>
      </c>
      <c r="N52" s="17"/>
      <c r="O52" s="4">
        <f>IF(L52="","",ROUNDDOWN(M52/(L52/100)/100000,2))</f>
        <v>1.24</v>
      </c>
      <c r="P52" s="3">
        <f>E52</f>
        <v>2012</v>
      </c>
      <c r="Q52" s="2">
        <v>42138</v>
      </c>
      <c r="R52" s="19">
        <v>80.009</v>
      </c>
      <c r="S52" s="19"/>
      <c r="T52" s="20">
        <f>IF(Q52="","",V52*O52*100000/100)</f>
        <v>80351.99999999952</v>
      </c>
      <c r="U52" s="21"/>
      <c r="V52" s="22">
        <f>IF(Q52="","",IF(G52="買",R52-H52,H52-R52)*100)</f>
        <v>64.799999999999613</v>
      </c>
      <c r="W52" s="22"/>
    </row>
    <row r="53" spans="2:23">
      <c r="B53" s="6">
        <v>44</v>
      </c>
      <c r="C53" s="17">
        <f>IF(T52="","",C52+T52)</f>
        <v>3483110.9999999939</v>
      </c>
      <c r="D53" s="17"/>
      <c r="E53" s="3">
        <f>E52</f>
        <v>2012</v>
      </c>
      <c r="F53" s="2">
        <v>42152</v>
      </c>
      <c r="G53" s="6" t="s">
        <v>38</v>
      </c>
      <c r="H53" s="18">
        <v>79.322999999999993</v>
      </c>
      <c r="I53" s="18"/>
      <c r="J53" s="18">
        <v>79.707999999999998</v>
      </c>
      <c r="K53" s="18"/>
      <c r="L53" s="5">
        <f>IF(J53="","",ROUNDUP(IF(G53="買",H53-J53,J53-H53)*100,0)+5)</f>
        <v>44</v>
      </c>
      <c r="M53" s="17">
        <f>IF(F53="","",C53*$P$2)</f>
        <v>104493.32999999981</v>
      </c>
      <c r="N53" s="17"/>
      <c r="O53" s="4">
        <f>IF(L53="","",ROUNDDOWN(M53/(L53/100)/100000,2))</f>
        <v>2.37</v>
      </c>
      <c r="P53" s="3">
        <f>E53</f>
        <v>2012</v>
      </c>
      <c r="Q53" s="2">
        <v>42159</v>
      </c>
      <c r="R53" s="19">
        <v>78.44</v>
      </c>
      <c r="S53" s="19"/>
      <c r="T53" s="20">
        <f>IF(Q53="","",V53*O53*100000/100)</f>
        <v>209270.99999999895</v>
      </c>
      <c r="U53" s="21"/>
      <c r="V53" s="22">
        <f>IF(Q53="","",IF(G53="買",R53-H53,H53-R53)*100)</f>
        <v>88.299999999999557</v>
      </c>
      <c r="W53" s="22"/>
    </row>
    <row r="54" spans="2:23">
      <c r="B54" s="6">
        <v>45</v>
      </c>
      <c r="C54" s="17">
        <f>IF(T53="","",C53+T53)</f>
        <v>3692381.999999993</v>
      </c>
      <c r="D54" s="17"/>
      <c r="E54" s="3">
        <f>E53</f>
        <v>2012</v>
      </c>
      <c r="F54" s="2">
        <v>42184</v>
      </c>
      <c r="G54" s="6" t="s">
        <v>39</v>
      </c>
      <c r="H54" s="18">
        <v>79.965000000000003</v>
      </c>
      <c r="I54" s="18"/>
      <c r="J54" s="18">
        <v>79.123999999999995</v>
      </c>
      <c r="K54" s="18"/>
      <c r="L54" s="5">
        <f>IF(J54="","",ROUNDUP(IF(G54="買",H54-J54,J54-H54)*100,0)+5)</f>
        <v>90</v>
      </c>
      <c r="M54" s="17">
        <f>IF(F54="","",C54*$P$2)</f>
        <v>110771.45999999979</v>
      </c>
      <c r="N54" s="17"/>
      <c r="O54" s="4">
        <f>IF(L54="","",ROUNDDOWN(M54/(L54/100)/100000,2))</f>
        <v>1.23</v>
      </c>
      <c r="P54" s="3">
        <f>E54</f>
        <v>2012</v>
      </c>
      <c r="Q54" s="2">
        <v>42194</v>
      </c>
      <c r="R54" s="19">
        <v>79.554000000000002</v>
      </c>
      <c r="S54" s="19"/>
      <c r="T54" s="20">
        <f>IF(Q54="","",V54*O54*100000/100)</f>
        <v>-50553.000000000167</v>
      </c>
      <c r="U54" s="21"/>
      <c r="V54" s="22">
        <f>IF(Q54="","",IF(G54="買",R54-H54,H54-R54)*100)</f>
        <v>-41.100000000000136</v>
      </c>
      <c r="W54" s="22"/>
    </row>
    <row r="55" spans="2:23">
      <c r="B55" s="6">
        <v>46</v>
      </c>
      <c r="C55" s="17">
        <f>IF(T54="","",C54+T54)</f>
        <v>3641828.999999993</v>
      </c>
      <c r="D55" s="17"/>
      <c r="E55" s="3">
        <f>E54</f>
        <v>2012</v>
      </c>
      <c r="F55" s="2">
        <v>42197</v>
      </c>
      <c r="G55" s="6" t="s">
        <v>38</v>
      </c>
      <c r="H55" s="18">
        <v>79.171000000000006</v>
      </c>
      <c r="I55" s="18"/>
      <c r="J55" s="18">
        <v>79.942999999999998</v>
      </c>
      <c r="K55" s="18"/>
      <c r="L55" s="5">
        <f>IF(J55="","",ROUNDUP(IF(G55="買",H55-J55,J55-H55)*100,0)+5)</f>
        <v>83</v>
      </c>
      <c r="M55" s="17">
        <f>IF(F55="","",C55*$P$2)</f>
        <v>109254.86999999979</v>
      </c>
      <c r="N55" s="17"/>
      <c r="O55" s="4">
        <f>IF(L55="","",ROUNDDOWN(M55/(L55/100)/100000,2))</f>
        <v>1.31</v>
      </c>
      <c r="P55" s="3">
        <f>E55</f>
        <v>2012</v>
      </c>
      <c r="Q55" s="2">
        <v>42208</v>
      </c>
      <c r="R55" s="19">
        <v>78.522000000000006</v>
      </c>
      <c r="S55" s="19"/>
      <c r="T55" s="20">
        <f>IF(Q55="","",V55*O55*100000/100)</f>
        <v>85019.000000000116</v>
      </c>
      <c r="U55" s="21"/>
      <c r="V55" s="22">
        <f>IF(Q55="","",IF(G55="買",R55-H55,H55-R55)*100)</f>
        <v>64.900000000000091</v>
      </c>
      <c r="W55" s="22"/>
    </row>
    <row r="56" spans="2:23">
      <c r="B56" s="6">
        <v>47</v>
      </c>
      <c r="C56" s="17">
        <f>IF(T55="","",C55+T55)</f>
        <v>3726847.999999993</v>
      </c>
      <c r="D56" s="17"/>
      <c r="E56" s="3">
        <f>E55</f>
        <v>2012</v>
      </c>
      <c r="F56" s="2">
        <v>42217</v>
      </c>
      <c r="G56" s="6" t="s">
        <v>39</v>
      </c>
      <c r="H56" s="18">
        <v>78.494</v>
      </c>
      <c r="I56" s="18"/>
      <c r="J56" s="18">
        <v>77.908000000000001</v>
      </c>
      <c r="K56" s="18"/>
      <c r="L56" s="5">
        <f>IF(J56="","",ROUNDUP(IF(G56="買",H56-J56,J56-H56)*100,0)+5)</f>
        <v>64</v>
      </c>
      <c r="M56" s="17">
        <f>IF(F56="","",C56*$P$2)</f>
        <v>111805.43999999978</v>
      </c>
      <c r="N56" s="17"/>
      <c r="O56" s="4">
        <f>IF(L56="","",ROUNDDOWN(M56/(L56/100)/100000,2))</f>
        <v>1.74</v>
      </c>
      <c r="P56" s="3">
        <f>E56</f>
        <v>2012</v>
      </c>
      <c r="Q56" s="2">
        <v>42247</v>
      </c>
      <c r="R56" s="19">
        <v>78.447000000000003</v>
      </c>
      <c r="S56" s="19"/>
      <c r="T56" s="20">
        <f>IF(Q56="","",V56*O56*100000/100)</f>
        <v>-8177.9999999994852</v>
      </c>
      <c r="U56" s="21"/>
      <c r="V56" s="22">
        <f>IF(Q56="","",IF(G56="買",R56-H56,H56-R56)*100)</f>
        <v>-4.6999999999997044</v>
      </c>
      <c r="W56" s="22"/>
    </row>
    <row r="57" spans="2:23">
      <c r="B57" s="6">
        <v>48</v>
      </c>
      <c r="C57" s="17">
        <f>IF(T56="","",C56+T56)</f>
        <v>3718669.9999999935</v>
      </c>
      <c r="D57" s="17"/>
      <c r="E57" s="3">
        <f>E56</f>
        <v>2012</v>
      </c>
      <c r="F57" s="2">
        <v>42254</v>
      </c>
      <c r="G57" s="6" t="s">
        <v>38</v>
      </c>
      <c r="H57" s="18">
        <v>78.007999999999996</v>
      </c>
      <c r="I57" s="18"/>
      <c r="J57" s="18">
        <v>79.007000000000005</v>
      </c>
      <c r="K57" s="18"/>
      <c r="L57" s="5">
        <f>IF(J57="","",ROUNDUP(IF(G57="買",H57-J57,J57-H57)*100,0)+5)</f>
        <v>105</v>
      </c>
      <c r="M57" s="17">
        <f>IF(F57="","",C57*$P$2)</f>
        <v>111560.0999999998</v>
      </c>
      <c r="N57" s="17"/>
      <c r="O57" s="4">
        <f>IF(L57="","",ROUNDDOWN(M57/(L57/100)/100000,2))</f>
        <v>1.06</v>
      </c>
      <c r="P57" s="3">
        <f>E57</f>
        <v>2012</v>
      </c>
      <c r="Q57" s="2">
        <v>42261</v>
      </c>
      <c r="R57" s="19">
        <v>77.863</v>
      </c>
      <c r="S57" s="19"/>
      <c r="T57" s="20">
        <f>IF(Q57="","",V57*O57*100000/100)</f>
        <v>15369.999999999578</v>
      </c>
      <c r="U57" s="21"/>
      <c r="V57" s="22">
        <f>IF(Q57="","",IF(G57="買",R57-H57,H57-R57)*100)</f>
        <v>14.499999999999602</v>
      </c>
      <c r="W57" s="22"/>
    </row>
    <row r="58" spans="2:23">
      <c r="B58" s="6">
        <v>49</v>
      </c>
      <c r="C58" s="17">
        <f>IF(T57="","",C57+T57)</f>
        <v>3734039.999999993</v>
      </c>
      <c r="D58" s="17"/>
      <c r="E58" s="3">
        <f>E57</f>
        <v>2012</v>
      </c>
      <c r="F58" s="2">
        <v>42266</v>
      </c>
      <c r="G58" s="6" t="s">
        <v>38</v>
      </c>
      <c r="H58" s="18">
        <v>78.247</v>
      </c>
      <c r="I58" s="18"/>
      <c r="J58" s="18">
        <v>79.204999999999998</v>
      </c>
      <c r="K58" s="18"/>
      <c r="L58" s="5">
        <f>IF(J58="","",ROUNDUP(IF(G58="買",H58-J58,J58-H58)*100,0)+5)</f>
        <v>101</v>
      </c>
      <c r="M58" s="17">
        <f>IF(F58="","",C58*$P$2)</f>
        <v>112021.19999999979</v>
      </c>
      <c r="N58" s="17"/>
      <c r="O58" s="4">
        <f>IF(L58="","",ROUNDDOWN(M58/(L58/100)/100000,2))</f>
        <v>1.1000000000000001</v>
      </c>
      <c r="P58" s="3">
        <f>E58</f>
        <v>2012</v>
      </c>
      <c r="Q58" s="2">
        <v>42278</v>
      </c>
      <c r="R58" s="19">
        <v>78.096999999999994</v>
      </c>
      <c r="S58" s="19"/>
      <c r="T58" s="20">
        <f>IF(Q58="","",V58*O58*100000/100)</f>
        <v>16500.000000000626</v>
      </c>
      <c r="U58" s="21"/>
      <c r="V58" s="22">
        <f>IF(Q58="","",IF(G58="買",R58-H58,H58-R58)*100)</f>
        <v>15.000000000000568</v>
      </c>
      <c r="W58" s="22"/>
    </row>
    <row r="59" spans="2:23">
      <c r="B59" s="6">
        <v>50</v>
      </c>
      <c r="C59" s="17">
        <f>IF(T58="","",C58+T58)</f>
        <v>3750539.9999999935</v>
      </c>
      <c r="D59" s="17"/>
      <c r="E59" s="3">
        <f>E58</f>
        <v>2012</v>
      </c>
      <c r="F59" s="2">
        <v>42288</v>
      </c>
      <c r="G59" s="6" t="s">
        <v>39</v>
      </c>
      <c r="H59" s="18">
        <v>78.575000000000003</v>
      </c>
      <c r="I59" s="18"/>
      <c r="J59" s="18">
        <v>77.936999999999998</v>
      </c>
      <c r="K59" s="18"/>
      <c r="L59" s="5">
        <f>IF(J59="","",ROUNDUP(IF(G59="買",H59-J59,J59-H59)*100,0)+5)</f>
        <v>69</v>
      </c>
      <c r="M59" s="17">
        <f>IF(F59="","",C59*$P$2)</f>
        <v>112516.19999999979</v>
      </c>
      <c r="N59" s="17"/>
      <c r="O59" s="4">
        <f>IF(L59="","",ROUNDDOWN(M59/(L59/100)/100000,2))</f>
        <v>1.63</v>
      </c>
      <c r="P59" s="3">
        <f>E59</f>
        <v>2012</v>
      </c>
      <c r="Q59" s="2">
        <v>42307</v>
      </c>
      <c r="R59" s="19">
        <v>79.489999999999995</v>
      </c>
      <c r="S59" s="19"/>
      <c r="T59" s="20">
        <f>IF(Q59="","",V59*O59*100000/100)</f>
        <v>149144.99999999869</v>
      </c>
      <c r="U59" s="21"/>
      <c r="V59" s="22">
        <f>IF(Q59="","",IF(G59="買",R59-H59,H59-R59)*100)</f>
        <v>91.499999999999204</v>
      </c>
      <c r="W59" s="22"/>
    </row>
    <row r="60" spans="2:23">
      <c r="B60" s="6">
        <v>51</v>
      </c>
      <c r="C60" s="17">
        <f>IF(T59="","",C59+T59)</f>
        <v>3899684.9999999921</v>
      </c>
      <c r="D60" s="17"/>
      <c r="E60" s="3">
        <f>E59</f>
        <v>2012</v>
      </c>
      <c r="F60" s="2">
        <v>42322</v>
      </c>
      <c r="G60" s="6" t="s">
        <v>39</v>
      </c>
      <c r="H60" s="18">
        <v>81.430000000000007</v>
      </c>
      <c r="I60" s="18"/>
      <c r="J60" s="18">
        <v>80.885000000000005</v>
      </c>
      <c r="K60" s="18"/>
      <c r="L60" s="5">
        <f>IF(J60="","",ROUNDUP(IF(G60="買",H60-J60,J60-H60)*100,0)+5)</f>
        <v>60</v>
      </c>
      <c r="M60" s="17">
        <f>IF(F60="","",C60*$P$2)</f>
        <v>116990.54999999976</v>
      </c>
      <c r="N60" s="17"/>
      <c r="O60" s="4">
        <f>IF(L60="","",ROUNDDOWN(M60/(L60/100)/100000,2))</f>
        <v>1.94</v>
      </c>
      <c r="P60" s="3">
        <f>E60</f>
        <v>2012</v>
      </c>
      <c r="Q60" s="2">
        <v>42050</v>
      </c>
      <c r="R60" s="19">
        <v>92.352999999999994</v>
      </c>
      <c r="S60" s="19"/>
      <c r="T60" s="20">
        <f>IF(Q60="","",V60*O60*100000/100)</f>
        <v>2119061.9999999977</v>
      </c>
      <c r="U60" s="21"/>
      <c r="V60" s="22">
        <f>IF(Q60="","",IF(G60="買",R60-H60,H60-R60)*100)</f>
        <v>1092.2999999999988</v>
      </c>
      <c r="W60" s="22"/>
    </row>
    <row r="61" spans="2:23">
      <c r="B61" s="6">
        <v>52</v>
      </c>
      <c r="C61" s="17">
        <f>IF(T60="","",C60+T60)</f>
        <v>6018746.9999999898</v>
      </c>
      <c r="D61" s="17"/>
      <c r="E61" s="3">
        <v>2013</v>
      </c>
      <c r="F61" s="2">
        <v>42069</v>
      </c>
      <c r="G61" s="6" t="s">
        <v>39</v>
      </c>
      <c r="H61" s="18">
        <v>94.102000000000004</v>
      </c>
      <c r="I61" s="18"/>
      <c r="J61" s="18">
        <v>92.991</v>
      </c>
      <c r="K61" s="18"/>
      <c r="L61" s="5">
        <f>IF(J61="","",ROUNDUP(IF(G61="買",H61-J61,J61-H61)*100,0)+5)</f>
        <v>117</v>
      </c>
      <c r="M61" s="17">
        <f>IF(F61="","",C61*$P$2)</f>
        <v>180562.40999999968</v>
      </c>
      <c r="N61" s="17"/>
      <c r="O61" s="4">
        <f>IF(L61="","",ROUNDDOWN(M61/(L61/100)/100000,2))</f>
        <v>1.54</v>
      </c>
      <c r="P61" s="3">
        <f>E61</f>
        <v>2013</v>
      </c>
      <c r="Q61" s="2">
        <v>42078</v>
      </c>
      <c r="R61" s="19">
        <v>95.44</v>
      </c>
      <c r="S61" s="19"/>
      <c r="T61" s="20">
        <f>IF(Q61="","",V61*O61*100000/100)</f>
        <v>206051.99999999907</v>
      </c>
      <c r="U61" s="21"/>
      <c r="V61" s="22">
        <f>IF(Q61="","",IF(G61="買",R61-H61,H61-R61)*100)</f>
        <v>133.79999999999939</v>
      </c>
      <c r="W61" s="22"/>
    </row>
    <row r="62" spans="2:23">
      <c r="B62" s="6">
        <v>53</v>
      </c>
      <c r="C62" s="17">
        <f>IF(T61="","",C61+T61)</f>
        <v>6224798.9999999888</v>
      </c>
      <c r="D62" s="17"/>
      <c r="E62" s="3">
        <f>E61</f>
        <v>2013</v>
      </c>
      <c r="F62" s="2">
        <v>42147</v>
      </c>
      <c r="G62" s="6" t="s">
        <v>38</v>
      </c>
      <c r="H62" s="18">
        <v>100.815</v>
      </c>
      <c r="I62" s="18"/>
      <c r="J62" s="18">
        <v>103.559</v>
      </c>
      <c r="K62" s="18"/>
      <c r="L62" s="5">
        <f>IF(J62="","",ROUNDUP(IF(G62="買",H62-J62,J62-H62)*100,0)+5)</f>
        <v>280</v>
      </c>
      <c r="M62" s="17">
        <f>IF(F62="","",C62*$P$2)</f>
        <v>186743.96999999965</v>
      </c>
      <c r="N62" s="17"/>
      <c r="O62" s="4">
        <f>IF(L62="","",ROUNDDOWN(M62/(L62/100)/100000,2))</f>
        <v>0.66</v>
      </c>
      <c r="P62" s="3">
        <f>E62</f>
        <v>2013</v>
      </c>
      <c r="Q62" s="2">
        <v>42168</v>
      </c>
      <c r="R62" s="19">
        <v>96.08</v>
      </c>
      <c r="S62" s="19"/>
      <c r="T62" s="20">
        <f>IF(Q62="","",V62*O62*100000/100)</f>
        <v>312510</v>
      </c>
      <c r="U62" s="21"/>
      <c r="V62" s="22">
        <f>IF(Q62="","",IF(G62="買",R62-H62,H62-R62)*100)</f>
        <v>473.49999999999994</v>
      </c>
      <c r="W62" s="22"/>
    </row>
    <row r="63" spans="2:23">
      <c r="B63" s="6">
        <v>54</v>
      </c>
      <c r="C63" s="17">
        <f>IF(T62="","",C62+T62)</f>
        <v>6537308.9999999888</v>
      </c>
      <c r="D63" s="17"/>
      <c r="E63" s="3">
        <f>E62</f>
        <v>2013</v>
      </c>
      <c r="F63" s="2">
        <v>42195</v>
      </c>
      <c r="G63" s="6" t="s">
        <v>38</v>
      </c>
      <c r="H63" s="18">
        <v>99.39</v>
      </c>
      <c r="I63" s="18"/>
      <c r="J63" s="18">
        <v>101.206</v>
      </c>
      <c r="K63" s="18"/>
      <c r="L63" s="5">
        <f>IF(J63="","",ROUNDUP(IF(G63="買",H63-J63,J63-H63)*100,0)+5)</f>
        <v>187</v>
      </c>
      <c r="M63" s="17">
        <f>IF(F63="","",C63*$P$2)</f>
        <v>196119.26999999967</v>
      </c>
      <c r="N63" s="17"/>
      <c r="O63" s="4">
        <f>IF(L63="","",ROUNDDOWN(M63/(L63/100)/100000,2))</f>
        <v>1.04</v>
      </c>
      <c r="P63" s="3">
        <f>E63</f>
        <v>2013</v>
      </c>
      <c r="Q63" s="2">
        <v>42229</v>
      </c>
      <c r="R63" s="19">
        <v>96.957999999999998</v>
      </c>
      <c r="S63" s="19"/>
      <c r="T63" s="20">
        <f>IF(Q63="","",V63*O63*100000/100)</f>
        <v>252928.00000000023</v>
      </c>
      <c r="U63" s="21"/>
      <c r="V63" s="22">
        <f>IF(Q63="","",IF(G63="買",R63-H63,H63-R63)*100)</f>
        <v>243.20000000000022</v>
      </c>
      <c r="W63" s="22"/>
    </row>
    <row r="64" spans="2:23">
      <c r="B64" s="6">
        <v>55</v>
      </c>
      <c r="C64" s="17">
        <f>IF(T63="","",C63+T63)</f>
        <v>6790236.9999999888</v>
      </c>
      <c r="D64" s="17"/>
      <c r="E64" s="3">
        <f>E63</f>
        <v>2013</v>
      </c>
      <c r="F64" s="2">
        <v>42237</v>
      </c>
      <c r="G64" s="6" t="s">
        <v>39</v>
      </c>
      <c r="H64" s="18">
        <v>97.975999999999999</v>
      </c>
      <c r="I64" s="18"/>
      <c r="J64" s="18">
        <v>97.114999999999995</v>
      </c>
      <c r="K64" s="18"/>
      <c r="L64" s="5">
        <f>IF(J64="","",ROUNDUP(IF(G64="買",H64-J64,J64-H64)*100,0)+5)</f>
        <v>92</v>
      </c>
      <c r="M64" s="17">
        <f>IF(F64="","",C64*$P$2)</f>
        <v>203707.10999999967</v>
      </c>
      <c r="N64" s="17"/>
      <c r="O64" s="4">
        <f>IF(L64="","",ROUNDDOWN(M64/(L64/100)/100000,2))</f>
        <v>2.21</v>
      </c>
      <c r="P64" s="3">
        <f>E64</f>
        <v>2013</v>
      </c>
      <c r="Q64" s="2">
        <v>42242</v>
      </c>
      <c r="R64" s="19">
        <v>98.385999999999996</v>
      </c>
      <c r="S64" s="19"/>
      <c r="T64" s="20">
        <f>IF(Q64="","",V64*O64*100000/100)</f>
        <v>90609.999999999258</v>
      </c>
      <c r="U64" s="21"/>
      <c r="V64" s="22">
        <f>IF(Q64="","",IF(G64="買",R64-H64,H64-R64)*100)</f>
        <v>40.999999999999659</v>
      </c>
      <c r="W64" s="22"/>
    </row>
    <row r="65" spans="2:23">
      <c r="B65" s="6">
        <v>56</v>
      </c>
      <c r="C65" s="17">
        <f>IF(T64="","",C64+T64)</f>
        <v>6880846.9999999879</v>
      </c>
      <c r="D65" s="17"/>
      <c r="E65" s="3">
        <f>E64</f>
        <v>2013</v>
      </c>
      <c r="F65" s="2">
        <v>42274</v>
      </c>
      <c r="G65" s="6" t="s">
        <v>38</v>
      </c>
      <c r="H65" s="18">
        <v>98.088999999999999</v>
      </c>
      <c r="I65" s="18"/>
      <c r="J65" s="18">
        <v>99.033000000000001</v>
      </c>
      <c r="K65" s="18"/>
      <c r="L65" s="5">
        <f>IF(J65="","",ROUNDUP(IF(G65="買",H65-J65,J65-H65)*100,0)+5)</f>
        <v>100</v>
      </c>
      <c r="M65" s="17">
        <f>IF(F65="","",C65*$P$2)</f>
        <v>206425.40999999963</v>
      </c>
      <c r="N65" s="17"/>
      <c r="O65" s="4">
        <f>IF(L65="","",ROUNDDOWN(M65/(L65/100)/100000,2))</f>
        <v>2.06</v>
      </c>
      <c r="P65" s="3">
        <f>E65</f>
        <v>2013</v>
      </c>
      <c r="Q65" s="2">
        <v>42281</v>
      </c>
      <c r="R65" s="19">
        <v>97.472999999999999</v>
      </c>
      <c r="S65" s="19"/>
      <c r="T65" s="20">
        <f>IF(Q65="","",V65*O65*100000/100)</f>
        <v>126895.99999999993</v>
      </c>
      <c r="U65" s="21"/>
      <c r="V65" s="22">
        <f>IF(Q65="","",IF(G65="買",R65-H65,H65-R65)*100)</f>
        <v>61.599999999999966</v>
      </c>
      <c r="W65" s="22"/>
    </row>
    <row r="66" spans="2:23">
      <c r="B66" s="6">
        <v>57</v>
      </c>
      <c r="C66" s="17">
        <f>IF(T65="","",C65+T65)</f>
        <v>7007742.9999999879</v>
      </c>
      <c r="D66" s="17"/>
      <c r="E66" s="3">
        <f>E65</f>
        <v>2013</v>
      </c>
      <c r="F66" s="2">
        <v>42294</v>
      </c>
      <c r="G66" s="6" t="s">
        <v>38</v>
      </c>
      <c r="H66" s="18">
        <v>97.733000000000004</v>
      </c>
      <c r="I66" s="18"/>
      <c r="J66" s="18">
        <v>98.995999999999995</v>
      </c>
      <c r="K66" s="18"/>
      <c r="L66" s="5">
        <f>IF(J66="","",ROUNDUP(IF(G66="買",H66-J66,J66-H66)*100,0)+5)</f>
        <v>132</v>
      </c>
      <c r="M66" s="17">
        <f>IF(F66="","",C66*$P$2)</f>
        <v>210232.28999999963</v>
      </c>
      <c r="N66" s="17"/>
      <c r="O66" s="4">
        <f>IF(L66="","",ROUNDDOWN(M66/(L66/100)/100000,2))</f>
        <v>1.59</v>
      </c>
      <c r="P66" s="3">
        <f>E66</f>
        <v>2013</v>
      </c>
      <c r="Q66" s="2">
        <v>42305</v>
      </c>
      <c r="R66" s="19">
        <v>97.484999999999999</v>
      </c>
      <c r="S66" s="19"/>
      <c r="T66" s="20">
        <f>IF(Q66="","",V66*O66*100000/100)</f>
        <v>39432.000000000742</v>
      </c>
      <c r="U66" s="21"/>
      <c r="V66" s="22">
        <f>IF(Q66="","",IF(G66="買",R66-H66,H66-R66)*100)</f>
        <v>24.800000000000466</v>
      </c>
      <c r="W66" s="22"/>
    </row>
    <row r="67" spans="2:23">
      <c r="B67" s="6">
        <v>58</v>
      </c>
      <c r="C67" s="17">
        <f>IF(T66="","",C66+T66)</f>
        <v>7047174.9999999888</v>
      </c>
      <c r="D67" s="17"/>
      <c r="E67" s="3">
        <f>E66</f>
        <v>2013</v>
      </c>
      <c r="F67" s="2">
        <v>42306</v>
      </c>
      <c r="G67" s="6" t="s">
        <v>39</v>
      </c>
      <c r="H67" s="18">
        <v>98.269000000000005</v>
      </c>
      <c r="I67" s="18"/>
      <c r="J67" s="18">
        <v>97.453999999999994</v>
      </c>
      <c r="K67" s="18"/>
      <c r="L67" s="5">
        <f>IF(J67="","",ROUNDUP(IF(G67="買",H67-J67,J67-H67)*100,0)+5)</f>
        <v>87</v>
      </c>
      <c r="M67" s="17">
        <f>IF(F67="","",C67*$P$2)</f>
        <v>211415.24999999965</v>
      </c>
      <c r="N67" s="17"/>
      <c r="O67" s="4">
        <f>IF(L67="","",ROUNDDOWN(M67/(L67/100)/100000,2))</f>
        <v>2.4300000000000002</v>
      </c>
      <c r="P67" s="3">
        <v>2014</v>
      </c>
      <c r="Q67" s="2">
        <v>42006</v>
      </c>
      <c r="R67" s="19">
        <v>104.85299999999999</v>
      </c>
      <c r="S67" s="19"/>
      <c r="T67" s="20">
        <f>IF(Q67="","",V67*O67*100000/100)</f>
        <v>1599911.9999999977</v>
      </c>
      <c r="U67" s="21"/>
      <c r="V67" s="22">
        <f>IF(Q67="","",IF(G67="買",R67-H67,H67-R67)*100)</f>
        <v>658.39999999999895</v>
      </c>
      <c r="W67" s="22"/>
    </row>
    <row r="68" spans="2:23">
      <c r="B68" s="6">
        <v>59</v>
      </c>
      <c r="C68" s="17">
        <f>IF(T67="","",C67+T67)</f>
        <v>8647086.999999987</v>
      </c>
      <c r="D68" s="17"/>
      <c r="E68" s="3">
        <v>2014</v>
      </c>
      <c r="F68" s="2">
        <v>42006</v>
      </c>
      <c r="G68" s="6" t="s">
        <v>38</v>
      </c>
      <c r="H68" s="18">
        <v>104.538</v>
      </c>
      <c r="I68" s="18"/>
      <c r="J68" s="18">
        <v>105.435</v>
      </c>
      <c r="K68" s="18"/>
      <c r="L68" s="5">
        <f>IF(J68="","",ROUNDUP(IF(G68="買",H68-J68,J68-H68)*100,0)+5)</f>
        <v>95</v>
      </c>
      <c r="M68" s="17">
        <f>IF(F68="","",C68*$P$2)</f>
        <v>259412.60999999961</v>
      </c>
      <c r="N68" s="17"/>
      <c r="O68" s="4">
        <f>IF(L68="","",ROUNDDOWN(M68/(L68/100)/100000,2))</f>
        <v>2.73</v>
      </c>
      <c r="P68" s="3">
        <f>E68</f>
        <v>2014</v>
      </c>
      <c r="Q68" s="2">
        <v>42012</v>
      </c>
      <c r="R68" s="19">
        <v>104.94199999999999</v>
      </c>
      <c r="S68" s="19"/>
      <c r="T68" s="20">
        <f>IF(Q68="","",V68*O68*100000/100)</f>
        <v>-110291.99999999901</v>
      </c>
      <c r="U68" s="21"/>
      <c r="V68" s="22">
        <f>IF(Q68="","",IF(G68="買",R68-H68,H68-R68)*100)</f>
        <v>-40.399999999999636</v>
      </c>
      <c r="W68" s="22"/>
    </row>
    <row r="69" spans="2:23">
      <c r="B69" s="6">
        <v>60</v>
      </c>
      <c r="C69" s="17">
        <f>IF(T68="","",C68+T68)</f>
        <v>8536794.9999999888</v>
      </c>
      <c r="D69" s="17"/>
      <c r="E69" s="3">
        <f>E68</f>
        <v>2014</v>
      </c>
      <c r="F69" s="2">
        <v>42018</v>
      </c>
      <c r="G69" s="6" t="s">
        <v>39</v>
      </c>
      <c r="H69" s="18">
        <v>104.271</v>
      </c>
      <c r="I69" s="18"/>
      <c r="J69" s="18">
        <v>102.961</v>
      </c>
      <c r="K69" s="18"/>
      <c r="L69" s="5">
        <f>IF(J69="","",ROUNDUP(IF(G69="買",H69-J69,J69-H69)*100,0)+5)</f>
        <v>136</v>
      </c>
      <c r="M69" s="17">
        <f>IF(F69="","",C69*$P$2)</f>
        <v>256103.84999999966</v>
      </c>
      <c r="N69" s="17"/>
      <c r="O69" s="4">
        <f>IF(L69="","",ROUNDDOWN(M69/(L69/100)/100000,2))</f>
        <v>1.88</v>
      </c>
      <c r="P69" s="3">
        <f>E69</f>
        <v>2014</v>
      </c>
      <c r="Q69" s="2">
        <v>42026</v>
      </c>
      <c r="R69" s="19">
        <v>104.018</v>
      </c>
      <c r="S69" s="19"/>
      <c r="T69" s="20">
        <f>IF(Q69="","",V69*O69*100000/100)</f>
        <v>-47564.000000000022</v>
      </c>
      <c r="U69" s="21"/>
      <c r="V69" s="22">
        <f>IF(Q69="","",IF(G69="買",R69-H69,H69-R69)*100)</f>
        <v>-25.300000000000011</v>
      </c>
      <c r="W69" s="22"/>
    </row>
    <row r="70" spans="2:23">
      <c r="B70" s="6">
        <v>61</v>
      </c>
      <c r="C70" s="17">
        <f>IF(T69="","",C69+T69)</f>
        <v>8489230.9999999888</v>
      </c>
      <c r="D70" s="17"/>
      <c r="E70" s="3">
        <f>E69</f>
        <v>2014</v>
      </c>
      <c r="F70" s="2">
        <v>42027</v>
      </c>
      <c r="G70" s="6" t="s">
        <v>38</v>
      </c>
      <c r="H70" s="18">
        <v>102.96599999999999</v>
      </c>
      <c r="I70" s="18"/>
      <c r="J70" s="18">
        <v>104.834</v>
      </c>
      <c r="K70" s="18"/>
      <c r="L70" s="5">
        <f>IF(J70="","",ROUNDUP(IF(G70="買",H70-J70,J70-H70)*100,0)+5)</f>
        <v>192</v>
      </c>
      <c r="M70" s="17">
        <f>IF(F70="","",C70*$P$2)</f>
        <v>254676.92999999964</v>
      </c>
      <c r="N70" s="17"/>
      <c r="O70" s="4">
        <f>IF(L70="","",ROUNDDOWN(M70/(L70/100)/100000,2))</f>
        <v>1.32</v>
      </c>
      <c r="P70" s="3">
        <f>E70</f>
        <v>2014</v>
      </c>
      <c r="Q70" s="2">
        <v>42042</v>
      </c>
      <c r="R70" s="19">
        <v>102.16200000000001</v>
      </c>
      <c r="S70" s="19"/>
      <c r="T70" s="20">
        <f>IF(Q70="","",V70*O70*100000/100)</f>
        <v>106127.9999999984</v>
      </c>
      <c r="U70" s="21"/>
      <c r="V70" s="22">
        <f>IF(Q70="","",IF(G70="買",R70-H70,H70-R70)*100)</f>
        <v>80.399999999998784</v>
      </c>
      <c r="W70" s="22"/>
    </row>
    <row r="71" spans="2:23">
      <c r="B71" s="6">
        <v>62</v>
      </c>
      <c r="C71" s="17">
        <f>IF(T70="","",C70+T70)</f>
        <v>8595358.999999987</v>
      </c>
      <c r="D71" s="17"/>
      <c r="E71" s="3">
        <f>E70</f>
        <v>2014</v>
      </c>
      <c r="F71" s="2">
        <v>42060</v>
      </c>
      <c r="G71" s="6" t="s">
        <v>38</v>
      </c>
      <c r="H71" s="18">
        <v>102</v>
      </c>
      <c r="I71" s="18"/>
      <c r="J71" s="18">
        <v>102.61799999999999</v>
      </c>
      <c r="K71" s="18"/>
      <c r="L71" s="5">
        <f>IF(J71="","",ROUNDUP(IF(G71="買",H71-J71,J71-H71)*100,0)+5)</f>
        <v>67</v>
      </c>
      <c r="M71" s="17">
        <f>IF(F71="","",C71*$P$2)</f>
        <v>257860.76999999961</v>
      </c>
      <c r="N71" s="17"/>
      <c r="O71" s="4">
        <f>IF(L71="","",ROUNDDOWN(M71/(L71/100)/100000,2))</f>
        <v>3.84</v>
      </c>
      <c r="P71" s="3">
        <f>E71</f>
        <v>2014</v>
      </c>
      <c r="Q71" s="2">
        <v>42068</v>
      </c>
      <c r="R71" s="19">
        <v>102.27800000000001</v>
      </c>
      <c r="S71" s="19"/>
      <c r="T71" s="20">
        <f>IF(Q71="","",V71*O71*100000/100)</f>
        <v>-106752.00000000224</v>
      </c>
      <c r="U71" s="21"/>
      <c r="V71" s="22">
        <f>IF(Q71="","",IF(G71="買",R71-H71,H71-R71)*100)</f>
        <v>-27.80000000000058</v>
      </c>
      <c r="W71" s="22"/>
    </row>
    <row r="72" spans="2:23">
      <c r="B72" s="6">
        <v>63</v>
      </c>
      <c r="C72" s="17">
        <f>IF(T71="","",C71+T71)</f>
        <v>8488606.9999999851</v>
      </c>
      <c r="D72" s="17"/>
      <c r="E72" s="3">
        <f>E71</f>
        <v>2014</v>
      </c>
      <c r="F72" s="2">
        <v>42082</v>
      </c>
      <c r="G72" s="6" t="s">
        <v>39</v>
      </c>
      <c r="H72" s="18">
        <v>102.675</v>
      </c>
      <c r="I72" s="18"/>
      <c r="J72" s="18">
        <v>101.291</v>
      </c>
      <c r="K72" s="18"/>
      <c r="L72" s="5">
        <f>IF(J72="","",ROUNDUP(IF(G72="買",H72-J72,J72-H72)*100,0)+5)</f>
        <v>144</v>
      </c>
      <c r="M72" s="17">
        <f>IF(F72="","",C72*$P$2)</f>
        <v>254658.20999999956</v>
      </c>
      <c r="N72" s="17"/>
      <c r="O72" s="4">
        <f>IF(L72="","",ROUNDDOWN(M72/(L72/100)/100000,2))</f>
        <v>1.76</v>
      </c>
      <c r="P72" s="3">
        <f>E72</f>
        <v>2014</v>
      </c>
      <c r="Q72" s="2">
        <v>42101</v>
      </c>
      <c r="R72" s="19">
        <v>103.19</v>
      </c>
      <c r="S72" s="19"/>
      <c r="T72" s="20">
        <f>IF(Q72="","",V72*O72*100000/100)</f>
        <v>90640.000000000087</v>
      </c>
      <c r="U72" s="21"/>
      <c r="V72" s="22">
        <f>IF(Q72="","",IF(G72="買",R72-H72,H72-R72)*100)</f>
        <v>51.500000000000057</v>
      </c>
      <c r="W72" s="22"/>
    </row>
    <row r="73" spans="2:23">
      <c r="B73" s="6">
        <v>64</v>
      </c>
      <c r="C73" s="17">
        <f>IF(T72="","",C72+T72)</f>
        <v>8579246.9999999851</v>
      </c>
      <c r="D73" s="17"/>
      <c r="E73" s="3">
        <f>E72</f>
        <v>2014</v>
      </c>
      <c r="F73" s="2">
        <v>42138</v>
      </c>
      <c r="G73" s="6" t="s">
        <v>38</v>
      </c>
      <c r="H73" s="18">
        <v>101.71299999999999</v>
      </c>
      <c r="I73" s="18"/>
      <c r="J73" s="18">
        <v>102.274</v>
      </c>
      <c r="K73" s="18"/>
      <c r="L73" s="5">
        <f>IF(J73="","",ROUNDUP(IF(G73="買",H73-J73,J73-H73)*100,0)+5)</f>
        <v>62</v>
      </c>
      <c r="M73" s="17">
        <f>IF(F73="","",C73*$P$2)</f>
        <v>257377.40999999954</v>
      </c>
      <c r="N73" s="17"/>
      <c r="O73" s="4">
        <f>IF(L73="","",ROUNDDOWN(M73/(L73/100)/100000,2))</f>
        <v>4.1500000000000004</v>
      </c>
      <c r="P73" s="3">
        <f>E73</f>
        <v>2014</v>
      </c>
      <c r="Q73" s="2">
        <v>42146</v>
      </c>
      <c r="R73" s="19">
        <v>101.60899999999999</v>
      </c>
      <c r="S73" s="19"/>
      <c r="T73" s="20">
        <f>IF(Q73="","",V73*O73*100000/100)</f>
        <v>43159.999999999673</v>
      </c>
      <c r="U73" s="21"/>
      <c r="V73" s="22">
        <f>IF(Q73="","",IF(G73="買",R73-H73,H73-R73)*100)</f>
        <v>10.39999999999992</v>
      </c>
      <c r="W73" s="22"/>
    </row>
    <row r="74" spans="2:23">
      <c r="B74" s="6">
        <v>65</v>
      </c>
      <c r="C74" s="17">
        <f>IF(T73="","",C73+T73)</f>
        <v>8622406.9999999851</v>
      </c>
      <c r="D74" s="17"/>
      <c r="E74" s="3">
        <f>E73</f>
        <v>2014</v>
      </c>
      <c r="F74" s="2">
        <v>42152</v>
      </c>
      <c r="G74" s="6" t="s">
        <v>38</v>
      </c>
      <c r="H74" s="18">
        <v>101.63</v>
      </c>
      <c r="I74" s="18"/>
      <c r="J74" s="18">
        <v>102.02200000000001</v>
      </c>
      <c r="K74" s="18"/>
      <c r="L74" s="5">
        <f>IF(J74="","",ROUNDUP(IF(G74="買",H74-J74,J74-H74)*100,0)+5)</f>
        <v>45</v>
      </c>
      <c r="M74" s="17">
        <f>IF(F74="","",C74*$P$2)</f>
        <v>258672.20999999956</v>
      </c>
      <c r="N74" s="17"/>
      <c r="O74" s="4">
        <f>IF(L74="","",ROUNDDOWN(M74/(L74/100)/100000,2))</f>
        <v>5.74</v>
      </c>
      <c r="P74" s="3">
        <f>E74</f>
        <v>2014</v>
      </c>
      <c r="Q74" s="2">
        <v>42187</v>
      </c>
      <c r="R74" s="19">
        <v>102.02200000000001</v>
      </c>
      <c r="S74" s="19"/>
      <c r="T74" s="20">
        <f>IF(Q74="","",V74*O74*100000/100)</f>
        <v>-225008.00000000582</v>
      </c>
      <c r="U74" s="21"/>
      <c r="V74" s="22">
        <f>IF(Q74="","",IF(G74="買",R74-H74,H74-R74)*100)</f>
        <v>-39.200000000001012</v>
      </c>
      <c r="W74" s="22"/>
    </row>
    <row r="75" spans="2:23">
      <c r="B75" s="6">
        <v>66</v>
      </c>
      <c r="C75" s="17">
        <f>IF(T74="","",C74+T74)</f>
        <v>8397398.9999999795</v>
      </c>
      <c r="D75" s="17"/>
      <c r="E75" s="3">
        <f>E74</f>
        <v>2014</v>
      </c>
      <c r="F75" s="2">
        <v>42165</v>
      </c>
      <c r="G75" s="6" t="s">
        <v>38</v>
      </c>
      <c r="H75" s="18">
        <v>102.20699999999999</v>
      </c>
      <c r="I75" s="18"/>
      <c r="J75" s="18">
        <v>102.562</v>
      </c>
      <c r="K75" s="18"/>
      <c r="L75" s="5">
        <f>IF(J75="","",ROUNDUP(IF(G75="買",H75-J75,J75-H75)*100,0)+5)</f>
        <v>41</v>
      </c>
      <c r="M75" s="17">
        <f>IF(F75="","",C75*$P$2)</f>
        <v>251921.96999999939</v>
      </c>
      <c r="N75" s="17"/>
      <c r="O75" s="4">
        <f>IF(L75="","",ROUNDDOWN(M75/(L75/100)/100000,2))</f>
        <v>6.14</v>
      </c>
      <c r="P75" s="3">
        <f>E75</f>
        <v>2014</v>
      </c>
      <c r="Q75" s="2">
        <v>42187</v>
      </c>
      <c r="R75" s="19">
        <v>101.581</v>
      </c>
      <c r="S75" s="19"/>
      <c r="T75" s="20">
        <f>IF(Q75="","",V75*O75*100000/100)</f>
        <v>384363.99999999418</v>
      </c>
      <c r="U75" s="21"/>
      <c r="V75" s="22">
        <f>IF(Q75="","",IF(G75="買",R75-H75,H75-R75)*100)</f>
        <v>62.599999999999056</v>
      </c>
      <c r="W75" s="22"/>
    </row>
    <row r="76" spans="2:23">
      <c r="B76" s="6">
        <v>67</v>
      </c>
      <c r="C76" s="17">
        <f>IF(T75="","",C75+T75)</f>
        <v>8781762.9999999739</v>
      </c>
      <c r="D76" s="17"/>
      <c r="E76" s="3">
        <f>E75</f>
        <v>2014</v>
      </c>
      <c r="F76" s="2">
        <v>42245</v>
      </c>
      <c r="G76" s="6" t="s">
        <v>39</v>
      </c>
      <c r="H76" s="18">
        <v>104.096</v>
      </c>
      <c r="I76" s="18"/>
      <c r="J76" s="18">
        <v>103.645</v>
      </c>
      <c r="K76" s="18"/>
      <c r="L76" s="5">
        <f>IF(J76="","",ROUNDUP(IF(G76="買",H76-J76,J76-H76)*100,0)+5)</f>
        <v>51</v>
      </c>
      <c r="M76" s="17">
        <f>IF(F76="","",C76*$P$2)</f>
        <v>263452.8899999992</v>
      </c>
      <c r="N76" s="17"/>
      <c r="O76" s="4">
        <f>IF(L76="","",ROUNDDOWN(M76/(L76/100)/100000,2))</f>
        <v>5.16</v>
      </c>
      <c r="P76" s="3">
        <f>E76</f>
        <v>2014</v>
      </c>
      <c r="Q76" s="2">
        <v>42279</v>
      </c>
      <c r="R76" s="19">
        <v>108.46599999999999</v>
      </c>
      <c r="S76" s="19"/>
      <c r="T76" s="20">
        <f>IF(Q76="","",V76*O76*100000/100)</f>
        <v>2254919.9999999949</v>
      </c>
      <c r="U76" s="21"/>
      <c r="V76" s="22">
        <f>IF(Q76="","",IF(G76="買",R76-H76,H76-R76)*100)</f>
        <v>436.99999999999903</v>
      </c>
      <c r="W76" s="22"/>
    </row>
    <row r="77" spans="2:23">
      <c r="B77" s="6">
        <v>68</v>
      </c>
      <c r="C77" s="17">
        <f>IF(T76="","",C76+T76)</f>
        <v>11036682.999999968</v>
      </c>
      <c r="D77" s="17"/>
      <c r="E77" s="3">
        <f>E76</f>
        <v>2014</v>
      </c>
      <c r="F77" s="2">
        <v>42355</v>
      </c>
      <c r="G77" s="6" t="s">
        <v>39</v>
      </c>
      <c r="H77" s="18">
        <v>118.877</v>
      </c>
      <c r="I77" s="18"/>
      <c r="J77" s="18">
        <v>116.27800000000001</v>
      </c>
      <c r="K77" s="18"/>
      <c r="L77" s="5">
        <f>IF(J77="","",ROUNDUP(IF(G77="買",H77-J77,J77-H77)*100,0)+5)</f>
        <v>265</v>
      </c>
      <c r="M77" s="17">
        <f>IF(F77="","",C77*$P$2)</f>
        <v>331100.48999999906</v>
      </c>
      <c r="N77" s="17"/>
      <c r="O77" s="4">
        <f>IF(L77="","",ROUNDDOWN(M77/(L77/100)/100000,2))</f>
        <v>1.24</v>
      </c>
      <c r="P77" s="3">
        <f>E77</f>
        <v>2014</v>
      </c>
      <c r="Q77" s="2">
        <v>42010</v>
      </c>
      <c r="R77" s="19">
        <v>119.36</v>
      </c>
      <c r="S77" s="19"/>
      <c r="T77" s="20">
        <f>IF(Q77="","",V77*O77*100000/100)</f>
        <v>59892.000000000502</v>
      </c>
      <c r="U77" s="21"/>
      <c r="V77" s="22">
        <f>IF(Q77="","",IF(G77="買",R77-H77,H77-R77)*100)</f>
        <v>48.300000000000409</v>
      </c>
      <c r="W77" s="22"/>
    </row>
    <row r="78" spans="2:23">
      <c r="B78" s="6">
        <v>69</v>
      </c>
      <c r="C78" s="17">
        <f>IF(T77="","",C77+T77)</f>
        <v>11096574.999999968</v>
      </c>
      <c r="D78" s="17"/>
      <c r="E78" s="3">
        <v>2015</v>
      </c>
      <c r="F78" s="2">
        <v>42012</v>
      </c>
      <c r="G78" s="6" t="s">
        <v>38</v>
      </c>
      <c r="H78" s="18">
        <v>119.146</v>
      </c>
      <c r="I78" s="18"/>
      <c r="J78" s="18">
        <v>119.95</v>
      </c>
      <c r="K78" s="18"/>
      <c r="L78" s="5">
        <f>IF(J78="","",ROUNDUP(IF(G78="買",H78-J78,J78-H78)*100,0)+5)</f>
        <v>86</v>
      </c>
      <c r="M78" s="17">
        <f>IF(F78="","",C78*$P$2)</f>
        <v>332897.24999999901</v>
      </c>
      <c r="N78" s="17"/>
      <c r="O78" s="4">
        <f>IF(L78="","",ROUNDDOWN(M78/(L78/100)/100000,2))</f>
        <v>3.87</v>
      </c>
      <c r="P78" s="3">
        <f>E78</f>
        <v>2015</v>
      </c>
      <c r="Q78" s="2">
        <v>42023</v>
      </c>
      <c r="R78" s="19">
        <v>117.752</v>
      </c>
      <c r="S78" s="19"/>
      <c r="T78" s="20">
        <f>IF(Q78="","",V78*O78*100000/100)</f>
        <v>539478.0000000021</v>
      </c>
      <c r="U78" s="21"/>
      <c r="V78" s="22">
        <f>IF(Q78="","",IF(G78="買",R78-H78,H78-R78)*100)</f>
        <v>139.40000000000055</v>
      </c>
      <c r="W78" s="22"/>
    </row>
    <row r="79" spans="2:23">
      <c r="B79" s="6">
        <v>70</v>
      </c>
      <c r="C79" s="17">
        <f>IF(T78="","",C78+T78)</f>
        <v>11636052.99999997</v>
      </c>
      <c r="D79" s="17"/>
      <c r="E79" s="3">
        <f>E78</f>
        <v>2015</v>
      </c>
      <c r="F79" s="2">
        <v>42052</v>
      </c>
      <c r="G79" s="6" t="s">
        <v>39</v>
      </c>
      <c r="H79" s="18">
        <v>119.402</v>
      </c>
      <c r="I79" s="18"/>
      <c r="J79" s="18">
        <v>118.22499999999999</v>
      </c>
      <c r="K79" s="18"/>
      <c r="L79" s="5">
        <f>IF(J79="","",ROUNDUP(IF(G79="買",H79-J79,J79-H79)*100,0)+5)</f>
        <v>123</v>
      </c>
      <c r="M79" s="17">
        <f>IF(F79="","",C79*$P$2)</f>
        <v>349081.58999999909</v>
      </c>
      <c r="N79" s="17"/>
      <c r="O79" s="4">
        <f>IF(L79="","",ROUNDDOWN(M79/(L79/100)/100000,2))</f>
        <v>2.83</v>
      </c>
      <c r="P79" s="3">
        <f>E79</f>
        <v>2015</v>
      </c>
      <c r="Q79" s="2">
        <v>42081</v>
      </c>
      <c r="R79" s="19">
        <v>120.68300000000001</v>
      </c>
      <c r="S79" s="19"/>
      <c r="T79" s="20">
        <f>IF(Q79="","",V79*O79*100000/100)</f>
        <v>362523.00000000163</v>
      </c>
      <c r="U79" s="21"/>
      <c r="V79" s="22">
        <f>IF(Q79="","",IF(G79="買",R79-H79,H79-R79)*100)</f>
        <v>128.10000000000059</v>
      </c>
      <c r="W79" s="22"/>
    </row>
    <row r="80" spans="2:23">
      <c r="B80" s="6">
        <v>71</v>
      </c>
      <c r="C80" s="17">
        <f>IF(T79="","",C79+T79)</f>
        <v>11998575.999999972</v>
      </c>
      <c r="D80" s="17"/>
      <c r="E80" s="3">
        <f>E79</f>
        <v>2015</v>
      </c>
      <c r="F80" s="2">
        <v>42117</v>
      </c>
      <c r="G80" s="6" t="s">
        <v>38</v>
      </c>
      <c r="H80" s="18">
        <v>119.41800000000001</v>
      </c>
      <c r="I80" s="18"/>
      <c r="J80" s="18">
        <v>120.08199999999999</v>
      </c>
      <c r="K80" s="18"/>
      <c r="L80" s="5">
        <f>IF(J80="","",ROUNDUP(IF(G80="買",H80-J80,J80-H80)*100,0)+5)</f>
        <v>72</v>
      </c>
      <c r="M80" s="17">
        <f>IF(F80="","",C80*$P$2)</f>
        <v>359957.27999999915</v>
      </c>
      <c r="N80" s="17"/>
      <c r="O80" s="4">
        <f>IF(L80="","",ROUNDDOWN(M80/(L80/100)/100000,2))</f>
        <v>4.99</v>
      </c>
      <c r="P80" s="3">
        <f>E80</f>
        <v>2015</v>
      </c>
      <c r="Q80" s="2">
        <v>42114</v>
      </c>
      <c r="R80" s="19">
        <v>119.253</v>
      </c>
      <c r="S80" s="19"/>
      <c r="T80" s="20">
        <f>IF(Q80="","",V80*O80*100000/100)</f>
        <v>82335.000000003114</v>
      </c>
      <c r="U80" s="21"/>
      <c r="V80" s="22">
        <f>IF(Q80="","",IF(G80="買",R80-H80,H80-R80)*100)</f>
        <v>16.500000000000625</v>
      </c>
      <c r="W80" s="22"/>
    </row>
    <row r="81" spans="2:23">
      <c r="B81" s="6">
        <v>72</v>
      </c>
      <c r="C81" s="17">
        <f>IF(T80="","",C80+T80)</f>
        <v>12080910.999999976</v>
      </c>
      <c r="D81" s="17"/>
      <c r="E81" s="3">
        <f>E80</f>
        <v>2015</v>
      </c>
      <c r="F81" s="2">
        <v>42139</v>
      </c>
      <c r="G81" s="6" t="s">
        <v>39</v>
      </c>
      <c r="H81" s="18">
        <v>119.91800000000001</v>
      </c>
      <c r="I81" s="18"/>
      <c r="J81" s="18">
        <v>119.127</v>
      </c>
      <c r="K81" s="18"/>
      <c r="L81" s="5">
        <f>IF(J81="","",ROUNDUP(IF(G81="買",H81-J81,J81-H81)*100,0)+5)</f>
        <v>85</v>
      </c>
      <c r="M81" s="17">
        <f>IF(F81="","",C81*$P$2)</f>
        <v>362427.32999999926</v>
      </c>
      <c r="N81" s="17"/>
      <c r="O81" s="4">
        <f>IF(L81="","",ROUNDDOWN(M81/(L81/100)/100000,2))</f>
        <v>4.26</v>
      </c>
      <c r="P81" s="3">
        <f>E81</f>
        <v>2015</v>
      </c>
      <c r="Q81" s="2">
        <v>42165</v>
      </c>
      <c r="R81" s="19">
        <v>123.78</v>
      </c>
      <c r="S81" s="19"/>
      <c r="T81" s="20">
        <f>IF(Q81="","",V81*O81*100000/100)</f>
        <v>1645211.9999999977</v>
      </c>
      <c r="U81" s="21"/>
      <c r="V81" s="22">
        <f>IF(Q81="","",IF(G81="買",R81-H81,H81-R81)*100)</f>
        <v>386.19999999999948</v>
      </c>
      <c r="W81" s="22"/>
    </row>
    <row r="82" spans="2:23">
      <c r="B82" s="6">
        <v>73</v>
      </c>
      <c r="C82" s="17">
        <f>IF(T81="","",C81+T81)</f>
        <v>13726122.999999974</v>
      </c>
      <c r="D82" s="17"/>
      <c r="E82" s="3">
        <f>E81</f>
        <v>2015</v>
      </c>
      <c r="F82" s="2">
        <v>42228</v>
      </c>
      <c r="G82" s="6" t="s">
        <v>38</v>
      </c>
      <c r="H82" s="18">
        <v>123.78100000000001</v>
      </c>
      <c r="I82" s="18"/>
      <c r="J82" s="18">
        <v>125.098</v>
      </c>
      <c r="K82" s="18"/>
      <c r="L82" s="5">
        <f>IF(J82="","",ROUNDUP(IF(G82="買",H82-J82,J82-H82)*100,0)+5)</f>
        <v>137</v>
      </c>
      <c r="M82" s="17">
        <f>IF(F82="","",C82*$P$2)</f>
        <v>411783.68999999919</v>
      </c>
      <c r="N82" s="17"/>
      <c r="O82" s="4">
        <f>IF(L82="","",ROUNDDOWN(M82/(L82/100)/100000,2))</f>
        <v>3</v>
      </c>
      <c r="P82" s="3">
        <f>E82</f>
        <v>2015</v>
      </c>
      <c r="Q82" s="2">
        <v>42243</v>
      </c>
      <c r="R82" s="19">
        <v>120.386</v>
      </c>
      <c r="S82" s="19"/>
      <c r="T82" s="20">
        <f>IF(Q82="","",V82*O82*100000/100)</f>
        <v>1018500.0000000031</v>
      </c>
      <c r="U82" s="21"/>
      <c r="V82" s="22">
        <f>IF(Q82="","",IF(G82="買",R82-H82,H82-R82)*100)</f>
        <v>339.50000000000102</v>
      </c>
      <c r="W82" s="22"/>
    </row>
    <row r="83" spans="2:23">
      <c r="B83" s="6">
        <v>74</v>
      </c>
      <c r="C83" s="17">
        <f>IF(T82="","",C82+T82)</f>
        <v>14744622.999999978</v>
      </c>
      <c r="D83" s="17"/>
      <c r="E83" s="3">
        <f>E82</f>
        <v>2015</v>
      </c>
      <c r="F83" s="2"/>
      <c r="G83" s="6" t="s">
        <v>39</v>
      </c>
      <c r="H83" s="18"/>
      <c r="I83" s="18"/>
      <c r="J83" s="18"/>
      <c r="K83" s="18"/>
      <c r="L83" s="5" t="str">
        <f>IF(J83="","",ROUNDUP(IF(G83="買",H83-J83,J83-H83)*100,0)+5)</f>
        <v/>
      </c>
      <c r="M83" s="17" t="str">
        <f>IF(F83="","",C83*$P$2)</f>
        <v/>
      </c>
      <c r="N83" s="17"/>
      <c r="O83" s="4" t="str">
        <f>IF(L83="","",ROUNDDOWN(M83/(L83/100)/100000,2))</f>
        <v/>
      </c>
      <c r="P83" s="3">
        <f>E83</f>
        <v>2015</v>
      </c>
      <c r="Q83" s="2"/>
      <c r="R83" s="19"/>
      <c r="S83" s="19"/>
      <c r="T83" s="20" t="str">
        <f>IF(Q83="","",V83*O83*100000/100)</f>
        <v/>
      </c>
      <c r="U83" s="21"/>
      <c r="V83" s="22" t="str">
        <f>IF(Q83="","",IF(G83="買",R83-H83,H83-R83)*100)</f>
        <v/>
      </c>
      <c r="W83" s="22"/>
    </row>
    <row r="84" spans="2:23">
      <c r="B84" s="6">
        <v>75</v>
      </c>
      <c r="C84" s="17" t="str">
        <f>IF(T83="","",C83+T83)</f>
        <v/>
      </c>
      <c r="D84" s="17"/>
      <c r="E84" s="3">
        <f>E83</f>
        <v>2015</v>
      </c>
      <c r="F84" s="2"/>
      <c r="G84" s="6" t="s">
        <v>38</v>
      </c>
      <c r="H84" s="18"/>
      <c r="I84" s="18"/>
      <c r="J84" s="18"/>
      <c r="K84" s="18"/>
      <c r="L84" s="5" t="str">
        <f>IF(J84="","",ROUNDUP(IF(G84="買",H84-J84,J84-H84)*100,0)+5)</f>
        <v/>
      </c>
      <c r="M84" s="17" t="str">
        <f>IF(F84="","",C84*$P$2)</f>
        <v/>
      </c>
      <c r="N84" s="17"/>
      <c r="O84" s="4" t="str">
        <f>IF(L84="","",ROUNDDOWN(M84/(L84/100)/100000,2))</f>
        <v/>
      </c>
      <c r="P84" s="3">
        <f>E84</f>
        <v>2015</v>
      </c>
      <c r="Q84" s="2"/>
      <c r="R84" s="19"/>
      <c r="S84" s="19"/>
      <c r="T84" s="20" t="str">
        <f>IF(Q84="","",V84*O84*100000/100)</f>
        <v/>
      </c>
      <c r="U84" s="21"/>
      <c r="V84" s="22" t="str">
        <f>IF(Q84="","",IF(G84="買",R84-H84,H84-R84)*100)</f>
        <v/>
      </c>
      <c r="W84" s="22"/>
    </row>
    <row r="85" spans="2:23">
      <c r="B85" s="6">
        <v>76</v>
      </c>
      <c r="C85" s="17" t="str">
        <f>IF(T84="","",C84+T84)</f>
        <v/>
      </c>
      <c r="D85" s="17"/>
      <c r="E85" s="3">
        <f>E84</f>
        <v>2015</v>
      </c>
      <c r="F85" s="2"/>
      <c r="G85" s="6" t="s">
        <v>39</v>
      </c>
      <c r="H85" s="18"/>
      <c r="I85" s="18"/>
      <c r="J85" s="18"/>
      <c r="K85" s="18"/>
      <c r="L85" s="5" t="str">
        <f>IF(J85="","",ROUNDUP(IF(G85="買",H85-J85,J85-H85)*100,0)+5)</f>
        <v/>
      </c>
      <c r="M85" s="17" t="str">
        <f>IF(F85="","",C85*$P$2)</f>
        <v/>
      </c>
      <c r="N85" s="17"/>
      <c r="O85" s="4" t="str">
        <f>IF(L85="","",ROUNDDOWN(M85/(L85/100)/100000,2))</f>
        <v/>
      </c>
      <c r="P85" s="3">
        <f>E85</f>
        <v>2015</v>
      </c>
      <c r="Q85" s="2"/>
      <c r="R85" s="19"/>
      <c r="S85" s="19"/>
      <c r="T85" s="20" t="str">
        <f>IF(Q85="","",V85*O85*100000/100)</f>
        <v/>
      </c>
      <c r="U85" s="21"/>
      <c r="V85" s="22" t="str">
        <f>IF(Q85="","",IF(G85="買",R85-H85,H85-R85)*100)</f>
        <v/>
      </c>
      <c r="W85" s="22"/>
    </row>
    <row r="86" spans="2:23">
      <c r="B86" s="6">
        <v>77</v>
      </c>
      <c r="C86" s="17" t="str">
        <f>IF(T85="","",C85+T85)</f>
        <v/>
      </c>
      <c r="D86" s="17"/>
      <c r="E86" s="3">
        <f>E85</f>
        <v>2015</v>
      </c>
      <c r="F86" s="2"/>
      <c r="G86" s="6" t="s">
        <v>39</v>
      </c>
      <c r="H86" s="18"/>
      <c r="I86" s="18"/>
      <c r="J86" s="18"/>
      <c r="K86" s="18"/>
      <c r="L86" s="5" t="str">
        <f>IF(J86="","",ROUNDUP(IF(G86="買",H86-J86,J86-H86)*100,0)+5)</f>
        <v/>
      </c>
      <c r="M86" s="17" t="str">
        <f>IF(F86="","",C86*$P$2)</f>
        <v/>
      </c>
      <c r="N86" s="17"/>
      <c r="O86" s="4" t="str">
        <f>IF(L86="","",ROUNDDOWN(M86/(L86/100)/100000,2))</f>
        <v/>
      </c>
      <c r="P86" s="3">
        <f>E86</f>
        <v>2015</v>
      </c>
      <c r="Q86" s="2"/>
      <c r="R86" s="19"/>
      <c r="S86" s="19"/>
      <c r="T86" s="20" t="str">
        <f>IF(Q86="","",V86*O86*100000/100)</f>
        <v/>
      </c>
      <c r="U86" s="21"/>
      <c r="V86" s="22" t="str">
        <f>IF(Q86="","",IF(G86="買",R86-H86,H86-R86)*100)</f>
        <v/>
      </c>
      <c r="W86" s="22"/>
    </row>
    <row r="87" spans="2:23">
      <c r="B87" s="6">
        <v>78</v>
      </c>
      <c r="C87" s="17" t="str">
        <f>IF(T86="","",C86+T86)</f>
        <v/>
      </c>
      <c r="D87" s="17"/>
      <c r="E87" s="3">
        <f>E86</f>
        <v>2015</v>
      </c>
      <c r="F87" s="2"/>
      <c r="G87" s="6" t="s">
        <v>39</v>
      </c>
      <c r="H87" s="18"/>
      <c r="I87" s="18"/>
      <c r="J87" s="18"/>
      <c r="K87" s="18"/>
      <c r="L87" s="5" t="str">
        <f>IF(J87="","",ROUNDUP(IF(G87="買",H87-J87,J87-H87)*100,0)+5)</f>
        <v/>
      </c>
      <c r="M87" s="17" t="str">
        <f>IF(F87="","",C87*$P$2)</f>
        <v/>
      </c>
      <c r="N87" s="17"/>
      <c r="O87" s="4" t="str">
        <f>IF(L87="","",ROUNDDOWN(M87/(L87/100)/100000,2))</f>
        <v/>
      </c>
      <c r="P87" s="3">
        <f>E87</f>
        <v>2015</v>
      </c>
      <c r="Q87" s="2"/>
      <c r="R87" s="19"/>
      <c r="S87" s="19"/>
      <c r="T87" s="20" t="str">
        <f>IF(Q87="","",V87*O87*100000/100)</f>
        <v/>
      </c>
      <c r="U87" s="21"/>
      <c r="V87" s="22" t="str">
        <f>IF(Q87="","",IF(G87="買",R87-H87,H87-R87)*100)</f>
        <v/>
      </c>
      <c r="W87" s="22"/>
    </row>
    <row r="88" spans="2:23">
      <c r="B88" s="6">
        <v>79</v>
      </c>
      <c r="C88" s="17" t="str">
        <f>IF(T87="","",C87+T87)</f>
        <v/>
      </c>
      <c r="D88" s="17"/>
      <c r="E88" s="3">
        <f>E87</f>
        <v>2015</v>
      </c>
      <c r="F88" s="2"/>
      <c r="G88" s="6" t="s">
        <v>39</v>
      </c>
      <c r="H88" s="18"/>
      <c r="I88" s="18"/>
      <c r="J88" s="18"/>
      <c r="K88" s="18"/>
      <c r="L88" s="5" t="str">
        <f>IF(J88="","",ROUNDUP(IF(G88="買",H88-J88,J88-H88)*100,0)+5)</f>
        <v/>
      </c>
      <c r="M88" s="17" t="str">
        <f>IF(F88="","",C88*$P$2)</f>
        <v/>
      </c>
      <c r="N88" s="17"/>
      <c r="O88" s="4" t="str">
        <f>IF(L88="","",ROUNDDOWN(M88/(L88/100)/100000,2))</f>
        <v/>
      </c>
      <c r="P88" s="3">
        <f>E88</f>
        <v>2015</v>
      </c>
      <c r="Q88" s="2"/>
      <c r="R88" s="19"/>
      <c r="S88" s="19"/>
      <c r="T88" s="20" t="str">
        <f>IF(Q88="","",V88*O88*100000/100)</f>
        <v/>
      </c>
      <c r="U88" s="21"/>
      <c r="V88" s="22" t="str">
        <f>IF(Q88="","",IF(G88="買",R88-H88,H88-R88)*100)</f>
        <v/>
      </c>
      <c r="W88" s="22"/>
    </row>
    <row r="89" spans="2:23">
      <c r="B89" s="6">
        <v>80</v>
      </c>
      <c r="C89" s="17" t="str">
        <f>IF(T88="","",C88+T88)</f>
        <v/>
      </c>
      <c r="D89" s="17"/>
      <c r="E89" s="3">
        <f>E88</f>
        <v>2015</v>
      </c>
      <c r="F89" s="2"/>
      <c r="G89" s="6" t="s">
        <v>39</v>
      </c>
      <c r="H89" s="18"/>
      <c r="I89" s="18"/>
      <c r="J89" s="18"/>
      <c r="K89" s="18"/>
      <c r="L89" s="5" t="str">
        <f>IF(J89="","",ROUNDUP(IF(G89="買",H89-J89,J89-H89)*100,0)+5)</f>
        <v/>
      </c>
      <c r="M89" s="17" t="str">
        <f>IF(F89="","",C89*$P$2)</f>
        <v/>
      </c>
      <c r="N89" s="17"/>
      <c r="O89" s="4" t="str">
        <f>IF(L89="","",ROUNDDOWN(M89/(L89/100)/100000,2))</f>
        <v/>
      </c>
      <c r="P89" s="3">
        <f>E89</f>
        <v>2015</v>
      </c>
      <c r="Q89" s="2"/>
      <c r="R89" s="19"/>
      <c r="S89" s="19"/>
      <c r="T89" s="20" t="str">
        <f>IF(Q89="","",V89*O89*100000/100)</f>
        <v/>
      </c>
      <c r="U89" s="21"/>
      <c r="V89" s="22" t="str">
        <f>IF(Q89="","",IF(G89="買",R89-H89,H89-R89)*100)</f>
        <v/>
      </c>
      <c r="W89" s="22"/>
    </row>
    <row r="90" spans="2:23">
      <c r="B90" s="6">
        <v>81</v>
      </c>
      <c r="C90" s="17" t="str">
        <f>IF(T89="","",C89+T89)</f>
        <v/>
      </c>
      <c r="D90" s="17"/>
      <c r="E90" s="3">
        <f>E89</f>
        <v>2015</v>
      </c>
      <c r="F90" s="2"/>
      <c r="G90" s="6" t="s">
        <v>39</v>
      </c>
      <c r="H90" s="18"/>
      <c r="I90" s="18"/>
      <c r="J90" s="18"/>
      <c r="K90" s="18"/>
      <c r="L90" s="5" t="str">
        <f>IF(J90="","",ROUNDUP(IF(G90="買",H90-J90,J90-H90)*100,0)+5)</f>
        <v/>
      </c>
      <c r="M90" s="17" t="str">
        <f>IF(F90="","",C90*$P$2)</f>
        <v/>
      </c>
      <c r="N90" s="17"/>
      <c r="O90" s="4" t="str">
        <f>IF(L90="","",ROUNDDOWN(M90/(L90/100)/100000,2))</f>
        <v/>
      </c>
      <c r="P90" s="3">
        <f>E90</f>
        <v>2015</v>
      </c>
      <c r="Q90" s="2"/>
      <c r="R90" s="19"/>
      <c r="S90" s="19"/>
      <c r="T90" s="20" t="str">
        <f>IF(Q90="","",V90*O90*100000/100)</f>
        <v/>
      </c>
      <c r="U90" s="21"/>
      <c r="V90" s="22" t="str">
        <f>IF(Q90="","",IF(G90="買",R90-H90,H90-R90)*100)</f>
        <v/>
      </c>
      <c r="W90" s="22"/>
    </row>
    <row r="91" spans="2:23">
      <c r="B91" s="6">
        <v>82</v>
      </c>
      <c r="C91" s="17" t="str">
        <f>IF(T90="","",C90+T90)</f>
        <v/>
      </c>
      <c r="D91" s="17"/>
      <c r="E91" s="3">
        <f>E90</f>
        <v>2015</v>
      </c>
      <c r="F91" s="2"/>
      <c r="G91" s="6" t="s">
        <v>38</v>
      </c>
      <c r="H91" s="18"/>
      <c r="I91" s="18"/>
      <c r="J91" s="18"/>
      <c r="K91" s="18"/>
      <c r="L91" s="5" t="str">
        <f>IF(J91="","",ROUNDUP(IF(G91="買",H91-J91,J91-H91)*100,0)+5)</f>
        <v/>
      </c>
      <c r="M91" s="17" t="str">
        <f>IF(F91="","",C91*$P$2)</f>
        <v/>
      </c>
      <c r="N91" s="17"/>
      <c r="O91" s="4" t="str">
        <f>IF(L91="","",ROUNDDOWN(M91/(L91/100)/100000,2))</f>
        <v/>
      </c>
      <c r="P91" s="3">
        <f>E91</f>
        <v>2015</v>
      </c>
      <c r="Q91" s="2"/>
      <c r="R91" s="19"/>
      <c r="S91" s="19"/>
      <c r="T91" s="20" t="str">
        <f>IF(Q91="","",V91*O91*100000/100)</f>
        <v/>
      </c>
      <c r="U91" s="21"/>
      <c r="V91" s="22" t="str">
        <f>IF(Q91="","",IF(G91="買",R91-H91,H91-R91)*100)</f>
        <v/>
      </c>
      <c r="W91" s="22"/>
    </row>
    <row r="92" spans="2:23">
      <c r="B92" s="6">
        <v>83</v>
      </c>
      <c r="C92" s="17" t="str">
        <f>IF(T91="","",C91+T91)</f>
        <v/>
      </c>
      <c r="D92" s="17"/>
      <c r="E92" s="3">
        <f>E91</f>
        <v>2015</v>
      </c>
      <c r="F92" s="2"/>
      <c r="G92" s="6" t="s">
        <v>38</v>
      </c>
      <c r="H92" s="18"/>
      <c r="I92" s="18"/>
      <c r="J92" s="18"/>
      <c r="K92" s="18"/>
      <c r="L92" s="5" t="str">
        <f>IF(J92="","",ROUNDUP(IF(G92="買",H92-J92,J92-H92)*100,0)+5)</f>
        <v/>
      </c>
      <c r="M92" s="17" t="str">
        <f>IF(F92="","",C92*$P$2)</f>
        <v/>
      </c>
      <c r="N92" s="17"/>
      <c r="O92" s="4" t="str">
        <f>IF(L92="","",ROUNDDOWN(M92/(L92/100)/100000,2))</f>
        <v/>
      </c>
      <c r="P92" s="3">
        <f>E92</f>
        <v>2015</v>
      </c>
      <c r="Q92" s="2"/>
      <c r="R92" s="19"/>
      <c r="S92" s="19"/>
      <c r="T92" s="20" t="str">
        <f>IF(Q92="","",V92*O92*100000/100)</f>
        <v/>
      </c>
      <c r="U92" s="21"/>
      <c r="V92" s="22" t="str">
        <f>IF(Q92="","",IF(G92="買",R92-H92,H92-R92)*100)</f>
        <v/>
      </c>
      <c r="W92" s="22"/>
    </row>
    <row r="93" spans="2:23">
      <c r="B93" s="6">
        <v>84</v>
      </c>
      <c r="C93" s="17" t="str">
        <f>IF(T92="","",C92+T92)</f>
        <v/>
      </c>
      <c r="D93" s="17"/>
      <c r="E93" s="3">
        <f>E92</f>
        <v>2015</v>
      </c>
      <c r="F93" s="2"/>
      <c r="G93" s="6" t="s">
        <v>39</v>
      </c>
      <c r="H93" s="18"/>
      <c r="I93" s="18"/>
      <c r="J93" s="18"/>
      <c r="K93" s="18"/>
      <c r="L93" s="5" t="str">
        <f>IF(J93="","",ROUNDUP(IF(G93="買",H93-J93,J93-H93)*100,0)+5)</f>
        <v/>
      </c>
      <c r="M93" s="17" t="str">
        <f>IF(F93="","",C93*$P$2)</f>
        <v/>
      </c>
      <c r="N93" s="17"/>
      <c r="O93" s="4" t="str">
        <f>IF(L93="","",ROUNDDOWN(M93/(L93/100)/100000,2))</f>
        <v/>
      </c>
      <c r="P93" s="3">
        <f>E93</f>
        <v>2015</v>
      </c>
      <c r="Q93" s="2"/>
      <c r="R93" s="19"/>
      <c r="S93" s="19"/>
      <c r="T93" s="20" t="str">
        <f>IF(Q93="","",V93*O93*100000/100)</f>
        <v/>
      </c>
      <c r="U93" s="21"/>
      <c r="V93" s="22" t="str">
        <f>IF(Q93="","",IF(G93="買",R93-H93,H93-R93)*100)</f>
        <v/>
      </c>
      <c r="W93" s="22"/>
    </row>
    <row r="94" spans="2:23">
      <c r="B94" s="6">
        <v>85</v>
      </c>
      <c r="C94" s="17" t="str">
        <f>IF(T93="","",C93+T93)</f>
        <v/>
      </c>
      <c r="D94" s="17"/>
      <c r="E94" s="3">
        <f>E93</f>
        <v>2015</v>
      </c>
      <c r="F94" s="2"/>
      <c r="G94" s="6" t="s">
        <v>39</v>
      </c>
      <c r="H94" s="18"/>
      <c r="I94" s="18"/>
      <c r="J94" s="18"/>
      <c r="K94" s="18"/>
      <c r="L94" s="5" t="str">
        <f>IF(J94="","",ROUNDUP(IF(G94="買",H94-J94,J94-H94)*100,0)+5)</f>
        <v/>
      </c>
      <c r="M94" s="17" t="str">
        <f>IF(F94="","",C94*$P$2)</f>
        <v/>
      </c>
      <c r="N94" s="17"/>
      <c r="O94" s="4" t="str">
        <f>IF(L94="","",ROUNDDOWN(M94/(L94/100)/100000,2))</f>
        <v/>
      </c>
      <c r="P94" s="3">
        <f>E94</f>
        <v>2015</v>
      </c>
      <c r="Q94" s="2"/>
      <c r="R94" s="19"/>
      <c r="S94" s="19"/>
      <c r="T94" s="20" t="str">
        <f>IF(Q94="","",V94*O94*100000/100)</f>
        <v/>
      </c>
      <c r="U94" s="21"/>
      <c r="V94" s="22" t="str">
        <f>IF(Q94="","",IF(G94="買",R94-H94,H94-R94)*100)</f>
        <v/>
      </c>
      <c r="W94" s="22"/>
    </row>
    <row r="95" spans="2:23">
      <c r="B95" s="6">
        <v>86</v>
      </c>
      <c r="C95" s="17" t="str">
        <f>IF(T94="","",C94+T94)</f>
        <v/>
      </c>
      <c r="D95" s="17"/>
      <c r="E95" s="3">
        <f>E94</f>
        <v>2015</v>
      </c>
      <c r="F95" s="2"/>
      <c r="G95" s="6" t="s">
        <v>38</v>
      </c>
      <c r="H95" s="18"/>
      <c r="I95" s="18"/>
      <c r="J95" s="18"/>
      <c r="K95" s="18"/>
      <c r="L95" s="5" t="str">
        <f>IF(J95="","",ROUNDUP(IF(G95="買",H95-J95,J95-H95)*100,0)+5)</f>
        <v/>
      </c>
      <c r="M95" s="17" t="str">
        <f>IF(F95="","",C95*$P$2)</f>
        <v/>
      </c>
      <c r="N95" s="17"/>
      <c r="O95" s="4" t="str">
        <f>IF(L95="","",ROUNDDOWN(M95/(L95/100)/100000,2))</f>
        <v/>
      </c>
      <c r="P95" s="3">
        <f>E95</f>
        <v>2015</v>
      </c>
      <c r="Q95" s="2"/>
      <c r="R95" s="19"/>
      <c r="S95" s="19"/>
      <c r="T95" s="20" t="str">
        <f>IF(Q95="","",V95*O95*100000/100)</f>
        <v/>
      </c>
      <c r="U95" s="21"/>
      <c r="V95" s="22" t="str">
        <f>IF(Q95="","",IF(G95="買",R95-H95,H95-R95)*100)</f>
        <v/>
      </c>
      <c r="W95" s="22"/>
    </row>
    <row r="96" spans="2:23">
      <c r="B96" s="6">
        <v>87</v>
      </c>
      <c r="C96" s="17" t="str">
        <f>IF(T95="","",C95+T95)</f>
        <v/>
      </c>
      <c r="D96" s="17"/>
      <c r="E96" s="3">
        <f>E95</f>
        <v>2015</v>
      </c>
      <c r="F96" s="2"/>
      <c r="G96" s="6" t="s">
        <v>39</v>
      </c>
      <c r="H96" s="18"/>
      <c r="I96" s="18"/>
      <c r="J96" s="18"/>
      <c r="K96" s="18"/>
      <c r="L96" s="5" t="str">
        <f>IF(J96="","",ROUNDUP(IF(G96="買",H96-J96,J96-H96)*100,0)+5)</f>
        <v/>
      </c>
      <c r="M96" s="17" t="str">
        <f>IF(F96="","",C96*$P$2)</f>
        <v/>
      </c>
      <c r="N96" s="17"/>
      <c r="O96" s="4" t="str">
        <f>IF(L96="","",ROUNDDOWN(M96/(L96/100)/100000,2))</f>
        <v/>
      </c>
      <c r="P96" s="3">
        <f>E96</f>
        <v>2015</v>
      </c>
      <c r="Q96" s="2"/>
      <c r="R96" s="19"/>
      <c r="S96" s="19"/>
      <c r="T96" s="20" t="str">
        <f>IF(Q96="","",V96*O96*100000/100)</f>
        <v/>
      </c>
      <c r="U96" s="21"/>
      <c r="V96" s="22" t="str">
        <f>IF(Q96="","",IF(G96="買",R96-H96,H96-R96)*100)</f>
        <v/>
      </c>
      <c r="W96" s="22"/>
    </row>
    <row r="97" spans="2:23">
      <c r="B97" s="6">
        <v>88</v>
      </c>
      <c r="C97" s="17" t="str">
        <f>IF(T96="","",C96+T96)</f>
        <v/>
      </c>
      <c r="D97" s="17"/>
      <c r="E97" s="3">
        <f>E96</f>
        <v>2015</v>
      </c>
      <c r="F97" s="2"/>
      <c r="G97" s="6" t="s">
        <v>39</v>
      </c>
      <c r="H97" s="18"/>
      <c r="I97" s="18"/>
      <c r="J97" s="18"/>
      <c r="K97" s="18"/>
      <c r="L97" s="5" t="str">
        <f>IF(J97="","",ROUNDUP(IF(G97="買",H97-J97,J97-H97)*100,0)+5)</f>
        <v/>
      </c>
      <c r="M97" s="17" t="str">
        <f>IF(F97="","",C97*$P$2)</f>
        <v/>
      </c>
      <c r="N97" s="17"/>
      <c r="O97" s="4" t="str">
        <f>IF(L97="","",ROUNDDOWN(M97/(L97/100)/100000,2))</f>
        <v/>
      </c>
      <c r="P97" s="3">
        <f>E97</f>
        <v>2015</v>
      </c>
      <c r="Q97" s="2"/>
      <c r="R97" s="19"/>
      <c r="S97" s="19"/>
      <c r="T97" s="20" t="str">
        <f>IF(Q97="","",V97*O97*100000/100)</f>
        <v/>
      </c>
      <c r="U97" s="21"/>
      <c r="V97" s="22" t="str">
        <f>IF(Q97="","",IF(G97="買",R97-H97,H97-R97)*100)</f>
        <v/>
      </c>
      <c r="W97" s="22"/>
    </row>
    <row r="98" spans="2:23">
      <c r="B98" s="6">
        <v>89</v>
      </c>
      <c r="C98" s="17" t="str">
        <f>IF(T97="","",C97+T97)</f>
        <v/>
      </c>
      <c r="D98" s="17"/>
      <c r="E98" s="3">
        <f>E97</f>
        <v>2015</v>
      </c>
      <c r="F98" s="2"/>
      <c r="G98" s="6" t="s">
        <v>39</v>
      </c>
      <c r="H98" s="18"/>
      <c r="I98" s="18"/>
      <c r="J98" s="18"/>
      <c r="K98" s="18"/>
      <c r="L98" s="5" t="str">
        <f>IF(J98="","",ROUNDUP(IF(G98="買",H98-J98,J98-H98)*100,0)+5)</f>
        <v/>
      </c>
      <c r="M98" s="17" t="str">
        <f>IF(F98="","",C98*$P$2)</f>
        <v/>
      </c>
      <c r="N98" s="17"/>
      <c r="O98" s="4" t="str">
        <f>IF(L98="","",ROUNDDOWN(M98/(L98/100)/100000,2))</f>
        <v/>
      </c>
      <c r="P98" s="3">
        <f>E98</f>
        <v>2015</v>
      </c>
      <c r="Q98" s="2"/>
      <c r="R98" s="19"/>
      <c r="S98" s="19"/>
      <c r="T98" s="20" t="str">
        <f>IF(Q98="","",V98*O98*100000/100)</f>
        <v/>
      </c>
      <c r="U98" s="21"/>
      <c r="V98" s="22" t="str">
        <f>IF(Q98="","",IF(G98="買",R98-H98,H98-R98)*100)</f>
        <v/>
      </c>
      <c r="W98" s="22"/>
    </row>
    <row r="99" spans="2:23">
      <c r="B99" s="6">
        <v>90</v>
      </c>
      <c r="C99" s="17" t="str">
        <f>IF(T98="","",C98+T98)</f>
        <v/>
      </c>
      <c r="D99" s="17"/>
      <c r="E99" s="3">
        <f>E98</f>
        <v>2015</v>
      </c>
      <c r="F99" s="2"/>
      <c r="G99" s="6" t="s">
        <v>38</v>
      </c>
      <c r="H99" s="18"/>
      <c r="I99" s="18"/>
      <c r="J99" s="18"/>
      <c r="K99" s="18"/>
      <c r="L99" s="5" t="str">
        <f>IF(J99="","",ROUNDUP(IF(G99="買",H99-J99,J99-H99)*100,0)+5)</f>
        <v/>
      </c>
      <c r="M99" s="17" t="str">
        <f>IF(F99="","",C99*$P$2)</f>
        <v/>
      </c>
      <c r="N99" s="17"/>
      <c r="O99" s="4" t="str">
        <f>IF(L99="","",ROUNDDOWN(M99/(L99/100)/100000,2))</f>
        <v/>
      </c>
      <c r="P99" s="3">
        <f>E99</f>
        <v>2015</v>
      </c>
      <c r="Q99" s="2"/>
      <c r="R99" s="19"/>
      <c r="S99" s="19"/>
      <c r="T99" s="20" t="str">
        <f>IF(Q99="","",V99*O99*100000/100)</f>
        <v/>
      </c>
      <c r="U99" s="21"/>
      <c r="V99" s="22" t="str">
        <f>IF(Q99="","",IF(G99="買",R99-H99,H99-R99)*100)</f>
        <v/>
      </c>
      <c r="W99" s="22"/>
    </row>
    <row r="100" spans="2:23">
      <c r="B100" s="6">
        <v>91</v>
      </c>
      <c r="C100" s="17" t="str">
        <f>IF(T99="","",C99+T99)</f>
        <v/>
      </c>
      <c r="D100" s="17"/>
      <c r="E100" s="3">
        <f>E99</f>
        <v>2015</v>
      </c>
      <c r="F100" s="2"/>
      <c r="G100" s="6" t="s">
        <v>38</v>
      </c>
      <c r="H100" s="18"/>
      <c r="I100" s="18"/>
      <c r="J100" s="18"/>
      <c r="K100" s="18"/>
      <c r="L100" s="5" t="str">
        <f>IF(J100="","",ROUNDUP(IF(G100="買",H100-J100,J100-H100)*100,0)+5)</f>
        <v/>
      </c>
      <c r="M100" s="17" t="str">
        <f>IF(F100="","",C100*$P$2)</f>
        <v/>
      </c>
      <c r="N100" s="17"/>
      <c r="O100" s="4" t="str">
        <f>IF(L100="","",ROUNDDOWN(M100/(L100/100)/100000,2))</f>
        <v/>
      </c>
      <c r="P100" s="3">
        <f>E100</f>
        <v>2015</v>
      </c>
      <c r="Q100" s="2"/>
      <c r="R100" s="19"/>
      <c r="S100" s="19"/>
      <c r="T100" s="20" t="str">
        <f>IF(Q100="","",V100*O100*100000/100)</f>
        <v/>
      </c>
      <c r="U100" s="21"/>
      <c r="V100" s="22" t="str">
        <f>IF(Q100="","",IF(G100="買",R100-H100,H100-R100)*100)</f>
        <v/>
      </c>
      <c r="W100" s="22"/>
    </row>
    <row r="101" spans="2:23">
      <c r="B101" s="6">
        <v>92</v>
      </c>
      <c r="C101" s="17" t="str">
        <f>IF(T100="","",C100+T100)</f>
        <v/>
      </c>
      <c r="D101" s="17"/>
      <c r="E101" s="3">
        <f>E100</f>
        <v>2015</v>
      </c>
      <c r="F101" s="2"/>
      <c r="G101" s="6" t="s">
        <v>39</v>
      </c>
      <c r="H101" s="18"/>
      <c r="I101" s="18"/>
      <c r="J101" s="18"/>
      <c r="K101" s="18"/>
      <c r="L101" s="5" t="str">
        <f>IF(J101="","",ROUNDUP(IF(G101="買",H101-J101,J101-H101)*100,0)+5)</f>
        <v/>
      </c>
      <c r="M101" s="17" t="str">
        <f>IF(F101="","",C101*$P$2)</f>
        <v/>
      </c>
      <c r="N101" s="17"/>
      <c r="O101" s="4" t="str">
        <f>IF(L101="","",ROUNDDOWN(M101/(L101/100)/100000,2))</f>
        <v/>
      </c>
      <c r="P101" s="3">
        <f>E101</f>
        <v>2015</v>
      </c>
      <c r="Q101" s="2"/>
      <c r="R101" s="19"/>
      <c r="S101" s="19"/>
      <c r="T101" s="20" t="str">
        <f>IF(Q101="","",V101*O101*100000/100)</f>
        <v/>
      </c>
      <c r="U101" s="21"/>
      <c r="V101" s="22" t="str">
        <f>IF(Q101="","",IF(G101="買",R101-H101,H101-R101)*100)</f>
        <v/>
      </c>
      <c r="W101" s="22"/>
    </row>
    <row r="102" spans="2:23">
      <c r="B102" s="6">
        <v>93</v>
      </c>
      <c r="C102" s="17" t="str">
        <f>IF(T101="","",C101+T101)</f>
        <v/>
      </c>
      <c r="D102" s="17"/>
      <c r="E102" s="3">
        <f>E101</f>
        <v>2015</v>
      </c>
      <c r="F102" s="2"/>
      <c r="G102" s="6" t="s">
        <v>39</v>
      </c>
      <c r="H102" s="18"/>
      <c r="I102" s="18"/>
      <c r="J102" s="18"/>
      <c r="K102" s="18"/>
      <c r="L102" s="5" t="str">
        <f>IF(J102="","",ROUNDUP(IF(G102="買",H102-J102,J102-H102)*100,0)+5)</f>
        <v/>
      </c>
      <c r="M102" s="17" t="str">
        <f>IF(F102="","",C102*$P$2)</f>
        <v/>
      </c>
      <c r="N102" s="17"/>
      <c r="O102" s="4" t="str">
        <f>IF(L102="","",ROUNDDOWN(M102/(L102/100)/100000,2))</f>
        <v/>
      </c>
      <c r="P102" s="3">
        <f>E102</f>
        <v>2015</v>
      </c>
      <c r="Q102" s="2"/>
      <c r="R102" s="19"/>
      <c r="S102" s="19"/>
      <c r="T102" s="20" t="str">
        <f>IF(Q102="","",V102*O102*100000/100)</f>
        <v/>
      </c>
      <c r="U102" s="21"/>
      <c r="V102" s="22" t="str">
        <f>IF(Q102="","",IF(G102="買",R102-H102,H102-R102)*100)</f>
        <v/>
      </c>
      <c r="W102" s="22"/>
    </row>
    <row r="103" spans="2:23">
      <c r="B103" s="6">
        <v>94</v>
      </c>
      <c r="C103" s="17" t="str">
        <f>IF(T102="","",C102+T102)</f>
        <v/>
      </c>
      <c r="D103" s="17"/>
      <c r="E103" s="3">
        <f>E102</f>
        <v>2015</v>
      </c>
      <c r="F103" s="2"/>
      <c r="G103" s="6" t="s">
        <v>38</v>
      </c>
      <c r="H103" s="18"/>
      <c r="I103" s="18"/>
      <c r="J103" s="18"/>
      <c r="K103" s="18"/>
      <c r="L103" s="5" t="str">
        <f>IF(J103="","",ROUNDUP(IF(G103="買",H103-J103,J103-H103)*100,0)+5)</f>
        <v/>
      </c>
      <c r="M103" s="17" t="str">
        <f>IF(F103="","",C103*$P$2)</f>
        <v/>
      </c>
      <c r="N103" s="17"/>
      <c r="O103" s="4" t="str">
        <f>IF(L103="","",ROUNDDOWN(M103/(L103/100)/100000,2))</f>
        <v/>
      </c>
      <c r="P103" s="3">
        <f>E103</f>
        <v>2015</v>
      </c>
      <c r="Q103" s="2"/>
      <c r="R103" s="19"/>
      <c r="S103" s="19"/>
      <c r="T103" s="20" t="str">
        <f>IF(Q103="","",V103*O103*100000/100)</f>
        <v/>
      </c>
      <c r="U103" s="21"/>
      <c r="V103" s="22" t="str">
        <f>IF(Q103="","",IF(G103="買",R103-H103,H103-R103)*100)</f>
        <v/>
      </c>
      <c r="W103" s="22"/>
    </row>
    <row r="104" spans="2:23">
      <c r="B104" s="6">
        <v>95</v>
      </c>
      <c r="C104" s="17" t="str">
        <f>IF(T103="","",C103+T103)</f>
        <v/>
      </c>
      <c r="D104" s="17"/>
      <c r="E104" s="3">
        <f>E103</f>
        <v>2015</v>
      </c>
      <c r="F104" s="2"/>
      <c r="G104" s="6" t="s">
        <v>39</v>
      </c>
      <c r="H104" s="18"/>
      <c r="I104" s="18"/>
      <c r="J104" s="18"/>
      <c r="K104" s="18"/>
      <c r="L104" s="5" t="str">
        <f>IF(J104="","",ROUNDUP(IF(G104="買",H104-J104,J104-H104)*100,0)+5)</f>
        <v/>
      </c>
      <c r="M104" s="17" t="str">
        <f>IF(F104="","",C104*$P$2)</f>
        <v/>
      </c>
      <c r="N104" s="17"/>
      <c r="O104" s="4" t="str">
        <f>IF(L104="","",ROUNDDOWN(M104/(L104/100)/100000,2))</f>
        <v/>
      </c>
      <c r="P104" s="3">
        <f>E104</f>
        <v>2015</v>
      </c>
      <c r="Q104" s="2"/>
      <c r="R104" s="19"/>
      <c r="S104" s="19"/>
      <c r="T104" s="20" t="str">
        <f>IF(Q104="","",V104*O104*100000/100)</f>
        <v/>
      </c>
      <c r="U104" s="21"/>
      <c r="V104" s="22" t="str">
        <f>IF(Q104="","",IF(G104="買",R104-H104,H104-R104)*100)</f>
        <v/>
      </c>
      <c r="W104" s="22"/>
    </row>
    <row r="105" spans="2:23">
      <c r="B105" s="6">
        <v>96</v>
      </c>
      <c r="C105" s="17" t="str">
        <f>IF(T104="","",C104+T104)</f>
        <v/>
      </c>
      <c r="D105" s="17"/>
      <c r="E105" s="3">
        <f>E104</f>
        <v>2015</v>
      </c>
      <c r="F105" s="2"/>
      <c r="G105" s="6" t="s">
        <v>39</v>
      </c>
      <c r="H105" s="18"/>
      <c r="I105" s="18"/>
      <c r="J105" s="18"/>
      <c r="K105" s="18"/>
      <c r="L105" s="5" t="str">
        <f>IF(J105="","",ROUNDUP(IF(G105="買",H105-J105,J105-H105)*100,0)+5)</f>
        <v/>
      </c>
      <c r="M105" s="17" t="str">
        <f>IF(F105="","",C105*$P$2)</f>
        <v/>
      </c>
      <c r="N105" s="17"/>
      <c r="O105" s="4" t="str">
        <f>IF(L105="","",ROUNDDOWN(M105/(L105/100)/100000,2))</f>
        <v/>
      </c>
      <c r="P105" s="3">
        <f>E105</f>
        <v>2015</v>
      </c>
      <c r="Q105" s="2"/>
      <c r="R105" s="19"/>
      <c r="S105" s="19"/>
      <c r="T105" s="20" t="str">
        <f>IF(Q105="","",V105*O105*100000/100)</f>
        <v/>
      </c>
      <c r="U105" s="21"/>
      <c r="V105" s="22" t="str">
        <f>IF(Q105="","",IF(G105="買",R105-H105,H105-R105)*100)</f>
        <v/>
      </c>
      <c r="W105" s="22"/>
    </row>
    <row r="106" spans="2:23">
      <c r="B106" s="6">
        <v>97</v>
      </c>
      <c r="C106" s="17" t="str">
        <f>IF(T105="","",C105+T105)</f>
        <v/>
      </c>
      <c r="D106" s="17"/>
      <c r="E106" s="3">
        <f>E105</f>
        <v>2015</v>
      </c>
      <c r="F106" s="2"/>
      <c r="G106" s="6" t="s">
        <v>39</v>
      </c>
      <c r="H106" s="18"/>
      <c r="I106" s="18"/>
      <c r="J106" s="18"/>
      <c r="K106" s="18"/>
      <c r="L106" s="5" t="str">
        <f>IF(J106="","",ROUNDUP(IF(G106="買",H106-J106,J106-H106)*100,0)+5)</f>
        <v/>
      </c>
      <c r="M106" s="17" t="str">
        <f>IF(F106="","",C106*$P$2)</f>
        <v/>
      </c>
      <c r="N106" s="17"/>
      <c r="O106" s="4" t="str">
        <f>IF(L106="","",ROUNDDOWN(M106/(L106/100)/100000,2))</f>
        <v/>
      </c>
      <c r="P106" s="3">
        <f>E106</f>
        <v>2015</v>
      </c>
      <c r="Q106" s="2"/>
      <c r="R106" s="19"/>
      <c r="S106" s="19"/>
      <c r="T106" s="20" t="str">
        <f>IF(Q106="","",V106*O106*100000/100)</f>
        <v/>
      </c>
      <c r="U106" s="21"/>
      <c r="V106" s="22" t="str">
        <f>IF(Q106="","",IF(G106="買",R106-H106,H106-R106)*100)</f>
        <v/>
      </c>
      <c r="W106" s="22"/>
    </row>
    <row r="107" spans="2:23">
      <c r="B107" s="6">
        <v>98</v>
      </c>
      <c r="C107" s="17" t="str">
        <f>IF(T106="","",C106+T106)</f>
        <v/>
      </c>
      <c r="D107" s="17"/>
      <c r="E107" s="3">
        <f>E106</f>
        <v>2015</v>
      </c>
      <c r="F107" s="2"/>
      <c r="G107" s="6" t="s">
        <v>39</v>
      </c>
      <c r="H107" s="18"/>
      <c r="I107" s="18"/>
      <c r="J107" s="18"/>
      <c r="K107" s="18"/>
      <c r="L107" s="5" t="str">
        <f>IF(J107="","",ROUNDUP(IF(G107="買",H107-J107,J107-H107)*100,0)+5)</f>
        <v/>
      </c>
      <c r="M107" s="17" t="str">
        <f>IF(F107="","",C107*$P$2)</f>
        <v/>
      </c>
      <c r="N107" s="17"/>
      <c r="O107" s="4" t="str">
        <f>IF(L107="","",ROUNDDOWN(M107/(L107/100)/100000,2))</f>
        <v/>
      </c>
      <c r="P107" s="3">
        <f>E107</f>
        <v>2015</v>
      </c>
      <c r="Q107" s="2"/>
      <c r="R107" s="19"/>
      <c r="S107" s="19"/>
      <c r="T107" s="20" t="str">
        <f>IF(Q107="","",V107*O107*100000/100)</f>
        <v/>
      </c>
      <c r="U107" s="21"/>
      <c r="V107" s="22" t="str">
        <f>IF(Q107="","",IF(G107="買",R107-H107,H107-R107)*100)</f>
        <v/>
      </c>
      <c r="W107" s="22"/>
    </row>
    <row r="108" spans="2:23">
      <c r="B108" s="6">
        <v>99</v>
      </c>
      <c r="C108" s="17" t="str">
        <f>IF(T107="","",C107+T107)</f>
        <v/>
      </c>
      <c r="D108" s="17"/>
      <c r="E108" s="3">
        <f>E107</f>
        <v>2015</v>
      </c>
      <c r="F108" s="2"/>
      <c r="G108" s="6" t="s">
        <v>38</v>
      </c>
      <c r="H108" s="18"/>
      <c r="I108" s="18"/>
      <c r="J108" s="18"/>
      <c r="K108" s="18"/>
      <c r="L108" s="5" t="str">
        <f>IF(J108="","",ROUNDUP(IF(G108="買",H108-J108,J108-H108)*100,0)+5)</f>
        <v/>
      </c>
      <c r="M108" s="17" t="str">
        <f>IF(F108="","",C108*$P$2)</f>
        <v/>
      </c>
      <c r="N108" s="17"/>
      <c r="O108" s="4" t="str">
        <f>IF(L108="","",ROUNDDOWN(M108/(L108/100)/100000,2))</f>
        <v/>
      </c>
      <c r="P108" s="3">
        <f>E108</f>
        <v>2015</v>
      </c>
      <c r="Q108" s="2"/>
      <c r="R108" s="19"/>
      <c r="S108" s="19"/>
      <c r="T108" s="20" t="str">
        <f>IF(Q108="","",V108*O108*100000/100)</f>
        <v/>
      </c>
      <c r="U108" s="21"/>
      <c r="V108" s="22" t="str">
        <f>IF(Q108="","",IF(G108="買",R108-H108,H108-R108)*100)</f>
        <v/>
      </c>
      <c r="W108" s="22"/>
    </row>
    <row r="109" spans="2:23">
      <c r="B109" s="6">
        <v>100</v>
      </c>
      <c r="C109" s="17" t="str">
        <f>IF(T108="","",C108+T108)</f>
        <v/>
      </c>
      <c r="D109" s="17"/>
      <c r="E109" s="3">
        <f>E108</f>
        <v>2015</v>
      </c>
      <c r="F109" s="2"/>
      <c r="G109" s="6" t="s">
        <v>39</v>
      </c>
      <c r="H109" s="18"/>
      <c r="I109" s="18"/>
      <c r="J109" s="18"/>
      <c r="K109" s="18"/>
      <c r="L109" s="5" t="str">
        <f>IF(J109="","",ROUNDUP(IF(G109="買",H109-J109,J109-H109)*100,0)+5)</f>
        <v/>
      </c>
      <c r="M109" s="17" t="str">
        <f>IF(F109="","",C109*$P$2)</f>
        <v/>
      </c>
      <c r="N109" s="17"/>
      <c r="O109" s="4" t="str">
        <f>IF(L109="","",ROUNDDOWN(M109/(L109/100)/100000,2))</f>
        <v/>
      </c>
      <c r="P109" s="3">
        <f>E109</f>
        <v>2015</v>
      </c>
      <c r="Q109" s="2"/>
      <c r="R109" s="19"/>
      <c r="S109" s="19"/>
      <c r="T109" s="20" t="str">
        <f>IF(Q109="","",V109*O109*100000/100)</f>
        <v/>
      </c>
      <c r="U109" s="21"/>
      <c r="V109" s="22" t="str">
        <f>IF(Q109="","",IF(G109="買",R109-H109,H109-R109)*100)</f>
        <v/>
      </c>
      <c r="W109" s="22"/>
    </row>
  </sheetData>
  <mergeCells count="739">
    <mergeCell ref="B2:D2"/>
    <mergeCell ref="E2:G2"/>
    <mergeCell ref="H2:J2"/>
    <mergeCell ref="K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N5:O5"/>
    <mergeCell ref="P5:Q5"/>
    <mergeCell ref="B6:D6"/>
    <mergeCell ref="E6:H6"/>
    <mergeCell ref="I6:J6"/>
    <mergeCell ref="K6:M6"/>
    <mergeCell ref="N6:Q6"/>
    <mergeCell ref="B8:B9"/>
    <mergeCell ref="C8:D9"/>
    <mergeCell ref="E8:K8"/>
    <mergeCell ref="L8:N8"/>
    <mergeCell ref="O8:O9"/>
    <mergeCell ref="P8:W8"/>
    <mergeCell ref="H9:I9"/>
    <mergeCell ref="J9:K9"/>
    <mergeCell ref="M9:N9"/>
    <mergeCell ref="R9:S9"/>
    <mergeCell ref="T9:U9"/>
    <mergeCell ref="V9:W9"/>
    <mergeCell ref="T11:U11"/>
    <mergeCell ref="V11:W11"/>
    <mergeCell ref="C10:D10"/>
    <mergeCell ref="H10:I10"/>
    <mergeCell ref="J10:K10"/>
    <mergeCell ref="M10:N10"/>
    <mergeCell ref="R10:S10"/>
    <mergeCell ref="T10:U10"/>
    <mergeCell ref="J12:K12"/>
    <mergeCell ref="M12:N12"/>
    <mergeCell ref="R12:S12"/>
    <mergeCell ref="T12:U12"/>
    <mergeCell ref="V10:W10"/>
    <mergeCell ref="C11:D11"/>
    <mergeCell ref="H11:I11"/>
    <mergeCell ref="J11:K11"/>
    <mergeCell ref="M11:N11"/>
    <mergeCell ref="R11:S11"/>
    <mergeCell ref="V12:W12"/>
    <mergeCell ref="C13:D13"/>
    <mergeCell ref="H13:I13"/>
    <mergeCell ref="J13:K13"/>
    <mergeCell ref="M13:N13"/>
    <mergeCell ref="R13:S13"/>
    <mergeCell ref="T13:U13"/>
    <mergeCell ref="V13:W13"/>
    <mergeCell ref="C12:D12"/>
    <mergeCell ref="H12:I12"/>
    <mergeCell ref="T15:U15"/>
    <mergeCell ref="V15:W15"/>
    <mergeCell ref="C14:D14"/>
    <mergeCell ref="H14:I14"/>
    <mergeCell ref="J14:K14"/>
    <mergeCell ref="M14:N14"/>
    <mergeCell ref="R14:S14"/>
    <mergeCell ref="T14:U14"/>
    <mergeCell ref="J16:K16"/>
    <mergeCell ref="M16:N16"/>
    <mergeCell ref="R16:S16"/>
    <mergeCell ref="T16:U16"/>
    <mergeCell ref="V14:W14"/>
    <mergeCell ref="C15:D15"/>
    <mergeCell ref="H15:I15"/>
    <mergeCell ref="J15:K15"/>
    <mergeCell ref="M15:N15"/>
    <mergeCell ref="R15:S15"/>
    <mergeCell ref="V16:W16"/>
    <mergeCell ref="C17:D17"/>
    <mergeCell ref="H17:I17"/>
    <mergeCell ref="J17:K17"/>
    <mergeCell ref="M17:N17"/>
    <mergeCell ref="R17:S17"/>
    <mergeCell ref="T17:U17"/>
    <mergeCell ref="V17:W17"/>
    <mergeCell ref="C16:D16"/>
    <mergeCell ref="H16:I16"/>
    <mergeCell ref="T19:U19"/>
    <mergeCell ref="V19:W19"/>
    <mergeCell ref="C18:D18"/>
    <mergeCell ref="H18:I18"/>
    <mergeCell ref="J18:K18"/>
    <mergeCell ref="M18:N18"/>
    <mergeCell ref="R18:S18"/>
    <mergeCell ref="T18:U18"/>
    <mergeCell ref="J20:K20"/>
    <mergeCell ref="M20:N20"/>
    <mergeCell ref="R20:S20"/>
    <mergeCell ref="T20:U20"/>
    <mergeCell ref="V18:W18"/>
    <mergeCell ref="C19:D19"/>
    <mergeCell ref="H19:I19"/>
    <mergeCell ref="J19:K19"/>
    <mergeCell ref="M19:N19"/>
    <mergeCell ref="R19:S19"/>
    <mergeCell ref="V20:W20"/>
    <mergeCell ref="C21:D21"/>
    <mergeCell ref="H21:I21"/>
    <mergeCell ref="J21:K21"/>
    <mergeCell ref="M21:N21"/>
    <mergeCell ref="R21:S21"/>
    <mergeCell ref="T21:U21"/>
    <mergeCell ref="V21:W21"/>
    <mergeCell ref="C20:D20"/>
    <mergeCell ref="H20:I20"/>
    <mergeCell ref="T23:U23"/>
    <mergeCell ref="V23:W23"/>
    <mergeCell ref="C22:D22"/>
    <mergeCell ref="H22:I22"/>
    <mergeCell ref="J22:K22"/>
    <mergeCell ref="M22:N22"/>
    <mergeCell ref="R22:S22"/>
    <mergeCell ref="T22:U22"/>
    <mergeCell ref="J24:K24"/>
    <mergeCell ref="M24:N24"/>
    <mergeCell ref="R24:S24"/>
    <mergeCell ref="T24:U24"/>
    <mergeCell ref="V22:W22"/>
    <mergeCell ref="C23:D23"/>
    <mergeCell ref="H23:I23"/>
    <mergeCell ref="J23:K23"/>
    <mergeCell ref="M23:N23"/>
    <mergeCell ref="R23:S23"/>
    <mergeCell ref="V24:W24"/>
    <mergeCell ref="C25:D25"/>
    <mergeCell ref="H25:I25"/>
    <mergeCell ref="J25:K25"/>
    <mergeCell ref="M25:N25"/>
    <mergeCell ref="R25:S25"/>
    <mergeCell ref="T25:U25"/>
    <mergeCell ref="V25:W25"/>
    <mergeCell ref="C24:D24"/>
    <mergeCell ref="H24:I24"/>
    <mergeCell ref="T27:U27"/>
    <mergeCell ref="V27:W27"/>
    <mergeCell ref="C26:D26"/>
    <mergeCell ref="H26:I26"/>
    <mergeCell ref="J26:K26"/>
    <mergeCell ref="M26:N26"/>
    <mergeCell ref="R26:S26"/>
    <mergeCell ref="T26:U26"/>
    <mergeCell ref="J28:K28"/>
    <mergeCell ref="M28:N28"/>
    <mergeCell ref="R28:S28"/>
    <mergeCell ref="T28:U28"/>
    <mergeCell ref="V26:W26"/>
    <mergeCell ref="C27:D27"/>
    <mergeCell ref="H27:I27"/>
    <mergeCell ref="J27:K27"/>
    <mergeCell ref="M27:N27"/>
    <mergeCell ref="R27:S27"/>
    <mergeCell ref="V28:W28"/>
    <mergeCell ref="C29:D29"/>
    <mergeCell ref="H29:I29"/>
    <mergeCell ref="J29:K29"/>
    <mergeCell ref="M29:N29"/>
    <mergeCell ref="R29:S29"/>
    <mergeCell ref="T29:U29"/>
    <mergeCell ref="V29:W29"/>
    <mergeCell ref="C28:D28"/>
    <mergeCell ref="H28:I28"/>
    <mergeCell ref="T31:U31"/>
    <mergeCell ref="V31:W31"/>
    <mergeCell ref="C30:D30"/>
    <mergeCell ref="H30:I30"/>
    <mergeCell ref="J30:K30"/>
    <mergeCell ref="M30:N30"/>
    <mergeCell ref="R30:S30"/>
    <mergeCell ref="T30:U30"/>
    <mergeCell ref="J32:K32"/>
    <mergeCell ref="M32:N32"/>
    <mergeCell ref="R32:S32"/>
    <mergeCell ref="T32:U32"/>
    <mergeCell ref="V30:W30"/>
    <mergeCell ref="C31:D31"/>
    <mergeCell ref="H31:I31"/>
    <mergeCell ref="J31:K31"/>
    <mergeCell ref="M31:N31"/>
    <mergeCell ref="R31:S31"/>
    <mergeCell ref="V32:W32"/>
    <mergeCell ref="C33:D33"/>
    <mergeCell ref="H33:I33"/>
    <mergeCell ref="J33:K33"/>
    <mergeCell ref="M33:N33"/>
    <mergeCell ref="R33:S33"/>
    <mergeCell ref="T33:U33"/>
    <mergeCell ref="V33:W33"/>
    <mergeCell ref="C32:D32"/>
    <mergeCell ref="H32:I32"/>
    <mergeCell ref="T35:U35"/>
    <mergeCell ref="V35:W35"/>
    <mergeCell ref="C34:D34"/>
    <mergeCell ref="H34:I34"/>
    <mergeCell ref="J34:K34"/>
    <mergeCell ref="M34:N34"/>
    <mergeCell ref="R34:S34"/>
    <mergeCell ref="T34:U34"/>
    <mergeCell ref="J36:K36"/>
    <mergeCell ref="M36:N36"/>
    <mergeCell ref="R36:S36"/>
    <mergeCell ref="T36:U36"/>
    <mergeCell ref="V34:W34"/>
    <mergeCell ref="C35:D35"/>
    <mergeCell ref="H35:I35"/>
    <mergeCell ref="J35:K35"/>
    <mergeCell ref="M35:N35"/>
    <mergeCell ref="R35:S35"/>
    <mergeCell ref="V36:W36"/>
    <mergeCell ref="C37:D37"/>
    <mergeCell ref="H37:I37"/>
    <mergeCell ref="J37:K37"/>
    <mergeCell ref="M37:N37"/>
    <mergeCell ref="R37:S37"/>
    <mergeCell ref="T37:U37"/>
    <mergeCell ref="V37:W37"/>
    <mergeCell ref="C36:D36"/>
    <mergeCell ref="H36:I36"/>
    <mergeCell ref="T39:U39"/>
    <mergeCell ref="V39:W39"/>
    <mergeCell ref="C38:D38"/>
    <mergeCell ref="H38:I38"/>
    <mergeCell ref="J38:K38"/>
    <mergeCell ref="M38:N38"/>
    <mergeCell ref="R38:S38"/>
    <mergeCell ref="T38:U38"/>
    <mergeCell ref="J40:K40"/>
    <mergeCell ref="M40:N40"/>
    <mergeCell ref="R40:S40"/>
    <mergeCell ref="T40:U40"/>
    <mergeCell ref="V38:W38"/>
    <mergeCell ref="C39:D39"/>
    <mergeCell ref="H39:I39"/>
    <mergeCell ref="J39:K39"/>
    <mergeCell ref="M39:N39"/>
    <mergeCell ref="R39:S39"/>
    <mergeCell ref="V40:W40"/>
    <mergeCell ref="C41:D41"/>
    <mergeCell ref="H41:I41"/>
    <mergeCell ref="J41:K41"/>
    <mergeCell ref="M41:N41"/>
    <mergeCell ref="R41:S41"/>
    <mergeCell ref="T41:U41"/>
    <mergeCell ref="V41:W41"/>
    <mergeCell ref="C40:D40"/>
    <mergeCell ref="H40:I40"/>
    <mergeCell ref="T43:U43"/>
    <mergeCell ref="V43:W43"/>
    <mergeCell ref="C42:D42"/>
    <mergeCell ref="H42:I42"/>
    <mergeCell ref="J42:K42"/>
    <mergeCell ref="M42:N42"/>
    <mergeCell ref="R42:S42"/>
    <mergeCell ref="T42:U42"/>
    <mergeCell ref="J44:K44"/>
    <mergeCell ref="M44:N44"/>
    <mergeCell ref="R44:S44"/>
    <mergeCell ref="T44:U44"/>
    <mergeCell ref="V42:W42"/>
    <mergeCell ref="C43:D43"/>
    <mergeCell ref="H43:I43"/>
    <mergeCell ref="J43:K43"/>
    <mergeCell ref="M43:N43"/>
    <mergeCell ref="R43:S43"/>
    <mergeCell ref="V44:W44"/>
    <mergeCell ref="C45:D45"/>
    <mergeCell ref="H45:I45"/>
    <mergeCell ref="J45:K45"/>
    <mergeCell ref="M45:N45"/>
    <mergeCell ref="R45:S45"/>
    <mergeCell ref="T45:U45"/>
    <mergeCell ref="V45:W45"/>
    <mergeCell ref="C44:D44"/>
    <mergeCell ref="H44:I44"/>
    <mergeCell ref="T47:U47"/>
    <mergeCell ref="V47:W47"/>
    <mergeCell ref="C46:D46"/>
    <mergeCell ref="H46:I46"/>
    <mergeCell ref="J46:K46"/>
    <mergeCell ref="M46:N46"/>
    <mergeCell ref="R46:S46"/>
    <mergeCell ref="T46:U46"/>
    <mergeCell ref="J48:K48"/>
    <mergeCell ref="M48:N48"/>
    <mergeCell ref="R48:S48"/>
    <mergeCell ref="T48:U48"/>
    <mergeCell ref="V46:W46"/>
    <mergeCell ref="C47:D47"/>
    <mergeCell ref="H47:I47"/>
    <mergeCell ref="J47:K47"/>
    <mergeCell ref="M47:N47"/>
    <mergeCell ref="R47:S47"/>
    <mergeCell ref="V48:W48"/>
    <mergeCell ref="C49:D49"/>
    <mergeCell ref="H49:I49"/>
    <mergeCell ref="J49:K49"/>
    <mergeCell ref="M49:N49"/>
    <mergeCell ref="R49:S49"/>
    <mergeCell ref="T49:U49"/>
    <mergeCell ref="V49:W49"/>
    <mergeCell ref="C48:D48"/>
    <mergeCell ref="H48:I48"/>
    <mergeCell ref="T51:U51"/>
    <mergeCell ref="V51:W51"/>
    <mergeCell ref="C50:D50"/>
    <mergeCell ref="H50:I50"/>
    <mergeCell ref="J50:K50"/>
    <mergeCell ref="M50:N50"/>
    <mergeCell ref="R50:S50"/>
    <mergeCell ref="T50:U50"/>
    <mergeCell ref="J52:K52"/>
    <mergeCell ref="M52:N52"/>
    <mergeCell ref="R52:S52"/>
    <mergeCell ref="T52:U52"/>
    <mergeCell ref="V50:W50"/>
    <mergeCell ref="C51:D51"/>
    <mergeCell ref="H51:I51"/>
    <mergeCell ref="J51:K51"/>
    <mergeCell ref="M51:N51"/>
    <mergeCell ref="R51:S51"/>
    <mergeCell ref="V52:W52"/>
    <mergeCell ref="C53:D53"/>
    <mergeCell ref="H53:I53"/>
    <mergeCell ref="J53:K53"/>
    <mergeCell ref="M53:N53"/>
    <mergeCell ref="R53:S53"/>
    <mergeCell ref="T53:U53"/>
    <mergeCell ref="V53:W53"/>
    <mergeCell ref="C52:D52"/>
    <mergeCell ref="H52:I52"/>
    <mergeCell ref="T55:U55"/>
    <mergeCell ref="V55:W55"/>
    <mergeCell ref="C54:D54"/>
    <mergeCell ref="H54:I54"/>
    <mergeCell ref="J54:K54"/>
    <mergeCell ref="M54:N54"/>
    <mergeCell ref="R54:S54"/>
    <mergeCell ref="T54:U54"/>
    <mergeCell ref="J56:K56"/>
    <mergeCell ref="M56:N56"/>
    <mergeCell ref="R56:S56"/>
    <mergeCell ref="T56:U56"/>
    <mergeCell ref="V54:W54"/>
    <mergeCell ref="C55:D55"/>
    <mergeCell ref="H55:I55"/>
    <mergeCell ref="J55:K55"/>
    <mergeCell ref="M55:N55"/>
    <mergeCell ref="R55:S55"/>
    <mergeCell ref="V56:W56"/>
    <mergeCell ref="C57:D57"/>
    <mergeCell ref="H57:I57"/>
    <mergeCell ref="J57:K57"/>
    <mergeCell ref="M57:N57"/>
    <mergeCell ref="R57:S57"/>
    <mergeCell ref="T57:U57"/>
    <mergeCell ref="V57:W57"/>
    <mergeCell ref="C56:D56"/>
    <mergeCell ref="H56:I56"/>
    <mergeCell ref="T59:U59"/>
    <mergeCell ref="V59:W59"/>
    <mergeCell ref="C58:D58"/>
    <mergeCell ref="H58:I58"/>
    <mergeCell ref="J58:K58"/>
    <mergeCell ref="M58:N58"/>
    <mergeCell ref="R58:S58"/>
    <mergeCell ref="T58:U58"/>
    <mergeCell ref="J60:K60"/>
    <mergeCell ref="M60:N60"/>
    <mergeCell ref="R60:S60"/>
    <mergeCell ref="T60:U60"/>
    <mergeCell ref="V58:W58"/>
    <mergeCell ref="C59:D59"/>
    <mergeCell ref="H59:I59"/>
    <mergeCell ref="J59:K59"/>
    <mergeCell ref="M59:N59"/>
    <mergeCell ref="R59:S59"/>
    <mergeCell ref="V60:W60"/>
    <mergeCell ref="C61:D61"/>
    <mergeCell ref="H61:I61"/>
    <mergeCell ref="J61:K61"/>
    <mergeCell ref="M61:N61"/>
    <mergeCell ref="R61:S61"/>
    <mergeCell ref="T61:U61"/>
    <mergeCell ref="V61:W61"/>
    <mergeCell ref="C60:D60"/>
    <mergeCell ref="H60:I60"/>
    <mergeCell ref="T63:U63"/>
    <mergeCell ref="V63:W63"/>
    <mergeCell ref="C62:D62"/>
    <mergeCell ref="H62:I62"/>
    <mergeCell ref="J62:K62"/>
    <mergeCell ref="M62:N62"/>
    <mergeCell ref="R62:S62"/>
    <mergeCell ref="T62:U62"/>
    <mergeCell ref="J64:K64"/>
    <mergeCell ref="M64:N64"/>
    <mergeCell ref="R64:S64"/>
    <mergeCell ref="T64:U64"/>
    <mergeCell ref="V62:W62"/>
    <mergeCell ref="C63:D63"/>
    <mergeCell ref="H63:I63"/>
    <mergeCell ref="J63:K63"/>
    <mergeCell ref="M63:N63"/>
    <mergeCell ref="R63:S63"/>
    <mergeCell ref="V64:W64"/>
    <mergeCell ref="C65:D65"/>
    <mergeCell ref="H65:I65"/>
    <mergeCell ref="J65:K65"/>
    <mergeCell ref="M65:N65"/>
    <mergeCell ref="R65:S65"/>
    <mergeCell ref="T65:U65"/>
    <mergeCell ref="V65:W65"/>
    <mergeCell ref="C64:D64"/>
    <mergeCell ref="H64:I64"/>
    <mergeCell ref="T67:U67"/>
    <mergeCell ref="V67:W67"/>
    <mergeCell ref="C66:D66"/>
    <mergeCell ref="H66:I66"/>
    <mergeCell ref="J66:K66"/>
    <mergeCell ref="M66:N66"/>
    <mergeCell ref="R66:S66"/>
    <mergeCell ref="T66:U66"/>
    <mergeCell ref="J68:K68"/>
    <mergeCell ref="M68:N68"/>
    <mergeCell ref="R68:S68"/>
    <mergeCell ref="T68:U68"/>
    <mergeCell ref="V66:W66"/>
    <mergeCell ref="C67:D67"/>
    <mergeCell ref="H67:I67"/>
    <mergeCell ref="J67:K67"/>
    <mergeCell ref="M67:N67"/>
    <mergeCell ref="R67:S67"/>
    <mergeCell ref="V68:W68"/>
    <mergeCell ref="C69:D69"/>
    <mergeCell ref="H69:I69"/>
    <mergeCell ref="J69:K69"/>
    <mergeCell ref="M69:N69"/>
    <mergeCell ref="R69:S69"/>
    <mergeCell ref="T69:U69"/>
    <mergeCell ref="V69:W69"/>
    <mergeCell ref="C68:D68"/>
    <mergeCell ref="H68:I68"/>
    <mergeCell ref="T71:U71"/>
    <mergeCell ref="V71:W71"/>
    <mergeCell ref="C70:D70"/>
    <mergeCell ref="H70:I70"/>
    <mergeCell ref="J70:K70"/>
    <mergeCell ref="M70:N70"/>
    <mergeCell ref="R70:S70"/>
    <mergeCell ref="T70:U70"/>
    <mergeCell ref="J72:K72"/>
    <mergeCell ref="M72:N72"/>
    <mergeCell ref="R72:S72"/>
    <mergeCell ref="T72:U72"/>
    <mergeCell ref="V70:W70"/>
    <mergeCell ref="C71:D71"/>
    <mergeCell ref="H71:I71"/>
    <mergeCell ref="J71:K71"/>
    <mergeCell ref="M71:N71"/>
    <mergeCell ref="R71:S71"/>
    <mergeCell ref="V72:W72"/>
    <mergeCell ref="C73:D73"/>
    <mergeCell ref="H73:I73"/>
    <mergeCell ref="J73:K73"/>
    <mergeCell ref="M73:N73"/>
    <mergeCell ref="R73:S73"/>
    <mergeCell ref="T73:U73"/>
    <mergeCell ref="V73:W73"/>
    <mergeCell ref="C72:D72"/>
    <mergeCell ref="H72:I72"/>
    <mergeCell ref="T75:U75"/>
    <mergeCell ref="V75:W75"/>
    <mergeCell ref="C74:D74"/>
    <mergeCell ref="H74:I74"/>
    <mergeCell ref="J74:K74"/>
    <mergeCell ref="M74:N74"/>
    <mergeCell ref="R74:S74"/>
    <mergeCell ref="T74:U74"/>
    <mergeCell ref="J76:K76"/>
    <mergeCell ref="M76:N76"/>
    <mergeCell ref="R76:S76"/>
    <mergeCell ref="T76:U76"/>
    <mergeCell ref="V74:W74"/>
    <mergeCell ref="C75:D75"/>
    <mergeCell ref="H75:I75"/>
    <mergeCell ref="J75:K75"/>
    <mergeCell ref="M75:N75"/>
    <mergeCell ref="R75:S75"/>
    <mergeCell ref="V76:W76"/>
    <mergeCell ref="C77:D77"/>
    <mergeCell ref="H77:I77"/>
    <mergeCell ref="J77:K77"/>
    <mergeCell ref="M77:N77"/>
    <mergeCell ref="R77:S77"/>
    <mergeCell ref="T77:U77"/>
    <mergeCell ref="V77:W77"/>
    <mergeCell ref="C76:D76"/>
    <mergeCell ref="H76:I76"/>
    <mergeCell ref="T79:U79"/>
    <mergeCell ref="V79:W79"/>
    <mergeCell ref="C78:D78"/>
    <mergeCell ref="H78:I78"/>
    <mergeCell ref="J78:K78"/>
    <mergeCell ref="M78:N78"/>
    <mergeCell ref="R78:S78"/>
    <mergeCell ref="T78:U78"/>
    <mergeCell ref="J80:K80"/>
    <mergeCell ref="M80:N80"/>
    <mergeCell ref="R80:S80"/>
    <mergeCell ref="T80:U80"/>
    <mergeCell ref="V78:W78"/>
    <mergeCell ref="C79:D79"/>
    <mergeCell ref="H79:I79"/>
    <mergeCell ref="J79:K79"/>
    <mergeCell ref="M79:N79"/>
    <mergeCell ref="R79:S79"/>
    <mergeCell ref="V80:W80"/>
    <mergeCell ref="C81:D81"/>
    <mergeCell ref="H81:I81"/>
    <mergeCell ref="J81:K81"/>
    <mergeCell ref="M81:N81"/>
    <mergeCell ref="R81:S81"/>
    <mergeCell ref="T81:U81"/>
    <mergeCell ref="V81:W81"/>
    <mergeCell ref="C80:D80"/>
    <mergeCell ref="H80:I80"/>
    <mergeCell ref="T83:U83"/>
    <mergeCell ref="V83:W83"/>
    <mergeCell ref="C82:D82"/>
    <mergeCell ref="H82:I82"/>
    <mergeCell ref="J82:K82"/>
    <mergeCell ref="M82:N82"/>
    <mergeCell ref="R82:S82"/>
    <mergeCell ref="T82:U82"/>
    <mergeCell ref="J84:K84"/>
    <mergeCell ref="M84:N84"/>
    <mergeCell ref="R84:S84"/>
    <mergeCell ref="T84:U84"/>
    <mergeCell ref="V82:W82"/>
    <mergeCell ref="C83:D83"/>
    <mergeCell ref="H83:I83"/>
    <mergeCell ref="J83:K83"/>
    <mergeCell ref="M83:N83"/>
    <mergeCell ref="R83:S83"/>
    <mergeCell ref="V84:W84"/>
    <mergeCell ref="C85:D85"/>
    <mergeCell ref="H85:I85"/>
    <mergeCell ref="J85:K85"/>
    <mergeCell ref="M85:N85"/>
    <mergeCell ref="R85:S85"/>
    <mergeCell ref="T85:U85"/>
    <mergeCell ref="V85:W85"/>
    <mergeCell ref="C84:D84"/>
    <mergeCell ref="H84:I84"/>
    <mergeCell ref="T87:U87"/>
    <mergeCell ref="V87:W87"/>
    <mergeCell ref="C86:D86"/>
    <mergeCell ref="H86:I86"/>
    <mergeCell ref="J86:K86"/>
    <mergeCell ref="M86:N86"/>
    <mergeCell ref="R86:S86"/>
    <mergeCell ref="T86:U86"/>
    <mergeCell ref="J88:K88"/>
    <mergeCell ref="M88:N88"/>
    <mergeCell ref="R88:S88"/>
    <mergeCell ref="T88:U88"/>
    <mergeCell ref="V86:W86"/>
    <mergeCell ref="C87:D87"/>
    <mergeCell ref="H87:I87"/>
    <mergeCell ref="J87:K87"/>
    <mergeCell ref="M87:N87"/>
    <mergeCell ref="R87:S87"/>
    <mergeCell ref="V88:W88"/>
    <mergeCell ref="C89:D89"/>
    <mergeCell ref="H89:I89"/>
    <mergeCell ref="J89:K89"/>
    <mergeCell ref="M89:N89"/>
    <mergeCell ref="R89:S89"/>
    <mergeCell ref="T89:U89"/>
    <mergeCell ref="V89:W89"/>
    <mergeCell ref="C88:D88"/>
    <mergeCell ref="H88:I88"/>
    <mergeCell ref="T91:U91"/>
    <mergeCell ref="V91:W91"/>
    <mergeCell ref="C90:D90"/>
    <mergeCell ref="H90:I90"/>
    <mergeCell ref="J90:K90"/>
    <mergeCell ref="M90:N90"/>
    <mergeCell ref="R90:S90"/>
    <mergeCell ref="T90:U90"/>
    <mergeCell ref="J92:K92"/>
    <mergeCell ref="M92:N92"/>
    <mergeCell ref="R92:S92"/>
    <mergeCell ref="T92:U92"/>
    <mergeCell ref="V90:W90"/>
    <mergeCell ref="C91:D91"/>
    <mergeCell ref="H91:I91"/>
    <mergeCell ref="J91:K91"/>
    <mergeCell ref="M91:N91"/>
    <mergeCell ref="R91:S91"/>
    <mergeCell ref="V92:W92"/>
    <mergeCell ref="C93:D93"/>
    <mergeCell ref="H93:I93"/>
    <mergeCell ref="J93:K93"/>
    <mergeCell ref="M93:N93"/>
    <mergeCell ref="R93:S93"/>
    <mergeCell ref="T93:U93"/>
    <mergeCell ref="V93:W93"/>
    <mergeCell ref="C92:D92"/>
    <mergeCell ref="H92:I92"/>
    <mergeCell ref="T95:U95"/>
    <mergeCell ref="V95:W95"/>
    <mergeCell ref="C94:D94"/>
    <mergeCell ref="H94:I94"/>
    <mergeCell ref="J94:K94"/>
    <mergeCell ref="M94:N94"/>
    <mergeCell ref="R94:S94"/>
    <mergeCell ref="T94:U94"/>
    <mergeCell ref="J96:K96"/>
    <mergeCell ref="M96:N96"/>
    <mergeCell ref="R96:S96"/>
    <mergeCell ref="T96:U96"/>
    <mergeCell ref="V94:W94"/>
    <mergeCell ref="C95:D95"/>
    <mergeCell ref="H95:I95"/>
    <mergeCell ref="J95:K95"/>
    <mergeCell ref="M95:N95"/>
    <mergeCell ref="R95:S95"/>
    <mergeCell ref="V96:W96"/>
    <mergeCell ref="C97:D97"/>
    <mergeCell ref="H97:I97"/>
    <mergeCell ref="J97:K97"/>
    <mergeCell ref="M97:N97"/>
    <mergeCell ref="R97:S97"/>
    <mergeCell ref="T97:U97"/>
    <mergeCell ref="V97:W97"/>
    <mergeCell ref="C96:D96"/>
    <mergeCell ref="H96:I96"/>
    <mergeCell ref="T99:U99"/>
    <mergeCell ref="V99:W99"/>
    <mergeCell ref="C98:D98"/>
    <mergeCell ref="H98:I98"/>
    <mergeCell ref="J98:K98"/>
    <mergeCell ref="M98:N98"/>
    <mergeCell ref="R98:S98"/>
    <mergeCell ref="T98:U98"/>
    <mergeCell ref="J100:K100"/>
    <mergeCell ref="M100:N100"/>
    <mergeCell ref="R100:S100"/>
    <mergeCell ref="T100:U100"/>
    <mergeCell ref="V98:W98"/>
    <mergeCell ref="C99:D99"/>
    <mergeCell ref="H99:I99"/>
    <mergeCell ref="J99:K99"/>
    <mergeCell ref="M99:N99"/>
    <mergeCell ref="R99:S99"/>
    <mergeCell ref="V100:W100"/>
    <mergeCell ref="C101:D101"/>
    <mergeCell ref="H101:I101"/>
    <mergeCell ref="J101:K101"/>
    <mergeCell ref="M101:N101"/>
    <mergeCell ref="R101:S101"/>
    <mergeCell ref="T101:U101"/>
    <mergeCell ref="V101:W101"/>
    <mergeCell ref="C100:D100"/>
    <mergeCell ref="H100:I100"/>
    <mergeCell ref="T103:U103"/>
    <mergeCell ref="V103:W103"/>
    <mergeCell ref="C102:D102"/>
    <mergeCell ref="H102:I102"/>
    <mergeCell ref="J102:K102"/>
    <mergeCell ref="M102:N102"/>
    <mergeCell ref="R102:S102"/>
    <mergeCell ref="T102:U102"/>
    <mergeCell ref="J104:K104"/>
    <mergeCell ref="M104:N104"/>
    <mergeCell ref="R104:S104"/>
    <mergeCell ref="T104:U104"/>
    <mergeCell ref="V102:W102"/>
    <mergeCell ref="C103:D103"/>
    <mergeCell ref="H103:I103"/>
    <mergeCell ref="J103:K103"/>
    <mergeCell ref="M103:N103"/>
    <mergeCell ref="R103:S103"/>
    <mergeCell ref="V104:W104"/>
    <mergeCell ref="C105:D105"/>
    <mergeCell ref="H105:I105"/>
    <mergeCell ref="J105:K105"/>
    <mergeCell ref="M105:N105"/>
    <mergeCell ref="R105:S105"/>
    <mergeCell ref="T105:U105"/>
    <mergeCell ref="V105:W105"/>
    <mergeCell ref="C104:D104"/>
    <mergeCell ref="H104:I104"/>
    <mergeCell ref="T107:U107"/>
    <mergeCell ref="V107:W107"/>
    <mergeCell ref="C106:D106"/>
    <mergeCell ref="H106:I106"/>
    <mergeCell ref="J106:K106"/>
    <mergeCell ref="M106:N106"/>
    <mergeCell ref="R106:S106"/>
    <mergeCell ref="T106:U106"/>
    <mergeCell ref="J108:K108"/>
    <mergeCell ref="M108:N108"/>
    <mergeCell ref="R108:S108"/>
    <mergeCell ref="T108:U108"/>
    <mergeCell ref="V106:W106"/>
    <mergeCell ref="C107:D107"/>
    <mergeCell ref="H107:I107"/>
    <mergeCell ref="J107:K107"/>
    <mergeCell ref="M107:N107"/>
    <mergeCell ref="R107:S107"/>
    <mergeCell ref="V108:W108"/>
    <mergeCell ref="C109:D109"/>
    <mergeCell ref="H109:I109"/>
    <mergeCell ref="J109:K109"/>
    <mergeCell ref="M109:N109"/>
    <mergeCell ref="R109:S109"/>
    <mergeCell ref="T109:U109"/>
    <mergeCell ref="V109:W109"/>
    <mergeCell ref="C108:D108"/>
    <mergeCell ref="H108:I108"/>
  </mergeCells>
  <phoneticPr fontId="1"/>
  <conditionalFormatting sqref="G39:G69 G15:G37 G10:G12">
    <cfRule type="cellIs" dxfId="15" priority="11" operator="equal">
      <formula>"買"</formula>
    </cfRule>
    <cfRule type="cellIs" dxfId="14" priority="12" operator="equal">
      <formula>"売"</formula>
    </cfRule>
  </conditionalFormatting>
  <conditionalFormatting sqref="G13">
    <cfRule type="cellIs" dxfId="13" priority="15" operator="equal">
      <formula>"買"</formula>
    </cfRule>
    <cfRule type="cellIs" dxfId="12" priority="16" operator="equal">
      <formula>"売"</formula>
    </cfRule>
  </conditionalFormatting>
  <conditionalFormatting sqref="G14">
    <cfRule type="cellIs" dxfId="11" priority="13" operator="equal">
      <formula>"買"</formula>
    </cfRule>
    <cfRule type="cellIs" dxfId="10" priority="14" operator="equal">
      <formula>"売"</formula>
    </cfRule>
  </conditionalFormatting>
  <conditionalFormatting sqref="G38">
    <cfRule type="cellIs" dxfId="9" priority="9" operator="equal">
      <formula>"買"</formula>
    </cfRule>
    <cfRule type="cellIs" dxfId="8" priority="10" operator="equal">
      <formula>"売"</formula>
    </cfRule>
  </conditionalFormatting>
  <conditionalFormatting sqref="G93:G94">
    <cfRule type="cellIs" dxfId="7" priority="1" operator="equal">
      <formula>"買"</formula>
    </cfRule>
    <cfRule type="cellIs" dxfId="6" priority="2" operator="equal">
      <formula>"売"</formula>
    </cfRule>
  </conditionalFormatting>
  <conditionalFormatting sqref="G70:G78">
    <cfRule type="cellIs" dxfId="5" priority="7" operator="equal">
      <formula>"買"</formula>
    </cfRule>
    <cfRule type="cellIs" dxfId="4" priority="8" operator="equal">
      <formula>"売"</formula>
    </cfRule>
  </conditionalFormatting>
  <conditionalFormatting sqref="G79:G92">
    <cfRule type="cellIs" dxfId="3" priority="5" operator="equal">
      <formula>"買"</formula>
    </cfRule>
    <cfRule type="cellIs" dxfId="2" priority="6" operator="equal">
      <formula>"売"</formula>
    </cfRule>
  </conditionalFormatting>
  <conditionalFormatting sqref="G95:G109">
    <cfRule type="cellIs" dxfId="1" priority="3" operator="equal">
      <formula>"買"</formula>
    </cfRule>
    <cfRule type="cellIs" dxfId="0" priority="4" operator="equal">
      <formula>"売"</formula>
    </cfRule>
  </conditionalFormatting>
  <dataValidations count="1">
    <dataValidation type="list" allowBlank="1" showInputMessage="1" showErrorMessage="1" sqref="G10:G109">
      <formula1>"買,売"</formula1>
    </dataValidation>
  </dataValidation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/>
  </sheetViews>
  <sheetFormatPr defaultRowHeight="13.5"/>
  <cols>
    <col min="1" max="1" width="88.5" customWidth="1"/>
  </cols>
  <sheetData>
    <row r="1" spans="1:1">
      <c r="A1" t="s">
        <v>41</v>
      </c>
    </row>
    <row r="3" spans="1:1">
      <c r="A3" t="s">
        <v>42</v>
      </c>
    </row>
    <row r="4" spans="1:1">
      <c r="A4" t="s">
        <v>43</v>
      </c>
    </row>
    <row r="6" spans="1:1">
      <c r="A6" t="s">
        <v>44</v>
      </c>
    </row>
    <row r="7" spans="1:1">
      <c r="A7" t="s">
        <v>45</v>
      </c>
    </row>
    <row r="9" spans="1:1">
      <c r="A9" t="s">
        <v>46</v>
      </c>
    </row>
    <row r="10" spans="1:1">
      <c r="A10" t="s">
        <v>47</v>
      </c>
    </row>
    <row r="11" spans="1:1">
      <c r="A11" t="s">
        <v>48</v>
      </c>
    </row>
    <row r="12" spans="1:1">
      <c r="A12" t="s">
        <v>49</v>
      </c>
    </row>
    <row r="13" spans="1:1">
      <c r="A13" t="s">
        <v>50</v>
      </c>
    </row>
    <row r="14" spans="1:1">
      <c r="A14" t="s">
        <v>51</v>
      </c>
    </row>
    <row r="16" spans="1:1">
      <c r="A16" t="s">
        <v>52</v>
      </c>
    </row>
    <row r="17" spans="1:1">
      <c r="A17" t="s">
        <v>53</v>
      </c>
    </row>
    <row r="19" spans="1:1">
      <c r="A19" t="s">
        <v>54</v>
      </c>
    </row>
    <row r="20" spans="1:1">
      <c r="A20" t="s">
        <v>55</v>
      </c>
    </row>
    <row r="21" spans="1:1">
      <c r="A21" t="s">
        <v>56</v>
      </c>
    </row>
    <row r="23" spans="1:1">
      <c r="A23" t="s">
        <v>57</v>
      </c>
    </row>
    <row r="24" spans="1:1">
      <c r="A24" t="s">
        <v>58</v>
      </c>
    </row>
    <row r="25" spans="1:1">
      <c r="A25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新藤千穂</dc:creator>
  <cp:keywords/>
  <dc:description/>
  <cp:lastModifiedBy>新藤 千穂</cp:lastModifiedBy>
  <cp:revision/>
  <dcterms:created xsi:type="dcterms:W3CDTF">2015-08-18T14:15:52Z</dcterms:created>
  <dcterms:modified xsi:type="dcterms:W3CDTF">2015-08-31T07:04:29Z</dcterms:modified>
</cp:coreProperties>
</file>