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0 CMA\001 PB検証\001 GBPJPY\"/>
    </mc:Choice>
  </mc:AlternateContent>
  <bookViews>
    <workbookView xWindow="0" yWindow="0" windowWidth="19335" windowHeight="7335" tabRatio="663" activeTab="1"/>
  </bookViews>
  <sheets>
    <sheet name="検証データ " sheetId="39" r:id="rId1"/>
    <sheet name="画像" sheetId="7" r:id="rId2"/>
    <sheet name="気づき" sheetId="9" r:id="rId3"/>
    <sheet name="検証終了通貨" sheetId="10" r:id="rId4"/>
    <sheet name="検証データ 0.5" sheetId="22" r:id="rId5"/>
    <sheet name="検証データ 1.0" sheetId="42" r:id="rId6"/>
    <sheet name="検証データ 1.5 " sheetId="43" r:id="rId7"/>
    <sheet name="検証データ 2.0 " sheetId="45" r:id="rId8"/>
    <sheet name="まとめ" sheetId="38" r:id="rId9"/>
  </sheets>
  <definedNames>
    <definedName name="_xlnm._FilterDatabase" localSheetId="0" hidden="1">'検証データ '!$C$1:$C$129</definedName>
    <definedName name="_xlnm.Print_Area" localSheetId="0">'検証データ '!$A$1:$W$127</definedName>
    <definedName name="_xlnm.Print_Area" localSheetId="4">'検証データ 0.5'!$A$1:$W$24</definedName>
    <definedName name="_xlnm.Print_Area" localSheetId="5">'検証データ 1.0'!$A$1:$W$24</definedName>
    <definedName name="_xlnm.Print_Area" localSheetId="6">'検証データ 1.5 '!$A$1:$W$24</definedName>
    <definedName name="_xlnm.Print_Area" localSheetId="7">'検証データ 2.0 '!$A$1:$W$24</definedName>
  </definedNames>
  <calcPr calcId="152511"/>
</workbook>
</file>

<file path=xl/calcChain.xml><?xml version="1.0" encoding="utf-8"?>
<calcChain xmlns="http://schemas.openxmlformats.org/spreadsheetml/2006/main">
  <c r="AC31" i="42" l="1"/>
  <c r="AC31" i="43"/>
  <c r="AC31" i="45"/>
  <c r="O133" i="45"/>
  <c r="O133" i="43"/>
  <c r="O133" i="42"/>
  <c r="AC31" i="22"/>
  <c r="O133" i="22"/>
  <c r="O111" i="45"/>
  <c r="O87" i="45"/>
  <c r="T65" i="45"/>
  <c r="T25" i="45"/>
  <c r="W228" i="45"/>
  <c r="W227" i="45"/>
  <c r="AK127" i="45"/>
  <c r="AJ127" i="45"/>
  <c r="AI127" i="45"/>
  <c r="AH127" i="45"/>
  <c r="AG127" i="45"/>
  <c r="V127" i="45"/>
  <c r="R127" i="45"/>
  <c r="P127" i="45"/>
  <c r="W127" i="45"/>
  <c r="AK126" i="45"/>
  <c r="AJ126" i="45"/>
  <c r="AI126" i="45"/>
  <c r="AH126" i="45"/>
  <c r="AG126" i="45"/>
  <c r="V126" i="45"/>
  <c r="R126" i="45"/>
  <c r="P126" i="45"/>
  <c r="W126" i="45"/>
  <c r="AK125" i="45"/>
  <c r="AJ125" i="45"/>
  <c r="AI125" i="45"/>
  <c r="AH125" i="45"/>
  <c r="AG125" i="45"/>
  <c r="V125" i="45"/>
  <c r="R125" i="45"/>
  <c r="P125" i="45"/>
  <c r="W125" i="45"/>
  <c r="AK124" i="45"/>
  <c r="AJ124" i="45"/>
  <c r="AI124" i="45"/>
  <c r="AH124" i="45"/>
  <c r="AG124" i="45"/>
  <c r="V124" i="45"/>
  <c r="R124" i="45"/>
  <c r="P124" i="45"/>
  <c r="W124" i="45"/>
  <c r="AK123" i="45"/>
  <c r="AJ123" i="45"/>
  <c r="AI123" i="45"/>
  <c r="AH123" i="45"/>
  <c r="AG123" i="45"/>
  <c r="V123" i="45"/>
  <c r="Q123" i="45" s="1"/>
  <c r="S123" i="45"/>
  <c r="R123" i="45"/>
  <c r="T123" i="45" s="1"/>
  <c r="O123" i="45"/>
  <c r="W123" i="45" s="1"/>
  <c r="AK122" i="45"/>
  <c r="AJ122" i="45"/>
  <c r="AI122" i="45"/>
  <c r="AH122" i="45"/>
  <c r="AG122" i="45"/>
  <c r="V122" i="45"/>
  <c r="Q122" i="45" s="1"/>
  <c r="S122" i="45"/>
  <c r="R122" i="45"/>
  <c r="T122" i="45" s="1"/>
  <c r="O122" i="45"/>
  <c r="W122" i="45" s="1"/>
  <c r="AK121" i="45"/>
  <c r="AJ121" i="45"/>
  <c r="AI121" i="45"/>
  <c r="AH121" i="45"/>
  <c r="AG121" i="45"/>
  <c r="V121" i="45"/>
  <c r="R121" i="45"/>
  <c r="P121" i="45"/>
  <c r="W121" i="45"/>
  <c r="AK120" i="45"/>
  <c r="AJ120" i="45"/>
  <c r="AI120" i="45"/>
  <c r="AH120" i="45"/>
  <c r="AG120" i="45"/>
  <c r="V120" i="45"/>
  <c r="Q120" i="45" s="1"/>
  <c r="S120" i="45"/>
  <c r="R120" i="45"/>
  <c r="T120" i="45" s="1"/>
  <c r="O120" i="45"/>
  <c r="W120" i="45" s="1"/>
  <c r="AK119" i="45"/>
  <c r="AJ119" i="45"/>
  <c r="AI119" i="45"/>
  <c r="AH119" i="45"/>
  <c r="AG119" i="45"/>
  <c r="V119" i="45"/>
  <c r="Q119" i="45" s="1"/>
  <c r="S119" i="45"/>
  <c r="R119" i="45"/>
  <c r="P119" i="45"/>
  <c r="W119" i="45"/>
  <c r="AK118" i="45"/>
  <c r="AJ118" i="45"/>
  <c r="AI118" i="45"/>
  <c r="AH118" i="45"/>
  <c r="AG118" i="45"/>
  <c r="V118" i="45"/>
  <c r="Q118" i="45" s="1"/>
  <c r="S118" i="45"/>
  <c r="R118" i="45"/>
  <c r="T118" i="45" s="1"/>
  <c r="O118" i="45"/>
  <c r="W118" i="45" s="1"/>
  <c r="AK117" i="45"/>
  <c r="AJ117" i="45"/>
  <c r="AI117" i="45"/>
  <c r="AH117" i="45"/>
  <c r="AG117" i="45"/>
  <c r="V117" i="45"/>
  <c r="R117" i="45"/>
  <c r="P117" i="45"/>
  <c r="W117" i="45"/>
  <c r="AK116" i="45"/>
  <c r="AJ116" i="45"/>
  <c r="AI116" i="45"/>
  <c r="AH116" i="45"/>
  <c r="AG116" i="45"/>
  <c r="V116" i="45"/>
  <c r="Q116" i="45" s="1"/>
  <c r="S116" i="45"/>
  <c r="O116" i="45"/>
  <c r="W116" i="45" s="1"/>
  <c r="AK115" i="45"/>
  <c r="AJ115" i="45"/>
  <c r="AI115" i="45"/>
  <c r="AH115" i="45"/>
  <c r="AG115" i="45"/>
  <c r="V115" i="45"/>
  <c r="Q115" i="45" s="1"/>
  <c r="S115" i="45"/>
  <c r="T115" i="45" s="1"/>
  <c r="R115" i="45"/>
  <c r="P115" i="45"/>
  <c r="W115" i="45"/>
  <c r="AK114" i="45"/>
  <c r="AJ114" i="45"/>
  <c r="AI114" i="45"/>
  <c r="AH114" i="45"/>
  <c r="AG114" i="45"/>
  <c r="V114" i="45"/>
  <c r="Q114" i="45" s="1"/>
  <c r="S114" i="45"/>
  <c r="O114" i="45"/>
  <c r="W114" i="45" s="1"/>
  <c r="AK113" i="45"/>
  <c r="AJ113" i="45"/>
  <c r="AI113" i="45"/>
  <c r="AH113" i="45"/>
  <c r="AG113" i="45"/>
  <c r="V113" i="45"/>
  <c r="Q113" i="45" s="1"/>
  <c r="R113" i="45"/>
  <c r="P113" i="45"/>
  <c r="W113" i="45"/>
  <c r="AK112" i="45"/>
  <c r="AJ112" i="45"/>
  <c r="AI112" i="45"/>
  <c r="AH112" i="45"/>
  <c r="AG112" i="45"/>
  <c r="V112" i="45"/>
  <c r="Q112" i="45" s="1"/>
  <c r="S112" i="45"/>
  <c r="O112" i="45"/>
  <c r="W112" i="45" s="1"/>
  <c r="AK111" i="45"/>
  <c r="AJ111" i="45"/>
  <c r="AI111" i="45"/>
  <c r="AH111" i="45"/>
  <c r="AG111" i="45"/>
  <c r="V111" i="45"/>
  <c r="Q111" i="45" s="1"/>
  <c r="S111" i="45"/>
  <c r="R111" i="45"/>
  <c r="W111" i="45"/>
  <c r="AK110" i="45"/>
  <c r="AJ110" i="45"/>
  <c r="AI110" i="45"/>
  <c r="AH110" i="45"/>
  <c r="AG110" i="45"/>
  <c r="V110" i="45"/>
  <c r="S110" i="45" s="1"/>
  <c r="R110" i="45"/>
  <c r="P110" i="45"/>
  <c r="AK109" i="45"/>
  <c r="AJ109" i="45"/>
  <c r="AI109" i="45"/>
  <c r="AH109" i="45"/>
  <c r="AG109" i="45"/>
  <c r="V109" i="45"/>
  <c r="S109" i="45"/>
  <c r="R109" i="45"/>
  <c r="Q109" i="45"/>
  <c r="P109" i="45"/>
  <c r="W109" i="45"/>
  <c r="T109" i="45" s="1"/>
  <c r="AK108" i="45"/>
  <c r="AJ108" i="45"/>
  <c r="AI108" i="45"/>
  <c r="AH108" i="45"/>
  <c r="AG108" i="45"/>
  <c r="V108" i="45"/>
  <c r="Q108" i="45" s="1"/>
  <c r="S108" i="45"/>
  <c r="R108" i="45"/>
  <c r="T108" i="45" s="1"/>
  <c r="O108" i="45"/>
  <c r="W108" i="45" s="1"/>
  <c r="AK107" i="45"/>
  <c r="AJ107" i="45"/>
  <c r="AI107" i="45"/>
  <c r="AH107" i="45"/>
  <c r="AG107" i="45"/>
  <c r="V107" i="45"/>
  <c r="S107" i="45" s="1"/>
  <c r="R107" i="45"/>
  <c r="P107" i="45"/>
  <c r="W107" i="45"/>
  <c r="AK106" i="45"/>
  <c r="AJ106" i="45"/>
  <c r="AI106" i="45"/>
  <c r="AH106" i="45"/>
  <c r="AG106" i="45"/>
  <c r="V106" i="45"/>
  <c r="Q106" i="45" s="1"/>
  <c r="S106" i="45"/>
  <c r="R106" i="45"/>
  <c r="T106" i="45" s="1"/>
  <c r="O106" i="45"/>
  <c r="W106" i="45" s="1"/>
  <c r="AK105" i="45"/>
  <c r="AJ105" i="45"/>
  <c r="AI105" i="45"/>
  <c r="AH105" i="45"/>
  <c r="AG105" i="45"/>
  <c r="V105" i="45"/>
  <c r="Q105" i="45" s="1"/>
  <c r="S105" i="45"/>
  <c r="R105" i="45"/>
  <c r="T105" i="45" s="1"/>
  <c r="O105" i="45"/>
  <c r="W105" i="45" s="1"/>
  <c r="AK104" i="45"/>
  <c r="AJ104" i="45"/>
  <c r="AI104" i="45"/>
  <c r="AH104" i="45"/>
  <c r="AG104" i="45"/>
  <c r="V104" i="45"/>
  <c r="R104" i="45"/>
  <c r="P104" i="45"/>
  <c r="W104" i="45"/>
  <c r="AK103" i="45"/>
  <c r="AJ103" i="45"/>
  <c r="AI103" i="45"/>
  <c r="AH103" i="45"/>
  <c r="AG103" i="45"/>
  <c r="V103" i="45"/>
  <c r="Q103" i="45" s="1"/>
  <c r="R103" i="45"/>
  <c r="P103" i="45"/>
  <c r="W103" i="45"/>
  <c r="AK102" i="45"/>
  <c r="AJ102" i="45"/>
  <c r="AI102" i="45"/>
  <c r="AH102" i="45"/>
  <c r="AG102" i="45"/>
  <c r="V102" i="45"/>
  <c r="S102" i="45" s="1"/>
  <c r="T102" i="45" s="1"/>
  <c r="R102" i="45"/>
  <c r="P102" i="45"/>
  <c r="W102" i="45"/>
  <c r="AK101" i="45"/>
  <c r="AJ101" i="45"/>
  <c r="AI101" i="45"/>
  <c r="AH101" i="45"/>
  <c r="AG101" i="45"/>
  <c r="V101" i="45"/>
  <c r="S101" i="45"/>
  <c r="R101" i="45"/>
  <c r="T101" i="45" s="1"/>
  <c r="Q101" i="45"/>
  <c r="O101" i="45"/>
  <c r="W101" i="45" s="1"/>
  <c r="AK100" i="45"/>
  <c r="AJ100" i="45"/>
  <c r="AI100" i="45"/>
  <c r="AH100" i="45"/>
  <c r="AG100" i="45"/>
  <c r="V100" i="45"/>
  <c r="S100" i="45"/>
  <c r="R100" i="45"/>
  <c r="Q100" i="45"/>
  <c r="P100" i="45"/>
  <c r="W100" i="45"/>
  <c r="T100" i="45" s="1"/>
  <c r="AK99" i="45"/>
  <c r="AJ99" i="45"/>
  <c r="AI99" i="45"/>
  <c r="AH99" i="45"/>
  <c r="AG99" i="45"/>
  <c r="V99" i="45"/>
  <c r="Q99" i="45" s="1"/>
  <c r="S99" i="45"/>
  <c r="R99" i="45"/>
  <c r="W99" i="45"/>
  <c r="AK98" i="45"/>
  <c r="AJ98" i="45"/>
  <c r="AI98" i="45"/>
  <c r="AH98" i="45"/>
  <c r="AG98" i="45"/>
  <c r="V98" i="45"/>
  <c r="S98" i="45" s="1"/>
  <c r="R98" i="45"/>
  <c r="P98" i="45"/>
  <c r="W98" i="45"/>
  <c r="T98" i="45" s="1"/>
  <c r="AK97" i="45"/>
  <c r="AJ97" i="45"/>
  <c r="AI97" i="45"/>
  <c r="AH97" i="45"/>
  <c r="AG97" i="45"/>
  <c r="V97" i="45"/>
  <c r="R97" i="45"/>
  <c r="P97" i="45"/>
  <c r="W97" i="45"/>
  <c r="AK96" i="45"/>
  <c r="AJ96" i="45"/>
  <c r="AI96" i="45"/>
  <c r="AH96" i="45"/>
  <c r="AG96" i="45"/>
  <c r="V96" i="45"/>
  <c r="S96" i="45"/>
  <c r="R96" i="45"/>
  <c r="Q96" i="45"/>
  <c r="W96" i="45"/>
  <c r="AK95" i="45"/>
  <c r="AJ95" i="45"/>
  <c r="AI95" i="45"/>
  <c r="AH95" i="45"/>
  <c r="AG95" i="45"/>
  <c r="V95" i="45"/>
  <c r="Q95" i="45" s="1"/>
  <c r="S95" i="45"/>
  <c r="R95" i="45"/>
  <c r="T95" i="45" s="1"/>
  <c r="O95" i="45"/>
  <c r="W95" i="45" s="1"/>
  <c r="AK94" i="45"/>
  <c r="AJ94" i="45"/>
  <c r="AI94" i="45"/>
  <c r="AH94" i="45"/>
  <c r="AG94" i="45"/>
  <c r="V94" i="45"/>
  <c r="S94" i="45" s="1"/>
  <c r="R94" i="45"/>
  <c r="P94" i="45"/>
  <c r="W94" i="45"/>
  <c r="AK93" i="45"/>
  <c r="AJ93" i="45"/>
  <c r="AI93" i="45"/>
  <c r="AH93" i="45"/>
  <c r="AG93" i="45"/>
  <c r="V93" i="45"/>
  <c r="S93" i="45"/>
  <c r="R93" i="45"/>
  <c r="Q93" i="45"/>
  <c r="P93" i="45"/>
  <c r="W93" i="45"/>
  <c r="T93" i="45" s="1"/>
  <c r="AK92" i="45"/>
  <c r="AJ92" i="45"/>
  <c r="AI92" i="45"/>
  <c r="AH92" i="45"/>
  <c r="AG92" i="45"/>
  <c r="V92" i="45"/>
  <c r="R92" i="45"/>
  <c r="P92" i="45"/>
  <c r="W92" i="45"/>
  <c r="AK91" i="45"/>
  <c r="AJ91" i="45"/>
  <c r="AI91" i="45"/>
  <c r="AH91" i="45"/>
  <c r="AG91" i="45"/>
  <c r="V91" i="45"/>
  <c r="Q91" i="45" s="1"/>
  <c r="S91" i="45"/>
  <c r="R91" i="45"/>
  <c r="W91" i="45"/>
  <c r="AK90" i="45"/>
  <c r="AJ90" i="45"/>
  <c r="AI90" i="45"/>
  <c r="AH90" i="45"/>
  <c r="AG90" i="45"/>
  <c r="V90" i="45"/>
  <c r="S90" i="45" s="1"/>
  <c r="R90" i="45"/>
  <c r="P90" i="45"/>
  <c r="W90" i="45"/>
  <c r="AK89" i="45"/>
  <c r="AJ89" i="45"/>
  <c r="AI89" i="45"/>
  <c r="AH89" i="45"/>
  <c r="AG89" i="45"/>
  <c r="V89" i="45"/>
  <c r="R89" i="45" s="1"/>
  <c r="S89" i="45"/>
  <c r="Q89" i="45"/>
  <c r="P89" i="45"/>
  <c r="W89" i="45"/>
  <c r="AK88" i="45"/>
  <c r="AJ88" i="45"/>
  <c r="AI88" i="45"/>
  <c r="AH88" i="45"/>
  <c r="AG88" i="45"/>
  <c r="V88" i="45"/>
  <c r="S88" i="45"/>
  <c r="R88" i="45"/>
  <c r="Q88" i="45"/>
  <c r="P88" i="45"/>
  <c r="W88" i="45"/>
  <c r="T88" i="45" s="1"/>
  <c r="AK87" i="45"/>
  <c r="AJ87" i="45"/>
  <c r="AI87" i="45"/>
  <c r="AH87" i="45"/>
  <c r="AG87" i="45"/>
  <c r="V87" i="45"/>
  <c r="Q87" i="45" s="1"/>
  <c r="S87" i="45"/>
  <c r="R87" i="45"/>
  <c r="W87" i="45"/>
  <c r="AK86" i="45"/>
  <c r="AJ86" i="45"/>
  <c r="AI86" i="45"/>
  <c r="AH86" i="45"/>
  <c r="AG86" i="45"/>
  <c r="V86" i="45"/>
  <c r="S86" i="45"/>
  <c r="R86" i="45"/>
  <c r="Q86" i="45"/>
  <c r="P86" i="45"/>
  <c r="W86" i="45"/>
  <c r="T86" i="45" s="1"/>
  <c r="AK85" i="45"/>
  <c r="AJ85" i="45"/>
  <c r="AI85" i="45"/>
  <c r="AH85" i="45"/>
  <c r="AG85" i="45"/>
  <c r="V85" i="45"/>
  <c r="Q85" i="45" s="1"/>
  <c r="S85" i="45"/>
  <c r="R85" i="45"/>
  <c r="T85" i="45" s="1"/>
  <c r="O85" i="45"/>
  <c r="W85" i="45" s="1"/>
  <c r="AK84" i="45"/>
  <c r="AJ84" i="45"/>
  <c r="AI84" i="45"/>
  <c r="AH84" i="45"/>
  <c r="AG84" i="45"/>
  <c r="V84" i="45"/>
  <c r="S84" i="45"/>
  <c r="R84" i="45"/>
  <c r="Q84" i="45"/>
  <c r="P84" i="45"/>
  <c r="W84" i="45"/>
  <c r="T84" i="45" s="1"/>
  <c r="AK83" i="45"/>
  <c r="AJ83" i="45"/>
  <c r="AI83" i="45"/>
  <c r="AH83" i="45"/>
  <c r="AG83" i="45"/>
  <c r="V83" i="45"/>
  <c r="Q83" i="45" s="1"/>
  <c r="S83" i="45"/>
  <c r="R83" i="45"/>
  <c r="T83" i="45" s="1"/>
  <c r="O83" i="45"/>
  <c r="W83" i="45" s="1"/>
  <c r="AK82" i="45"/>
  <c r="AJ82" i="45"/>
  <c r="AI82" i="45"/>
  <c r="AH82" i="45"/>
  <c r="AG82" i="45"/>
  <c r="V82" i="45"/>
  <c r="Q82" i="45" s="1"/>
  <c r="S82" i="45"/>
  <c r="R82" i="45"/>
  <c r="T82" i="45" s="1"/>
  <c r="O82" i="45"/>
  <c r="W82" i="45" s="1"/>
  <c r="AK81" i="45"/>
  <c r="AJ81" i="45"/>
  <c r="AI81" i="45"/>
  <c r="AH81" i="45"/>
  <c r="AG81" i="45"/>
  <c r="V81" i="45"/>
  <c r="Q81" i="45" s="1"/>
  <c r="S81" i="45"/>
  <c r="R81" i="45"/>
  <c r="T81" i="45" s="1"/>
  <c r="O81" i="45"/>
  <c r="W81" i="45" s="1"/>
  <c r="AK80" i="45"/>
  <c r="AJ80" i="45"/>
  <c r="AI80" i="45"/>
  <c r="AH80" i="45"/>
  <c r="AG80" i="45"/>
  <c r="V80" i="45"/>
  <c r="Q80" i="45" s="1"/>
  <c r="S80" i="45"/>
  <c r="R80" i="45"/>
  <c r="T80" i="45" s="1"/>
  <c r="O80" i="45"/>
  <c r="W80" i="45" s="1"/>
  <c r="AK79" i="45"/>
  <c r="AJ79" i="45"/>
  <c r="AI79" i="45"/>
  <c r="AH79" i="45"/>
  <c r="AG79" i="45"/>
  <c r="V79" i="45"/>
  <c r="Q79" i="45" s="1"/>
  <c r="R79" i="45"/>
  <c r="P79" i="45"/>
  <c r="W79" i="45"/>
  <c r="AK78" i="45"/>
  <c r="AJ78" i="45"/>
  <c r="AI78" i="45"/>
  <c r="AH78" i="45"/>
  <c r="AG78" i="45"/>
  <c r="V78" i="45"/>
  <c r="R78" i="45" s="1"/>
  <c r="T78" i="45" s="1"/>
  <c r="S78" i="45"/>
  <c r="Q78" i="45"/>
  <c r="O78" i="45"/>
  <c r="W78" i="45" s="1"/>
  <c r="AK77" i="45"/>
  <c r="AJ77" i="45"/>
  <c r="AI77" i="45"/>
  <c r="AH77" i="45"/>
  <c r="AG77" i="45"/>
  <c r="V77" i="45"/>
  <c r="Q77" i="45" s="1"/>
  <c r="S77" i="45"/>
  <c r="R77" i="45"/>
  <c r="T77" i="45" s="1"/>
  <c r="O77" i="45"/>
  <c r="W77" i="45" s="1"/>
  <c r="AK76" i="45"/>
  <c r="AJ76" i="45"/>
  <c r="AI76" i="45"/>
  <c r="AH76" i="45"/>
  <c r="AG76" i="45"/>
  <c r="V76" i="45"/>
  <c r="Q76" i="45" s="1"/>
  <c r="S76" i="45"/>
  <c r="R76" i="45"/>
  <c r="T76" i="45" s="1"/>
  <c r="O76" i="45"/>
  <c r="W76" i="45" s="1"/>
  <c r="AK75" i="45"/>
  <c r="AJ75" i="45"/>
  <c r="AI75" i="45"/>
  <c r="AH75" i="45"/>
  <c r="AG75" i="45"/>
  <c r="V75" i="45"/>
  <c r="S75" i="45" s="1"/>
  <c r="R75" i="45"/>
  <c r="P75" i="45"/>
  <c r="W75" i="45"/>
  <c r="AK74" i="45"/>
  <c r="AJ74" i="45"/>
  <c r="AI74" i="45"/>
  <c r="AH74" i="45"/>
  <c r="AG74" i="45"/>
  <c r="V74" i="45"/>
  <c r="S74" i="45"/>
  <c r="R74" i="45"/>
  <c r="Q74" i="45"/>
  <c r="P74" i="45"/>
  <c r="W74" i="45"/>
  <c r="T74" i="45" s="1"/>
  <c r="AK73" i="45"/>
  <c r="AJ73" i="45"/>
  <c r="AI73" i="45"/>
  <c r="AH73" i="45"/>
  <c r="AG73" i="45"/>
  <c r="V73" i="45"/>
  <c r="Q73" i="45" s="1"/>
  <c r="S73" i="45"/>
  <c r="R73" i="45"/>
  <c r="T73" i="45" s="1"/>
  <c r="O73" i="45"/>
  <c r="W73" i="45" s="1"/>
  <c r="AK72" i="45"/>
  <c r="AJ72" i="45"/>
  <c r="AI72" i="45"/>
  <c r="AH72" i="45"/>
  <c r="AG72" i="45"/>
  <c r="V72" i="45"/>
  <c r="S72" i="45"/>
  <c r="R72" i="45"/>
  <c r="Q72" i="45"/>
  <c r="P72" i="45"/>
  <c r="W72" i="45"/>
  <c r="T72" i="45" s="1"/>
  <c r="AK71" i="45"/>
  <c r="AJ71" i="45"/>
  <c r="AI71" i="45"/>
  <c r="AH71" i="45"/>
  <c r="AG71" i="45"/>
  <c r="V71" i="45"/>
  <c r="Q71" i="45" s="1"/>
  <c r="S71" i="45"/>
  <c r="R71" i="45"/>
  <c r="T71" i="45" s="1"/>
  <c r="O71" i="45"/>
  <c r="W71" i="45" s="1"/>
  <c r="AK70" i="45"/>
  <c r="AJ70" i="45"/>
  <c r="AI70" i="45"/>
  <c r="AH70" i="45"/>
  <c r="AG70" i="45"/>
  <c r="V70" i="45"/>
  <c r="S70" i="45"/>
  <c r="R70" i="45"/>
  <c r="T70" i="45" s="1"/>
  <c r="Q70" i="45"/>
  <c r="O70" i="45"/>
  <c r="W70" i="45" s="1"/>
  <c r="AK69" i="45"/>
  <c r="AJ69" i="45"/>
  <c r="AI69" i="45"/>
  <c r="AH69" i="45"/>
  <c r="AG69" i="45"/>
  <c r="V69" i="45"/>
  <c r="S69" i="45" s="1"/>
  <c r="R69" i="45"/>
  <c r="P69" i="45"/>
  <c r="W69" i="45"/>
  <c r="T69" i="45" s="1"/>
  <c r="AK68" i="45"/>
  <c r="AJ68" i="45"/>
  <c r="AI68" i="45"/>
  <c r="AH68" i="45"/>
  <c r="AG68" i="45"/>
  <c r="V68" i="45"/>
  <c r="Q68" i="45" s="1"/>
  <c r="S68" i="45"/>
  <c r="R68" i="45"/>
  <c r="W68" i="45"/>
  <c r="AK67" i="45"/>
  <c r="AJ67" i="45"/>
  <c r="AI67" i="45"/>
  <c r="AH67" i="45"/>
  <c r="AG67" i="45"/>
  <c r="V67" i="45"/>
  <c r="S67" i="45" s="1"/>
  <c r="R67" i="45"/>
  <c r="P67" i="45"/>
  <c r="W67" i="45"/>
  <c r="AK66" i="45"/>
  <c r="AJ66" i="45"/>
  <c r="AI66" i="45"/>
  <c r="AH66" i="45"/>
  <c r="AG66" i="45"/>
  <c r="V66" i="45"/>
  <c r="S66" i="45" s="1"/>
  <c r="R66" i="45"/>
  <c r="P66" i="45"/>
  <c r="W66" i="45"/>
  <c r="AK65" i="45"/>
  <c r="AJ65" i="45"/>
  <c r="AI65" i="45"/>
  <c r="AH65" i="45"/>
  <c r="AG65" i="45"/>
  <c r="V65" i="45"/>
  <c r="S65" i="45" s="1"/>
  <c r="R65" i="45"/>
  <c r="P65" i="45"/>
  <c r="W65" i="45"/>
  <c r="AK64" i="45"/>
  <c r="AJ64" i="45"/>
  <c r="AI64" i="45"/>
  <c r="AH64" i="45"/>
  <c r="AG64" i="45"/>
  <c r="V64" i="45"/>
  <c r="S64" i="45" s="1"/>
  <c r="R64" i="45"/>
  <c r="P64" i="45"/>
  <c r="W64" i="45"/>
  <c r="AK63" i="45"/>
  <c r="AJ63" i="45"/>
  <c r="AI63" i="45"/>
  <c r="AH63" i="45"/>
  <c r="AG63" i="45"/>
  <c r="V63" i="45"/>
  <c r="Q63" i="45" s="1"/>
  <c r="S63" i="45"/>
  <c r="R63" i="45"/>
  <c r="T63" i="45" s="1"/>
  <c r="O63" i="45"/>
  <c r="W63" i="45" s="1"/>
  <c r="AK62" i="45"/>
  <c r="AJ62" i="45"/>
  <c r="AI62" i="45"/>
  <c r="AH62" i="45"/>
  <c r="AG62" i="45"/>
  <c r="V62" i="45"/>
  <c r="Q62" i="45" s="1"/>
  <c r="S62" i="45"/>
  <c r="R62" i="45"/>
  <c r="W62" i="45"/>
  <c r="AK61" i="45"/>
  <c r="AJ61" i="45"/>
  <c r="AI61" i="45"/>
  <c r="AH61" i="45"/>
  <c r="AG61" i="45"/>
  <c r="V61" i="45"/>
  <c r="S61" i="45" s="1"/>
  <c r="R61" i="45"/>
  <c r="P61" i="45"/>
  <c r="W61" i="45"/>
  <c r="AK60" i="45"/>
  <c r="AJ60" i="45"/>
  <c r="AI60" i="45"/>
  <c r="AH60" i="45"/>
  <c r="AG60" i="45"/>
  <c r="V60" i="45"/>
  <c r="R60" i="45"/>
  <c r="P60" i="45"/>
  <c r="W60" i="45"/>
  <c r="AK59" i="45"/>
  <c r="AJ59" i="45"/>
  <c r="AI59" i="45"/>
  <c r="AH59" i="45"/>
  <c r="AG59" i="45"/>
  <c r="V59" i="45"/>
  <c r="S59" i="45" s="1"/>
  <c r="R59" i="45"/>
  <c r="P59" i="45"/>
  <c r="W59" i="45"/>
  <c r="AK58" i="45"/>
  <c r="AJ58" i="45"/>
  <c r="AI58" i="45"/>
  <c r="AH58" i="45"/>
  <c r="AG58" i="45"/>
  <c r="V58" i="45"/>
  <c r="Q58" i="45" s="1"/>
  <c r="S58" i="45"/>
  <c r="R58" i="45"/>
  <c r="W58" i="45"/>
  <c r="AK57" i="45"/>
  <c r="AJ57" i="45"/>
  <c r="AI57" i="45"/>
  <c r="AH57" i="45"/>
  <c r="AG57" i="45"/>
  <c r="V57" i="45"/>
  <c r="S57" i="45" s="1"/>
  <c r="T57" i="45" s="1"/>
  <c r="R57" i="45"/>
  <c r="P57" i="45"/>
  <c r="W57" i="45"/>
  <c r="AK56" i="45"/>
  <c r="AJ56" i="45"/>
  <c r="AI56" i="45"/>
  <c r="AH56" i="45"/>
  <c r="AG56" i="45"/>
  <c r="V56" i="45"/>
  <c r="S56" i="45" s="1"/>
  <c r="R56" i="45"/>
  <c r="P56" i="45"/>
  <c r="W56" i="45"/>
  <c r="AK55" i="45"/>
  <c r="AJ55" i="45"/>
  <c r="AI55" i="45"/>
  <c r="AH55" i="45"/>
  <c r="AG55" i="45"/>
  <c r="V55" i="45"/>
  <c r="Q55" i="45" s="1"/>
  <c r="S55" i="45"/>
  <c r="R55" i="45"/>
  <c r="T55" i="45" s="1"/>
  <c r="O55" i="45"/>
  <c r="W55" i="45" s="1"/>
  <c r="AK54" i="45"/>
  <c r="AJ54" i="45"/>
  <c r="AI54" i="45"/>
  <c r="AH54" i="45"/>
  <c r="AG54" i="45"/>
  <c r="V54" i="45"/>
  <c r="Q54" i="45" s="1"/>
  <c r="S54" i="45"/>
  <c r="R54" i="45"/>
  <c r="T54" i="45" s="1"/>
  <c r="O54" i="45"/>
  <c r="W54" i="45" s="1"/>
  <c r="AK53" i="45"/>
  <c r="AJ53" i="45"/>
  <c r="AI53" i="45"/>
  <c r="AH53" i="45"/>
  <c r="AG53" i="45"/>
  <c r="V53" i="45"/>
  <c r="Q53" i="45" s="1"/>
  <c r="S53" i="45"/>
  <c r="R53" i="45"/>
  <c r="T53" i="45" s="1"/>
  <c r="O53" i="45"/>
  <c r="W53" i="45" s="1"/>
  <c r="AK52" i="45"/>
  <c r="AJ52" i="45"/>
  <c r="AI52" i="45"/>
  <c r="AH52" i="45"/>
  <c r="AG52" i="45"/>
  <c r="V52" i="45"/>
  <c r="Q52" i="45" s="1"/>
  <c r="S52" i="45"/>
  <c r="R52" i="45"/>
  <c r="T52" i="45" s="1"/>
  <c r="O52" i="45"/>
  <c r="W52" i="45" s="1"/>
  <c r="AK51" i="45"/>
  <c r="AJ51" i="45"/>
  <c r="AI51" i="45"/>
  <c r="AH51" i="45"/>
  <c r="AG51" i="45"/>
  <c r="V51" i="45"/>
  <c r="Q51" i="45" s="1"/>
  <c r="S51" i="45"/>
  <c r="R51" i="45"/>
  <c r="T51" i="45" s="1"/>
  <c r="O51" i="45"/>
  <c r="W51" i="45" s="1"/>
  <c r="AK50" i="45"/>
  <c r="AJ50" i="45"/>
  <c r="AI50" i="45"/>
  <c r="AH50" i="45"/>
  <c r="AG50" i="45"/>
  <c r="V50" i="45"/>
  <c r="Q50" i="45" s="1"/>
  <c r="S50" i="45"/>
  <c r="R50" i="45"/>
  <c r="T50" i="45" s="1"/>
  <c r="O50" i="45"/>
  <c r="W50" i="45" s="1"/>
  <c r="AK49" i="45"/>
  <c r="AJ49" i="45"/>
  <c r="AI49" i="45"/>
  <c r="AH49" i="45"/>
  <c r="AG49" i="45"/>
  <c r="V49" i="45"/>
  <c r="S49" i="45" s="1"/>
  <c r="R49" i="45"/>
  <c r="P49" i="45"/>
  <c r="W49" i="45"/>
  <c r="AK48" i="45"/>
  <c r="AJ48" i="45"/>
  <c r="AI48" i="45"/>
  <c r="AH48" i="45"/>
  <c r="AG48" i="45"/>
  <c r="V48" i="45"/>
  <c r="Q48" i="45" s="1"/>
  <c r="S48" i="45"/>
  <c r="R48" i="45"/>
  <c r="T48" i="45" s="1"/>
  <c r="O48" i="45"/>
  <c r="W48" i="45" s="1"/>
  <c r="AK47" i="45"/>
  <c r="AJ47" i="45"/>
  <c r="AI47" i="45"/>
  <c r="AH47" i="45"/>
  <c r="AG47" i="45"/>
  <c r="V47" i="45"/>
  <c r="Q47" i="45" s="1"/>
  <c r="S47" i="45"/>
  <c r="R47" i="45"/>
  <c r="T47" i="45" s="1"/>
  <c r="O47" i="45"/>
  <c r="W47" i="45" s="1"/>
  <c r="AK46" i="45"/>
  <c r="AJ46" i="45"/>
  <c r="AI46" i="45"/>
  <c r="AH46" i="45"/>
  <c r="AG46" i="45"/>
  <c r="V46" i="45"/>
  <c r="Q46" i="45" s="1"/>
  <c r="S46" i="45"/>
  <c r="R46" i="45"/>
  <c r="T46" i="45" s="1"/>
  <c r="O46" i="45"/>
  <c r="W46" i="45" s="1"/>
  <c r="AK45" i="45"/>
  <c r="AJ45" i="45"/>
  <c r="AI45" i="45"/>
  <c r="AH45" i="45"/>
  <c r="AG45" i="45"/>
  <c r="V45" i="45"/>
  <c r="Q45" i="45" s="1"/>
  <c r="S45" i="45"/>
  <c r="R45" i="45"/>
  <c r="T45" i="45" s="1"/>
  <c r="O45" i="45"/>
  <c r="W45" i="45" s="1"/>
  <c r="AK44" i="45"/>
  <c r="AJ44" i="45"/>
  <c r="AI44" i="45"/>
  <c r="AH44" i="45"/>
  <c r="AG44" i="45"/>
  <c r="V44" i="45"/>
  <c r="Q44" i="45" s="1"/>
  <c r="S44" i="45"/>
  <c r="R44" i="45"/>
  <c r="T44" i="45" s="1"/>
  <c r="O44" i="45"/>
  <c r="W44" i="45" s="1"/>
  <c r="AK43" i="45"/>
  <c r="AJ43" i="45"/>
  <c r="AI43" i="45"/>
  <c r="AH43" i="45"/>
  <c r="AG43" i="45"/>
  <c r="V43" i="45"/>
  <c r="S43" i="45" s="1"/>
  <c r="R43" i="45"/>
  <c r="P43" i="45"/>
  <c r="W43" i="45"/>
  <c r="AK42" i="45"/>
  <c r="AJ42" i="45"/>
  <c r="AI42" i="45"/>
  <c r="AH42" i="45"/>
  <c r="AG42" i="45"/>
  <c r="V42" i="45"/>
  <c r="S42" i="45"/>
  <c r="R42" i="45"/>
  <c r="Q42" i="45"/>
  <c r="P42" i="45"/>
  <c r="W42" i="45"/>
  <c r="T42" i="45" s="1"/>
  <c r="AK41" i="45"/>
  <c r="AJ41" i="45"/>
  <c r="AI41" i="45"/>
  <c r="AH41" i="45"/>
  <c r="AG41" i="45"/>
  <c r="V41" i="45"/>
  <c r="S41" i="45" s="1"/>
  <c r="R41" i="45"/>
  <c r="Q41" i="45"/>
  <c r="P41" i="45"/>
  <c r="W41" i="45"/>
  <c r="T41" i="45" s="1"/>
  <c r="AK40" i="45"/>
  <c r="AJ40" i="45"/>
  <c r="AI40" i="45"/>
  <c r="AH40" i="45"/>
  <c r="AG40" i="45"/>
  <c r="V40" i="45"/>
  <c r="S40" i="45" s="1"/>
  <c r="R40" i="45"/>
  <c r="P40" i="45"/>
  <c r="W40" i="45"/>
  <c r="AK39" i="45"/>
  <c r="AJ39" i="45"/>
  <c r="AI39" i="45"/>
  <c r="AH39" i="45"/>
  <c r="AG39" i="45"/>
  <c r="V39" i="45"/>
  <c r="S39" i="45"/>
  <c r="R39" i="45"/>
  <c r="Q39" i="45"/>
  <c r="P39" i="45"/>
  <c r="W39" i="45"/>
  <c r="T39" i="45" s="1"/>
  <c r="AK38" i="45"/>
  <c r="AJ38" i="45"/>
  <c r="AI38" i="45"/>
  <c r="AH38" i="45"/>
  <c r="AG38" i="45"/>
  <c r="V38" i="45"/>
  <c r="S38" i="45" s="1"/>
  <c r="R38" i="45"/>
  <c r="P38" i="45"/>
  <c r="W38" i="45"/>
  <c r="AK37" i="45"/>
  <c r="AJ37" i="45"/>
  <c r="AI37" i="45"/>
  <c r="AH37" i="45"/>
  <c r="AG37" i="45"/>
  <c r="V37" i="45"/>
  <c r="Q37" i="45" s="1"/>
  <c r="S37" i="45"/>
  <c r="R37" i="45"/>
  <c r="T37" i="45" s="1"/>
  <c r="O37" i="45"/>
  <c r="W37" i="45" s="1"/>
  <c r="AK36" i="45"/>
  <c r="AJ36" i="45"/>
  <c r="AI36" i="45"/>
  <c r="AH36" i="45"/>
  <c r="AG36" i="45"/>
  <c r="V36" i="45"/>
  <c r="Q36" i="45" s="1"/>
  <c r="S36" i="45"/>
  <c r="R36" i="45"/>
  <c r="T36" i="45" s="1"/>
  <c r="O36" i="45"/>
  <c r="W36" i="45" s="1"/>
  <c r="AK35" i="45"/>
  <c r="AJ35" i="45"/>
  <c r="AI35" i="45"/>
  <c r="AH35" i="45"/>
  <c r="AG35" i="45"/>
  <c r="V35" i="45"/>
  <c r="Q35" i="45" s="1"/>
  <c r="R35" i="45"/>
  <c r="P35" i="45"/>
  <c r="W35" i="45"/>
  <c r="AK34" i="45"/>
  <c r="AJ34" i="45"/>
  <c r="AI34" i="45"/>
  <c r="AH34" i="45"/>
  <c r="AG34" i="45"/>
  <c r="V34" i="45"/>
  <c r="S34" i="45" s="1"/>
  <c r="R34" i="45"/>
  <c r="P34" i="45"/>
  <c r="W34" i="45"/>
  <c r="AK33" i="45"/>
  <c r="AJ33" i="45"/>
  <c r="AI33" i="45"/>
  <c r="AH33" i="45"/>
  <c r="AG33" i="45"/>
  <c r="V33" i="45"/>
  <c r="Q33" i="45" s="1"/>
  <c r="S33" i="45"/>
  <c r="R33" i="45"/>
  <c r="P33" i="45"/>
  <c r="W33" i="45"/>
  <c r="AK32" i="45"/>
  <c r="AJ32" i="45"/>
  <c r="AI32" i="45"/>
  <c r="AH32" i="45"/>
  <c r="AG32" i="45"/>
  <c r="V32" i="45"/>
  <c r="S32" i="45"/>
  <c r="R32" i="45"/>
  <c r="Q32" i="45"/>
  <c r="P32" i="45"/>
  <c r="W32" i="45"/>
  <c r="T32" i="45" s="1"/>
  <c r="AK31" i="45"/>
  <c r="AJ31" i="45"/>
  <c r="AI31" i="45"/>
  <c r="AH31" i="45"/>
  <c r="AG31" i="45"/>
  <c r="V31" i="45"/>
  <c r="Q31" i="45" s="1"/>
  <c r="S31" i="45"/>
  <c r="R31" i="45"/>
  <c r="T31" i="45" s="1"/>
  <c r="O31" i="45"/>
  <c r="W31" i="45" s="1"/>
  <c r="AK30" i="45"/>
  <c r="AJ30" i="45"/>
  <c r="AI30" i="45"/>
  <c r="AH30" i="45"/>
  <c r="AG30" i="45"/>
  <c r="V30" i="45"/>
  <c r="Q30" i="45" s="1"/>
  <c r="S30" i="45"/>
  <c r="R30" i="45"/>
  <c r="T30" i="45" s="1"/>
  <c r="O30" i="45"/>
  <c r="W30" i="45" s="1"/>
  <c r="AK29" i="45"/>
  <c r="AJ29" i="45"/>
  <c r="AI29" i="45"/>
  <c r="AH29" i="45"/>
  <c r="AG29" i="45"/>
  <c r="V29" i="45"/>
  <c r="Q29" i="45" s="1"/>
  <c r="S29" i="45"/>
  <c r="R29" i="45"/>
  <c r="T29" i="45" s="1"/>
  <c r="O29" i="45"/>
  <c r="W29" i="45" s="1"/>
  <c r="AK28" i="45"/>
  <c r="AJ28" i="45"/>
  <c r="AI28" i="45"/>
  <c r="AH28" i="45"/>
  <c r="AG28" i="45"/>
  <c r="V28" i="45"/>
  <c r="Q28" i="45" s="1"/>
  <c r="S28" i="45"/>
  <c r="R28" i="45"/>
  <c r="T28" i="45" s="1"/>
  <c r="O28" i="45"/>
  <c r="W28" i="45" s="1"/>
  <c r="AK27" i="45"/>
  <c r="AJ27" i="45"/>
  <c r="AI27" i="45"/>
  <c r="AH27" i="45"/>
  <c r="AG27" i="45"/>
  <c r="V27" i="45"/>
  <c r="S27" i="45" s="1"/>
  <c r="R27" i="45"/>
  <c r="P27" i="45"/>
  <c r="W27" i="45"/>
  <c r="T27" i="45" s="1"/>
  <c r="AK26" i="45"/>
  <c r="AJ26" i="45"/>
  <c r="AI26" i="45"/>
  <c r="AH26" i="45"/>
  <c r="AG26" i="45"/>
  <c r="V26" i="45"/>
  <c r="Q26" i="45" s="1"/>
  <c r="S26" i="45"/>
  <c r="R26" i="45"/>
  <c r="T26" i="45" s="1"/>
  <c r="O26" i="45"/>
  <c r="W26" i="45" s="1"/>
  <c r="AK25" i="45"/>
  <c r="AJ25" i="45"/>
  <c r="AI25" i="45"/>
  <c r="AH25" i="45"/>
  <c r="AG25" i="45"/>
  <c r="V25" i="45"/>
  <c r="Q25" i="45" s="1"/>
  <c r="S25" i="45"/>
  <c r="R25" i="45"/>
  <c r="O25" i="45"/>
  <c r="W25" i="45" s="1"/>
  <c r="AK24" i="45"/>
  <c r="AJ24" i="45"/>
  <c r="AI24" i="45"/>
  <c r="AH24" i="45"/>
  <c r="AG24" i="45"/>
  <c r="V24" i="45"/>
  <c r="Q24" i="45" s="1"/>
  <c r="S24" i="45"/>
  <c r="R24" i="45"/>
  <c r="T24" i="45" s="1"/>
  <c r="O24" i="45"/>
  <c r="W24" i="45" s="1"/>
  <c r="AK23" i="45"/>
  <c r="AJ23" i="45"/>
  <c r="AI23" i="45"/>
  <c r="AH23" i="45"/>
  <c r="AG23" i="45"/>
  <c r="V23" i="45"/>
  <c r="Q23" i="45" s="1"/>
  <c r="S23" i="45"/>
  <c r="R23" i="45"/>
  <c r="T23" i="45" s="1"/>
  <c r="O23" i="45"/>
  <c r="W23" i="45" s="1"/>
  <c r="AK22" i="45"/>
  <c r="AJ22" i="45"/>
  <c r="AI22" i="45"/>
  <c r="AH22" i="45"/>
  <c r="AG22" i="45"/>
  <c r="V22" i="45"/>
  <c r="Q22" i="45" s="1"/>
  <c r="S22" i="45"/>
  <c r="R22" i="45"/>
  <c r="T22" i="45" s="1"/>
  <c r="O22" i="45"/>
  <c r="W22" i="45" s="1"/>
  <c r="AK21" i="45"/>
  <c r="AJ21" i="45"/>
  <c r="AI21" i="45"/>
  <c r="AH21" i="45"/>
  <c r="AG21" i="45"/>
  <c r="V21" i="45"/>
  <c r="Q21" i="45" s="1"/>
  <c r="S21" i="45"/>
  <c r="R21" i="45"/>
  <c r="T21" i="45" s="1"/>
  <c r="O21" i="45"/>
  <c r="W21" i="45" s="1"/>
  <c r="AK20" i="45"/>
  <c r="AJ20" i="45"/>
  <c r="AI20" i="45"/>
  <c r="AH20" i="45"/>
  <c r="AG20" i="45"/>
  <c r="V20" i="45"/>
  <c r="Q20" i="45" s="1"/>
  <c r="S20" i="45"/>
  <c r="R20" i="45"/>
  <c r="T20" i="45" s="1"/>
  <c r="O20" i="45"/>
  <c r="W20" i="45" s="1"/>
  <c r="AK19" i="45"/>
  <c r="AJ19" i="45"/>
  <c r="AI19" i="45"/>
  <c r="AH19" i="45"/>
  <c r="AG19" i="45"/>
  <c r="V19" i="45"/>
  <c r="Q19" i="45" s="1"/>
  <c r="S19" i="45"/>
  <c r="R19" i="45"/>
  <c r="W19" i="45"/>
  <c r="AK18" i="45"/>
  <c r="AJ18" i="45"/>
  <c r="AI18" i="45"/>
  <c r="AH18" i="45"/>
  <c r="AG18" i="45"/>
  <c r="V18" i="45"/>
  <c r="Q18" i="45" s="1"/>
  <c r="R18" i="45"/>
  <c r="P18" i="45"/>
  <c r="W18" i="45"/>
  <c r="AK17" i="45"/>
  <c r="AJ17" i="45"/>
  <c r="AI17" i="45"/>
  <c r="AH17" i="45"/>
  <c r="AG17" i="45"/>
  <c r="V17" i="45"/>
  <c r="Q17" i="45" s="1"/>
  <c r="S17" i="45"/>
  <c r="R17" i="45"/>
  <c r="T17" i="45" s="1"/>
  <c r="O17" i="45"/>
  <c r="W17" i="45" s="1"/>
  <c r="AK16" i="45"/>
  <c r="AJ16" i="45"/>
  <c r="AI16" i="45"/>
  <c r="AH16" i="45"/>
  <c r="AG16" i="45"/>
  <c r="V16" i="45"/>
  <c r="R16" i="45"/>
  <c r="P16" i="45"/>
  <c r="W16" i="45"/>
  <c r="AK15" i="45"/>
  <c r="AJ15" i="45"/>
  <c r="AI15" i="45"/>
  <c r="AH15" i="45"/>
  <c r="AG15" i="45"/>
  <c r="V15" i="45"/>
  <c r="S15" i="45" s="1"/>
  <c r="R15" i="45"/>
  <c r="P15" i="45"/>
  <c r="W15" i="45"/>
  <c r="T15" i="45" s="1"/>
  <c r="AK14" i="45"/>
  <c r="AJ14" i="45"/>
  <c r="AI14" i="45"/>
  <c r="AH14" i="45"/>
  <c r="AG14" i="45"/>
  <c r="V14" i="45"/>
  <c r="Q14" i="45" s="1"/>
  <c r="S14" i="45"/>
  <c r="R14" i="45"/>
  <c r="T14" i="45" s="1"/>
  <c r="O14" i="45"/>
  <c r="W14" i="45" s="1"/>
  <c r="AK13" i="45"/>
  <c r="AJ13" i="45"/>
  <c r="AI13" i="45"/>
  <c r="AH13" i="45"/>
  <c r="AG13" i="45"/>
  <c r="V13" i="45"/>
  <c r="R13" i="45"/>
  <c r="P13" i="45"/>
  <c r="W13" i="45"/>
  <c r="AK12" i="45"/>
  <c r="AJ12" i="45"/>
  <c r="AI12" i="45"/>
  <c r="AH12" i="45"/>
  <c r="AG12" i="45"/>
  <c r="V12" i="45"/>
  <c r="Q12" i="45" s="1"/>
  <c r="S12" i="45"/>
  <c r="R12" i="45"/>
  <c r="T12" i="45" s="1"/>
  <c r="O12" i="45"/>
  <c r="W12" i="45" s="1"/>
  <c r="AK11" i="45"/>
  <c r="AJ11" i="45"/>
  <c r="AI11" i="45"/>
  <c r="AH11" i="45"/>
  <c r="AG11" i="45"/>
  <c r="V11" i="45"/>
  <c r="Q11" i="45" s="1"/>
  <c r="S11" i="45"/>
  <c r="R11" i="45"/>
  <c r="T11" i="45" s="1"/>
  <c r="O11" i="45"/>
  <c r="W11" i="45" s="1"/>
  <c r="AK10" i="45"/>
  <c r="AJ10" i="45"/>
  <c r="AI10" i="45"/>
  <c r="AH10" i="45"/>
  <c r="AG10" i="45"/>
  <c r="V10" i="45"/>
  <c r="Q10" i="45" s="1"/>
  <c r="R10" i="45"/>
  <c r="P10" i="45"/>
  <c r="W10" i="45"/>
  <c r="AK9" i="45"/>
  <c r="AJ9" i="45"/>
  <c r="AI9" i="45"/>
  <c r="AH9" i="45"/>
  <c r="AG9" i="45"/>
  <c r="V9" i="45"/>
  <c r="Q9" i="45" s="1"/>
  <c r="S9" i="45"/>
  <c r="R9" i="45"/>
  <c r="T9" i="45" s="1"/>
  <c r="O9" i="45"/>
  <c r="W9" i="45" s="1"/>
  <c r="AK8" i="45"/>
  <c r="AJ8" i="45"/>
  <c r="AI8" i="45"/>
  <c r="AH8" i="45"/>
  <c r="AG8" i="45"/>
  <c r="V8" i="45"/>
  <c r="Q8" i="45" s="1"/>
  <c r="S8" i="45"/>
  <c r="R8" i="45"/>
  <c r="T8" i="45" s="1"/>
  <c r="O8" i="45"/>
  <c r="W8" i="45" s="1"/>
  <c r="AK7" i="45"/>
  <c r="AJ7" i="45"/>
  <c r="AI7" i="45"/>
  <c r="AH7" i="45"/>
  <c r="AG7" i="45"/>
  <c r="V7" i="45"/>
  <c r="Q7" i="45" s="1"/>
  <c r="S7" i="45"/>
  <c r="R7" i="45"/>
  <c r="T7" i="45" s="1"/>
  <c r="O7" i="45"/>
  <c r="W7" i="45" s="1"/>
  <c r="AK6" i="45"/>
  <c r="AJ6" i="45"/>
  <c r="AI6" i="45"/>
  <c r="AH6" i="45"/>
  <c r="AG6" i="45"/>
  <c r="V6" i="45"/>
  <c r="Q6" i="45" s="1"/>
  <c r="S6" i="45"/>
  <c r="R6" i="45"/>
  <c r="T6" i="45" s="1"/>
  <c r="O6" i="45"/>
  <c r="W6" i="45" s="1"/>
  <c r="AK5" i="45"/>
  <c r="AK131" i="45" s="1"/>
  <c r="AC23" i="45" s="1"/>
  <c r="AJ5" i="45"/>
  <c r="AJ131" i="45" s="1"/>
  <c r="AC21" i="45" s="1"/>
  <c r="AI5" i="45"/>
  <c r="AI131" i="45" s="1"/>
  <c r="AC20" i="45" s="1"/>
  <c r="AH5" i="45"/>
  <c r="AH131" i="45" s="1"/>
  <c r="AC18" i="45" s="1"/>
  <c r="AG5" i="45"/>
  <c r="AG131" i="45" s="1"/>
  <c r="AC17" i="45" s="1"/>
  <c r="V5" i="45"/>
  <c r="Q5" i="45" s="1"/>
  <c r="S5" i="45"/>
  <c r="R5" i="45"/>
  <c r="T5" i="45" s="1"/>
  <c r="O5" i="45"/>
  <c r="W5" i="45" s="1"/>
  <c r="W228" i="43"/>
  <c r="W227" i="43"/>
  <c r="AK127" i="43"/>
  <c r="AJ127" i="43"/>
  <c r="AI127" i="43"/>
  <c r="AH127" i="43"/>
  <c r="AG127" i="43"/>
  <c r="V127" i="43"/>
  <c r="S127" i="43" s="1"/>
  <c r="R127" i="43"/>
  <c r="P127" i="43"/>
  <c r="W127" i="43"/>
  <c r="AK126" i="43"/>
  <c r="AJ126" i="43"/>
  <c r="AI126" i="43"/>
  <c r="AH126" i="43"/>
  <c r="AG126" i="43"/>
  <c r="V126" i="43"/>
  <c r="S126" i="43" s="1"/>
  <c r="R126" i="43"/>
  <c r="P126" i="43"/>
  <c r="W126" i="43"/>
  <c r="AK125" i="43"/>
  <c r="AJ125" i="43"/>
  <c r="AI125" i="43"/>
  <c r="AH125" i="43"/>
  <c r="AG125" i="43"/>
  <c r="V125" i="43"/>
  <c r="S125" i="43" s="1"/>
  <c r="T125" i="43" s="1"/>
  <c r="R125" i="43"/>
  <c r="P125" i="43"/>
  <c r="W125" i="43"/>
  <c r="AK124" i="43"/>
  <c r="AJ124" i="43"/>
  <c r="AI124" i="43"/>
  <c r="AH124" i="43"/>
  <c r="AG124" i="43"/>
  <c r="V124" i="43"/>
  <c r="S124" i="43" s="1"/>
  <c r="R124" i="43"/>
  <c r="P124" i="43"/>
  <c r="W124" i="43"/>
  <c r="AK123" i="43"/>
  <c r="AJ123" i="43"/>
  <c r="AI123" i="43"/>
  <c r="AH123" i="43"/>
  <c r="AG123" i="43"/>
  <c r="V123" i="43"/>
  <c r="Q123" i="43" s="1"/>
  <c r="S123" i="43"/>
  <c r="R123" i="43"/>
  <c r="T123" i="43" s="1"/>
  <c r="O123" i="43"/>
  <c r="W123" i="43" s="1"/>
  <c r="AK122" i="43"/>
  <c r="AJ122" i="43"/>
  <c r="AI122" i="43"/>
  <c r="AH122" i="43"/>
  <c r="AG122" i="43"/>
  <c r="V122" i="43"/>
  <c r="Q122" i="43" s="1"/>
  <c r="S122" i="43"/>
  <c r="R122" i="43"/>
  <c r="T122" i="43" s="1"/>
  <c r="O122" i="43"/>
  <c r="W122" i="43" s="1"/>
  <c r="AK121" i="43"/>
  <c r="AJ121" i="43"/>
  <c r="AI121" i="43"/>
  <c r="AH121" i="43"/>
  <c r="AG121" i="43"/>
  <c r="V121" i="43"/>
  <c r="S121" i="43" s="1"/>
  <c r="T121" i="43" s="1"/>
  <c r="R121" i="43"/>
  <c r="P121" i="43"/>
  <c r="W121" i="43"/>
  <c r="AK120" i="43"/>
  <c r="AJ120" i="43"/>
  <c r="AI120" i="43"/>
  <c r="AH120" i="43"/>
  <c r="AG120" i="43"/>
  <c r="V120" i="43"/>
  <c r="Q120" i="43" s="1"/>
  <c r="S120" i="43"/>
  <c r="R120" i="43"/>
  <c r="T120" i="43" s="1"/>
  <c r="O120" i="43"/>
  <c r="W120" i="43" s="1"/>
  <c r="AK119" i="43"/>
  <c r="AJ119" i="43"/>
  <c r="AI119" i="43"/>
  <c r="AH119" i="43"/>
  <c r="AG119" i="43"/>
  <c r="V119" i="43"/>
  <c r="Q119" i="43" s="1"/>
  <c r="S119" i="43"/>
  <c r="R119" i="43"/>
  <c r="T119" i="43" s="1"/>
  <c r="O119" i="43"/>
  <c r="W119" i="43" s="1"/>
  <c r="AK118" i="43"/>
  <c r="AJ118" i="43"/>
  <c r="AI118" i="43"/>
  <c r="AH118" i="43"/>
  <c r="AG118" i="43"/>
  <c r="V118" i="43"/>
  <c r="Q118" i="43" s="1"/>
  <c r="S118" i="43"/>
  <c r="R118" i="43"/>
  <c r="T118" i="43" s="1"/>
  <c r="O118" i="43"/>
  <c r="W118" i="43" s="1"/>
  <c r="AK117" i="43"/>
  <c r="AJ117" i="43"/>
  <c r="AI117" i="43"/>
  <c r="AH117" i="43"/>
  <c r="AG117" i="43"/>
  <c r="V117" i="43"/>
  <c r="S117" i="43" s="1"/>
  <c r="R117" i="43"/>
  <c r="P117" i="43"/>
  <c r="W117" i="43"/>
  <c r="AK116" i="43"/>
  <c r="AJ116" i="43"/>
  <c r="AI116" i="43"/>
  <c r="AH116" i="43"/>
  <c r="AG116" i="43"/>
  <c r="V116" i="43"/>
  <c r="Q116" i="43" s="1"/>
  <c r="S116" i="43"/>
  <c r="R116" i="43"/>
  <c r="T116" i="43" s="1"/>
  <c r="O116" i="43"/>
  <c r="W116" i="43" s="1"/>
  <c r="AK115" i="43"/>
  <c r="AJ115" i="43"/>
  <c r="AI115" i="43"/>
  <c r="AH115" i="43"/>
  <c r="AG115" i="43"/>
  <c r="V115" i="43"/>
  <c r="Q115" i="43" s="1"/>
  <c r="S115" i="43"/>
  <c r="R115" i="43"/>
  <c r="T115" i="43" s="1"/>
  <c r="O115" i="43"/>
  <c r="W115" i="43" s="1"/>
  <c r="AK114" i="43"/>
  <c r="AJ114" i="43"/>
  <c r="AI114" i="43"/>
  <c r="AH114" i="43"/>
  <c r="AG114" i="43"/>
  <c r="V114" i="43"/>
  <c r="S114" i="43"/>
  <c r="R114" i="43"/>
  <c r="T114" i="43" s="1"/>
  <c r="Q114" i="43"/>
  <c r="O114" i="43"/>
  <c r="W114" i="43" s="1"/>
  <c r="AK113" i="43"/>
  <c r="AJ113" i="43"/>
  <c r="AI113" i="43"/>
  <c r="AH113" i="43"/>
  <c r="AG113" i="43"/>
  <c r="V113" i="43"/>
  <c r="S113" i="43"/>
  <c r="R113" i="43"/>
  <c r="T113" i="43" s="1"/>
  <c r="Q113" i="43"/>
  <c r="O113" i="43"/>
  <c r="W113" i="43" s="1"/>
  <c r="AK112" i="43"/>
  <c r="AJ112" i="43"/>
  <c r="AI112" i="43"/>
  <c r="AH112" i="43"/>
  <c r="AG112" i="43"/>
  <c r="V112" i="43"/>
  <c r="Q112" i="43" s="1"/>
  <c r="S112" i="43"/>
  <c r="R112" i="43"/>
  <c r="T112" i="43" s="1"/>
  <c r="O112" i="43"/>
  <c r="W112" i="43" s="1"/>
  <c r="AK111" i="43"/>
  <c r="AJ111" i="43"/>
  <c r="AI111" i="43"/>
  <c r="AH111" i="43"/>
  <c r="AG111" i="43"/>
  <c r="V111" i="43"/>
  <c r="Q111" i="43" s="1"/>
  <c r="S111" i="43"/>
  <c r="R111" i="43"/>
  <c r="T111" i="43" s="1"/>
  <c r="O111" i="43"/>
  <c r="W111" i="43" s="1"/>
  <c r="AK110" i="43"/>
  <c r="AJ110" i="43"/>
  <c r="AI110" i="43"/>
  <c r="AH110" i="43"/>
  <c r="AG110" i="43"/>
  <c r="V110" i="43"/>
  <c r="S110" i="43"/>
  <c r="P110" i="43"/>
  <c r="W110" i="43"/>
  <c r="T110" i="43" s="1"/>
  <c r="AK109" i="43"/>
  <c r="AJ109" i="43"/>
  <c r="AI109" i="43"/>
  <c r="AH109" i="43"/>
  <c r="AG109" i="43"/>
  <c r="V109" i="43"/>
  <c r="Q109" i="43" s="1"/>
  <c r="R109" i="43"/>
  <c r="P109" i="43"/>
  <c r="W109" i="43"/>
  <c r="AK108" i="43"/>
  <c r="AJ108" i="43"/>
  <c r="AI108" i="43"/>
  <c r="AH108" i="43"/>
  <c r="AG108" i="43"/>
  <c r="V108" i="43"/>
  <c r="S108" i="43"/>
  <c r="O108" i="43"/>
  <c r="W108" i="43" s="1"/>
  <c r="AK107" i="43"/>
  <c r="AJ107" i="43"/>
  <c r="AI107" i="43"/>
  <c r="AH107" i="43"/>
  <c r="AG107" i="43"/>
  <c r="V107" i="43"/>
  <c r="R107" i="43"/>
  <c r="P107" i="43"/>
  <c r="W107" i="43"/>
  <c r="AK106" i="43"/>
  <c r="AJ106" i="43"/>
  <c r="AI106" i="43"/>
  <c r="AH106" i="43"/>
  <c r="AG106" i="43"/>
  <c r="V106" i="43"/>
  <c r="Q106" i="43" s="1"/>
  <c r="S106" i="43"/>
  <c r="R106" i="43"/>
  <c r="T106" i="43" s="1"/>
  <c r="O106" i="43"/>
  <c r="W106" i="43" s="1"/>
  <c r="AK105" i="43"/>
  <c r="AJ105" i="43"/>
  <c r="AI105" i="43"/>
  <c r="AH105" i="43"/>
  <c r="AG105" i="43"/>
  <c r="V105" i="43"/>
  <c r="S105" i="43"/>
  <c r="O105" i="43"/>
  <c r="W105" i="43" s="1"/>
  <c r="AK104" i="43"/>
  <c r="AJ104" i="43"/>
  <c r="AI104" i="43"/>
  <c r="AH104" i="43"/>
  <c r="AG104" i="43"/>
  <c r="V104" i="43"/>
  <c r="S104" i="43" s="1"/>
  <c r="R104" i="43"/>
  <c r="P104" i="43"/>
  <c r="W104" i="43"/>
  <c r="T104" i="43" s="1"/>
  <c r="AK103" i="43"/>
  <c r="AJ103" i="43"/>
  <c r="AI103" i="43"/>
  <c r="AH103" i="43"/>
  <c r="AG103" i="43"/>
  <c r="V103" i="43"/>
  <c r="Q103" i="43" s="1"/>
  <c r="S103" i="43"/>
  <c r="R103" i="43"/>
  <c r="T103" i="43" s="1"/>
  <c r="O103" i="43"/>
  <c r="W103" i="43" s="1"/>
  <c r="AK102" i="43"/>
  <c r="AJ102" i="43"/>
  <c r="AI102" i="43"/>
  <c r="AH102" i="43"/>
  <c r="AG102" i="43"/>
  <c r="V102" i="43"/>
  <c r="S102" i="43" s="1"/>
  <c r="R102" i="43"/>
  <c r="P102" i="43"/>
  <c r="W102" i="43"/>
  <c r="T102" i="43" s="1"/>
  <c r="AK101" i="43"/>
  <c r="AJ101" i="43"/>
  <c r="AI101" i="43"/>
  <c r="AH101" i="43"/>
  <c r="AG101" i="43"/>
  <c r="V101" i="43"/>
  <c r="S101" i="43"/>
  <c r="O101" i="43"/>
  <c r="W101" i="43" s="1"/>
  <c r="AK100" i="43"/>
  <c r="AJ100" i="43"/>
  <c r="AI100" i="43"/>
  <c r="AH100" i="43"/>
  <c r="AG100" i="43"/>
  <c r="V100" i="43"/>
  <c r="Q100" i="43" s="1"/>
  <c r="R100" i="43"/>
  <c r="P100" i="43"/>
  <c r="W100" i="43"/>
  <c r="AK99" i="43"/>
  <c r="AJ99" i="43"/>
  <c r="AI99" i="43"/>
  <c r="AH99" i="43"/>
  <c r="AG99" i="43"/>
  <c r="V99" i="43"/>
  <c r="Q99" i="43" s="1"/>
  <c r="S99" i="43"/>
  <c r="R99" i="43"/>
  <c r="W99" i="43"/>
  <c r="AK98" i="43"/>
  <c r="AJ98" i="43"/>
  <c r="AI98" i="43"/>
  <c r="AH98" i="43"/>
  <c r="AG98" i="43"/>
  <c r="V98" i="43"/>
  <c r="Q98" i="43" s="1"/>
  <c r="R98" i="43"/>
  <c r="P98" i="43"/>
  <c r="W98" i="43"/>
  <c r="AK97" i="43"/>
  <c r="AJ97" i="43"/>
  <c r="AI97" i="43"/>
  <c r="AH97" i="43"/>
  <c r="AG97" i="43"/>
  <c r="V97" i="43"/>
  <c r="S97" i="43"/>
  <c r="O97" i="43"/>
  <c r="W97" i="43" s="1"/>
  <c r="AK96" i="43"/>
  <c r="AJ96" i="43"/>
  <c r="AI96" i="43"/>
  <c r="AH96" i="43"/>
  <c r="AG96" i="43"/>
  <c r="V96" i="43"/>
  <c r="Q96" i="43" s="1"/>
  <c r="S96" i="43"/>
  <c r="R96" i="43"/>
  <c r="W96" i="43"/>
  <c r="AK95" i="43"/>
  <c r="AJ95" i="43"/>
  <c r="AI95" i="43"/>
  <c r="AH95" i="43"/>
  <c r="AG95" i="43"/>
  <c r="V95" i="43"/>
  <c r="S95" i="43"/>
  <c r="O95" i="43"/>
  <c r="W95" i="43" s="1"/>
  <c r="AK94" i="43"/>
  <c r="AJ94" i="43"/>
  <c r="AI94" i="43"/>
  <c r="AH94" i="43"/>
  <c r="AG94" i="43"/>
  <c r="V94" i="43"/>
  <c r="Q94" i="43" s="1"/>
  <c r="R94" i="43"/>
  <c r="P94" i="43"/>
  <c r="W94" i="43"/>
  <c r="AK93" i="43"/>
  <c r="AJ93" i="43"/>
  <c r="AI93" i="43"/>
  <c r="AH93" i="43"/>
  <c r="AG93" i="43"/>
  <c r="V93" i="43"/>
  <c r="S93" i="43" s="1"/>
  <c r="P93" i="43"/>
  <c r="W93" i="43"/>
  <c r="T93" i="43" s="1"/>
  <c r="AK92" i="43"/>
  <c r="AJ92" i="43"/>
  <c r="AI92" i="43"/>
  <c r="AH92" i="43"/>
  <c r="AG92" i="43"/>
  <c r="V92" i="43"/>
  <c r="Q92" i="43" s="1"/>
  <c r="S92" i="43"/>
  <c r="R92" i="43"/>
  <c r="P92" i="43"/>
  <c r="W92" i="43"/>
  <c r="AK91" i="43"/>
  <c r="AJ91" i="43"/>
  <c r="AI91" i="43"/>
  <c r="AH91" i="43"/>
  <c r="AG91" i="43"/>
  <c r="V91" i="43"/>
  <c r="Q91" i="43" s="1"/>
  <c r="S91" i="43"/>
  <c r="R91" i="43"/>
  <c r="W91" i="43"/>
  <c r="AK90" i="43"/>
  <c r="AJ90" i="43"/>
  <c r="AI90" i="43"/>
  <c r="AH90" i="43"/>
  <c r="AG90" i="43"/>
  <c r="V90" i="43"/>
  <c r="Q90" i="43" s="1"/>
  <c r="S90" i="43"/>
  <c r="R90" i="43"/>
  <c r="T90" i="43" s="1"/>
  <c r="O90" i="43"/>
  <c r="W90" i="43" s="1"/>
  <c r="AK89" i="43"/>
  <c r="AJ89" i="43"/>
  <c r="AI89" i="43"/>
  <c r="AH89" i="43"/>
  <c r="AG89" i="43"/>
  <c r="V89" i="43"/>
  <c r="R89" i="43" s="1"/>
  <c r="S89" i="43"/>
  <c r="Q89" i="43"/>
  <c r="P89" i="43"/>
  <c r="W89" i="43"/>
  <c r="AK88" i="43"/>
  <c r="AJ88" i="43"/>
  <c r="AI88" i="43"/>
  <c r="AH88" i="43"/>
  <c r="AG88" i="43"/>
  <c r="V88" i="43"/>
  <c r="S88" i="43" s="1"/>
  <c r="R88" i="43"/>
  <c r="P88" i="43"/>
  <c r="W88" i="43"/>
  <c r="T88" i="43" s="1"/>
  <c r="AK87" i="43"/>
  <c r="AJ87" i="43"/>
  <c r="AI87" i="43"/>
  <c r="AH87" i="43"/>
  <c r="AG87" i="43"/>
  <c r="V87" i="43"/>
  <c r="Q87" i="43" s="1"/>
  <c r="S87" i="43"/>
  <c r="R87" i="43"/>
  <c r="T87" i="43" s="1"/>
  <c r="O87" i="43"/>
  <c r="W87" i="43" s="1"/>
  <c r="AK86" i="43"/>
  <c r="AJ86" i="43"/>
  <c r="AI86" i="43"/>
  <c r="AH86" i="43"/>
  <c r="AG86" i="43"/>
  <c r="V86" i="43"/>
  <c r="S86" i="43" s="1"/>
  <c r="R86" i="43"/>
  <c r="P86" i="43"/>
  <c r="W86" i="43"/>
  <c r="AK85" i="43"/>
  <c r="AJ85" i="43"/>
  <c r="AI85" i="43"/>
  <c r="AH85" i="43"/>
  <c r="AG85" i="43"/>
  <c r="V85" i="43"/>
  <c r="Q85" i="43" s="1"/>
  <c r="S85" i="43"/>
  <c r="R85" i="43"/>
  <c r="T85" i="43" s="1"/>
  <c r="O85" i="43"/>
  <c r="W85" i="43" s="1"/>
  <c r="AK84" i="43"/>
  <c r="AJ84" i="43"/>
  <c r="AI84" i="43"/>
  <c r="AH84" i="43"/>
  <c r="AG84" i="43"/>
  <c r="V84" i="43"/>
  <c r="Q84" i="43" s="1"/>
  <c r="S84" i="43"/>
  <c r="O84" i="43"/>
  <c r="W84" i="43" s="1"/>
  <c r="AK83" i="43"/>
  <c r="AJ83" i="43"/>
  <c r="AI83" i="43"/>
  <c r="AH83" i="43"/>
  <c r="AG83" i="43"/>
  <c r="V83" i="43"/>
  <c r="R83" i="43" s="1"/>
  <c r="T83" i="43" s="1"/>
  <c r="S83" i="43"/>
  <c r="Q83" i="43"/>
  <c r="O83" i="43"/>
  <c r="W83" i="43" s="1"/>
  <c r="AK82" i="43"/>
  <c r="AJ82" i="43"/>
  <c r="AI82" i="43"/>
  <c r="AH82" i="43"/>
  <c r="AG82" i="43"/>
  <c r="V82" i="43"/>
  <c r="Q82" i="43" s="1"/>
  <c r="S82" i="43"/>
  <c r="R82" i="43"/>
  <c r="T82" i="43" s="1"/>
  <c r="O82" i="43"/>
  <c r="W82" i="43" s="1"/>
  <c r="AK81" i="43"/>
  <c r="AJ81" i="43"/>
  <c r="AI81" i="43"/>
  <c r="AH81" i="43"/>
  <c r="AG81" i="43"/>
  <c r="V81" i="43"/>
  <c r="Q81" i="43" s="1"/>
  <c r="S81" i="43"/>
  <c r="R81" i="43"/>
  <c r="T81" i="43" s="1"/>
  <c r="O81" i="43"/>
  <c r="W81" i="43" s="1"/>
  <c r="AK80" i="43"/>
  <c r="AJ80" i="43"/>
  <c r="AI80" i="43"/>
  <c r="AH80" i="43"/>
  <c r="AG80" i="43"/>
  <c r="V80" i="43"/>
  <c r="Q80" i="43" s="1"/>
  <c r="S80" i="43"/>
  <c r="R80" i="43"/>
  <c r="T80" i="43" s="1"/>
  <c r="O80" i="43"/>
  <c r="W80" i="43" s="1"/>
  <c r="AK79" i="43"/>
  <c r="AJ79" i="43"/>
  <c r="AI79" i="43"/>
  <c r="AH79" i="43"/>
  <c r="AG79" i="43"/>
  <c r="V79" i="43"/>
  <c r="Q79" i="43" s="1"/>
  <c r="S79" i="43"/>
  <c r="R79" i="43"/>
  <c r="T79" i="43" s="1"/>
  <c r="O79" i="43"/>
  <c r="W79" i="43" s="1"/>
  <c r="AK78" i="43"/>
  <c r="AJ78" i="43"/>
  <c r="AI78" i="43"/>
  <c r="AH78" i="43"/>
  <c r="AG78" i="43"/>
  <c r="V78" i="43"/>
  <c r="Q78" i="43" s="1"/>
  <c r="S78" i="43"/>
  <c r="R78" i="43"/>
  <c r="T78" i="43" s="1"/>
  <c r="O78" i="43"/>
  <c r="W78" i="43" s="1"/>
  <c r="AK77" i="43"/>
  <c r="AJ77" i="43"/>
  <c r="AI77" i="43"/>
  <c r="AH77" i="43"/>
  <c r="AG77" i="43"/>
  <c r="V77" i="43"/>
  <c r="Q77" i="43" s="1"/>
  <c r="S77" i="43"/>
  <c r="O77" i="43"/>
  <c r="W77" i="43" s="1"/>
  <c r="AK76" i="43"/>
  <c r="AJ76" i="43"/>
  <c r="AI76" i="43"/>
  <c r="AH76" i="43"/>
  <c r="AG76" i="43"/>
  <c r="V76" i="43"/>
  <c r="Q76" i="43" s="1"/>
  <c r="S76" i="43"/>
  <c r="R76" i="43"/>
  <c r="T76" i="43" s="1"/>
  <c r="O76" i="43"/>
  <c r="W76" i="43" s="1"/>
  <c r="AK75" i="43"/>
  <c r="AJ75" i="43"/>
  <c r="AI75" i="43"/>
  <c r="AH75" i="43"/>
  <c r="AG75" i="43"/>
  <c r="V75" i="43"/>
  <c r="Q75" i="43" s="1"/>
  <c r="S75" i="43"/>
  <c r="O75" i="43"/>
  <c r="W75" i="43" s="1"/>
  <c r="AK74" i="43"/>
  <c r="AJ74" i="43"/>
  <c r="AI74" i="43"/>
  <c r="AH74" i="43"/>
  <c r="AG74" i="43"/>
  <c r="V74" i="43"/>
  <c r="Q74" i="43" s="1"/>
  <c r="R74" i="43"/>
  <c r="P74" i="43"/>
  <c r="W74" i="43"/>
  <c r="AK73" i="43"/>
  <c r="AJ73" i="43"/>
  <c r="AI73" i="43"/>
  <c r="AH73" i="43"/>
  <c r="AG73" i="43"/>
  <c r="V73" i="43"/>
  <c r="Q73" i="43" s="1"/>
  <c r="S73" i="43"/>
  <c r="O73" i="43"/>
  <c r="W73" i="43" s="1"/>
  <c r="AK72" i="43"/>
  <c r="AJ72" i="43"/>
  <c r="AI72" i="43"/>
  <c r="AH72" i="43"/>
  <c r="AG72" i="43"/>
  <c r="V72" i="43"/>
  <c r="Q72" i="43" s="1"/>
  <c r="R72" i="43"/>
  <c r="P72" i="43"/>
  <c r="W72" i="43"/>
  <c r="AK71" i="43"/>
  <c r="AJ71" i="43"/>
  <c r="AI71" i="43"/>
  <c r="AH71" i="43"/>
  <c r="AG71" i="43"/>
  <c r="V71" i="43"/>
  <c r="Q71" i="43" s="1"/>
  <c r="S71" i="43"/>
  <c r="O71" i="43"/>
  <c r="W71" i="43" s="1"/>
  <c r="AK70" i="43"/>
  <c r="AJ70" i="43"/>
  <c r="AI70" i="43"/>
  <c r="AH70" i="43"/>
  <c r="AG70" i="43"/>
  <c r="V70" i="43"/>
  <c r="Q70" i="43" s="1"/>
  <c r="S70" i="43"/>
  <c r="R70" i="43"/>
  <c r="T70" i="43" s="1"/>
  <c r="O70" i="43"/>
  <c r="W70" i="43" s="1"/>
  <c r="AK69" i="43"/>
  <c r="AJ69" i="43"/>
  <c r="AI69" i="43"/>
  <c r="AH69" i="43"/>
  <c r="AG69" i="43"/>
  <c r="V69" i="43"/>
  <c r="Q69" i="43" s="1"/>
  <c r="S69" i="43"/>
  <c r="O69" i="43"/>
  <c r="W69" i="43" s="1"/>
  <c r="AK68" i="43"/>
  <c r="AJ68" i="43"/>
  <c r="AI68" i="43"/>
  <c r="AH68" i="43"/>
  <c r="AG68" i="43"/>
  <c r="V68" i="43"/>
  <c r="Q68" i="43" s="1"/>
  <c r="S68" i="43"/>
  <c r="R68" i="43"/>
  <c r="W68" i="43"/>
  <c r="AK67" i="43"/>
  <c r="AJ67" i="43"/>
  <c r="AI67" i="43"/>
  <c r="AH67" i="43"/>
  <c r="AG67" i="43"/>
  <c r="V67" i="43"/>
  <c r="Q67" i="43" s="1"/>
  <c r="S67" i="43"/>
  <c r="O67" i="43"/>
  <c r="W67" i="43" s="1"/>
  <c r="AK66" i="43"/>
  <c r="AJ66" i="43"/>
  <c r="AI66" i="43"/>
  <c r="AH66" i="43"/>
  <c r="AG66" i="43"/>
  <c r="V66" i="43"/>
  <c r="Q66" i="43" s="1"/>
  <c r="R66" i="43"/>
  <c r="P66" i="43"/>
  <c r="W66" i="43"/>
  <c r="AK65" i="43"/>
  <c r="AJ65" i="43"/>
  <c r="AI65" i="43"/>
  <c r="AH65" i="43"/>
  <c r="AG65" i="43"/>
  <c r="V65" i="43"/>
  <c r="Q65" i="43" s="1"/>
  <c r="P65" i="43"/>
  <c r="W65" i="43"/>
  <c r="AK64" i="43"/>
  <c r="AJ64" i="43"/>
  <c r="AI64" i="43"/>
  <c r="AH64" i="43"/>
  <c r="AG64" i="43"/>
  <c r="V64" i="43"/>
  <c r="Q64" i="43" s="1"/>
  <c r="R64" i="43"/>
  <c r="P64" i="43"/>
  <c r="W64" i="43"/>
  <c r="AK63" i="43"/>
  <c r="AJ63" i="43"/>
  <c r="AI63" i="43"/>
  <c r="AH63" i="43"/>
  <c r="AG63" i="43"/>
  <c r="V63" i="43"/>
  <c r="Q63" i="43" s="1"/>
  <c r="S63" i="43"/>
  <c r="O63" i="43"/>
  <c r="W63" i="43" s="1"/>
  <c r="AK62" i="43"/>
  <c r="AJ62" i="43"/>
  <c r="AI62" i="43"/>
  <c r="AH62" i="43"/>
  <c r="AG62" i="43"/>
  <c r="V62" i="43"/>
  <c r="Q62" i="43" s="1"/>
  <c r="S62" i="43"/>
  <c r="R62" i="43"/>
  <c r="W62" i="43"/>
  <c r="AK61" i="43"/>
  <c r="AJ61" i="43"/>
  <c r="AI61" i="43"/>
  <c r="AH61" i="43"/>
  <c r="AG61" i="43"/>
  <c r="V61" i="43"/>
  <c r="Q61" i="43" s="1"/>
  <c r="P61" i="43"/>
  <c r="W61" i="43"/>
  <c r="AK60" i="43"/>
  <c r="AJ60" i="43"/>
  <c r="AI60" i="43"/>
  <c r="AH60" i="43"/>
  <c r="AG60" i="43"/>
  <c r="V60" i="43"/>
  <c r="Q60" i="43" s="1"/>
  <c r="R60" i="43"/>
  <c r="P60" i="43"/>
  <c r="W60" i="43"/>
  <c r="AK59" i="43"/>
  <c r="AJ59" i="43"/>
  <c r="AI59" i="43"/>
  <c r="AH59" i="43"/>
  <c r="AG59" i="43"/>
  <c r="V59" i="43"/>
  <c r="Q59" i="43" s="1"/>
  <c r="P59" i="43"/>
  <c r="W59" i="43"/>
  <c r="AK58" i="43"/>
  <c r="AJ58" i="43"/>
  <c r="AI58" i="43"/>
  <c r="AH58" i="43"/>
  <c r="AG58" i="43"/>
  <c r="V58" i="43"/>
  <c r="Q58" i="43" s="1"/>
  <c r="S58" i="43"/>
  <c r="R58" i="43"/>
  <c r="W58" i="43"/>
  <c r="AK57" i="43"/>
  <c r="AJ57" i="43"/>
  <c r="AI57" i="43"/>
  <c r="AH57" i="43"/>
  <c r="AG57" i="43"/>
  <c r="V57" i="43"/>
  <c r="Q57" i="43" s="1"/>
  <c r="P57" i="43"/>
  <c r="W57" i="43"/>
  <c r="AK56" i="43"/>
  <c r="AJ56" i="43"/>
  <c r="AI56" i="43"/>
  <c r="AH56" i="43"/>
  <c r="AG56" i="43"/>
  <c r="V56" i="43"/>
  <c r="Q56" i="43" s="1"/>
  <c r="R56" i="43"/>
  <c r="P56" i="43"/>
  <c r="W56" i="43"/>
  <c r="AK55" i="43"/>
  <c r="AJ55" i="43"/>
  <c r="AI55" i="43"/>
  <c r="AH55" i="43"/>
  <c r="AG55" i="43"/>
  <c r="V55" i="43"/>
  <c r="Q55" i="43" s="1"/>
  <c r="S55" i="43"/>
  <c r="O55" i="43"/>
  <c r="W55" i="43" s="1"/>
  <c r="AK54" i="43"/>
  <c r="AJ54" i="43"/>
  <c r="AI54" i="43"/>
  <c r="AH54" i="43"/>
  <c r="AG54" i="43"/>
  <c r="V54" i="43"/>
  <c r="Q54" i="43" s="1"/>
  <c r="S54" i="43"/>
  <c r="R54" i="43"/>
  <c r="T54" i="43" s="1"/>
  <c r="O54" i="43"/>
  <c r="W54" i="43" s="1"/>
  <c r="AK53" i="43"/>
  <c r="AJ53" i="43"/>
  <c r="AI53" i="43"/>
  <c r="AH53" i="43"/>
  <c r="AG53" i="43"/>
  <c r="V53" i="43"/>
  <c r="Q53" i="43" s="1"/>
  <c r="S53" i="43"/>
  <c r="O53" i="43"/>
  <c r="W53" i="43" s="1"/>
  <c r="AK52" i="43"/>
  <c r="AJ52" i="43"/>
  <c r="AI52" i="43"/>
  <c r="AH52" i="43"/>
  <c r="AG52" i="43"/>
  <c r="V52" i="43"/>
  <c r="Q52" i="43" s="1"/>
  <c r="S52" i="43"/>
  <c r="R52" i="43"/>
  <c r="T52" i="43" s="1"/>
  <c r="O52" i="43"/>
  <c r="W52" i="43" s="1"/>
  <c r="AK51" i="43"/>
  <c r="AJ51" i="43"/>
  <c r="AI51" i="43"/>
  <c r="AH51" i="43"/>
  <c r="AG51" i="43"/>
  <c r="V51" i="43"/>
  <c r="Q51" i="43" s="1"/>
  <c r="S51" i="43"/>
  <c r="O51" i="43"/>
  <c r="W51" i="43" s="1"/>
  <c r="AK50" i="43"/>
  <c r="AJ50" i="43"/>
  <c r="AI50" i="43"/>
  <c r="AH50" i="43"/>
  <c r="AG50" i="43"/>
  <c r="V50" i="43"/>
  <c r="Q50" i="43" s="1"/>
  <c r="S50" i="43"/>
  <c r="R50" i="43"/>
  <c r="T50" i="43" s="1"/>
  <c r="O50" i="43"/>
  <c r="W50" i="43" s="1"/>
  <c r="AK49" i="43"/>
  <c r="AJ49" i="43"/>
  <c r="AI49" i="43"/>
  <c r="AH49" i="43"/>
  <c r="AG49" i="43"/>
  <c r="V49" i="43"/>
  <c r="Q49" i="43" s="1"/>
  <c r="S49" i="43"/>
  <c r="P49" i="43"/>
  <c r="W49" i="43"/>
  <c r="T49" i="43" s="1"/>
  <c r="AK48" i="43"/>
  <c r="AJ48" i="43"/>
  <c r="AI48" i="43"/>
  <c r="AH48" i="43"/>
  <c r="AG48" i="43"/>
  <c r="V48" i="43"/>
  <c r="Q48" i="43" s="1"/>
  <c r="S48" i="43"/>
  <c r="R48" i="43"/>
  <c r="T48" i="43" s="1"/>
  <c r="O48" i="43"/>
  <c r="W48" i="43" s="1"/>
  <c r="AK47" i="43"/>
  <c r="AJ47" i="43"/>
  <c r="AI47" i="43"/>
  <c r="AH47" i="43"/>
  <c r="AG47" i="43"/>
  <c r="V47" i="43"/>
  <c r="Q47" i="43" s="1"/>
  <c r="S47" i="43"/>
  <c r="O47" i="43"/>
  <c r="W47" i="43" s="1"/>
  <c r="AK46" i="43"/>
  <c r="AJ46" i="43"/>
  <c r="AI46" i="43"/>
  <c r="AH46" i="43"/>
  <c r="AG46" i="43"/>
  <c r="V46" i="43"/>
  <c r="Q46" i="43" s="1"/>
  <c r="S46" i="43"/>
  <c r="R46" i="43"/>
  <c r="T46" i="43" s="1"/>
  <c r="O46" i="43"/>
  <c r="W46" i="43" s="1"/>
  <c r="AK45" i="43"/>
  <c r="AJ45" i="43"/>
  <c r="AI45" i="43"/>
  <c r="AH45" i="43"/>
  <c r="AG45" i="43"/>
  <c r="V45" i="43"/>
  <c r="Q45" i="43" s="1"/>
  <c r="S45" i="43"/>
  <c r="O45" i="43"/>
  <c r="W45" i="43" s="1"/>
  <c r="AK44" i="43"/>
  <c r="AJ44" i="43"/>
  <c r="AI44" i="43"/>
  <c r="AH44" i="43"/>
  <c r="AG44" i="43"/>
  <c r="V44" i="43"/>
  <c r="Q44" i="43" s="1"/>
  <c r="S44" i="43"/>
  <c r="R44" i="43"/>
  <c r="T44" i="43" s="1"/>
  <c r="O44" i="43"/>
  <c r="W44" i="43" s="1"/>
  <c r="AK43" i="43"/>
  <c r="AJ43" i="43"/>
  <c r="AI43" i="43"/>
  <c r="AH43" i="43"/>
  <c r="AG43" i="43"/>
  <c r="V43" i="43"/>
  <c r="Q43" i="43" s="1"/>
  <c r="S43" i="43"/>
  <c r="O43" i="43"/>
  <c r="W43" i="43" s="1"/>
  <c r="AK42" i="43"/>
  <c r="AJ42" i="43"/>
  <c r="AI42" i="43"/>
  <c r="AH42" i="43"/>
  <c r="AG42" i="43"/>
  <c r="V42" i="43"/>
  <c r="R42" i="43"/>
  <c r="P42" i="43"/>
  <c r="W42" i="43"/>
  <c r="AK41" i="43"/>
  <c r="AJ41" i="43"/>
  <c r="AI41" i="43"/>
  <c r="AH41" i="43"/>
  <c r="AG41" i="43"/>
  <c r="V41" i="43"/>
  <c r="Q41" i="43" s="1"/>
  <c r="R41" i="43"/>
  <c r="P41" i="43"/>
  <c r="W41" i="43"/>
  <c r="AK40" i="43"/>
  <c r="AJ40" i="43"/>
  <c r="AI40" i="43"/>
  <c r="AH40" i="43"/>
  <c r="AG40" i="43"/>
  <c r="V40" i="43"/>
  <c r="R40" i="43"/>
  <c r="P40" i="43"/>
  <c r="W40" i="43"/>
  <c r="AK39" i="43"/>
  <c r="AJ39" i="43"/>
  <c r="AI39" i="43"/>
  <c r="AH39" i="43"/>
  <c r="AG39" i="43"/>
  <c r="V39" i="43"/>
  <c r="Q39" i="43" s="1"/>
  <c r="P39" i="43"/>
  <c r="W39" i="43"/>
  <c r="AK38" i="43"/>
  <c r="AJ38" i="43"/>
  <c r="AI38" i="43"/>
  <c r="AH38" i="43"/>
  <c r="AG38" i="43"/>
  <c r="V38" i="43"/>
  <c r="S38" i="43" s="1"/>
  <c r="R38" i="43"/>
  <c r="P38" i="43"/>
  <c r="W38" i="43"/>
  <c r="AK37" i="43"/>
  <c r="AJ37" i="43"/>
  <c r="AI37" i="43"/>
  <c r="AH37" i="43"/>
  <c r="AG37" i="43"/>
  <c r="V37" i="43"/>
  <c r="Q37" i="43" s="1"/>
  <c r="S37" i="43"/>
  <c r="R37" i="43"/>
  <c r="T37" i="43" s="1"/>
  <c r="O37" i="43"/>
  <c r="W37" i="43" s="1"/>
  <c r="AK36" i="43"/>
  <c r="AJ36" i="43"/>
  <c r="AI36" i="43"/>
  <c r="AH36" i="43"/>
  <c r="AG36" i="43"/>
  <c r="V36" i="43"/>
  <c r="Q36" i="43" s="1"/>
  <c r="S36" i="43"/>
  <c r="R36" i="43"/>
  <c r="T36" i="43" s="1"/>
  <c r="O36" i="43"/>
  <c r="W36" i="43" s="1"/>
  <c r="AK35" i="43"/>
  <c r="AJ35" i="43"/>
  <c r="AI35" i="43"/>
  <c r="AH35" i="43"/>
  <c r="AG35" i="43"/>
  <c r="V35" i="43"/>
  <c r="Q35" i="43" s="1"/>
  <c r="S35" i="43"/>
  <c r="R35" i="43"/>
  <c r="T35" i="43" s="1"/>
  <c r="O35" i="43"/>
  <c r="W35" i="43" s="1"/>
  <c r="AK34" i="43"/>
  <c r="AJ34" i="43"/>
  <c r="AI34" i="43"/>
  <c r="AH34" i="43"/>
  <c r="AG34" i="43"/>
  <c r="V34" i="43"/>
  <c r="S34" i="43" s="1"/>
  <c r="R34" i="43"/>
  <c r="P34" i="43"/>
  <c r="W34" i="43"/>
  <c r="AK33" i="43"/>
  <c r="AJ33" i="43"/>
  <c r="AI33" i="43"/>
  <c r="AH33" i="43"/>
  <c r="AG33" i="43"/>
  <c r="V33" i="43"/>
  <c r="Q33" i="43" s="1"/>
  <c r="S33" i="43"/>
  <c r="R33" i="43"/>
  <c r="T33" i="43" s="1"/>
  <c r="O33" i="43"/>
  <c r="W33" i="43" s="1"/>
  <c r="AK32" i="43"/>
  <c r="AJ32" i="43"/>
  <c r="AI32" i="43"/>
  <c r="AH32" i="43"/>
  <c r="AG32" i="43"/>
  <c r="V32" i="43"/>
  <c r="S32" i="43" s="1"/>
  <c r="R32" i="43"/>
  <c r="P32" i="43"/>
  <c r="W32" i="43"/>
  <c r="AK31" i="43"/>
  <c r="AJ31" i="43"/>
  <c r="AI31" i="43"/>
  <c r="AH31" i="43"/>
  <c r="AG31" i="43"/>
  <c r="V31" i="43"/>
  <c r="Q31" i="43" s="1"/>
  <c r="S31" i="43"/>
  <c r="R31" i="43"/>
  <c r="T31" i="43" s="1"/>
  <c r="O31" i="43"/>
  <c r="W31" i="43" s="1"/>
  <c r="AK30" i="43"/>
  <c r="AJ30" i="43"/>
  <c r="AI30" i="43"/>
  <c r="AH30" i="43"/>
  <c r="AG30" i="43"/>
  <c r="V30" i="43"/>
  <c r="Q30" i="43" s="1"/>
  <c r="S30" i="43"/>
  <c r="R30" i="43"/>
  <c r="T30" i="43" s="1"/>
  <c r="O30" i="43"/>
  <c r="W30" i="43" s="1"/>
  <c r="AK29" i="43"/>
  <c r="AJ29" i="43"/>
  <c r="AI29" i="43"/>
  <c r="AH29" i="43"/>
  <c r="AG29" i="43"/>
  <c r="V29" i="43"/>
  <c r="Q29" i="43" s="1"/>
  <c r="S29" i="43"/>
  <c r="R29" i="43"/>
  <c r="T29" i="43" s="1"/>
  <c r="O29" i="43"/>
  <c r="W29" i="43" s="1"/>
  <c r="AK28" i="43"/>
  <c r="AJ28" i="43"/>
  <c r="AI28" i="43"/>
  <c r="AH28" i="43"/>
  <c r="AG28" i="43"/>
  <c r="V28" i="43"/>
  <c r="Q28" i="43" s="1"/>
  <c r="S28" i="43"/>
  <c r="R28" i="43"/>
  <c r="T28" i="43" s="1"/>
  <c r="O28" i="43"/>
  <c r="W28" i="43" s="1"/>
  <c r="AK27" i="43"/>
  <c r="AJ27" i="43"/>
  <c r="AI27" i="43"/>
  <c r="AH27" i="43"/>
  <c r="AG27" i="43"/>
  <c r="V27" i="43"/>
  <c r="S27" i="43" s="1"/>
  <c r="T27" i="43" s="1"/>
  <c r="R27" i="43"/>
  <c r="P27" i="43"/>
  <c r="W27" i="43"/>
  <c r="AK26" i="43"/>
  <c r="AJ26" i="43"/>
  <c r="AI26" i="43"/>
  <c r="AH26" i="43"/>
  <c r="AG26" i="43"/>
  <c r="V26" i="43"/>
  <c r="Q26" i="43" s="1"/>
  <c r="S26" i="43"/>
  <c r="R26" i="43"/>
  <c r="T26" i="43" s="1"/>
  <c r="O26" i="43"/>
  <c r="W26" i="43" s="1"/>
  <c r="AK25" i="43"/>
  <c r="AJ25" i="43"/>
  <c r="AI25" i="43"/>
  <c r="AH25" i="43"/>
  <c r="AG25" i="43"/>
  <c r="V25" i="43"/>
  <c r="Q25" i="43" s="1"/>
  <c r="S25" i="43"/>
  <c r="R25" i="43"/>
  <c r="T25" i="43" s="1"/>
  <c r="O25" i="43"/>
  <c r="W25" i="43" s="1"/>
  <c r="AK24" i="43"/>
  <c r="AJ24" i="43"/>
  <c r="AI24" i="43"/>
  <c r="AH24" i="43"/>
  <c r="AG24" i="43"/>
  <c r="V24" i="43"/>
  <c r="Q24" i="43" s="1"/>
  <c r="S24" i="43"/>
  <c r="R24" i="43"/>
  <c r="T24" i="43" s="1"/>
  <c r="O24" i="43"/>
  <c r="W24" i="43" s="1"/>
  <c r="AK23" i="43"/>
  <c r="AJ23" i="43"/>
  <c r="AI23" i="43"/>
  <c r="AH23" i="43"/>
  <c r="AG23" i="43"/>
  <c r="V23" i="43"/>
  <c r="Q23" i="43" s="1"/>
  <c r="S23" i="43"/>
  <c r="R23" i="43"/>
  <c r="T23" i="43" s="1"/>
  <c r="O23" i="43"/>
  <c r="W23" i="43" s="1"/>
  <c r="AK22" i="43"/>
  <c r="AJ22" i="43"/>
  <c r="AI22" i="43"/>
  <c r="AH22" i="43"/>
  <c r="AG22" i="43"/>
  <c r="V22" i="43"/>
  <c r="Q22" i="43" s="1"/>
  <c r="S22" i="43"/>
  <c r="R22" i="43"/>
  <c r="T22" i="43" s="1"/>
  <c r="O22" i="43"/>
  <c r="W22" i="43" s="1"/>
  <c r="AK21" i="43"/>
  <c r="AJ21" i="43"/>
  <c r="AI21" i="43"/>
  <c r="AH21" i="43"/>
  <c r="AG21" i="43"/>
  <c r="V21" i="43"/>
  <c r="Q21" i="43" s="1"/>
  <c r="S21" i="43"/>
  <c r="R21" i="43"/>
  <c r="T21" i="43" s="1"/>
  <c r="O21" i="43"/>
  <c r="W21" i="43" s="1"/>
  <c r="AK20" i="43"/>
  <c r="AJ20" i="43"/>
  <c r="AI20" i="43"/>
  <c r="AH20" i="43"/>
  <c r="AG20" i="43"/>
  <c r="V20" i="43"/>
  <c r="Q20" i="43" s="1"/>
  <c r="S20" i="43"/>
  <c r="R20" i="43"/>
  <c r="T20" i="43" s="1"/>
  <c r="O20" i="43"/>
  <c r="W20" i="43" s="1"/>
  <c r="AK19" i="43"/>
  <c r="AJ19" i="43"/>
  <c r="AI19" i="43"/>
  <c r="AH19" i="43"/>
  <c r="AG19" i="43"/>
  <c r="V19" i="43"/>
  <c r="Q19" i="43" s="1"/>
  <c r="S19" i="43"/>
  <c r="R19" i="43"/>
  <c r="W19" i="43"/>
  <c r="AK18" i="43"/>
  <c r="AJ18" i="43"/>
  <c r="AI18" i="43"/>
  <c r="AH18" i="43"/>
  <c r="AG18" i="43"/>
  <c r="V18" i="43"/>
  <c r="S18" i="43" s="1"/>
  <c r="R18" i="43"/>
  <c r="P18" i="43"/>
  <c r="W18" i="43"/>
  <c r="AK17" i="43"/>
  <c r="AJ17" i="43"/>
  <c r="AI17" i="43"/>
  <c r="AH17" i="43"/>
  <c r="AG17" i="43"/>
  <c r="V17" i="43"/>
  <c r="Q17" i="43" s="1"/>
  <c r="S17" i="43"/>
  <c r="R17" i="43"/>
  <c r="T17" i="43" s="1"/>
  <c r="O17" i="43"/>
  <c r="W17" i="43" s="1"/>
  <c r="AK16" i="43"/>
  <c r="AJ16" i="43"/>
  <c r="AI16" i="43"/>
  <c r="AH16" i="43"/>
  <c r="AG16" i="43"/>
  <c r="V16" i="43"/>
  <c r="S16" i="43" s="1"/>
  <c r="R16" i="43"/>
  <c r="P16" i="43"/>
  <c r="W16" i="43"/>
  <c r="AK15" i="43"/>
  <c r="AJ15" i="43"/>
  <c r="AI15" i="43"/>
  <c r="AH15" i="43"/>
  <c r="AG15" i="43"/>
  <c r="V15" i="43"/>
  <c r="Q15" i="43" s="1"/>
  <c r="R15" i="43"/>
  <c r="P15" i="43"/>
  <c r="W15" i="43"/>
  <c r="AK14" i="43"/>
  <c r="AJ14" i="43"/>
  <c r="AI14" i="43"/>
  <c r="AH14" i="43"/>
  <c r="AG14" i="43"/>
  <c r="V14" i="43"/>
  <c r="Q14" i="43" s="1"/>
  <c r="S14" i="43"/>
  <c r="R14" i="43"/>
  <c r="T14" i="43" s="1"/>
  <c r="O14" i="43"/>
  <c r="W14" i="43" s="1"/>
  <c r="AK13" i="43"/>
  <c r="AJ13" i="43"/>
  <c r="AI13" i="43"/>
  <c r="AH13" i="43"/>
  <c r="AG13" i="43"/>
  <c r="V13" i="43"/>
  <c r="S13" i="43" s="1"/>
  <c r="R13" i="43"/>
  <c r="P13" i="43"/>
  <c r="W13" i="43"/>
  <c r="AK12" i="43"/>
  <c r="AJ12" i="43"/>
  <c r="AI12" i="43"/>
  <c r="AH12" i="43"/>
  <c r="AG12" i="43"/>
  <c r="V12" i="43"/>
  <c r="Q12" i="43" s="1"/>
  <c r="S12" i="43"/>
  <c r="R12" i="43"/>
  <c r="T12" i="43" s="1"/>
  <c r="O12" i="43"/>
  <c r="W12" i="43" s="1"/>
  <c r="AK11" i="43"/>
  <c r="AJ11" i="43"/>
  <c r="AI11" i="43"/>
  <c r="AH11" i="43"/>
  <c r="AG11" i="43"/>
  <c r="V11" i="43"/>
  <c r="Q11" i="43" s="1"/>
  <c r="S11" i="43"/>
  <c r="R11" i="43"/>
  <c r="T11" i="43" s="1"/>
  <c r="O11" i="43"/>
  <c r="W11" i="43" s="1"/>
  <c r="AK10" i="43"/>
  <c r="AJ10" i="43"/>
  <c r="AI10" i="43"/>
  <c r="AH10" i="43"/>
  <c r="AG10" i="43"/>
  <c r="V10" i="43"/>
  <c r="S10" i="43" s="1"/>
  <c r="R10" i="43"/>
  <c r="P10" i="43"/>
  <c r="W10" i="43"/>
  <c r="AK9" i="43"/>
  <c r="AJ9" i="43"/>
  <c r="AI9" i="43"/>
  <c r="AH9" i="43"/>
  <c r="AG9" i="43"/>
  <c r="V9" i="43"/>
  <c r="Q9" i="43" s="1"/>
  <c r="S9" i="43"/>
  <c r="R9" i="43"/>
  <c r="T9" i="43" s="1"/>
  <c r="O9" i="43"/>
  <c r="W9" i="43" s="1"/>
  <c r="AK8" i="43"/>
  <c r="AJ8" i="43"/>
  <c r="AI8" i="43"/>
  <c r="AH8" i="43"/>
  <c r="AG8" i="43"/>
  <c r="V8" i="43"/>
  <c r="Q8" i="43" s="1"/>
  <c r="S8" i="43"/>
  <c r="R8" i="43"/>
  <c r="T8" i="43" s="1"/>
  <c r="O8" i="43"/>
  <c r="W8" i="43" s="1"/>
  <c r="AK7" i="43"/>
  <c r="AJ7" i="43"/>
  <c r="AI7" i="43"/>
  <c r="AH7" i="43"/>
  <c r="AG7" i="43"/>
  <c r="V7" i="43"/>
  <c r="Q7" i="43" s="1"/>
  <c r="S7" i="43"/>
  <c r="R7" i="43"/>
  <c r="T7" i="43" s="1"/>
  <c r="O7" i="43"/>
  <c r="W7" i="43" s="1"/>
  <c r="AK6" i="43"/>
  <c r="AJ6" i="43"/>
  <c r="AI6" i="43"/>
  <c r="AH6" i="43"/>
  <c r="AG6" i="43"/>
  <c r="V6" i="43"/>
  <c r="Q6" i="43" s="1"/>
  <c r="S6" i="43"/>
  <c r="R6" i="43"/>
  <c r="T6" i="43" s="1"/>
  <c r="O6" i="43"/>
  <c r="W6" i="43" s="1"/>
  <c r="AK5" i="43"/>
  <c r="AJ5" i="43"/>
  <c r="AJ131" i="43" s="1"/>
  <c r="AC21" i="43" s="1"/>
  <c r="AI5" i="43"/>
  <c r="AH5" i="43"/>
  <c r="AH131" i="43" s="1"/>
  <c r="AC18" i="43" s="1"/>
  <c r="AG5" i="43"/>
  <c r="V5" i="43"/>
  <c r="Q5" i="43" s="1"/>
  <c r="S5" i="43"/>
  <c r="R5" i="43"/>
  <c r="T5" i="43" s="1"/>
  <c r="O5" i="43"/>
  <c r="W5" i="43" s="1"/>
  <c r="W228" i="42"/>
  <c r="W227" i="42"/>
  <c r="AK127" i="42"/>
  <c r="AJ127" i="42"/>
  <c r="AI127" i="42"/>
  <c r="AH127" i="42"/>
  <c r="AG127" i="42"/>
  <c r="V127" i="42"/>
  <c r="R127" i="42"/>
  <c r="P127" i="42"/>
  <c r="W127" i="42"/>
  <c r="AK126" i="42"/>
  <c r="AJ126" i="42"/>
  <c r="AI126" i="42"/>
  <c r="AH126" i="42"/>
  <c r="AG126" i="42"/>
  <c r="V126" i="42"/>
  <c r="R126" i="42"/>
  <c r="P126" i="42"/>
  <c r="W126" i="42"/>
  <c r="AK125" i="42"/>
  <c r="AJ125" i="42"/>
  <c r="AI125" i="42"/>
  <c r="AH125" i="42"/>
  <c r="AG125" i="42"/>
  <c r="V125" i="42"/>
  <c r="R125" i="42"/>
  <c r="P125" i="42"/>
  <c r="W125" i="42"/>
  <c r="AK124" i="42"/>
  <c r="AJ124" i="42"/>
  <c r="AI124" i="42"/>
  <c r="AH124" i="42"/>
  <c r="AG124" i="42"/>
  <c r="V124" i="42"/>
  <c r="R124" i="42"/>
  <c r="P124" i="42"/>
  <c r="W124" i="42"/>
  <c r="AK123" i="42"/>
  <c r="AJ123" i="42"/>
  <c r="AI123" i="42"/>
  <c r="AH123" i="42"/>
  <c r="AG123" i="42"/>
  <c r="V123" i="42"/>
  <c r="Q123" i="42" s="1"/>
  <c r="S123" i="42"/>
  <c r="O123" i="42"/>
  <c r="W123" i="42" s="1"/>
  <c r="AK122" i="42"/>
  <c r="AJ122" i="42"/>
  <c r="AI122" i="42"/>
  <c r="AH122" i="42"/>
  <c r="AG122" i="42"/>
  <c r="V122" i="42"/>
  <c r="Q122" i="42" s="1"/>
  <c r="S122" i="42"/>
  <c r="R122" i="42"/>
  <c r="T122" i="42" s="1"/>
  <c r="O122" i="42"/>
  <c r="W122" i="42" s="1"/>
  <c r="AK121" i="42"/>
  <c r="AJ121" i="42"/>
  <c r="AI121" i="42"/>
  <c r="AH121" i="42"/>
  <c r="AG121" i="42"/>
  <c r="V121" i="42"/>
  <c r="P121" i="42"/>
  <c r="W121" i="42"/>
  <c r="AK120" i="42"/>
  <c r="AJ120" i="42"/>
  <c r="AI120" i="42"/>
  <c r="AH120" i="42"/>
  <c r="AG120" i="42"/>
  <c r="V120" i="42"/>
  <c r="Q120" i="42" s="1"/>
  <c r="S120" i="42"/>
  <c r="R120" i="42"/>
  <c r="T120" i="42" s="1"/>
  <c r="O120" i="42"/>
  <c r="W120" i="42" s="1"/>
  <c r="AK119" i="42"/>
  <c r="AJ119" i="42"/>
  <c r="AI119" i="42"/>
  <c r="AH119" i="42"/>
  <c r="AG119" i="42"/>
  <c r="V119" i="42"/>
  <c r="Q119" i="42" s="1"/>
  <c r="S119" i="42"/>
  <c r="O119" i="42"/>
  <c r="W119" i="42" s="1"/>
  <c r="AK118" i="42"/>
  <c r="AJ118" i="42"/>
  <c r="AI118" i="42"/>
  <c r="AH118" i="42"/>
  <c r="AG118" i="42"/>
  <c r="V118" i="42"/>
  <c r="Q118" i="42" s="1"/>
  <c r="S118" i="42"/>
  <c r="R118" i="42"/>
  <c r="T118" i="42" s="1"/>
  <c r="O118" i="42"/>
  <c r="W118" i="42" s="1"/>
  <c r="AK117" i="42"/>
  <c r="AJ117" i="42"/>
  <c r="AI117" i="42"/>
  <c r="AH117" i="42"/>
  <c r="AG117" i="42"/>
  <c r="V117" i="42"/>
  <c r="R117" i="42"/>
  <c r="P117" i="42"/>
  <c r="W117" i="42"/>
  <c r="AK116" i="42"/>
  <c r="AJ116" i="42"/>
  <c r="AI116" i="42"/>
  <c r="AH116" i="42"/>
  <c r="AG116" i="42"/>
  <c r="V116" i="42"/>
  <c r="Q116" i="42" s="1"/>
  <c r="S116" i="42"/>
  <c r="O116" i="42"/>
  <c r="W116" i="42" s="1"/>
  <c r="AK115" i="42"/>
  <c r="AJ115" i="42"/>
  <c r="AI115" i="42"/>
  <c r="AH115" i="42"/>
  <c r="AG115" i="42"/>
  <c r="V115" i="42"/>
  <c r="Q115" i="42" s="1"/>
  <c r="S115" i="42"/>
  <c r="R115" i="42"/>
  <c r="T115" i="42" s="1"/>
  <c r="O115" i="42"/>
  <c r="W115" i="42" s="1"/>
  <c r="AK114" i="42"/>
  <c r="AJ114" i="42"/>
  <c r="AI114" i="42"/>
  <c r="AH114" i="42"/>
  <c r="AG114" i="42"/>
  <c r="V114" i="42"/>
  <c r="Q114" i="42" s="1"/>
  <c r="S114" i="42"/>
  <c r="O114" i="42"/>
  <c r="W114" i="42" s="1"/>
  <c r="AK113" i="42"/>
  <c r="AJ113" i="42"/>
  <c r="AI113" i="42"/>
  <c r="AH113" i="42"/>
  <c r="AG113" i="42"/>
  <c r="V113" i="42"/>
  <c r="Q113" i="42" s="1"/>
  <c r="S113" i="42"/>
  <c r="R113" i="42"/>
  <c r="T113" i="42" s="1"/>
  <c r="O113" i="42"/>
  <c r="W113" i="42" s="1"/>
  <c r="AK112" i="42"/>
  <c r="AJ112" i="42"/>
  <c r="AI112" i="42"/>
  <c r="AH112" i="42"/>
  <c r="AG112" i="42"/>
  <c r="V112" i="42"/>
  <c r="Q112" i="42" s="1"/>
  <c r="S112" i="42"/>
  <c r="O112" i="42"/>
  <c r="W112" i="42" s="1"/>
  <c r="AK111" i="42"/>
  <c r="AJ111" i="42"/>
  <c r="AI111" i="42"/>
  <c r="AH111" i="42"/>
  <c r="AG111" i="42"/>
  <c r="V111" i="42"/>
  <c r="Q111" i="42" s="1"/>
  <c r="S111" i="42"/>
  <c r="R111" i="42"/>
  <c r="T111" i="42" s="1"/>
  <c r="O111" i="42"/>
  <c r="W111" i="42" s="1"/>
  <c r="AK110" i="42"/>
  <c r="AJ110" i="42"/>
  <c r="AI110" i="42"/>
  <c r="AH110" i="42"/>
  <c r="AG110" i="42"/>
  <c r="V110" i="42"/>
  <c r="Q110" i="42" s="1"/>
  <c r="S110" i="42"/>
  <c r="R110" i="42"/>
  <c r="T110" i="42" s="1"/>
  <c r="O110" i="42"/>
  <c r="AA110" i="42" s="1"/>
  <c r="AK109" i="42"/>
  <c r="AJ109" i="42"/>
  <c r="AI109" i="42"/>
  <c r="AH109" i="42"/>
  <c r="AG109" i="42"/>
  <c r="V109" i="42"/>
  <c r="R109" i="42"/>
  <c r="P109" i="42"/>
  <c r="W109" i="42"/>
  <c r="AK108" i="42"/>
  <c r="AJ108" i="42"/>
  <c r="AI108" i="42"/>
  <c r="AH108" i="42"/>
  <c r="AG108" i="42"/>
  <c r="V108" i="42"/>
  <c r="Q108" i="42" s="1"/>
  <c r="S108" i="42"/>
  <c r="R108" i="42"/>
  <c r="T108" i="42" s="1"/>
  <c r="O108" i="42"/>
  <c r="W108" i="42" s="1"/>
  <c r="AK107" i="42"/>
  <c r="AJ107" i="42"/>
  <c r="AI107" i="42"/>
  <c r="AH107" i="42"/>
  <c r="AG107" i="42"/>
  <c r="V107" i="42"/>
  <c r="S107" i="42" s="1"/>
  <c r="T107" i="42" s="1"/>
  <c r="R107" i="42"/>
  <c r="P107" i="42"/>
  <c r="W107" i="42"/>
  <c r="AK106" i="42"/>
  <c r="AJ106" i="42"/>
  <c r="AI106" i="42"/>
  <c r="AH106" i="42"/>
  <c r="AG106" i="42"/>
  <c r="V106" i="42"/>
  <c r="Q106" i="42" s="1"/>
  <c r="S106" i="42"/>
  <c r="R106" i="42"/>
  <c r="T106" i="42" s="1"/>
  <c r="O106" i="42"/>
  <c r="W106" i="42" s="1"/>
  <c r="AK105" i="42"/>
  <c r="AJ105" i="42"/>
  <c r="AI105" i="42"/>
  <c r="AH105" i="42"/>
  <c r="AG105" i="42"/>
  <c r="V105" i="42"/>
  <c r="Q105" i="42" s="1"/>
  <c r="S105" i="42"/>
  <c r="R105" i="42"/>
  <c r="T105" i="42" s="1"/>
  <c r="O105" i="42"/>
  <c r="W105" i="42" s="1"/>
  <c r="AK104" i="42"/>
  <c r="AJ104" i="42"/>
  <c r="AI104" i="42"/>
  <c r="AH104" i="42"/>
  <c r="AG104" i="42"/>
  <c r="V104" i="42"/>
  <c r="R104" i="42"/>
  <c r="P104" i="42"/>
  <c r="W104" i="42"/>
  <c r="AK103" i="42"/>
  <c r="AJ103" i="42"/>
  <c r="AI103" i="42"/>
  <c r="AH103" i="42"/>
  <c r="AG103" i="42"/>
  <c r="V103" i="42"/>
  <c r="Q103" i="42" s="1"/>
  <c r="S103" i="42"/>
  <c r="R103" i="42"/>
  <c r="T103" i="42" s="1"/>
  <c r="O103" i="42"/>
  <c r="W103" i="42" s="1"/>
  <c r="AK102" i="42"/>
  <c r="AJ102" i="42"/>
  <c r="AI102" i="42"/>
  <c r="AH102" i="42"/>
  <c r="AG102" i="42"/>
  <c r="V102" i="42"/>
  <c r="S102" i="42" s="1"/>
  <c r="R102" i="42"/>
  <c r="P102" i="42"/>
  <c r="W102" i="42"/>
  <c r="T102" i="42" s="1"/>
  <c r="AK101" i="42"/>
  <c r="AJ101" i="42"/>
  <c r="AI101" i="42"/>
  <c r="AH101" i="42"/>
  <c r="AG101" i="42"/>
  <c r="V101" i="42"/>
  <c r="Q101" i="42" s="1"/>
  <c r="S101" i="42"/>
  <c r="R101" i="42"/>
  <c r="T101" i="42" s="1"/>
  <c r="O101" i="42"/>
  <c r="W101" i="42" s="1"/>
  <c r="AK100" i="42"/>
  <c r="AJ100" i="42"/>
  <c r="AI100" i="42"/>
  <c r="AH100" i="42"/>
  <c r="AG100" i="42"/>
  <c r="V100" i="42"/>
  <c r="Q100" i="42" s="1"/>
  <c r="S100" i="42"/>
  <c r="R100" i="42"/>
  <c r="T100" i="42" s="1"/>
  <c r="O100" i="42"/>
  <c r="W100" i="42" s="1"/>
  <c r="AK99" i="42"/>
  <c r="AJ99" i="42"/>
  <c r="AI99" i="42"/>
  <c r="AH99" i="42"/>
  <c r="AG99" i="42"/>
  <c r="V99" i="42"/>
  <c r="Q99" i="42" s="1"/>
  <c r="S99" i="42"/>
  <c r="R99" i="42"/>
  <c r="W99" i="42"/>
  <c r="AK98" i="42"/>
  <c r="AJ98" i="42"/>
  <c r="AI98" i="42"/>
  <c r="AH98" i="42"/>
  <c r="AG98" i="42"/>
  <c r="V98" i="42"/>
  <c r="Q98" i="42" s="1"/>
  <c r="S98" i="42"/>
  <c r="R98" i="42"/>
  <c r="T98" i="42" s="1"/>
  <c r="O98" i="42"/>
  <c r="W98" i="42" s="1"/>
  <c r="AK97" i="42"/>
  <c r="AJ97" i="42"/>
  <c r="AI97" i="42"/>
  <c r="AH97" i="42"/>
  <c r="AG97" i="42"/>
  <c r="V97" i="42"/>
  <c r="Q97" i="42" s="1"/>
  <c r="S97" i="42"/>
  <c r="R97" i="42"/>
  <c r="T97" i="42" s="1"/>
  <c r="O97" i="42"/>
  <c r="W97" i="42" s="1"/>
  <c r="AK96" i="42"/>
  <c r="AJ96" i="42"/>
  <c r="AI96" i="42"/>
  <c r="AH96" i="42"/>
  <c r="AG96" i="42"/>
  <c r="V96" i="42"/>
  <c r="Q96" i="42" s="1"/>
  <c r="S96" i="42"/>
  <c r="R96" i="42"/>
  <c r="W96" i="42"/>
  <c r="AK95" i="42"/>
  <c r="AJ95" i="42"/>
  <c r="AI95" i="42"/>
  <c r="AH95" i="42"/>
  <c r="AG95" i="42"/>
  <c r="V95" i="42"/>
  <c r="Q95" i="42" s="1"/>
  <c r="S95" i="42"/>
  <c r="R95" i="42"/>
  <c r="T95" i="42" s="1"/>
  <c r="O95" i="42"/>
  <c r="W95" i="42" s="1"/>
  <c r="AK94" i="42"/>
  <c r="AJ94" i="42"/>
  <c r="AI94" i="42"/>
  <c r="AH94" i="42"/>
  <c r="AG94" i="42"/>
  <c r="V94" i="42"/>
  <c r="R94" i="42"/>
  <c r="P94" i="42"/>
  <c r="W94" i="42"/>
  <c r="AK93" i="42"/>
  <c r="AJ93" i="42"/>
  <c r="AI93" i="42"/>
  <c r="AH93" i="42"/>
  <c r="AG93" i="42"/>
  <c r="V93" i="42"/>
  <c r="R93" i="42"/>
  <c r="P93" i="42"/>
  <c r="W93" i="42"/>
  <c r="AK92" i="42"/>
  <c r="AJ92" i="42"/>
  <c r="AI92" i="42"/>
  <c r="AH92" i="42"/>
  <c r="AG92" i="42"/>
  <c r="V92" i="42"/>
  <c r="Q92" i="42" s="1"/>
  <c r="S92" i="42"/>
  <c r="R92" i="42"/>
  <c r="T92" i="42" s="1"/>
  <c r="O92" i="42"/>
  <c r="W92" i="42" s="1"/>
  <c r="AK91" i="42"/>
  <c r="AJ91" i="42"/>
  <c r="AI91" i="42"/>
  <c r="AH91" i="42"/>
  <c r="AG91" i="42"/>
  <c r="V91" i="42"/>
  <c r="Q91" i="42" s="1"/>
  <c r="S91" i="42"/>
  <c r="R91" i="42"/>
  <c r="W91" i="42"/>
  <c r="AK90" i="42"/>
  <c r="AJ90" i="42"/>
  <c r="AI90" i="42"/>
  <c r="AH90" i="42"/>
  <c r="AG90" i="42"/>
  <c r="V90" i="42"/>
  <c r="Q90" i="42" s="1"/>
  <c r="S90" i="42"/>
  <c r="R90" i="42"/>
  <c r="T90" i="42" s="1"/>
  <c r="O90" i="42"/>
  <c r="W90" i="42" s="1"/>
  <c r="AK89" i="42"/>
  <c r="AJ89" i="42"/>
  <c r="AI89" i="42"/>
  <c r="AH89" i="42"/>
  <c r="AG89" i="42"/>
  <c r="V89" i="42"/>
  <c r="Q89" i="42" s="1"/>
  <c r="P89" i="42"/>
  <c r="W89" i="42"/>
  <c r="AK88" i="42"/>
  <c r="AJ88" i="42"/>
  <c r="AI88" i="42"/>
  <c r="AH88" i="42"/>
  <c r="AG88" i="42"/>
  <c r="V88" i="42"/>
  <c r="R88" i="42"/>
  <c r="P88" i="42"/>
  <c r="W88" i="42"/>
  <c r="AK87" i="42"/>
  <c r="AJ87" i="42"/>
  <c r="AI87" i="42"/>
  <c r="AH87" i="42"/>
  <c r="AG87" i="42"/>
  <c r="V87" i="42"/>
  <c r="Q87" i="42" s="1"/>
  <c r="S87" i="42"/>
  <c r="R87" i="42"/>
  <c r="T87" i="42" s="1"/>
  <c r="O87" i="42"/>
  <c r="W87" i="42" s="1"/>
  <c r="AK86" i="42"/>
  <c r="AJ86" i="42"/>
  <c r="AI86" i="42"/>
  <c r="AH86" i="42"/>
  <c r="AG86" i="42"/>
  <c r="V86" i="42"/>
  <c r="R86" i="42"/>
  <c r="P86" i="42"/>
  <c r="W86" i="42"/>
  <c r="AK85" i="42"/>
  <c r="AJ85" i="42"/>
  <c r="AI85" i="42"/>
  <c r="AH85" i="42"/>
  <c r="AG85" i="42"/>
  <c r="V85" i="42"/>
  <c r="Q85" i="42" s="1"/>
  <c r="S85" i="42"/>
  <c r="R85" i="42"/>
  <c r="T85" i="42" s="1"/>
  <c r="O85" i="42"/>
  <c r="W85" i="42" s="1"/>
  <c r="AK84" i="42"/>
  <c r="AJ84" i="42"/>
  <c r="AI84" i="42"/>
  <c r="AH84" i="42"/>
  <c r="AG84" i="42"/>
  <c r="V84" i="42"/>
  <c r="Q84" i="42" s="1"/>
  <c r="S84" i="42"/>
  <c r="R84" i="42"/>
  <c r="T84" i="42" s="1"/>
  <c r="O84" i="42"/>
  <c r="W84" i="42" s="1"/>
  <c r="AK83" i="42"/>
  <c r="AJ83" i="42"/>
  <c r="AI83" i="42"/>
  <c r="AH83" i="42"/>
  <c r="AG83" i="42"/>
  <c r="V83" i="42"/>
  <c r="Q83" i="42" s="1"/>
  <c r="S83" i="42"/>
  <c r="R83" i="42"/>
  <c r="T83" i="42" s="1"/>
  <c r="O83" i="42"/>
  <c r="W83" i="42" s="1"/>
  <c r="AK82" i="42"/>
  <c r="AJ82" i="42"/>
  <c r="AI82" i="42"/>
  <c r="AH82" i="42"/>
  <c r="AG82" i="42"/>
  <c r="V82" i="42"/>
  <c r="Q82" i="42" s="1"/>
  <c r="S82" i="42"/>
  <c r="R82" i="42"/>
  <c r="T82" i="42" s="1"/>
  <c r="O82" i="42"/>
  <c r="W82" i="42" s="1"/>
  <c r="AK81" i="42"/>
  <c r="AJ81" i="42"/>
  <c r="AI81" i="42"/>
  <c r="AH81" i="42"/>
  <c r="AG81" i="42"/>
  <c r="V81" i="42"/>
  <c r="Q81" i="42" s="1"/>
  <c r="S81" i="42"/>
  <c r="R81" i="42"/>
  <c r="T81" i="42" s="1"/>
  <c r="O81" i="42"/>
  <c r="W81" i="42" s="1"/>
  <c r="AK80" i="42"/>
  <c r="AJ80" i="42"/>
  <c r="AI80" i="42"/>
  <c r="AH80" i="42"/>
  <c r="AG80" i="42"/>
  <c r="V80" i="42"/>
  <c r="Q80" i="42" s="1"/>
  <c r="S80" i="42"/>
  <c r="R80" i="42"/>
  <c r="T80" i="42" s="1"/>
  <c r="O80" i="42"/>
  <c r="W80" i="42" s="1"/>
  <c r="AK79" i="42"/>
  <c r="AJ79" i="42"/>
  <c r="AI79" i="42"/>
  <c r="AH79" i="42"/>
  <c r="AG79" i="42"/>
  <c r="V79" i="42"/>
  <c r="Q79" i="42" s="1"/>
  <c r="S79" i="42"/>
  <c r="R79" i="42"/>
  <c r="T79" i="42" s="1"/>
  <c r="O79" i="42"/>
  <c r="W79" i="42" s="1"/>
  <c r="AK78" i="42"/>
  <c r="AJ78" i="42"/>
  <c r="AI78" i="42"/>
  <c r="AH78" i="42"/>
  <c r="AG78" i="42"/>
  <c r="V78" i="42"/>
  <c r="R78" i="42" s="1"/>
  <c r="T78" i="42" s="1"/>
  <c r="S78" i="42"/>
  <c r="Q78" i="42"/>
  <c r="O78" i="42"/>
  <c r="W78" i="42" s="1"/>
  <c r="AK77" i="42"/>
  <c r="AJ77" i="42"/>
  <c r="AI77" i="42"/>
  <c r="AH77" i="42"/>
  <c r="AG77" i="42"/>
  <c r="V77" i="42"/>
  <c r="S77" i="42"/>
  <c r="R77" i="42"/>
  <c r="T77" i="42" s="1"/>
  <c r="Q77" i="42"/>
  <c r="O77" i="42"/>
  <c r="W77" i="42" s="1"/>
  <c r="AK76" i="42"/>
  <c r="AJ76" i="42"/>
  <c r="AI76" i="42"/>
  <c r="AH76" i="42"/>
  <c r="AG76" i="42"/>
  <c r="V76" i="42"/>
  <c r="Q76" i="42" s="1"/>
  <c r="S76" i="42"/>
  <c r="R76" i="42"/>
  <c r="T76" i="42" s="1"/>
  <c r="O76" i="42"/>
  <c r="W76" i="42" s="1"/>
  <c r="AK75" i="42"/>
  <c r="AJ75" i="42"/>
  <c r="AI75" i="42"/>
  <c r="AH75" i="42"/>
  <c r="AG75" i="42"/>
  <c r="V75" i="42"/>
  <c r="Q75" i="42" s="1"/>
  <c r="S75" i="42"/>
  <c r="R75" i="42"/>
  <c r="T75" i="42" s="1"/>
  <c r="O75" i="42"/>
  <c r="W75" i="42" s="1"/>
  <c r="AK74" i="42"/>
  <c r="AJ74" i="42"/>
  <c r="AI74" i="42"/>
  <c r="AH74" i="42"/>
  <c r="AG74" i="42"/>
  <c r="V74" i="42"/>
  <c r="R74" i="42"/>
  <c r="P74" i="42"/>
  <c r="W74" i="42"/>
  <c r="AK73" i="42"/>
  <c r="AJ73" i="42"/>
  <c r="AI73" i="42"/>
  <c r="AH73" i="42"/>
  <c r="AG73" i="42"/>
  <c r="V73" i="42"/>
  <c r="Q73" i="42" s="1"/>
  <c r="S73" i="42"/>
  <c r="R73" i="42"/>
  <c r="T73" i="42" s="1"/>
  <c r="O73" i="42"/>
  <c r="W73" i="42" s="1"/>
  <c r="AK72" i="42"/>
  <c r="AJ72" i="42"/>
  <c r="AI72" i="42"/>
  <c r="AH72" i="42"/>
  <c r="AG72" i="42"/>
  <c r="V72" i="42"/>
  <c r="Q72" i="42" s="1"/>
  <c r="S72" i="42"/>
  <c r="R72" i="42"/>
  <c r="T72" i="42" s="1"/>
  <c r="O72" i="42"/>
  <c r="W72" i="42" s="1"/>
  <c r="AK71" i="42"/>
  <c r="AJ71" i="42"/>
  <c r="AI71" i="42"/>
  <c r="AH71" i="42"/>
  <c r="AG71" i="42"/>
  <c r="V71" i="42"/>
  <c r="Q71" i="42" s="1"/>
  <c r="S71" i="42"/>
  <c r="R71" i="42"/>
  <c r="T71" i="42" s="1"/>
  <c r="O71" i="42"/>
  <c r="W71" i="42" s="1"/>
  <c r="AK70" i="42"/>
  <c r="AJ70" i="42"/>
  <c r="AI70" i="42"/>
  <c r="AH70" i="42"/>
  <c r="AG70" i="42"/>
  <c r="V70" i="42"/>
  <c r="Q70" i="42" s="1"/>
  <c r="S70" i="42"/>
  <c r="R70" i="42"/>
  <c r="T70" i="42" s="1"/>
  <c r="O70" i="42"/>
  <c r="W70" i="42" s="1"/>
  <c r="AK69" i="42"/>
  <c r="AJ69" i="42"/>
  <c r="AI69" i="42"/>
  <c r="AH69" i="42"/>
  <c r="AG69" i="42"/>
  <c r="V69" i="42"/>
  <c r="Q69" i="42" s="1"/>
  <c r="S69" i="42"/>
  <c r="R69" i="42"/>
  <c r="T69" i="42" s="1"/>
  <c r="O69" i="42"/>
  <c r="W69" i="42" s="1"/>
  <c r="AK68" i="42"/>
  <c r="AJ68" i="42"/>
  <c r="AI68" i="42"/>
  <c r="AH68" i="42"/>
  <c r="AG68" i="42"/>
  <c r="V68" i="42"/>
  <c r="Q68" i="42" s="1"/>
  <c r="S68" i="42"/>
  <c r="R68" i="42"/>
  <c r="W68" i="42"/>
  <c r="AK67" i="42"/>
  <c r="AJ67" i="42"/>
  <c r="AI67" i="42"/>
  <c r="AH67" i="42"/>
  <c r="AG67" i="42"/>
  <c r="V67" i="42"/>
  <c r="Q67" i="42" s="1"/>
  <c r="S67" i="42"/>
  <c r="R67" i="42"/>
  <c r="T67" i="42" s="1"/>
  <c r="O67" i="42"/>
  <c r="W67" i="42" s="1"/>
  <c r="AK66" i="42"/>
  <c r="AJ66" i="42"/>
  <c r="AI66" i="42"/>
  <c r="AH66" i="42"/>
  <c r="AG66" i="42"/>
  <c r="V66" i="42"/>
  <c r="R66" i="42"/>
  <c r="P66" i="42"/>
  <c r="W66" i="42"/>
  <c r="AK65" i="42"/>
  <c r="AJ65" i="42"/>
  <c r="AI65" i="42"/>
  <c r="AH65" i="42"/>
  <c r="AG65" i="42"/>
  <c r="V65" i="42"/>
  <c r="Q65" i="42" s="1"/>
  <c r="S65" i="42"/>
  <c r="R65" i="42"/>
  <c r="T65" i="42" s="1"/>
  <c r="O65" i="42"/>
  <c r="W65" i="42" s="1"/>
  <c r="AK64" i="42"/>
  <c r="AJ64" i="42"/>
  <c r="AI64" i="42"/>
  <c r="AH64" i="42"/>
  <c r="AG64" i="42"/>
  <c r="V64" i="42"/>
  <c r="R64" i="42"/>
  <c r="P64" i="42"/>
  <c r="W64" i="42"/>
  <c r="AK63" i="42"/>
  <c r="AJ63" i="42"/>
  <c r="AI63" i="42"/>
  <c r="AH63" i="42"/>
  <c r="AG63" i="42"/>
  <c r="V63" i="42"/>
  <c r="Q63" i="42" s="1"/>
  <c r="S63" i="42"/>
  <c r="R63" i="42"/>
  <c r="T63" i="42" s="1"/>
  <c r="O63" i="42"/>
  <c r="W63" i="42" s="1"/>
  <c r="AK62" i="42"/>
  <c r="AJ62" i="42"/>
  <c r="AI62" i="42"/>
  <c r="AH62" i="42"/>
  <c r="AG62" i="42"/>
  <c r="V62" i="42"/>
  <c r="Q62" i="42" s="1"/>
  <c r="S62" i="42"/>
  <c r="R62" i="42"/>
  <c r="W62" i="42"/>
  <c r="AK61" i="42"/>
  <c r="AJ61" i="42"/>
  <c r="AI61" i="42"/>
  <c r="AH61" i="42"/>
  <c r="AG61" i="42"/>
  <c r="V61" i="42"/>
  <c r="Q61" i="42" s="1"/>
  <c r="S61" i="42"/>
  <c r="R61" i="42"/>
  <c r="T61" i="42" s="1"/>
  <c r="O61" i="42"/>
  <c r="W61" i="42" s="1"/>
  <c r="AK60" i="42"/>
  <c r="AJ60" i="42"/>
  <c r="AI60" i="42"/>
  <c r="AH60" i="42"/>
  <c r="AG60" i="42"/>
  <c r="V60" i="42"/>
  <c r="R60" i="42"/>
  <c r="P60" i="42"/>
  <c r="W60" i="42"/>
  <c r="AK59" i="42"/>
  <c r="AJ59" i="42"/>
  <c r="AI59" i="42"/>
  <c r="AH59" i="42"/>
  <c r="AG59" i="42"/>
  <c r="V59" i="42"/>
  <c r="R59" i="42"/>
  <c r="P59" i="42"/>
  <c r="W59" i="42"/>
  <c r="AK58" i="42"/>
  <c r="AJ58" i="42"/>
  <c r="AI58" i="42"/>
  <c r="AH58" i="42"/>
  <c r="AG58" i="42"/>
  <c r="V58" i="42"/>
  <c r="Q58" i="42" s="1"/>
  <c r="S58" i="42"/>
  <c r="R58" i="42"/>
  <c r="W58" i="42"/>
  <c r="AK57" i="42"/>
  <c r="AJ57" i="42"/>
  <c r="AI57" i="42"/>
  <c r="AH57" i="42"/>
  <c r="AG57" i="42"/>
  <c r="V57" i="42"/>
  <c r="R57" i="42"/>
  <c r="P57" i="42"/>
  <c r="W57" i="42"/>
  <c r="AK56" i="42"/>
  <c r="AJ56" i="42"/>
  <c r="AI56" i="42"/>
  <c r="AH56" i="42"/>
  <c r="AG56" i="42"/>
  <c r="V56" i="42"/>
  <c r="Q56" i="42" s="1"/>
  <c r="S56" i="42"/>
  <c r="R56" i="42"/>
  <c r="T56" i="42" s="1"/>
  <c r="O56" i="42"/>
  <c r="W56" i="42" s="1"/>
  <c r="AK55" i="42"/>
  <c r="AJ55" i="42"/>
  <c r="AI55" i="42"/>
  <c r="AH55" i="42"/>
  <c r="AG55" i="42"/>
  <c r="V55" i="42"/>
  <c r="Q55" i="42" s="1"/>
  <c r="S55" i="42"/>
  <c r="R55" i="42"/>
  <c r="T55" i="42" s="1"/>
  <c r="O55" i="42"/>
  <c r="W55" i="42" s="1"/>
  <c r="AK54" i="42"/>
  <c r="AJ54" i="42"/>
  <c r="AI54" i="42"/>
  <c r="AH54" i="42"/>
  <c r="AG54" i="42"/>
  <c r="V54" i="42"/>
  <c r="Q54" i="42" s="1"/>
  <c r="S54" i="42"/>
  <c r="R54" i="42"/>
  <c r="T54" i="42" s="1"/>
  <c r="O54" i="42"/>
  <c r="W54" i="42" s="1"/>
  <c r="AK53" i="42"/>
  <c r="AJ53" i="42"/>
  <c r="AI53" i="42"/>
  <c r="AH53" i="42"/>
  <c r="AG53" i="42"/>
  <c r="V53" i="42"/>
  <c r="Q53" i="42" s="1"/>
  <c r="S53" i="42"/>
  <c r="R53" i="42"/>
  <c r="T53" i="42" s="1"/>
  <c r="O53" i="42"/>
  <c r="W53" i="42" s="1"/>
  <c r="AK52" i="42"/>
  <c r="AJ52" i="42"/>
  <c r="AI52" i="42"/>
  <c r="AH52" i="42"/>
  <c r="AG52" i="42"/>
  <c r="V52" i="42"/>
  <c r="Q52" i="42" s="1"/>
  <c r="S52" i="42"/>
  <c r="R52" i="42"/>
  <c r="T52" i="42" s="1"/>
  <c r="O52" i="42"/>
  <c r="W52" i="42" s="1"/>
  <c r="AK51" i="42"/>
  <c r="AJ51" i="42"/>
  <c r="AI51" i="42"/>
  <c r="AH51" i="42"/>
  <c r="AG51" i="42"/>
  <c r="V51" i="42"/>
  <c r="Q51" i="42" s="1"/>
  <c r="S51" i="42"/>
  <c r="R51" i="42"/>
  <c r="T51" i="42" s="1"/>
  <c r="O51" i="42"/>
  <c r="W51" i="42" s="1"/>
  <c r="AK50" i="42"/>
  <c r="AJ50" i="42"/>
  <c r="AI50" i="42"/>
  <c r="AH50" i="42"/>
  <c r="AG50" i="42"/>
  <c r="V50" i="42"/>
  <c r="Q50" i="42" s="1"/>
  <c r="S50" i="42"/>
  <c r="R50" i="42"/>
  <c r="T50" i="42" s="1"/>
  <c r="O50" i="42"/>
  <c r="W50" i="42" s="1"/>
  <c r="AK49" i="42"/>
  <c r="AJ49" i="42"/>
  <c r="AI49" i="42"/>
  <c r="AH49" i="42"/>
  <c r="AG49" i="42"/>
  <c r="V49" i="42"/>
  <c r="Q49" i="42" s="1"/>
  <c r="S49" i="42"/>
  <c r="R49" i="42"/>
  <c r="T49" i="42" s="1"/>
  <c r="O49" i="42"/>
  <c r="W49" i="42" s="1"/>
  <c r="AK48" i="42"/>
  <c r="AJ48" i="42"/>
  <c r="AI48" i="42"/>
  <c r="AH48" i="42"/>
  <c r="AG48" i="42"/>
  <c r="V48" i="42"/>
  <c r="Q48" i="42" s="1"/>
  <c r="S48" i="42"/>
  <c r="R48" i="42"/>
  <c r="T48" i="42" s="1"/>
  <c r="O48" i="42"/>
  <c r="W48" i="42" s="1"/>
  <c r="AK47" i="42"/>
  <c r="AJ47" i="42"/>
  <c r="AI47" i="42"/>
  <c r="AH47" i="42"/>
  <c r="AG47" i="42"/>
  <c r="V47" i="42"/>
  <c r="Q47" i="42" s="1"/>
  <c r="S47" i="42"/>
  <c r="R47" i="42"/>
  <c r="T47" i="42" s="1"/>
  <c r="O47" i="42"/>
  <c r="W47" i="42" s="1"/>
  <c r="AK46" i="42"/>
  <c r="AJ46" i="42"/>
  <c r="AI46" i="42"/>
  <c r="AH46" i="42"/>
  <c r="AG46" i="42"/>
  <c r="V46" i="42"/>
  <c r="Q46" i="42" s="1"/>
  <c r="S46" i="42"/>
  <c r="R46" i="42"/>
  <c r="T46" i="42" s="1"/>
  <c r="O46" i="42"/>
  <c r="W46" i="42" s="1"/>
  <c r="AK45" i="42"/>
  <c r="AJ45" i="42"/>
  <c r="AI45" i="42"/>
  <c r="AH45" i="42"/>
  <c r="AG45" i="42"/>
  <c r="V45" i="42"/>
  <c r="Q45" i="42" s="1"/>
  <c r="S45" i="42"/>
  <c r="R45" i="42"/>
  <c r="T45" i="42" s="1"/>
  <c r="O45" i="42"/>
  <c r="W45" i="42" s="1"/>
  <c r="AK44" i="42"/>
  <c r="AJ44" i="42"/>
  <c r="AI44" i="42"/>
  <c r="AH44" i="42"/>
  <c r="AG44" i="42"/>
  <c r="V44" i="42"/>
  <c r="Q44" i="42" s="1"/>
  <c r="S44" i="42"/>
  <c r="R44" i="42"/>
  <c r="T44" i="42" s="1"/>
  <c r="O44" i="42"/>
  <c r="W44" i="42" s="1"/>
  <c r="AK43" i="42"/>
  <c r="AJ43" i="42"/>
  <c r="AI43" i="42"/>
  <c r="AH43" i="42"/>
  <c r="AG43" i="42"/>
  <c r="V43" i="42"/>
  <c r="Q43" i="42" s="1"/>
  <c r="S43" i="42"/>
  <c r="R43" i="42"/>
  <c r="T43" i="42" s="1"/>
  <c r="O43" i="42"/>
  <c r="W43" i="42" s="1"/>
  <c r="AK42" i="42"/>
  <c r="AJ42" i="42"/>
  <c r="AI42" i="42"/>
  <c r="AH42" i="42"/>
  <c r="AG42" i="42"/>
  <c r="V42" i="42"/>
  <c r="R42" i="42"/>
  <c r="P42" i="42"/>
  <c r="W42" i="42"/>
  <c r="AK41" i="42"/>
  <c r="AJ41" i="42"/>
  <c r="AI41" i="42"/>
  <c r="AH41" i="42"/>
  <c r="AG41" i="42"/>
  <c r="V41" i="42"/>
  <c r="R41" i="42"/>
  <c r="P41" i="42"/>
  <c r="W41" i="42"/>
  <c r="AK40" i="42"/>
  <c r="AJ40" i="42"/>
  <c r="AI40" i="42"/>
  <c r="AH40" i="42"/>
  <c r="AG40" i="42"/>
  <c r="V40" i="42"/>
  <c r="R40" i="42"/>
  <c r="P40" i="42"/>
  <c r="W40" i="42"/>
  <c r="AK39" i="42"/>
  <c r="AJ39" i="42"/>
  <c r="AI39" i="42"/>
  <c r="AH39" i="42"/>
  <c r="AG39" i="42"/>
  <c r="V39" i="42"/>
  <c r="Q39" i="42" s="1"/>
  <c r="S39" i="42"/>
  <c r="R39" i="42"/>
  <c r="T39" i="42" s="1"/>
  <c r="O39" i="42"/>
  <c r="W39" i="42" s="1"/>
  <c r="AK38" i="42"/>
  <c r="AJ38" i="42"/>
  <c r="AI38" i="42"/>
  <c r="AH38" i="42"/>
  <c r="AG38" i="42"/>
  <c r="V38" i="42"/>
  <c r="R38" i="42"/>
  <c r="P38" i="42"/>
  <c r="W38" i="42"/>
  <c r="AK37" i="42"/>
  <c r="AJ37" i="42"/>
  <c r="AI37" i="42"/>
  <c r="AH37" i="42"/>
  <c r="AG37" i="42"/>
  <c r="V37" i="42"/>
  <c r="Q37" i="42" s="1"/>
  <c r="S37" i="42"/>
  <c r="R37" i="42"/>
  <c r="T37" i="42" s="1"/>
  <c r="O37" i="42"/>
  <c r="W37" i="42" s="1"/>
  <c r="AK36" i="42"/>
  <c r="AJ36" i="42"/>
  <c r="AI36" i="42"/>
  <c r="AH36" i="42"/>
  <c r="AG36" i="42"/>
  <c r="V36" i="42"/>
  <c r="Q36" i="42" s="1"/>
  <c r="S36" i="42"/>
  <c r="O36" i="42"/>
  <c r="W36" i="42" s="1"/>
  <c r="AK35" i="42"/>
  <c r="AJ35" i="42"/>
  <c r="AI35" i="42"/>
  <c r="AH35" i="42"/>
  <c r="AG35" i="42"/>
  <c r="V35" i="42"/>
  <c r="Q35" i="42" s="1"/>
  <c r="S35" i="42"/>
  <c r="R35" i="42"/>
  <c r="T35" i="42" s="1"/>
  <c r="O35" i="42"/>
  <c r="W35" i="42" s="1"/>
  <c r="AK34" i="42"/>
  <c r="AJ34" i="42"/>
  <c r="AI34" i="42"/>
  <c r="AH34" i="42"/>
  <c r="AG34" i="42"/>
  <c r="V34" i="42"/>
  <c r="R34" i="42"/>
  <c r="P34" i="42"/>
  <c r="W34" i="42"/>
  <c r="AK33" i="42"/>
  <c r="AJ33" i="42"/>
  <c r="AI33" i="42"/>
  <c r="AH33" i="42"/>
  <c r="AG33" i="42"/>
  <c r="V33" i="42"/>
  <c r="Q33" i="42" s="1"/>
  <c r="S33" i="42"/>
  <c r="O33" i="42"/>
  <c r="W33" i="42" s="1"/>
  <c r="AK32" i="42"/>
  <c r="AJ32" i="42"/>
  <c r="AI32" i="42"/>
  <c r="AH32" i="42"/>
  <c r="AG32" i="42"/>
  <c r="V32" i="42"/>
  <c r="R32" i="42"/>
  <c r="P32" i="42"/>
  <c r="W32" i="42"/>
  <c r="AK31" i="42"/>
  <c r="AJ31" i="42"/>
  <c r="AI31" i="42"/>
  <c r="AH31" i="42"/>
  <c r="AG31" i="42"/>
  <c r="V31" i="42"/>
  <c r="Q31" i="42" s="1"/>
  <c r="S31" i="42"/>
  <c r="R31" i="42"/>
  <c r="T31" i="42" s="1"/>
  <c r="O31" i="42"/>
  <c r="W31" i="42" s="1"/>
  <c r="AK30" i="42"/>
  <c r="AJ30" i="42"/>
  <c r="AI30" i="42"/>
  <c r="AH30" i="42"/>
  <c r="AG30" i="42"/>
  <c r="V30" i="42"/>
  <c r="Q30" i="42" s="1"/>
  <c r="S30" i="42"/>
  <c r="O30" i="42"/>
  <c r="W30" i="42" s="1"/>
  <c r="AK29" i="42"/>
  <c r="AJ29" i="42"/>
  <c r="AI29" i="42"/>
  <c r="AH29" i="42"/>
  <c r="AG29" i="42"/>
  <c r="V29" i="42"/>
  <c r="Q29" i="42" s="1"/>
  <c r="S29" i="42"/>
  <c r="R29" i="42"/>
  <c r="T29" i="42" s="1"/>
  <c r="O29" i="42"/>
  <c r="W29" i="42" s="1"/>
  <c r="AK28" i="42"/>
  <c r="AJ28" i="42"/>
  <c r="AI28" i="42"/>
  <c r="AH28" i="42"/>
  <c r="AG28" i="42"/>
  <c r="V28" i="42"/>
  <c r="Q28" i="42" s="1"/>
  <c r="S28" i="42"/>
  <c r="R28" i="42"/>
  <c r="T28" i="42" s="1"/>
  <c r="O28" i="42"/>
  <c r="W28" i="42" s="1"/>
  <c r="AK27" i="42"/>
  <c r="AJ27" i="42"/>
  <c r="AI27" i="42"/>
  <c r="AH27" i="42"/>
  <c r="AG27" i="42"/>
  <c r="V27" i="42"/>
  <c r="R27" i="42"/>
  <c r="P27" i="42"/>
  <c r="W27" i="42"/>
  <c r="AK26" i="42"/>
  <c r="AJ26" i="42"/>
  <c r="AI26" i="42"/>
  <c r="AH26" i="42"/>
  <c r="AG26" i="42"/>
  <c r="V26" i="42"/>
  <c r="Q26" i="42" s="1"/>
  <c r="S26" i="42"/>
  <c r="R26" i="42"/>
  <c r="T26" i="42" s="1"/>
  <c r="O26" i="42"/>
  <c r="W26" i="42" s="1"/>
  <c r="AK25" i="42"/>
  <c r="AJ25" i="42"/>
  <c r="AI25" i="42"/>
  <c r="AH25" i="42"/>
  <c r="AG25" i="42"/>
  <c r="V25" i="42"/>
  <c r="Q25" i="42" s="1"/>
  <c r="S25" i="42"/>
  <c r="O25" i="42"/>
  <c r="W25" i="42" s="1"/>
  <c r="AK24" i="42"/>
  <c r="AJ24" i="42"/>
  <c r="AI24" i="42"/>
  <c r="AH24" i="42"/>
  <c r="AG24" i="42"/>
  <c r="V24" i="42"/>
  <c r="Q24" i="42" s="1"/>
  <c r="S24" i="42"/>
  <c r="R24" i="42"/>
  <c r="T24" i="42" s="1"/>
  <c r="O24" i="42"/>
  <c r="W24" i="42" s="1"/>
  <c r="AK23" i="42"/>
  <c r="AJ23" i="42"/>
  <c r="AI23" i="42"/>
  <c r="AH23" i="42"/>
  <c r="AG23" i="42"/>
  <c r="V23" i="42"/>
  <c r="Q23" i="42" s="1"/>
  <c r="S23" i="42"/>
  <c r="R23" i="42"/>
  <c r="T23" i="42" s="1"/>
  <c r="O23" i="42"/>
  <c r="W23" i="42" s="1"/>
  <c r="AK22" i="42"/>
  <c r="AJ22" i="42"/>
  <c r="AI22" i="42"/>
  <c r="AH22" i="42"/>
  <c r="AG22" i="42"/>
  <c r="V22" i="42"/>
  <c r="Q22" i="42" s="1"/>
  <c r="S22" i="42"/>
  <c r="O22" i="42"/>
  <c r="W22" i="42" s="1"/>
  <c r="AK21" i="42"/>
  <c r="AJ21" i="42"/>
  <c r="AI21" i="42"/>
  <c r="AH21" i="42"/>
  <c r="AG21" i="42"/>
  <c r="V21" i="42"/>
  <c r="Q21" i="42" s="1"/>
  <c r="S21" i="42"/>
  <c r="R21" i="42"/>
  <c r="T21" i="42" s="1"/>
  <c r="O21" i="42"/>
  <c r="W21" i="42" s="1"/>
  <c r="AK20" i="42"/>
  <c r="AJ20" i="42"/>
  <c r="AI20" i="42"/>
  <c r="AH20" i="42"/>
  <c r="AG20" i="42"/>
  <c r="V20" i="42"/>
  <c r="Q20" i="42" s="1"/>
  <c r="S20" i="42"/>
  <c r="R20" i="42"/>
  <c r="T20" i="42" s="1"/>
  <c r="O20" i="42"/>
  <c r="W20" i="42" s="1"/>
  <c r="AK19" i="42"/>
  <c r="AJ19" i="42"/>
  <c r="AI19" i="42"/>
  <c r="AH19" i="42"/>
  <c r="AG19" i="42"/>
  <c r="V19" i="42"/>
  <c r="Q19" i="42" s="1"/>
  <c r="S19" i="42"/>
  <c r="R19" i="42"/>
  <c r="W19" i="42"/>
  <c r="AK18" i="42"/>
  <c r="AJ18" i="42"/>
  <c r="AI18" i="42"/>
  <c r="AH18" i="42"/>
  <c r="AG18" i="42"/>
  <c r="V18" i="42"/>
  <c r="Q18" i="42" s="1"/>
  <c r="P18" i="42"/>
  <c r="W18" i="42"/>
  <c r="AK17" i="42"/>
  <c r="AJ17" i="42"/>
  <c r="AI17" i="42"/>
  <c r="AH17" i="42"/>
  <c r="AG17" i="42"/>
  <c r="V17" i="42"/>
  <c r="Q17" i="42" s="1"/>
  <c r="S17" i="42"/>
  <c r="R17" i="42"/>
  <c r="T17" i="42" s="1"/>
  <c r="O17" i="42"/>
  <c r="W17" i="42" s="1"/>
  <c r="AK16" i="42"/>
  <c r="AJ16" i="42"/>
  <c r="AI16" i="42"/>
  <c r="AH16" i="42"/>
  <c r="AG16" i="42"/>
  <c r="V16" i="42"/>
  <c r="S16" i="42" s="1"/>
  <c r="R16" i="42"/>
  <c r="P16" i="42"/>
  <c r="W16" i="42"/>
  <c r="AK15" i="42"/>
  <c r="AJ15" i="42"/>
  <c r="AI15" i="42"/>
  <c r="AH15" i="42"/>
  <c r="AG15" i="42"/>
  <c r="V15" i="42"/>
  <c r="Q15" i="42" s="1"/>
  <c r="S15" i="42"/>
  <c r="R15" i="42"/>
  <c r="T15" i="42" s="1"/>
  <c r="O15" i="42"/>
  <c r="W15" i="42" s="1"/>
  <c r="AK14" i="42"/>
  <c r="AJ14" i="42"/>
  <c r="AI14" i="42"/>
  <c r="AH14" i="42"/>
  <c r="AG14" i="42"/>
  <c r="V14" i="42"/>
  <c r="Q14" i="42" s="1"/>
  <c r="S14" i="42"/>
  <c r="R14" i="42"/>
  <c r="T14" i="42" s="1"/>
  <c r="O14" i="42"/>
  <c r="W14" i="42" s="1"/>
  <c r="AK13" i="42"/>
  <c r="AJ13" i="42"/>
  <c r="AI13" i="42"/>
  <c r="AH13" i="42"/>
  <c r="AG13" i="42"/>
  <c r="V13" i="42"/>
  <c r="S13" i="42" s="1"/>
  <c r="R13" i="42"/>
  <c r="P13" i="42"/>
  <c r="W13" i="42"/>
  <c r="AK12" i="42"/>
  <c r="AJ12" i="42"/>
  <c r="AI12" i="42"/>
  <c r="AH12" i="42"/>
  <c r="AG12" i="42"/>
  <c r="V12" i="42"/>
  <c r="Q12" i="42" s="1"/>
  <c r="S12" i="42"/>
  <c r="O12" i="42"/>
  <c r="W12" i="42" s="1"/>
  <c r="AK11" i="42"/>
  <c r="AJ11" i="42"/>
  <c r="AI11" i="42"/>
  <c r="AH11" i="42"/>
  <c r="AG11" i="42"/>
  <c r="V11" i="42"/>
  <c r="Q11" i="42" s="1"/>
  <c r="S11" i="42"/>
  <c r="R11" i="42"/>
  <c r="T11" i="42" s="1"/>
  <c r="O11" i="42"/>
  <c r="W11" i="42" s="1"/>
  <c r="AK10" i="42"/>
  <c r="AJ10" i="42"/>
  <c r="AI10" i="42"/>
  <c r="AH10" i="42"/>
  <c r="AG10" i="42"/>
  <c r="V10" i="42"/>
  <c r="Q10" i="42" s="1"/>
  <c r="S10" i="42"/>
  <c r="R10" i="42"/>
  <c r="T10" i="42" s="1"/>
  <c r="O10" i="42"/>
  <c r="W10" i="42" s="1"/>
  <c r="AK9" i="42"/>
  <c r="AJ9" i="42"/>
  <c r="AI9" i="42"/>
  <c r="AH9" i="42"/>
  <c r="AG9" i="42"/>
  <c r="V9" i="42"/>
  <c r="Q9" i="42" s="1"/>
  <c r="S9" i="42"/>
  <c r="R9" i="42"/>
  <c r="T9" i="42" s="1"/>
  <c r="O9" i="42"/>
  <c r="W9" i="42" s="1"/>
  <c r="AK8" i="42"/>
  <c r="AJ8" i="42"/>
  <c r="AI8" i="42"/>
  <c r="AH8" i="42"/>
  <c r="AG8" i="42"/>
  <c r="V8" i="42"/>
  <c r="Q8" i="42" s="1"/>
  <c r="S8" i="42"/>
  <c r="R8" i="42"/>
  <c r="T8" i="42" s="1"/>
  <c r="O8" i="42"/>
  <c r="W8" i="42" s="1"/>
  <c r="AK7" i="42"/>
  <c r="AJ7" i="42"/>
  <c r="AI7" i="42"/>
  <c r="AH7" i="42"/>
  <c r="AG7" i="42"/>
  <c r="V7" i="42"/>
  <c r="Q7" i="42" s="1"/>
  <c r="S7" i="42"/>
  <c r="R7" i="42"/>
  <c r="T7" i="42" s="1"/>
  <c r="O7" i="42"/>
  <c r="W7" i="42" s="1"/>
  <c r="AK6" i="42"/>
  <c r="AJ6" i="42"/>
  <c r="AI6" i="42"/>
  <c r="AH6" i="42"/>
  <c r="AG6" i="42"/>
  <c r="V6" i="42"/>
  <c r="Q6" i="42" s="1"/>
  <c r="S6" i="42"/>
  <c r="R6" i="42"/>
  <c r="T6" i="42" s="1"/>
  <c r="O6" i="42"/>
  <c r="W6" i="42" s="1"/>
  <c r="AK5" i="42"/>
  <c r="AJ5" i="42"/>
  <c r="AI5" i="42"/>
  <c r="AH5" i="42"/>
  <c r="AG5" i="42"/>
  <c r="V5" i="42"/>
  <c r="Q5" i="42" s="1"/>
  <c r="S5" i="42"/>
  <c r="R5" i="42"/>
  <c r="T5" i="42" s="1"/>
  <c r="O5" i="42"/>
  <c r="W5" i="42" s="1"/>
  <c r="AG109" i="22"/>
  <c r="AH109" i="22"/>
  <c r="AI109" i="22"/>
  <c r="AJ109" i="22"/>
  <c r="AK109" i="22"/>
  <c r="AG110" i="22"/>
  <c r="AH110" i="22"/>
  <c r="AI110" i="22"/>
  <c r="AJ110" i="22"/>
  <c r="AK110" i="22"/>
  <c r="AG111" i="22"/>
  <c r="AH111" i="22"/>
  <c r="AI111" i="22"/>
  <c r="AJ111" i="22"/>
  <c r="AK111" i="22"/>
  <c r="AG112" i="22"/>
  <c r="AH112" i="22"/>
  <c r="AI112" i="22"/>
  <c r="AJ112" i="22"/>
  <c r="AK112" i="22"/>
  <c r="AG113" i="22"/>
  <c r="AH113" i="22"/>
  <c r="AI113" i="22"/>
  <c r="AJ113" i="22"/>
  <c r="AK113" i="22"/>
  <c r="AG114" i="22"/>
  <c r="AH114" i="22"/>
  <c r="AI114" i="22"/>
  <c r="AJ114" i="22"/>
  <c r="AK114" i="22"/>
  <c r="AG115" i="22"/>
  <c r="AH115" i="22"/>
  <c r="AI115" i="22"/>
  <c r="AJ115" i="22"/>
  <c r="AK115" i="22"/>
  <c r="AG116" i="22"/>
  <c r="AH116" i="22"/>
  <c r="AI116" i="22"/>
  <c r="AJ116" i="22"/>
  <c r="AK116" i="22"/>
  <c r="AG117" i="22"/>
  <c r="AH117" i="22"/>
  <c r="AI117" i="22"/>
  <c r="AJ117" i="22"/>
  <c r="AK117" i="22"/>
  <c r="AG118" i="22"/>
  <c r="AH118" i="22"/>
  <c r="AI118" i="22"/>
  <c r="AJ118" i="22"/>
  <c r="AK118" i="22"/>
  <c r="AG119" i="22"/>
  <c r="AH119" i="22"/>
  <c r="AI119" i="22"/>
  <c r="AJ119" i="22"/>
  <c r="AK119" i="22"/>
  <c r="AG120" i="22"/>
  <c r="AH120" i="22"/>
  <c r="AI120" i="22"/>
  <c r="AJ120" i="22"/>
  <c r="AK120" i="22"/>
  <c r="AG121" i="22"/>
  <c r="AH121" i="22"/>
  <c r="AI121" i="22"/>
  <c r="AJ121" i="22"/>
  <c r="AK121" i="22"/>
  <c r="AG122" i="22"/>
  <c r="AH122" i="22"/>
  <c r="AI122" i="22"/>
  <c r="AJ122" i="22"/>
  <c r="AK122" i="22"/>
  <c r="AG123" i="22"/>
  <c r="AH123" i="22"/>
  <c r="AI123" i="22"/>
  <c r="AJ123" i="22"/>
  <c r="AK123" i="22"/>
  <c r="AG124" i="22"/>
  <c r="AH124" i="22"/>
  <c r="AI124" i="22"/>
  <c r="AJ124" i="22"/>
  <c r="AK124" i="22"/>
  <c r="AG125" i="22"/>
  <c r="AH125" i="22"/>
  <c r="AI125" i="22"/>
  <c r="AJ125" i="22"/>
  <c r="AK125" i="22"/>
  <c r="AG126" i="22"/>
  <c r="AH126" i="22"/>
  <c r="AI126" i="22"/>
  <c r="AJ126" i="22"/>
  <c r="AK126" i="22"/>
  <c r="AG127" i="22"/>
  <c r="AH127" i="22"/>
  <c r="AI127" i="22"/>
  <c r="AJ127" i="22"/>
  <c r="AK127" i="22"/>
  <c r="S6" i="22"/>
  <c r="S7" i="22"/>
  <c r="S8" i="22"/>
  <c r="S9" i="22"/>
  <c r="S10" i="22"/>
  <c r="S11" i="22"/>
  <c r="S12" i="22"/>
  <c r="R13" i="22"/>
  <c r="S14" i="22"/>
  <c r="S15" i="22"/>
  <c r="R16" i="22"/>
  <c r="S17" i="22"/>
  <c r="S18" i="22"/>
  <c r="R19" i="22"/>
  <c r="S19" i="22"/>
  <c r="S20" i="22"/>
  <c r="S21" i="22"/>
  <c r="S22" i="22"/>
  <c r="S23" i="22"/>
  <c r="S24" i="22"/>
  <c r="S25" i="22"/>
  <c r="S26" i="22"/>
  <c r="R27" i="22"/>
  <c r="S28" i="22"/>
  <c r="S29" i="22"/>
  <c r="S30" i="22"/>
  <c r="S31" i="22"/>
  <c r="R32" i="22"/>
  <c r="S33" i="22"/>
  <c r="R34" i="22"/>
  <c r="S35" i="22"/>
  <c r="S36" i="22"/>
  <c r="S37" i="22"/>
  <c r="R38" i="22"/>
  <c r="S39" i="22"/>
  <c r="R40" i="22"/>
  <c r="S41" i="22"/>
  <c r="R42" i="22"/>
  <c r="S43" i="22"/>
  <c r="S44" i="22"/>
  <c r="S45" i="22"/>
  <c r="S46" i="22"/>
  <c r="S47" i="22"/>
  <c r="S48" i="22"/>
  <c r="S49" i="22"/>
  <c r="S50" i="22"/>
  <c r="S51" i="22"/>
  <c r="S52" i="22"/>
  <c r="S53" i="22"/>
  <c r="S54" i="22"/>
  <c r="S55" i="22"/>
  <c r="S56" i="22"/>
  <c r="S57" i="22"/>
  <c r="R58" i="22"/>
  <c r="S58" i="22"/>
  <c r="S59" i="22"/>
  <c r="S60" i="22"/>
  <c r="S61" i="22"/>
  <c r="R62" i="22"/>
  <c r="S62" i="22"/>
  <c r="S63" i="22"/>
  <c r="S64" i="22"/>
  <c r="S65" i="22"/>
  <c r="S66" i="22"/>
  <c r="S67" i="22"/>
  <c r="R68" i="22"/>
  <c r="S68" i="22"/>
  <c r="S69" i="22"/>
  <c r="S70" i="22"/>
  <c r="S71" i="22"/>
  <c r="S72" i="22"/>
  <c r="S73" i="22"/>
  <c r="S74" i="22"/>
  <c r="S75" i="22"/>
  <c r="S76" i="22"/>
  <c r="S77" i="22"/>
  <c r="S78" i="22"/>
  <c r="S79" i="22"/>
  <c r="S80" i="22"/>
  <c r="S81" i="22"/>
  <c r="S82" i="22"/>
  <c r="S83" i="22"/>
  <c r="S84" i="22"/>
  <c r="S85" i="22"/>
  <c r="R86" i="22"/>
  <c r="S87" i="22"/>
  <c r="R88" i="22"/>
  <c r="S89" i="22"/>
  <c r="S90" i="22"/>
  <c r="R91" i="22"/>
  <c r="S91" i="22"/>
  <c r="S92" i="22"/>
  <c r="S93" i="22"/>
  <c r="S94" i="22"/>
  <c r="S95" i="22"/>
  <c r="R96" i="22"/>
  <c r="S96" i="22"/>
  <c r="S97" i="22"/>
  <c r="S98" i="22"/>
  <c r="R99" i="22"/>
  <c r="S99" i="22"/>
  <c r="S100" i="22"/>
  <c r="S101" i="22"/>
  <c r="R102" i="22"/>
  <c r="S103" i="22"/>
  <c r="R104" i="22"/>
  <c r="S105" i="22"/>
  <c r="S106" i="22"/>
  <c r="R107" i="22"/>
  <c r="S108" i="22"/>
  <c r="S109" i="22"/>
  <c r="S110" i="22"/>
  <c r="S111" i="22"/>
  <c r="S112" i="22"/>
  <c r="S113" i="22"/>
  <c r="S114" i="22"/>
  <c r="S115" i="22"/>
  <c r="S116" i="22"/>
  <c r="R117" i="22"/>
  <c r="S118" i="22"/>
  <c r="S119" i="22"/>
  <c r="S120" i="22"/>
  <c r="S121" i="22"/>
  <c r="S122" i="22"/>
  <c r="S123" i="22"/>
  <c r="R124" i="22"/>
  <c r="R125" i="22"/>
  <c r="R126" i="22"/>
  <c r="R127" i="22"/>
  <c r="V107" i="22"/>
  <c r="W107" i="22"/>
  <c r="V108" i="22"/>
  <c r="W108" i="22"/>
  <c r="V109" i="22"/>
  <c r="Q109" i="22" s="1"/>
  <c r="V110" i="22"/>
  <c r="Q111" i="22"/>
  <c r="V111" i="22"/>
  <c r="R111" i="22" s="1"/>
  <c r="T111" i="22" s="1"/>
  <c r="W111" i="22"/>
  <c r="V112" i="22"/>
  <c r="W112" i="22"/>
  <c r="V113" i="22"/>
  <c r="V114" i="22"/>
  <c r="Q114" i="22" s="1"/>
  <c r="V115" i="22"/>
  <c r="R115" i="22" s="1"/>
  <c r="T115" i="22" s="1"/>
  <c r="W115" i="22"/>
  <c r="V116" i="22"/>
  <c r="W116" i="22"/>
  <c r="V117" i="22"/>
  <c r="V118" i="22"/>
  <c r="Q118" i="22" s="1"/>
  <c r="V119" i="22"/>
  <c r="R119" i="22" s="1"/>
  <c r="T119" i="22" s="1"/>
  <c r="W119" i="22"/>
  <c r="V120" i="22"/>
  <c r="W120" i="22"/>
  <c r="V121" i="22"/>
  <c r="Q121" i="22" s="1"/>
  <c r="V122" i="22"/>
  <c r="Q122" i="22" s="1"/>
  <c r="Q123" i="22"/>
  <c r="V123" i="22"/>
  <c r="R123" i="22" s="1"/>
  <c r="T123" i="22" s="1"/>
  <c r="W123" i="22"/>
  <c r="V124" i="22"/>
  <c r="V125" i="22"/>
  <c r="S125" i="22" s="1"/>
  <c r="W125" i="22"/>
  <c r="V126" i="22"/>
  <c r="V127" i="22"/>
  <c r="S127" i="22" s="1"/>
  <c r="W127" i="22"/>
  <c r="O6" i="22"/>
  <c r="W6" i="22" s="1"/>
  <c r="O7" i="22"/>
  <c r="W7" i="22" s="1"/>
  <c r="O8" i="22"/>
  <c r="W8" i="22" s="1"/>
  <c r="O9" i="22"/>
  <c r="W9" i="22" s="1"/>
  <c r="O10" i="22"/>
  <c r="W10" i="22" s="1"/>
  <c r="O11" i="22"/>
  <c r="W11" i="22" s="1"/>
  <c r="O12" i="22"/>
  <c r="P13" i="22"/>
  <c r="O14" i="22"/>
  <c r="O15" i="22"/>
  <c r="W15" i="22" s="1"/>
  <c r="W16" i="22"/>
  <c r="P16" i="22"/>
  <c r="O17" i="22"/>
  <c r="W17" i="22" s="1"/>
  <c r="O18" i="22"/>
  <c r="W18" i="22" s="1"/>
  <c r="W19" i="22"/>
  <c r="O20" i="22"/>
  <c r="W20" i="22" s="1"/>
  <c r="O21" i="22"/>
  <c r="W21" i="22" s="1"/>
  <c r="O22" i="22"/>
  <c r="W22" i="22" s="1"/>
  <c r="O23" i="22"/>
  <c r="W23" i="22" s="1"/>
  <c r="O24" i="22"/>
  <c r="W24" i="22" s="1"/>
  <c r="O25" i="22"/>
  <c r="W25" i="22" s="1"/>
  <c r="O26" i="22"/>
  <c r="W26" i="22" s="1"/>
  <c r="W27" i="22"/>
  <c r="P27" i="22"/>
  <c r="O28" i="22"/>
  <c r="W28" i="22" s="1"/>
  <c r="O29" i="22"/>
  <c r="W29" i="22" s="1"/>
  <c r="O30" i="22"/>
  <c r="W30" i="22" s="1"/>
  <c r="O31" i="22"/>
  <c r="W31" i="22" s="1"/>
  <c r="W32" i="22"/>
  <c r="P32" i="22"/>
  <c r="O33" i="22"/>
  <c r="W33" i="22" s="1"/>
  <c r="W34" i="22"/>
  <c r="P34" i="22"/>
  <c r="O35" i="22"/>
  <c r="W35" i="22" s="1"/>
  <c r="O36" i="22"/>
  <c r="W36" i="22" s="1"/>
  <c r="O37" i="22"/>
  <c r="W38" i="22"/>
  <c r="P38" i="22"/>
  <c r="O39" i="22"/>
  <c r="W39" i="22" s="1"/>
  <c r="W40" i="22"/>
  <c r="P40" i="22"/>
  <c r="O41" i="22"/>
  <c r="W41" i="22" s="1"/>
  <c r="W42" i="22"/>
  <c r="P42" i="22"/>
  <c r="O43" i="22"/>
  <c r="W43" i="22" s="1"/>
  <c r="O44" i="22"/>
  <c r="W44" i="22" s="1"/>
  <c r="O45" i="22"/>
  <c r="W45" i="22" s="1"/>
  <c r="O46" i="22"/>
  <c r="W46" i="22" s="1"/>
  <c r="O47" i="22"/>
  <c r="W47" i="22" s="1"/>
  <c r="O48" i="22"/>
  <c r="W48" i="22" s="1"/>
  <c r="O49" i="22"/>
  <c r="W49" i="22" s="1"/>
  <c r="O50" i="22"/>
  <c r="W50" i="22" s="1"/>
  <c r="O51" i="22"/>
  <c r="W51" i="22" s="1"/>
  <c r="O52" i="22"/>
  <c r="W52" i="22" s="1"/>
  <c r="O53" i="22"/>
  <c r="W53" i="22" s="1"/>
  <c r="O54" i="22"/>
  <c r="W54" i="22" s="1"/>
  <c r="O55" i="22"/>
  <c r="W55" i="22" s="1"/>
  <c r="O56" i="22"/>
  <c r="W56" i="22" s="1"/>
  <c r="O57" i="22"/>
  <c r="W57" i="22" s="1"/>
  <c r="W58" i="22"/>
  <c r="O59" i="22"/>
  <c r="W59" i="22" s="1"/>
  <c r="O60" i="22"/>
  <c r="W60" i="22" s="1"/>
  <c r="O61" i="22"/>
  <c r="W61" i="22" s="1"/>
  <c r="W62" i="22"/>
  <c r="O63" i="22"/>
  <c r="W63" i="22" s="1"/>
  <c r="P63" i="22"/>
  <c r="O64" i="22"/>
  <c r="O65" i="22"/>
  <c r="W65" i="22" s="1"/>
  <c r="O66" i="22"/>
  <c r="W66" i="22" s="1"/>
  <c r="O67" i="22"/>
  <c r="W67" i="22" s="1"/>
  <c r="W68" i="22"/>
  <c r="O69" i="22"/>
  <c r="W69" i="22" s="1"/>
  <c r="O70" i="22"/>
  <c r="W70" i="22" s="1"/>
  <c r="O71" i="22"/>
  <c r="O72" i="22"/>
  <c r="O73" i="22"/>
  <c r="W73" i="22" s="1"/>
  <c r="O74" i="22"/>
  <c r="W74" i="22" s="1"/>
  <c r="O75" i="22"/>
  <c r="O76" i="22"/>
  <c r="O77" i="22"/>
  <c r="W77" i="22" s="1"/>
  <c r="O78" i="22"/>
  <c r="W78" i="22" s="1"/>
  <c r="O79" i="22"/>
  <c r="W79" i="22" s="1"/>
  <c r="O80" i="22"/>
  <c r="W80" i="22" s="1"/>
  <c r="O81" i="22"/>
  <c r="W81" i="22" s="1"/>
  <c r="O82" i="22"/>
  <c r="O83" i="22"/>
  <c r="O84" i="22"/>
  <c r="O85" i="22"/>
  <c r="W85" i="22" s="1"/>
  <c r="W86" i="22"/>
  <c r="P86" i="22"/>
  <c r="O87" i="22"/>
  <c r="W87" i="22" s="1"/>
  <c r="W88" i="22"/>
  <c r="P88" i="22"/>
  <c r="O89" i="22"/>
  <c r="W89" i="22" s="1"/>
  <c r="O90" i="22"/>
  <c r="W90" i="22" s="1"/>
  <c r="W91" i="22"/>
  <c r="O92" i="22"/>
  <c r="W92" i="22" s="1"/>
  <c r="O93" i="22"/>
  <c r="W93" i="22" s="1"/>
  <c r="O94" i="22"/>
  <c r="W94" i="22" s="1"/>
  <c r="O95" i="22"/>
  <c r="O97" i="22"/>
  <c r="W97" i="22" s="1"/>
  <c r="O98" i="22"/>
  <c r="W98" i="22" s="1"/>
  <c r="W99" i="22"/>
  <c r="O100" i="22"/>
  <c r="W100" i="22" s="1"/>
  <c r="O101" i="22"/>
  <c r="W101" i="22" s="1"/>
  <c r="W102" i="22"/>
  <c r="P102" i="22"/>
  <c r="O103" i="22"/>
  <c r="W103" i="22" s="1"/>
  <c r="W104" i="22"/>
  <c r="P104" i="22"/>
  <c r="O105" i="22"/>
  <c r="W105" i="22" s="1"/>
  <c r="O106" i="22"/>
  <c r="W106" i="22" s="1"/>
  <c r="P107" i="22"/>
  <c r="O108" i="22"/>
  <c r="O109" i="22"/>
  <c r="W109" i="22" s="1"/>
  <c r="O110" i="22"/>
  <c r="W110" i="22" s="1"/>
  <c r="O111" i="22"/>
  <c r="O112" i="22"/>
  <c r="O113" i="22"/>
  <c r="W113" i="22" s="1"/>
  <c r="O114" i="22"/>
  <c r="W114" i="22" s="1"/>
  <c r="O115" i="22"/>
  <c r="O116" i="22"/>
  <c r="W117" i="22"/>
  <c r="P117" i="22"/>
  <c r="O118" i="22"/>
  <c r="W118" i="22" s="1"/>
  <c r="O119" i="22"/>
  <c r="O120" i="22"/>
  <c r="O121" i="22"/>
  <c r="W121" i="22" s="1"/>
  <c r="O122" i="22"/>
  <c r="W122" i="22" s="1"/>
  <c r="O123" i="22"/>
  <c r="W124" i="22"/>
  <c r="P124" i="22"/>
  <c r="P125" i="22"/>
  <c r="W126" i="22"/>
  <c r="P126" i="22"/>
  <c r="P127" i="22"/>
  <c r="W228" i="22"/>
  <c r="W227" i="22"/>
  <c r="AK108" i="22"/>
  <c r="AJ108" i="22"/>
  <c r="AI108" i="22"/>
  <c r="AH108" i="22"/>
  <c r="AG108" i="22"/>
  <c r="AK107" i="22"/>
  <c r="AJ107" i="22"/>
  <c r="AI107" i="22"/>
  <c r="AH107" i="22"/>
  <c r="AG107" i="22"/>
  <c r="AK106" i="22"/>
  <c r="AJ106" i="22"/>
  <c r="AI106" i="22"/>
  <c r="AH106" i="22"/>
  <c r="AG106" i="22"/>
  <c r="V106" i="22"/>
  <c r="R106" i="22" s="1"/>
  <c r="T106" i="22" s="1"/>
  <c r="AK105" i="22"/>
  <c r="AJ105" i="22"/>
  <c r="AI105" i="22"/>
  <c r="AH105" i="22"/>
  <c r="AG105" i="22"/>
  <c r="V105" i="22"/>
  <c r="Q105" i="22" s="1"/>
  <c r="AK104" i="22"/>
  <c r="AJ104" i="22"/>
  <c r="AI104" i="22"/>
  <c r="AH104" i="22"/>
  <c r="AG104" i="22"/>
  <c r="V104" i="22"/>
  <c r="S104" i="22" s="1"/>
  <c r="AK103" i="22"/>
  <c r="AJ103" i="22"/>
  <c r="AI103" i="22"/>
  <c r="AH103" i="22"/>
  <c r="AG103" i="22"/>
  <c r="V103" i="22"/>
  <c r="AK102" i="22"/>
  <c r="AJ102" i="22"/>
  <c r="AI102" i="22"/>
  <c r="AH102" i="22"/>
  <c r="AG102" i="22"/>
  <c r="V102" i="22"/>
  <c r="S102" i="22" s="1"/>
  <c r="AK101" i="22"/>
  <c r="AJ101" i="22"/>
  <c r="AI101" i="22"/>
  <c r="AH101" i="22"/>
  <c r="AG101" i="22"/>
  <c r="V101" i="22"/>
  <c r="Q101" i="22" s="1"/>
  <c r="AK100" i="22"/>
  <c r="AJ100" i="22"/>
  <c r="AI100" i="22"/>
  <c r="AH100" i="22"/>
  <c r="AG100" i="22"/>
  <c r="V100" i="22"/>
  <c r="R100" i="22" s="1"/>
  <c r="T100" i="22" s="1"/>
  <c r="AK99" i="22"/>
  <c r="AJ99" i="22"/>
  <c r="AI99" i="22"/>
  <c r="AH99" i="22"/>
  <c r="AG99" i="22"/>
  <c r="V99" i="22"/>
  <c r="Q99" i="22" s="1"/>
  <c r="AK98" i="22"/>
  <c r="AJ98" i="22"/>
  <c r="AI98" i="22"/>
  <c r="AH98" i="22"/>
  <c r="AG98" i="22"/>
  <c r="V98" i="22"/>
  <c r="Q98" i="22" s="1"/>
  <c r="AK97" i="22"/>
  <c r="AJ97" i="22"/>
  <c r="AI97" i="22"/>
  <c r="AH97" i="22"/>
  <c r="AG97" i="22"/>
  <c r="V97" i="22"/>
  <c r="Q97" i="22" s="1"/>
  <c r="AK96" i="22"/>
  <c r="AJ96" i="22"/>
  <c r="AI96" i="22"/>
  <c r="AH96" i="22"/>
  <c r="AG96" i="22"/>
  <c r="V96" i="22"/>
  <c r="Q96" i="22" s="1"/>
  <c r="W96" i="22"/>
  <c r="AK95" i="22"/>
  <c r="AJ95" i="22"/>
  <c r="AI95" i="22"/>
  <c r="AH95" i="22"/>
  <c r="AG95" i="22"/>
  <c r="W95" i="22"/>
  <c r="V95" i="22"/>
  <c r="Q95" i="22" s="1"/>
  <c r="AK94" i="22"/>
  <c r="AJ94" i="22"/>
  <c r="AI94" i="22"/>
  <c r="AH94" i="22"/>
  <c r="AG94" i="22"/>
  <c r="V94" i="22"/>
  <c r="AK93" i="22"/>
  <c r="AJ93" i="22"/>
  <c r="AI93" i="22"/>
  <c r="AH93" i="22"/>
  <c r="AG93" i="22"/>
  <c r="V93" i="22"/>
  <c r="AK92" i="22"/>
  <c r="AJ92" i="22"/>
  <c r="AI92" i="22"/>
  <c r="AH92" i="22"/>
  <c r="AG92" i="22"/>
  <c r="V92" i="22"/>
  <c r="AK91" i="22"/>
  <c r="AJ91" i="22"/>
  <c r="AI91" i="22"/>
  <c r="AH91" i="22"/>
  <c r="AG91" i="22"/>
  <c r="V91" i="22"/>
  <c r="Q91" i="22" s="1"/>
  <c r="AK90" i="22"/>
  <c r="AJ90" i="22"/>
  <c r="AI90" i="22"/>
  <c r="AH90" i="22"/>
  <c r="AG90" i="22"/>
  <c r="V90" i="22"/>
  <c r="AK89" i="22"/>
  <c r="AJ89" i="22"/>
  <c r="AI89" i="22"/>
  <c r="AH89" i="22"/>
  <c r="AG89" i="22"/>
  <c r="V89" i="22"/>
  <c r="AK88" i="22"/>
  <c r="AJ88" i="22"/>
  <c r="AI88" i="22"/>
  <c r="AH88" i="22"/>
  <c r="AG88" i="22"/>
  <c r="V88" i="22"/>
  <c r="S88" i="22" s="1"/>
  <c r="T88" i="22" s="1"/>
  <c r="AK87" i="22"/>
  <c r="AJ87" i="22"/>
  <c r="AI87" i="22"/>
  <c r="AH87" i="22"/>
  <c r="AG87" i="22"/>
  <c r="V87" i="22"/>
  <c r="AK86" i="22"/>
  <c r="AJ86" i="22"/>
  <c r="AI86" i="22"/>
  <c r="AH86" i="22"/>
  <c r="AG86" i="22"/>
  <c r="V86" i="22"/>
  <c r="S86" i="22" s="1"/>
  <c r="AK85" i="22"/>
  <c r="AJ85" i="22"/>
  <c r="AI85" i="22"/>
  <c r="AH85" i="22"/>
  <c r="AG85" i="22"/>
  <c r="V85" i="22"/>
  <c r="AK84" i="22"/>
  <c r="AJ84" i="22"/>
  <c r="AI84" i="22"/>
  <c r="AH84" i="22"/>
  <c r="AG84" i="22"/>
  <c r="V84" i="22"/>
  <c r="W84" i="22"/>
  <c r="AK83" i="22"/>
  <c r="AJ83" i="22"/>
  <c r="AI83" i="22"/>
  <c r="AH83" i="22"/>
  <c r="AG83" i="22"/>
  <c r="W83" i="22"/>
  <c r="V83" i="22"/>
  <c r="R83" i="22" s="1"/>
  <c r="T83" i="22" s="1"/>
  <c r="AK82" i="22"/>
  <c r="AJ82" i="22"/>
  <c r="AI82" i="22"/>
  <c r="AH82" i="22"/>
  <c r="AG82" i="22"/>
  <c r="W82" i="22"/>
  <c r="V82" i="22"/>
  <c r="AK81" i="22"/>
  <c r="AJ81" i="22"/>
  <c r="AI81" i="22"/>
  <c r="AH81" i="22"/>
  <c r="AG81" i="22"/>
  <c r="V81" i="22"/>
  <c r="AK80" i="22"/>
  <c r="AJ80" i="22"/>
  <c r="AI80" i="22"/>
  <c r="AH80" i="22"/>
  <c r="AG80" i="22"/>
  <c r="V80" i="22"/>
  <c r="AK79" i="22"/>
  <c r="AJ79" i="22"/>
  <c r="AI79" i="22"/>
  <c r="AH79" i="22"/>
  <c r="AG79" i="22"/>
  <c r="V79" i="22"/>
  <c r="AK78" i="22"/>
  <c r="AJ78" i="22"/>
  <c r="AI78" i="22"/>
  <c r="AH78" i="22"/>
  <c r="AG78" i="22"/>
  <c r="V78" i="22"/>
  <c r="R78" i="22" s="1"/>
  <c r="T78" i="22" s="1"/>
  <c r="AK77" i="22"/>
  <c r="AJ77" i="22"/>
  <c r="AI77" i="22"/>
  <c r="AH77" i="22"/>
  <c r="AG77" i="22"/>
  <c r="V77" i="22"/>
  <c r="AK76" i="22"/>
  <c r="AJ76" i="22"/>
  <c r="AI76" i="22"/>
  <c r="AH76" i="22"/>
  <c r="AG76" i="22"/>
  <c r="V76" i="22"/>
  <c r="R76" i="22" s="1"/>
  <c r="T76" i="22" s="1"/>
  <c r="W76" i="22"/>
  <c r="AK75" i="22"/>
  <c r="AJ75" i="22"/>
  <c r="AI75" i="22"/>
  <c r="AH75" i="22"/>
  <c r="AG75" i="22"/>
  <c r="W75" i="22"/>
  <c r="V75" i="22"/>
  <c r="AK74" i="22"/>
  <c r="AJ74" i="22"/>
  <c r="AI74" i="22"/>
  <c r="AH74" i="22"/>
  <c r="AG74" i="22"/>
  <c r="V74" i="22"/>
  <c r="R74" i="22" s="1"/>
  <c r="T74" i="22" s="1"/>
  <c r="AK73" i="22"/>
  <c r="AJ73" i="22"/>
  <c r="AI73" i="22"/>
  <c r="AH73" i="22"/>
  <c r="AG73" i="22"/>
  <c r="V73" i="22"/>
  <c r="AK72" i="22"/>
  <c r="AJ72" i="22"/>
  <c r="AI72" i="22"/>
  <c r="AH72" i="22"/>
  <c r="AG72" i="22"/>
  <c r="V72" i="22"/>
  <c r="R72" i="22" s="1"/>
  <c r="T72" i="22" s="1"/>
  <c r="W72" i="22"/>
  <c r="AK71" i="22"/>
  <c r="AJ71" i="22"/>
  <c r="AI71" i="22"/>
  <c r="AH71" i="22"/>
  <c r="AG71" i="22"/>
  <c r="W71" i="22"/>
  <c r="V71" i="22"/>
  <c r="AK70" i="22"/>
  <c r="AJ70" i="22"/>
  <c r="AI70" i="22"/>
  <c r="AH70" i="22"/>
  <c r="AG70" i="22"/>
  <c r="V70" i="22"/>
  <c r="R70" i="22" s="1"/>
  <c r="T70" i="22" s="1"/>
  <c r="AK69" i="22"/>
  <c r="AJ69" i="22"/>
  <c r="AI69" i="22"/>
  <c r="AH69" i="22"/>
  <c r="AG69" i="22"/>
  <c r="V69" i="22"/>
  <c r="AK68" i="22"/>
  <c r="AJ68" i="22"/>
  <c r="AI68" i="22"/>
  <c r="AH68" i="22"/>
  <c r="AG68" i="22"/>
  <c r="V68" i="22"/>
  <c r="Q68" i="22" s="1"/>
  <c r="AK67" i="22"/>
  <c r="AJ67" i="22"/>
  <c r="AI67" i="22"/>
  <c r="AH67" i="22"/>
  <c r="AG67" i="22"/>
  <c r="V67" i="22"/>
  <c r="AK66" i="22"/>
  <c r="AJ66" i="22"/>
  <c r="AI66" i="22"/>
  <c r="AH66" i="22"/>
  <c r="AG66" i="22"/>
  <c r="V66" i="22"/>
  <c r="AK65" i="22"/>
  <c r="AJ65" i="22"/>
  <c r="AI65" i="22"/>
  <c r="AH65" i="22"/>
  <c r="AG65" i="22"/>
  <c r="V65" i="22"/>
  <c r="AK64" i="22"/>
  <c r="AJ64" i="22"/>
  <c r="AI64" i="22"/>
  <c r="AH64" i="22"/>
  <c r="AG64" i="22"/>
  <c r="V64" i="22"/>
  <c r="W64" i="22"/>
  <c r="AK63" i="22"/>
  <c r="AJ63" i="22"/>
  <c r="AI63" i="22"/>
  <c r="AH63" i="22"/>
  <c r="AG63" i="22"/>
  <c r="V63" i="22"/>
  <c r="AK62" i="22"/>
  <c r="AJ62" i="22"/>
  <c r="AI62" i="22"/>
  <c r="AH62" i="22"/>
  <c r="AG62" i="22"/>
  <c r="V62" i="22"/>
  <c r="Q62" i="22" s="1"/>
  <c r="AK61" i="22"/>
  <c r="AJ61" i="22"/>
  <c r="AI61" i="22"/>
  <c r="AH61" i="22"/>
  <c r="AG61" i="22"/>
  <c r="V61" i="22"/>
  <c r="AK60" i="22"/>
  <c r="AJ60" i="22"/>
  <c r="AI60" i="22"/>
  <c r="AH60" i="22"/>
  <c r="AG60" i="22"/>
  <c r="V60" i="22"/>
  <c r="AK59" i="22"/>
  <c r="AJ59" i="22"/>
  <c r="AI59" i="22"/>
  <c r="AH59" i="22"/>
  <c r="AG59" i="22"/>
  <c r="V59" i="22"/>
  <c r="AK58" i="22"/>
  <c r="AJ58" i="22"/>
  <c r="AI58" i="22"/>
  <c r="AH58" i="22"/>
  <c r="AG58" i="22"/>
  <c r="V58" i="22"/>
  <c r="Q58" i="22" s="1"/>
  <c r="AK57" i="22"/>
  <c r="AJ57" i="22"/>
  <c r="AI57" i="22"/>
  <c r="AH57" i="22"/>
  <c r="AG57" i="22"/>
  <c r="V57" i="22"/>
  <c r="AK56" i="22"/>
  <c r="AJ56" i="22"/>
  <c r="AI56" i="22"/>
  <c r="AH56" i="22"/>
  <c r="AG56" i="22"/>
  <c r="V56" i="22"/>
  <c r="AK55" i="22"/>
  <c r="AJ55" i="22"/>
  <c r="AI55" i="22"/>
  <c r="AH55" i="22"/>
  <c r="AG55" i="22"/>
  <c r="V55" i="22"/>
  <c r="AK54" i="22"/>
  <c r="AJ54" i="22"/>
  <c r="AI54" i="22"/>
  <c r="AH54" i="22"/>
  <c r="AG54" i="22"/>
  <c r="V54" i="22"/>
  <c r="AK53" i="22"/>
  <c r="AJ53" i="22"/>
  <c r="AI53" i="22"/>
  <c r="AH53" i="22"/>
  <c r="AG53" i="22"/>
  <c r="V53" i="22"/>
  <c r="AK52" i="22"/>
  <c r="AJ52" i="22"/>
  <c r="AI52" i="22"/>
  <c r="AH52" i="22"/>
  <c r="AG52" i="22"/>
  <c r="V52" i="22"/>
  <c r="AK51" i="22"/>
  <c r="AJ51" i="22"/>
  <c r="AI51" i="22"/>
  <c r="AH51" i="22"/>
  <c r="AG51" i="22"/>
  <c r="V51" i="22"/>
  <c r="AK50" i="22"/>
  <c r="AJ50" i="22"/>
  <c r="AI50" i="22"/>
  <c r="AH50" i="22"/>
  <c r="AG50" i="22"/>
  <c r="V50" i="22"/>
  <c r="AK49" i="22"/>
  <c r="AJ49" i="22"/>
  <c r="AI49" i="22"/>
  <c r="AH49" i="22"/>
  <c r="AG49" i="22"/>
  <c r="V49" i="22"/>
  <c r="AK48" i="22"/>
  <c r="AJ48" i="22"/>
  <c r="AI48" i="22"/>
  <c r="AH48" i="22"/>
  <c r="AG48" i="22"/>
  <c r="V48" i="22"/>
  <c r="AK47" i="22"/>
  <c r="AJ47" i="22"/>
  <c r="AI47" i="22"/>
  <c r="AH47" i="22"/>
  <c r="AG47" i="22"/>
  <c r="V47" i="22"/>
  <c r="AK46" i="22"/>
  <c r="AJ46" i="22"/>
  <c r="AI46" i="22"/>
  <c r="AH46" i="22"/>
  <c r="AG46" i="22"/>
  <c r="V46" i="22"/>
  <c r="AK45" i="22"/>
  <c r="AJ45" i="22"/>
  <c r="AI45" i="22"/>
  <c r="AH45" i="22"/>
  <c r="AG45" i="22"/>
  <c r="V45" i="22"/>
  <c r="AK44" i="22"/>
  <c r="AJ44" i="22"/>
  <c r="AI44" i="22"/>
  <c r="AH44" i="22"/>
  <c r="AG44" i="22"/>
  <c r="V44" i="22"/>
  <c r="AK43" i="22"/>
  <c r="AJ43" i="22"/>
  <c r="AI43" i="22"/>
  <c r="AH43" i="22"/>
  <c r="AG43" i="22"/>
  <c r="V43" i="22"/>
  <c r="AK42" i="22"/>
  <c r="AJ42" i="22"/>
  <c r="AI42" i="22"/>
  <c r="AH42" i="22"/>
  <c r="AG42" i="22"/>
  <c r="V42" i="22"/>
  <c r="S42" i="22" s="1"/>
  <c r="AK41" i="22"/>
  <c r="AJ41" i="22"/>
  <c r="AI41" i="22"/>
  <c r="AH41" i="22"/>
  <c r="AG41" i="22"/>
  <c r="V41" i="22"/>
  <c r="AK40" i="22"/>
  <c r="AJ40" i="22"/>
  <c r="AI40" i="22"/>
  <c r="AH40" i="22"/>
  <c r="AG40" i="22"/>
  <c r="V40" i="22"/>
  <c r="S40" i="22" s="1"/>
  <c r="AK39" i="22"/>
  <c r="AJ39" i="22"/>
  <c r="AI39" i="22"/>
  <c r="AH39" i="22"/>
  <c r="AG39" i="22"/>
  <c r="V39" i="22"/>
  <c r="AK38" i="22"/>
  <c r="AJ38" i="22"/>
  <c r="AI38" i="22"/>
  <c r="AH38" i="22"/>
  <c r="AG38" i="22"/>
  <c r="V38" i="22"/>
  <c r="S38" i="22" s="1"/>
  <c r="AK37" i="22"/>
  <c r="AJ37" i="22"/>
  <c r="AI37" i="22"/>
  <c r="AH37" i="22"/>
  <c r="AG37" i="22"/>
  <c r="V37" i="22"/>
  <c r="W37" i="22"/>
  <c r="AK36" i="22"/>
  <c r="AJ36" i="22"/>
  <c r="AI36" i="22"/>
  <c r="AH36" i="22"/>
  <c r="AG36" i="22"/>
  <c r="V36" i="22"/>
  <c r="AK35" i="22"/>
  <c r="AJ35" i="22"/>
  <c r="AI35" i="22"/>
  <c r="AH35" i="22"/>
  <c r="AG35" i="22"/>
  <c r="V35" i="22"/>
  <c r="AK34" i="22"/>
  <c r="AJ34" i="22"/>
  <c r="AI34" i="22"/>
  <c r="AH34" i="22"/>
  <c r="AG34" i="22"/>
  <c r="V34" i="22"/>
  <c r="S34" i="22" s="1"/>
  <c r="AK33" i="22"/>
  <c r="AJ33" i="22"/>
  <c r="AI33" i="22"/>
  <c r="AH33" i="22"/>
  <c r="AG33" i="22"/>
  <c r="V33" i="22"/>
  <c r="AK32" i="22"/>
  <c r="AJ32" i="22"/>
  <c r="AI32" i="22"/>
  <c r="AH32" i="22"/>
  <c r="AG32" i="22"/>
  <c r="V32" i="22"/>
  <c r="AK31" i="22"/>
  <c r="AJ31" i="22"/>
  <c r="AI31" i="22"/>
  <c r="AH31" i="22"/>
  <c r="AG31" i="22"/>
  <c r="V31" i="22"/>
  <c r="AK30" i="22"/>
  <c r="AJ30" i="22"/>
  <c r="AI30" i="22"/>
  <c r="AH30" i="22"/>
  <c r="AG30" i="22"/>
  <c r="V30" i="22"/>
  <c r="AK29" i="22"/>
  <c r="AJ29" i="22"/>
  <c r="AI29" i="22"/>
  <c r="AH29" i="22"/>
  <c r="AG29" i="22"/>
  <c r="V29" i="22"/>
  <c r="AK28" i="22"/>
  <c r="AJ28" i="22"/>
  <c r="AI28" i="22"/>
  <c r="AH28" i="22"/>
  <c r="AG28" i="22"/>
  <c r="V28" i="22"/>
  <c r="AK27" i="22"/>
  <c r="AJ27" i="22"/>
  <c r="AI27" i="22"/>
  <c r="AH27" i="22"/>
  <c r="AG27" i="22"/>
  <c r="V27" i="22"/>
  <c r="S27" i="22" s="1"/>
  <c r="AK26" i="22"/>
  <c r="AJ26" i="22"/>
  <c r="AI26" i="22"/>
  <c r="AH26" i="22"/>
  <c r="AG26" i="22"/>
  <c r="V26" i="22"/>
  <c r="AK25" i="22"/>
  <c r="AJ25" i="22"/>
  <c r="AI25" i="22"/>
  <c r="AH25" i="22"/>
  <c r="AG25" i="22"/>
  <c r="V25" i="22"/>
  <c r="AK24" i="22"/>
  <c r="AJ24" i="22"/>
  <c r="AI24" i="22"/>
  <c r="AH24" i="22"/>
  <c r="AG24" i="22"/>
  <c r="V24" i="22"/>
  <c r="AK23" i="22"/>
  <c r="AJ23" i="22"/>
  <c r="AI23" i="22"/>
  <c r="AH23" i="22"/>
  <c r="AG23" i="22"/>
  <c r="V23" i="22"/>
  <c r="AK22" i="22"/>
  <c r="AJ22" i="22"/>
  <c r="AI22" i="22"/>
  <c r="AH22" i="22"/>
  <c r="AG22" i="22"/>
  <c r="V22" i="22"/>
  <c r="AK21" i="22"/>
  <c r="AJ21" i="22"/>
  <c r="AI21" i="22"/>
  <c r="AH21" i="22"/>
  <c r="AG21" i="22"/>
  <c r="V21" i="22"/>
  <c r="AK20" i="22"/>
  <c r="AJ20" i="22"/>
  <c r="AI20" i="22"/>
  <c r="AH20" i="22"/>
  <c r="AG20" i="22"/>
  <c r="V20" i="22"/>
  <c r="AK19" i="22"/>
  <c r="AJ19" i="22"/>
  <c r="AI19" i="22"/>
  <c r="AH19" i="22"/>
  <c r="AG19" i="22"/>
  <c r="V19" i="22"/>
  <c r="Q19" i="22" s="1"/>
  <c r="AK18" i="22"/>
  <c r="AJ18" i="22"/>
  <c r="AI18" i="22"/>
  <c r="AH18" i="22"/>
  <c r="AG18" i="22"/>
  <c r="V18" i="22"/>
  <c r="AK17" i="22"/>
  <c r="AJ17" i="22"/>
  <c r="AI17" i="22"/>
  <c r="AH17" i="22"/>
  <c r="AG17" i="22"/>
  <c r="V17" i="22"/>
  <c r="AK16" i="22"/>
  <c r="AJ16" i="22"/>
  <c r="AI16" i="22"/>
  <c r="AH16" i="22"/>
  <c r="AG16" i="22"/>
  <c r="V16" i="22"/>
  <c r="S16" i="22" s="1"/>
  <c r="AK15" i="22"/>
  <c r="AJ15" i="22"/>
  <c r="AI15" i="22"/>
  <c r="AH15" i="22"/>
  <c r="AG15" i="22"/>
  <c r="V15" i="22"/>
  <c r="AK14" i="22"/>
  <c r="AJ14" i="22"/>
  <c r="AI14" i="22"/>
  <c r="AH14" i="22"/>
  <c r="AG14" i="22"/>
  <c r="W14" i="22"/>
  <c r="V14" i="22"/>
  <c r="AK13" i="22"/>
  <c r="AJ13" i="22"/>
  <c r="AI13" i="22"/>
  <c r="AH13" i="22"/>
  <c r="AG13" i="22"/>
  <c r="W13" i="22"/>
  <c r="V13" i="22"/>
  <c r="AK12" i="22"/>
  <c r="AJ12" i="22"/>
  <c r="AI12" i="22"/>
  <c r="AH12" i="22"/>
  <c r="AG12" i="22"/>
  <c r="W12" i="22"/>
  <c r="V12" i="22"/>
  <c r="AK11" i="22"/>
  <c r="AJ11" i="22"/>
  <c r="AI11" i="22"/>
  <c r="AH11" i="22"/>
  <c r="AG11" i="22"/>
  <c r="V11" i="22"/>
  <c r="AK10" i="22"/>
  <c r="AJ10" i="22"/>
  <c r="AI10" i="22"/>
  <c r="AH10" i="22"/>
  <c r="AG10" i="22"/>
  <c r="V10" i="22"/>
  <c r="AK9" i="22"/>
  <c r="AJ9" i="22"/>
  <c r="AI9" i="22"/>
  <c r="AH9" i="22"/>
  <c r="AG9" i="22"/>
  <c r="V9" i="22"/>
  <c r="AK8" i="22"/>
  <c r="AJ8" i="22"/>
  <c r="AI8" i="22"/>
  <c r="AH8" i="22"/>
  <c r="AG8" i="22"/>
  <c r="V8" i="22"/>
  <c r="AK7" i="22"/>
  <c r="AJ7" i="22"/>
  <c r="AI7" i="22"/>
  <c r="AH7" i="22"/>
  <c r="AG7" i="22"/>
  <c r="V7" i="22"/>
  <c r="AK6" i="22"/>
  <c r="AJ6" i="22"/>
  <c r="AI6" i="22"/>
  <c r="AH6" i="22"/>
  <c r="AG6" i="22"/>
  <c r="V6" i="22"/>
  <c r="AK5" i="22"/>
  <c r="AJ5" i="22"/>
  <c r="AI5" i="22"/>
  <c r="AH5" i="22"/>
  <c r="AG5" i="22"/>
  <c r="V5" i="22"/>
  <c r="Q5" i="22" s="1"/>
  <c r="S5" i="22"/>
  <c r="R5" i="22"/>
  <c r="O5" i="22"/>
  <c r="T49" i="45" l="1"/>
  <c r="T56" i="45"/>
  <c r="Q56" i="45"/>
  <c r="T59" i="45"/>
  <c r="T61" i="45"/>
  <c r="T64" i="45"/>
  <c r="Q64" i="45"/>
  <c r="T66" i="45"/>
  <c r="Q66" i="45"/>
  <c r="T16" i="43"/>
  <c r="T18" i="43"/>
  <c r="T38" i="43"/>
  <c r="S61" i="43"/>
  <c r="T61" i="43" s="1"/>
  <c r="S74" i="43"/>
  <c r="T74" i="43" s="1"/>
  <c r="Q121" i="43"/>
  <c r="T124" i="43"/>
  <c r="T126" i="43"/>
  <c r="Q126" i="43"/>
  <c r="T16" i="42"/>
  <c r="Q16" i="42"/>
  <c r="Q107" i="42"/>
  <c r="Q115" i="22"/>
  <c r="Q27" i="22"/>
  <c r="S57" i="42"/>
  <c r="T57" i="42" s="1"/>
  <c r="Q57" i="42"/>
  <c r="S59" i="42"/>
  <c r="T59" i="42" s="1"/>
  <c r="Q59" i="42"/>
  <c r="S40" i="42"/>
  <c r="T40" i="42" s="1"/>
  <c r="Q40" i="42"/>
  <c r="S94" i="42"/>
  <c r="Q94" i="42"/>
  <c r="T13" i="42"/>
  <c r="T94" i="42"/>
  <c r="T10" i="43"/>
  <c r="Q10" i="43"/>
  <c r="T13" i="43"/>
  <c r="Q27" i="43"/>
  <c r="T32" i="43"/>
  <c r="T34" i="43"/>
  <c r="Q34" i="43"/>
  <c r="S41" i="43"/>
  <c r="T41" i="43" s="1"/>
  <c r="S57" i="43"/>
  <c r="T57" i="43" s="1"/>
  <c r="S65" i="43"/>
  <c r="T65" i="43" s="1"/>
  <c r="S66" i="43"/>
  <c r="T66" i="43" s="1"/>
  <c r="T86" i="43"/>
  <c r="Q86" i="43"/>
  <c r="T89" i="43"/>
  <c r="T92" i="43"/>
  <c r="T117" i="43"/>
  <c r="Q117" i="43"/>
  <c r="Q125" i="43"/>
  <c r="T127" i="43"/>
  <c r="S16" i="45"/>
  <c r="Q16" i="45"/>
  <c r="S92" i="45"/>
  <c r="T92" i="45" s="1"/>
  <c r="Q92" i="45"/>
  <c r="S97" i="45"/>
  <c r="T97" i="45" s="1"/>
  <c r="Q97" i="45"/>
  <c r="S104" i="45"/>
  <c r="Q104" i="45"/>
  <c r="S13" i="45"/>
  <c r="T13" i="45" s="1"/>
  <c r="Q13" i="45"/>
  <c r="S60" i="45"/>
  <c r="T60" i="45" s="1"/>
  <c r="Q60" i="45"/>
  <c r="Q121" i="45"/>
  <c r="S121" i="45"/>
  <c r="T121" i="45" s="1"/>
  <c r="T16" i="45"/>
  <c r="T33" i="45"/>
  <c r="T34" i="45"/>
  <c r="T38" i="45"/>
  <c r="T40" i="45"/>
  <c r="T43" i="45"/>
  <c r="T67" i="45"/>
  <c r="T75" i="45"/>
  <c r="T87" i="45"/>
  <c r="T89" i="45"/>
  <c r="T90" i="45"/>
  <c r="T94" i="45"/>
  <c r="T104" i="45"/>
  <c r="T107" i="45"/>
  <c r="T111" i="45"/>
  <c r="T119" i="45"/>
  <c r="Q15" i="22"/>
  <c r="R15" i="22"/>
  <c r="T15" i="22" s="1"/>
  <c r="Q17" i="22"/>
  <c r="R17" i="22"/>
  <c r="T17" i="22" s="1"/>
  <c r="Q18" i="22"/>
  <c r="R18" i="22"/>
  <c r="T18" i="22" s="1"/>
  <c r="Q21" i="22"/>
  <c r="R21" i="22"/>
  <c r="T21" i="22" s="1"/>
  <c r="Q22" i="22"/>
  <c r="R22" i="22"/>
  <c r="T22" i="22" s="1"/>
  <c r="Q37" i="22"/>
  <c r="R37" i="22"/>
  <c r="T37" i="22" s="1"/>
  <c r="Q41" i="22"/>
  <c r="R41" i="22"/>
  <c r="T41" i="22" s="1"/>
  <c r="Q43" i="22"/>
  <c r="R43" i="22"/>
  <c r="T43" i="22" s="1"/>
  <c r="Q45" i="22"/>
  <c r="R45" i="22"/>
  <c r="T45" i="22" s="1"/>
  <c r="Q47" i="22"/>
  <c r="R47" i="22"/>
  <c r="T47" i="22" s="1"/>
  <c r="Q49" i="22"/>
  <c r="R49" i="22"/>
  <c r="T49" i="22" s="1"/>
  <c r="Q51" i="22"/>
  <c r="R51" i="22"/>
  <c r="T51" i="22" s="1"/>
  <c r="Q52" i="22"/>
  <c r="R52" i="22"/>
  <c r="T52" i="22" s="1"/>
  <c r="Q53" i="22"/>
  <c r="R53" i="22"/>
  <c r="T53" i="22" s="1"/>
  <c r="Q54" i="22"/>
  <c r="R54" i="22"/>
  <c r="T54" i="22" s="1"/>
  <c r="Q55" i="22"/>
  <c r="R55" i="22"/>
  <c r="T55" i="22" s="1"/>
  <c r="Q56" i="22"/>
  <c r="R56" i="22"/>
  <c r="T56" i="22" s="1"/>
  <c r="Q57" i="22"/>
  <c r="R57" i="22"/>
  <c r="T57" i="22" s="1"/>
  <c r="Q59" i="22"/>
  <c r="R59" i="22"/>
  <c r="T59" i="22" s="1"/>
  <c r="Q60" i="22"/>
  <c r="R60" i="22"/>
  <c r="T60" i="22" s="1"/>
  <c r="Q61" i="22"/>
  <c r="R61" i="22"/>
  <c r="T61" i="22" s="1"/>
  <c r="Q63" i="22"/>
  <c r="R63" i="22"/>
  <c r="T63" i="22" s="1"/>
  <c r="Q79" i="22"/>
  <c r="R79" i="22"/>
  <c r="T79" i="22" s="1"/>
  <c r="Q80" i="22"/>
  <c r="R80" i="22"/>
  <c r="T80" i="22" s="1"/>
  <c r="Q81" i="22"/>
  <c r="R81" i="22"/>
  <c r="T81" i="22" s="1"/>
  <c r="Q82" i="22"/>
  <c r="R82" i="22"/>
  <c r="T82" i="22" s="1"/>
  <c r="Q84" i="22"/>
  <c r="R84" i="22"/>
  <c r="T84" i="22" s="1"/>
  <c r="Q85" i="22"/>
  <c r="R85" i="22"/>
  <c r="T85" i="22" s="1"/>
  <c r="Q87" i="22"/>
  <c r="R87" i="22"/>
  <c r="T87" i="22" s="1"/>
  <c r="Q89" i="22"/>
  <c r="R89" i="22"/>
  <c r="T89" i="22" s="1"/>
  <c r="Q90" i="22"/>
  <c r="R90" i="22"/>
  <c r="T90" i="22" s="1"/>
  <c r="Q92" i="22"/>
  <c r="R92" i="22"/>
  <c r="T92" i="22" s="1"/>
  <c r="Q93" i="22"/>
  <c r="R93" i="22"/>
  <c r="T93" i="22" s="1"/>
  <c r="Q94" i="22"/>
  <c r="R94" i="22"/>
  <c r="T94" i="22" s="1"/>
  <c r="Q103" i="22"/>
  <c r="R103" i="22"/>
  <c r="T103" i="22" s="1"/>
  <c r="T102" i="22"/>
  <c r="T40" i="22"/>
  <c r="T34" i="22"/>
  <c r="T127" i="22"/>
  <c r="Q127" i="22"/>
  <c r="T125" i="22"/>
  <c r="Q125" i="22"/>
  <c r="Q120" i="22"/>
  <c r="R120" i="22"/>
  <c r="T120" i="22" s="1"/>
  <c r="Q113" i="22"/>
  <c r="R113" i="22"/>
  <c r="T113" i="22" s="1"/>
  <c r="Q112" i="22"/>
  <c r="R112" i="22"/>
  <c r="T112" i="22" s="1"/>
  <c r="Q110" i="22"/>
  <c r="R110" i="22"/>
  <c r="T110" i="22" s="1"/>
  <c r="Q20" i="22"/>
  <c r="R20" i="22"/>
  <c r="T20" i="22" s="1"/>
  <c r="Q39" i="22"/>
  <c r="R39" i="22"/>
  <c r="T39" i="22" s="1"/>
  <c r="Q44" i="22"/>
  <c r="R44" i="22"/>
  <c r="T44" i="22" s="1"/>
  <c r="Q46" i="22"/>
  <c r="R46" i="22"/>
  <c r="T46" i="22" s="1"/>
  <c r="Q48" i="22"/>
  <c r="R48" i="22"/>
  <c r="T48" i="22" s="1"/>
  <c r="Q50" i="22"/>
  <c r="R50" i="22"/>
  <c r="T50" i="22" s="1"/>
  <c r="Q6" i="22"/>
  <c r="R6" i="22"/>
  <c r="T6" i="22" s="1"/>
  <c r="Q7" i="22"/>
  <c r="R7" i="22"/>
  <c r="T7" i="22" s="1"/>
  <c r="Q8" i="22"/>
  <c r="R8" i="22"/>
  <c r="T8" i="22" s="1"/>
  <c r="Q9" i="22"/>
  <c r="R9" i="22"/>
  <c r="T9" i="22" s="1"/>
  <c r="Q10" i="22"/>
  <c r="R10" i="22"/>
  <c r="T10" i="22" s="1"/>
  <c r="Q11" i="22"/>
  <c r="R11" i="22"/>
  <c r="T11" i="22" s="1"/>
  <c r="Q28" i="22"/>
  <c r="R28" i="22"/>
  <c r="T28" i="22" s="1"/>
  <c r="Q29" i="22"/>
  <c r="R29" i="22"/>
  <c r="T29" i="22" s="1"/>
  <c r="Q30" i="22"/>
  <c r="R30" i="22"/>
  <c r="T30" i="22" s="1"/>
  <c r="Q31" i="22"/>
  <c r="R31" i="22"/>
  <c r="T31" i="22" s="1"/>
  <c r="Q78" i="22"/>
  <c r="Q83" i="22"/>
  <c r="T104" i="22"/>
  <c r="T86" i="22"/>
  <c r="T42" i="22"/>
  <c r="T38" i="22"/>
  <c r="T27" i="22"/>
  <c r="T16" i="22"/>
  <c r="Q119" i="22"/>
  <c r="Q116" i="22"/>
  <c r="R116" i="22"/>
  <c r="T116" i="22" s="1"/>
  <c r="Q108" i="22"/>
  <c r="R108" i="22"/>
  <c r="T108" i="22" s="1"/>
  <c r="S107" i="22"/>
  <c r="Q107" i="22"/>
  <c r="T107" i="22"/>
  <c r="AC19" i="45"/>
  <c r="S10" i="45"/>
  <c r="T10" i="45" s="1"/>
  <c r="Q15" i="45"/>
  <c r="S18" i="45"/>
  <c r="T18" i="45" s="1"/>
  <c r="Q38" i="45"/>
  <c r="Q40" i="45"/>
  <c r="Q57" i="45"/>
  <c r="Q59" i="45"/>
  <c r="Q61" i="45"/>
  <c r="Q65" i="45"/>
  <c r="Q67" i="45"/>
  <c r="Q69" i="45"/>
  <c r="Q75" i="45"/>
  <c r="S79" i="45"/>
  <c r="T79" i="45" s="1"/>
  <c r="Q90" i="45"/>
  <c r="Q94" i="45"/>
  <c r="Q98" i="45"/>
  <c r="S103" i="45"/>
  <c r="T103" i="45" s="1"/>
  <c r="Q107" i="45"/>
  <c r="AA110" i="45"/>
  <c r="Q110" i="45"/>
  <c r="W110" i="45"/>
  <c r="T110" i="45" s="1"/>
  <c r="S113" i="45"/>
  <c r="T113" i="45" s="1"/>
  <c r="S35" i="45"/>
  <c r="T35" i="45" s="1"/>
  <c r="Q43" i="45"/>
  <c r="Q49" i="45"/>
  <c r="AC32" i="45"/>
  <c r="U5" i="45"/>
  <c r="U6" i="45" s="1"/>
  <c r="U7" i="45" s="1"/>
  <c r="U8" i="45" s="1"/>
  <c r="U9" i="45" s="1"/>
  <c r="Q27" i="45"/>
  <c r="Q34" i="45"/>
  <c r="S117" i="45"/>
  <c r="T117" i="45" s="1"/>
  <c r="Q117" i="45"/>
  <c r="S124" i="45"/>
  <c r="T124" i="45" s="1"/>
  <c r="Q124" i="45"/>
  <c r="S125" i="45"/>
  <c r="T125" i="45" s="1"/>
  <c r="Q125" i="45"/>
  <c r="S126" i="45"/>
  <c r="T126" i="45" s="1"/>
  <c r="Q126" i="45"/>
  <c r="S127" i="45"/>
  <c r="T127" i="45" s="1"/>
  <c r="Q127" i="45"/>
  <c r="Q102" i="45"/>
  <c r="R112" i="45"/>
  <c r="T112" i="45" s="1"/>
  <c r="R114" i="45"/>
  <c r="T114" i="45" s="1"/>
  <c r="R116" i="45"/>
  <c r="T116" i="45" s="1"/>
  <c r="U5" i="43"/>
  <c r="U6" i="43" s="1"/>
  <c r="U7" i="43" s="1"/>
  <c r="U8" i="43" s="1"/>
  <c r="U9" i="43" s="1"/>
  <c r="AK131" i="43"/>
  <c r="AC23" i="43" s="1"/>
  <c r="Q13" i="43"/>
  <c r="AG131" i="43"/>
  <c r="AC17" i="43" s="1"/>
  <c r="S15" i="43"/>
  <c r="T15" i="43" s="1"/>
  <c r="Q18" i="43"/>
  <c r="S39" i="43"/>
  <c r="T39" i="43" s="1"/>
  <c r="S56" i="43"/>
  <c r="T56" i="43" s="1"/>
  <c r="S59" i="43"/>
  <c r="T59" i="43" s="1"/>
  <c r="S60" i="43"/>
  <c r="T60" i="43" s="1"/>
  <c r="S64" i="43"/>
  <c r="T64" i="43" s="1"/>
  <c r="S72" i="43"/>
  <c r="T72" i="43" s="1"/>
  <c r="Q88" i="43"/>
  <c r="S94" i="43"/>
  <c r="T94" i="43" s="1"/>
  <c r="S98" i="43"/>
  <c r="T98" i="43" s="1"/>
  <c r="S100" i="43"/>
  <c r="T100" i="43" s="1"/>
  <c r="Q102" i="43"/>
  <c r="Q104" i="43"/>
  <c r="S109" i="43"/>
  <c r="T109" i="43" s="1"/>
  <c r="AA110" i="43"/>
  <c r="Q124" i="43"/>
  <c r="Q127" i="43"/>
  <c r="AC19" i="43"/>
  <c r="S40" i="43"/>
  <c r="T40" i="43" s="1"/>
  <c r="Q40" i="43"/>
  <c r="Q101" i="43"/>
  <c r="R101" i="43"/>
  <c r="T101" i="43" s="1"/>
  <c r="AI131" i="43"/>
  <c r="AC20" i="43" s="1"/>
  <c r="AC32" i="43" s="1"/>
  <c r="Q16" i="43"/>
  <c r="Q32" i="43"/>
  <c r="Q38" i="43"/>
  <c r="R39" i="43"/>
  <c r="S42" i="43"/>
  <c r="Q42" i="43"/>
  <c r="R43" i="43"/>
  <c r="T43" i="43" s="1"/>
  <c r="R45" i="43"/>
  <c r="T45" i="43" s="1"/>
  <c r="R47" i="43"/>
  <c r="T47" i="43" s="1"/>
  <c r="R49" i="43"/>
  <c r="R51" i="43"/>
  <c r="T51" i="43" s="1"/>
  <c r="R53" i="43"/>
  <c r="T53" i="43" s="1"/>
  <c r="R55" i="43"/>
  <c r="T55" i="43" s="1"/>
  <c r="R57" i="43"/>
  <c r="R59" i="43"/>
  <c r="R61" i="43"/>
  <c r="R63" i="43"/>
  <c r="T63" i="43" s="1"/>
  <c r="R65" i="43"/>
  <c r="R67" i="43"/>
  <c r="T67" i="43" s="1"/>
  <c r="R69" i="43"/>
  <c r="T69" i="43" s="1"/>
  <c r="R71" i="43"/>
  <c r="T71" i="43" s="1"/>
  <c r="R73" i="43"/>
  <c r="T73" i="43" s="1"/>
  <c r="R75" i="43"/>
  <c r="T75" i="43" s="1"/>
  <c r="R77" i="43"/>
  <c r="T77" i="43" s="1"/>
  <c r="R84" i="43"/>
  <c r="T84" i="43" s="1"/>
  <c r="Q93" i="43"/>
  <c r="R93" i="43"/>
  <c r="Q95" i="43"/>
  <c r="R95" i="43"/>
  <c r="T95" i="43" s="1"/>
  <c r="Q97" i="43"/>
  <c r="R97" i="43"/>
  <c r="T97" i="43" s="1"/>
  <c r="Q105" i="43"/>
  <c r="R105" i="43"/>
  <c r="T105" i="43" s="1"/>
  <c r="Q108" i="43"/>
  <c r="R108" i="43"/>
  <c r="T108" i="43" s="1"/>
  <c r="Q110" i="43"/>
  <c r="R110" i="43"/>
  <c r="S107" i="43"/>
  <c r="T107" i="43" s="1"/>
  <c r="Q107" i="43"/>
  <c r="S32" i="42"/>
  <c r="T32" i="42" s="1"/>
  <c r="Q32" i="42"/>
  <c r="S38" i="42"/>
  <c r="T38" i="42" s="1"/>
  <c r="Q38" i="42"/>
  <c r="S41" i="42"/>
  <c r="T41" i="42" s="1"/>
  <c r="Q41" i="42"/>
  <c r="S60" i="42"/>
  <c r="T60" i="42" s="1"/>
  <c r="Q60" i="42"/>
  <c r="S74" i="42"/>
  <c r="T74" i="42" s="1"/>
  <c r="Q74" i="42"/>
  <c r="S86" i="42"/>
  <c r="T86" i="42" s="1"/>
  <c r="Q86" i="42"/>
  <c r="S88" i="42"/>
  <c r="T88" i="42" s="1"/>
  <c r="Q88" i="42"/>
  <c r="Q121" i="42"/>
  <c r="S121" i="42"/>
  <c r="T121" i="42" s="1"/>
  <c r="AG131" i="42"/>
  <c r="AC17" i="42" s="1"/>
  <c r="AI131" i="42"/>
  <c r="AC20" i="42" s="1"/>
  <c r="AK131" i="42"/>
  <c r="AC23" i="42" s="1"/>
  <c r="Q13" i="42"/>
  <c r="S18" i="42"/>
  <c r="T18" i="42" s="1"/>
  <c r="S42" i="42"/>
  <c r="T42" i="42" s="1"/>
  <c r="Q42" i="42"/>
  <c r="S64" i="42"/>
  <c r="T64" i="42" s="1"/>
  <c r="Q64" i="42"/>
  <c r="S66" i="42"/>
  <c r="T66" i="42" s="1"/>
  <c r="Q66" i="42"/>
  <c r="R89" i="42"/>
  <c r="S89" i="42"/>
  <c r="T89" i="42" s="1"/>
  <c r="S93" i="42"/>
  <c r="T93" i="42" s="1"/>
  <c r="Q93" i="42"/>
  <c r="S104" i="42"/>
  <c r="T104" i="42" s="1"/>
  <c r="Q104" i="42"/>
  <c r="S109" i="42"/>
  <c r="T109" i="42" s="1"/>
  <c r="Q109" i="42"/>
  <c r="W110" i="42"/>
  <c r="U5" i="42"/>
  <c r="U6" i="42" s="1"/>
  <c r="U7" i="42" s="1"/>
  <c r="U8" i="42" s="1"/>
  <c r="U9" i="42" s="1"/>
  <c r="U10" i="42" s="1"/>
  <c r="U11" i="42" s="1"/>
  <c r="S27" i="42"/>
  <c r="T27" i="42" s="1"/>
  <c r="Q27" i="42"/>
  <c r="S34" i="42"/>
  <c r="T34" i="42" s="1"/>
  <c r="Q34" i="42"/>
  <c r="AH131" i="42"/>
  <c r="AC18" i="42" s="1"/>
  <c r="AJ131" i="42"/>
  <c r="AC21" i="42" s="1"/>
  <c r="R12" i="42"/>
  <c r="T12" i="42" s="1"/>
  <c r="R18" i="42"/>
  <c r="R22" i="42"/>
  <c r="T22" i="42" s="1"/>
  <c r="R25" i="42"/>
  <c r="T25" i="42" s="1"/>
  <c r="R30" i="42"/>
  <c r="T30" i="42" s="1"/>
  <c r="R33" i="42"/>
  <c r="T33" i="42" s="1"/>
  <c r="R36" i="42"/>
  <c r="T36" i="42" s="1"/>
  <c r="S117" i="42"/>
  <c r="Q117" i="42"/>
  <c r="S124" i="42"/>
  <c r="T124" i="42" s="1"/>
  <c r="Q124" i="42"/>
  <c r="S125" i="42"/>
  <c r="T125" i="42" s="1"/>
  <c r="Q125" i="42"/>
  <c r="S126" i="42"/>
  <c r="T126" i="42" s="1"/>
  <c r="Q126" i="42"/>
  <c r="S127" i="42"/>
  <c r="T127" i="42" s="1"/>
  <c r="Q127" i="42"/>
  <c r="Q102" i="42"/>
  <c r="R112" i="42"/>
  <c r="T112" i="42" s="1"/>
  <c r="R114" i="42"/>
  <c r="T114" i="42" s="1"/>
  <c r="R116" i="42"/>
  <c r="T116" i="42" s="1"/>
  <c r="R119" i="42"/>
  <c r="T119" i="42" s="1"/>
  <c r="R121" i="42"/>
  <c r="R123" i="42"/>
  <c r="T123" i="42" s="1"/>
  <c r="Q12" i="22"/>
  <c r="R12" i="22"/>
  <c r="T12" i="22" s="1"/>
  <c r="Q14" i="22"/>
  <c r="R14" i="22"/>
  <c r="T14" i="22" s="1"/>
  <c r="S32" i="22"/>
  <c r="T32" i="22" s="1"/>
  <c r="Q32" i="22"/>
  <c r="Q33" i="22"/>
  <c r="R33" i="22"/>
  <c r="T33" i="22" s="1"/>
  <c r="Q35" i="22"/>
  <c r="R35" i="22"/>
  <c r="T35" i="22" s="1"/>
  <c r="Q36" i="22"/>
  <c r="R36" i="22"/>
  <c r="T36" i="22" s="1"/>
  <c r="Q64" i="22"/>
  <c r="R64" i="22"/>
  <c r="T64" i="22" s="1"/>
  <c r="Q65" i="22"/>
  <c r="R65" i="22"/>
  <c r="T65" i="22" s="1"/>
  <c r="Q66" i="22"/>
  <c r="R66" i="22"/>
  <c r="T66" i="22" s="1"/>
  <c r="Q67" i="22"/>
  <c r="R67" i="22"/>
  <c r="T67" i="22" s="1"/>
  <c r="Q69" i="22"/>
  <c r="R69" i="22"/>
  <c r="T69" i="22" s="1"/>
  <c r="Q71" i="22"/>
  <c r="R71" i="22"/>
  <c r="T71" i="22" s="1"/>
  <c r="Q73" i="22"/>
  <c r="R73" i="22"/>
  <c r="T73" i="22" s="1"/>
  <c r="Q75" i="22"/>
  <c r="R75" i="22"/>
  <c r="T75" i="22" s="1"/>
  <c r="Q77" i="22"/>
  <c r="R77" i="22"/>
  <c r="T77" i="22" s="1"/>
  <c r="Q126" i="22"/>
  <c r="S126" i="22"/>
  <c r="T126" i="22" s="1"/>
  <c r="Q124" i="22"/>
  <c r="S124" i="22"/>
  <c r="T124" i="22" s="1"/>
  <c r="S117" i="22"/>
  <c r="T117" i="22" s="1"/>
  <c r="Q117" i="22"/>
  <c r="R114" i="22"/>
  <c r="T114" i="22" s="1"/>
  <c r="R109" i="22"/>
  <c r="T109" i="22" s="1"/>
  <c r="AG131" i="22"/>
  <c r="AC17" i="22" s="1"/>
  <c r="AI131" i="22"/>
  <c r="AC20" i="22" s="1"/>
  <c r="AK131" i="22"/>
  <c r="AC23" i="22" s="1"/>
  <c r="S13" i="22"/>
  <c r="T13" i="22" s="1"/>
  <c r="Q13" i="22"/>
  <c r="Q23" i="22"/>
  <c r="R23" i="22"/>
  <c r="T23" i="22" s="1"/>
  <c r="Q24" i="22"/>
  <c r="R24" i="22"/>
  <c r="T24" i="22" s="1"/>
  <c r="Q25" i="22"/>
  <c r="R25" i="22"/>
  <c r="T25" i="22" s="1"/>
  <c r="Q26" i="22"/>
  <c r="R26" i="22"/>
  <c r="T26" i="22" s="1"/>
  <c r="R122" i="22"/>
  <c r="T122" i="22" s="1"/>
  <c r="R121" i="22"/>
  <c r="T121" i="22" s="1"/>
  <c r="R118" i="22"/>
  <c r="T118" i="22" s="1"/>
  <c r="R105" i="22"/>
  <c r="T105" i="22" s="1"/>
  <c r="R101" i="22"/>
  <c r="T101" i="22" s="1"/>
  <c r="R98" i="22"/>
  <c r="T98" i="22" s="1"/>
  <c r="R97" i="22"/>
  <c r="T97" i="22" s="1"/>
  <c r="R95" i="22"/>
  <c r="T95" i="22" s="1"/>
  <c r="AJ131" i="22"/>
  <c r="AC21" i="22" s="1"/>
  <c r="Q16" i="22"/>
  <c r="Q102" i="22"/>
  <c r="Q104" i="22"/>
  <c r="AA110" i="22"/>
  <c r="Q40" i="22"/>
  <c r="Q42" i="22"/>
  <c r="Q86" i="22"/>
  <c r="W5" i="22"/>
  <c r="T5" i="22" s="1"/>
  <c r="AH131" i="22"/>
  <c r="AC18" i="22" s="1"/>
  <c r="Q34" i="22"/>
  <c r="Q38" i="22"/>
  <c r="Q70" i="22"/>
  <c r="Q72" i="22"/>
  <c r="Q74" i="22"/>
  <c r="Q76" i="22"/>
  <c r="Q100" i="22"/>
  <c r="Q106" i="22"/>
  <c r="Q88" i="22"/>
  <c r="U10" i="43" l="1"/>
  <c r="U11" i="43" s="1"/>
  <c r="U12" i="43" s="1"/>
  <c r="U13" i="43" s="1"/>
  <c r="U14" i="43" s="1"/>
  <c r="S133" i="42"/>
  <c r="AC25" i="42" s="1"/>
  <c r="AC28" i="42" s="1"/>
  <c r="T117" i="42"/>
  <c r="S133" i="43"/>
  <c r="AC25" i="43" s="1"/>
  <c r="AC28" i="43" s="1"/>
  <c r="U15" i="43"/>
  <c r="U16" i="43" s="1"/>
  <c r="U17" i="43" s="1"/>
  <c r="U18" i="43" s="1"/>
  <c r="U19" i="43" s="1"/>
  <c r="U20" i="43" s="1"/>
  <c r="U21" i="43" s="1"/>
  <c r="U22" i="43" s="1"/>
  <c r="U23" i="43" s="1"/>
  <c r="U24" i="43" s="1"/>
  <c r="U25" i="43" s="1"/>
  <c r="U26" i="43" s="1"/>
  <c r="U27" i="43" s="1"/>
  <c r="U28" i="43" s="1"/>
  <c r="U29" i="43" s="1"/>
  <c r="U30" i="43" s="1"/>
  <c r="U31" i="43" s="1"/>
  <c r="U32" i="43" s="1"/>
  <c r="U33" i="43" s="1"/>
  <c r="U34" i="43" s="1"/>
  <c r="U35" i="43" s="1"/>
  <c r="U36" i="43" s="1"/>
  <c r="U37" i="43" s="1"/>
  <c r="U38" i="43" s="1"/>
  <c r="U39" i="43" s="1"/>
  <c r="U40" i="43" s="1"/>
  <c r="U41" i="43" s="1"/>
  <c r="U42" i="43" s="1"/>
  <c r="U43" i="43" s="1"/>
  <c r="U44" i="43" s="1"/>
  <c r="U45" i="43" s="1"/>
  <c r="U46" i="43" s="1"/>
  <c r="U47" i="43" s="1"/>
  <c r="U48" i="43" s="1"/>
  <c r="U49" i="43" s="1"/>
  <c r="U50" i="43" s="1"/>
  <c r="U51" i="43" s="1"/>
  <c r="U52" i="43" s="1"/>
  <c r="U53" i="43" s="1"/>
  <c r="U54" i="43" s="1"/>
  <c r="U55" i="43" s="1"/>
  <c r="U56" i="43" s="1"/>
  <c r="U57" i="43" s="1"/>
  <c r="U58" i="43" s="1"/>
  <c r="U59" i="43" s="1"/>
  <c r="U60" i="43" s="1"/>
  <c r="U61" i="43" s="1"/>
  <c r="U62" i="43" s="1"/>
  <c r="U63" i="43" s="1"/>
  <c r="U64" i="43" s="1"/>
  <c r="U65" i="43" s="1"/>
  <c r="U66" i="43" s="1"/>
  <c r="U67" i="43" s="1"/>
  <c r="U68" i="43" s="1"/>
  <c r="U69" i="43" s="1"/>
  <c r="U70" i="43" s="1"/>
  <c r="U71" i="43" s="1"/>
  <c r="U72" i="43" s="1"/>
  <c r="U73" i="43" s="1"/>
  <c r="U74" i="43" s="1"/>
  <c r="U75" i="43" s="1"/>
  <c r="U76" i="43" s="1"/>
  <c r="U77" i="43" s="1"/>
  <c r="U78" i="43" s="1"/>
  <c r="U79" i="43" s="1"/>
  <c r="U80" i="43" s="1"/>
  <c r="U81" i="43" s="1"/>
  <c r="U82" i="43" s="1"/>
  <c r="U83" i="43" s="1"/>
  <c r="U84" i="43" s="1"/>
  <c r="U85" i="43" s="1"/>
  <c r="U86" i="43" s="1"/>
  <c r="U87" i="43" s="1"/>
  <c r="U88" i="43" s="1"/>
  <c r="U89" i="43" s="1"/>
  <c r="U90" i="43" s="1"/>
  <c r="U91" i="43" s="1"/>
  <c r="U92" i="43" s="1"/>
  <c r="U93" i="43" s="1"/>
  <c r="U94" i="43" s="1"/>
  <c r="U95" i="43" s="1"/>
  <c r="U96" i="43" s="1"/>
  <c r="U97" i="43" s="1"/>
  <c r="U98" i="43" s="1"/>
  <c r="U99" i="43" s="1"/>
  <c r="U100" i="43" s="1"/>
  <c r="U101" i="43" s="1"/>
  <c r="U102" i="43" s="1"/>
  <c r="U103" i="43" s="1"/>
  <c r="U104" i="43" s="1"/>
  <c r="U105" i="43" s="1"/>
  <c r="U106" i="43" s="1"/>
  <c r="U107" i="43" s="1"/>
  <c r="U108" i="43" s="1"/>
  <c r="U109" i="43" s="1"/>
  <c r="U110" i="43" s="1"/>
  <c r="U111" i="43" s="1"/>
  <c r="U112" i="43" s="1"/>
  <c r="U113" i="43" s="1"/>
  <c r="U114" i="43" s="1"/>
  <c r="U115" i="43" s="1"/>
  <c r="U116" i="43" s="1"/>
  <c r="U117" i="43" s="1"/>
  <c r="U118" i="43" s="1"/>
  <c r="U119" i="43" s="1"/>
  <c r="U120" i="43" s="1"/>
  <c r="U121" i="43" s="1"/>
  <c r="U122" i="43" s="1"/>
  <c r="U123" i="43" s="1"/>
  <c r="U124" i="43" s="1"/>
  <c r="U125" i="43" s="1"/>
  <c r="U126" i="43" s="1"/>
  <c r="U127" i="43" s="1"/>
  <c r="T42" i="43"/>
  <c r="U10" i="45"/>
  <c r="U11" i="45" s="1"/>
  <c r="U12" i="45" s="1"/>
  <c r="U13" i="45" s="1"/>
  <c r="U14" i="45" s="1"/>
  <c r="U15" i="45" s="1"/>
  <c r="U16" i="45" s="1"/>
  <c r="U17" i="45" s="1"/>
  <c r="U18" i="45" s="1"/>
  <c r="U19" i="45" s="1"/>
  <c r="U20" i="45" s="1"/>
  <c r="U21" i="45" s="1"/>
  <c r="U22" i="45" s="1"/>
  <c r="U23" i="45" s="1"/>
  <c r="U24" i="45" s="1"/>
  <c r="U25" i="45" s="1"/>
  <c r="U26" i="45" s="1"/>
  <c r="U27" i="45" s="1"/>
  <c r="U28" i="45" s="1"/>
  <c r="U29" i="45" s="1"/>
  <c r="U30" i="45" s="1"/>
  <c r="U31" i="45" s="1"/>
  <c r="U32" i="45" s="1"/>
  <c r="U33" i="45" s="1"/>
  <c r="U34" i="45" s="1"/>
  <c r="U35" i="45" s="1"/>
  <c r="U36" i="45" s="1"/>
  <c r="U37" i="45" s="1"/>
  <c r="U38" i="45" s="1"/>
  <c r="U39" i="45" s="1"/>
  <c r="U40" i="45" s="1"/>
  <c r="U41" i="45" s="1"/>
  <c r="U42" i="45" s="1"/>
  <c r="U43" i="45" s="1"/>
  <c r="U44" i="45" s="1"/>
  <c r="U45" i="45" s="1"/>
  <c r="U46" i="45" s="1"/>
  <c r="U47" i="45" s="1"/>
  <c r="U48" i="45" s="1"/>
  <c r="U49" i="45" s="1"/>
  <c r="U50" i="45" s="1"/>
  <c r="U51" i="45" s="1"/>
  <c r="U52" i="45" s="1"/>
  <c r="U53" i="45" s="1"/>
  <c r="U54" i="45" s="1"/>
  <c r="U55" i="45" s="1"/>
  <c r="U56" i="45" s="1"/>
  <c r="U57" i="45" s="1"/>
  <c r="U58" i="45" s="1"/>
  <c r="U59" i="45" s="1"/>
  <c r="U60" i="45" s="1"/>
  <c r="U61" i="45" s="1"/>
  <c r="U62" i="45" s="1"/>
  <c r="U63" i="45" s="1"/>
  <c r="U64" i="45" s="1"/>
  <c r="U65" i="45" s="1"/>
  <c r="U66" i="45" s="1"/>
  <c r="U67" i="45" s="1"/>
  <c r="U68" i="45" s="1"/>
  <c r="U69" i="45" s="1"/>
  <c r="U70" i="45" s="1"/>
  <c r="U71" i="45" s="1"/>
  <c r="U72" i="45" s="1"/>
  <c r="U73" i="45" s="1"/>
  <c r="U74" i="45" s="1"/>
  <c r="U75" i="45" s="1"/>
  <c r="U76" i="45" s="1"/>
  <c r="U77" i="45" s="1"/>
  <c r="U78" i="45" s="1"/>
  <c r="U79" i="45" s="1"/>
  <c r="U80" i="45" s="1"/>
  <c r="U81" i="45" s="1"/>
  <c r="U82" i="45" s="1"/>
  <c r="U83" i="45" s="1"/>
  <c r="U84" i="45" s="1"/>
  <c r="U85" i="45" s="1"/>
  <c r="U86" i="45" s="1"/>
  <c r="U87" i="45" s="1"/>
  <c r="U88" i="45" s="1"/>
  <c r="U89" i="45" s="1"/>
  <c r="S133" i="45"/>
  <c r="AC25" i="45" s="1"/>
  <c r="AC28" i="45" s="1"/>
  <c r="T133" i="45"/>
  <c r="Z37" i="45" s="1"/>
  <c r="R133" i="45"/>
  <c r="U90" i="45"/>
  <c r="U91" i="45" s="1"/>
  <c r="U92" i="45" s="1"/>
  <c r="U93" i="45" s="1"/>
  <c r="U94" i="45" s="1"/>
  <c r="U95" i="45" s="1"/>
  <c r="U96" i="45" s="1"/>
  <c r="U97" i="45" s="1"/>
  <c r="U98" i="45" s="1"/>
  <c r="U99" i="45" s="1"/>
  <c r="U100" i="45" s="1"/>
  <c r="U101" i="45" s="1"/>
  <c r="U102" i="45" s="1"/>
  <c r="U103" i="45" s="1"/>
  <c r="U104" i="45" s="1"/>
  <c r="U105" i="45" s="1"/>
  <c r="U106" i="45" s="1"/>
  <c r="U107" i="45" s="1"/>
  <c r="U108" i="45" s="1"/>
  <c r="U109" i="45" s="1"/>
  <c r="U110" i="45" s="1"/>
  <c r="U111" i="45" s="1"/>
  <c r="U112" i="45" s="1"/>
  <c r="U113" i="45" s="1"/>
  <c r="U114" i="45" s="1"/>
  <c r="U115" i="45" s="1"/>
  <c r="U116" i="45" s="1"/>
  <c r="U117" i="45" s="1"/>
  <c r="U118" i="45" s="1"/>
  <c r="U119" i="45" s="1"/>
  <c r="U120" i="45" s="1"/>
  <c r="U121" i="45" s="1"/>
  <c r="U122" i="45" s="1"/>
  <c r="U123" i="45" s="1"/>
  <c r="U124" i="45" s="1"/>
  <c r="U125" i="45" s="1"/>
  <c r="U126" i="45" s="1"/>
  <c r="U127" i="45" s="1"/>
  <c r="T133" i="43"/>
  <c r="Z37" i="43" s="1"/>
  <c r="R133" i="43"/>
  <c r="R133" i="42"/>
  <c r="AC24" i="42" s="1"/>
  <c r="AC19" i="42"/>
  <c r="AC32" i="42" s="1"/>
  <c r="T133" i="42"/>
  <c r="Z37" i="42" s="1"/>
  <c r="U12" i="42"/>
  <c r="U13" i="42" s="1"/>
  <c r="U14" i="42" s="1"/>
  <c r="U15" i="42" s="1"/>
  <c r="U16" i="42" s="1"/>
  <c r="U17" i="42" s="1"/>
  <c r="U18" i="42" s="1"/>
  <c r="U19" i="42" s="1"/>
  <c r="U20" i="42" s="1"/>
  <c r="U21" i="42" s="1"/>
  <c r="U22" i="42" s="1"/>
  <c r="U23" i="42" s="1"/>
  <c r="U24" i="42" s="1"/>
  <c r="U25" i="42" s="1"/>
  <c r="U26" i="42" s="1"/>
  <c r="U27" i="42" s="1"/>
  <c r="U28" i="42" s="1"/>
  <c r="U29" i="42" s="1"/>
  <c r="U30" i="42" s="1"/>
  <c r="U31" i="42" s="1"/>
  <c r="U32" i="42" s="1"/>
  <c r="U33" i="42" s="1"/>
  <c r="U34" i="42" s="1"/>
  <c r="U35" i="42" s="1"/>
  <c r="U36" i="42" s="1"/>
  <c r="U37" i="42" s="1"/>
  <c r="U38" i="42" s="1"/>
  <c r="U39" i="42" s="1"/>
  <c r="U40" i="42" s="1"/>
  <c r="U41" i="42" s="1"/>
  <c r="U42" i="42" s="1"/>
  <c r="U43" i="42" s="1"/>
  <c r="U44" i="42" s="1"/>
  <c r="U45" i="42" s="1"/>
  <c r="U46" i="42" s="1"/>
  <c r="U47" i="42" s="1"/>
  <c r="U48" i="42" s="1"/>
  <c r="U49" i="42" s="1"/>
  <c r="U50" i="42" s="1"/>
  <c r="U51" i="42" s="1"/>
  <c r="U52" i="42" s="1"/>
  <c r="U53" i="42" s="1"/>
  <c r="U54" i="42" s="1"/>
  <c r="U55" i="42" s="1"/>
  <c r="U56" i="42" s="1"/>
  <c r="U57" i="42" s="1"/>
  <c r="U58" i="42" s="1"/>
  <c r="U59" i="42" s="1"/>
  <c r="U60" i="42" s="1"/>
  <c r="U61" i="42" s="1"/>
  <c r="U62" i="42" s="1"/>
  <c r="U63" i="42" s="1"/>
  <c r="U64" i="42" s="1"/>
  <c r="U65" i="42" s="1"/>
  <c r="U66" i="42" s="1"/>
  <c r="U67" i="42" s="1"/>
  <c r="U68" i="42" s="1"/>
  <c r="U69" i="42" s="1"/>
  <c r="U70" i="42" s="1"/>
  <c r="U71" i="42" s="1"/>
  <c r="U72" i="42" s="1"/>
  <c r="U73" i="42" s="1"/>
  <c r="U74" i="42" s="1"/>
  <c r="U75" i="42" s="1"/>
  <c r="U76" i="42" s="1"/>
  <c r="U77" i="42" s="1"/>
  <c r="U78" i="42" s="1"/>
  <c r="U79" i="42" s="1"/>
  <c r="U80" i="42" s="1"/>
  <c r="U81" i="42" s="1"/>
  <c r="U82" i="42" s="1"/>
  <c r="U83" i="42" s="1"/>
  <c r="U84" i="42" s="1"/>
  <c r="U85" i="42" s="1"/>
  <c r="U86" i="42" s="1"/>
  <c r="U87" i="42" s="1"/>
  <c r="U88" i="42" s="1"/>
  <c r="U89" i="42" s="1"/>
  <c r="U90" i="42" s="1"/>
  <c r="U91" i="42" s="1"/>
  <c r="U92" i="42" s="1"/>
  <c r="U93" i="42" s="1"/>
  <c r="U94" i="42" s="1"/>
  <c r="U95" i="42" s="1"/>
  <c r="U96" i="42" s="1"/>
  <c r="U97" i="42" s="1"/>
  <c r="U98" i="42" s="1"/>
  <c r="U99" i="42" s="1"/>
  <c r="U100" i="42" s="1"/>
  <c r="U101" i="42" s="1"/>
  <c r="U102" i="42" s="1"/>
  <c r="U103" i="42" s="1"/>
  <c r="U104" i="42" s="1"/>
  <c r="U105" i="42" s="1"/>
  <c r="U106" i="42" s="1"/>
  <c r="U107" i="42" s="1"/>
  <c r="U108" i="42" s="1"/>
  <c r="U109" i="42" s="1"/>
  <c r="U110" i="42" s="1"/>
  <c r="U111" i="42" s="1"/>
  <c r="U112" i="42" s="1"/>
  <c r="U113" i="42" s="1"/>
  <c r="U114" i="42" s="1"/>
  <c r="U115" i="42" s="1"/>
  <c r="U116" i="42" s="1"/>
  <c r="AC19" i="22"/>
  <c r="AC32" i="22" s="1"/>
  <c r="S133" i="22"/>
  <c r="AC25" i="22" s="1"/>
  <c r="AC28" i="22" s="1"/>
  <c r="T133" i="22"/>
  <c r="Z37" i="22" s="1"/>
  <c r="U5" i="22"/>
  <c r="U6" i="22" s="1"/>
  <c r="U7" i="22" s="1"/>
  <c r="U8" i="22" s="1"/>
  <c r="U9" i="22" s="1"/>
  <c r="U10" i="22" s="1"/>
  <c r="U11" i="22" s="1"/>
  <c r="U12" i="22" s="1"/>
  <c r="U13" i="22" s="1"/>
  <c r="U14" i="22" s="1"/>
  <c r="U15" i="22" s="1"/>
  <c r="U16" i="22" s="1"/>
  <c r="U17" i="22" s="1"/>
  <c r="U18" i="22" s="1"/>
  <c r="U19" i="22" s="1"/>
  <c r="U20" i="22" s="1"/>
  <c r="U21" i="22" s="1"/>
  <c r="U22" i="22" s="1"/>
  <c r="U23" i="22" s="1"/>
  <c r="U24" i="22" s="1"/>
  <c r="U25" i="22" s="1"/>
  <c r="U26" i="22" s="1"/>
  <c r="U27" i="22" s="1"/>
  <c r="U28" i="22" s="1"/>
  <c r="U29" i="22" s="1"/>
  <c r="U30" i="22" s="1"/>
  <c r="U31" i="22" s="1"/>
  <c r="U32" i="22" s="1"/>
  <c r="U33" i="22" s="1"/>
  <c r="U34" i="22" s="1"/>
  <c r="U35" i="22" s="1"/>
  <c r="U36" i="22" s="1"/>
  <c r="U37" i="22" s="1"/>
  <c r="U38" i="22" s="1"/>
  <c r="U39" i="22" s="1"/>
  <c r="U40" i="22" s="1"/>
  <c r="U41" i="22" s="1"/>
  <c r="U42" i="22" s="1"/>
  <c r="U43" i="22" s="1"/>
  <c r="U44" i="22" s="1"/>
  <c r="U45" i="22" s="1"/>
  <c r="U46" i="22" s="1"/>
  <c r="U47" i="22" s="1"/>
  <c r="U48" i="22" s="1"/>
  <c r="U49" i="22" s="1"/>
  <c r="U50" i="22" s="1"/>
  <c r="U51" i="22" s="1"/>
  <c r="U52" i="22" s="1"/>
  <c r="U53" i="22" s="1"/>
  <c r="U54" i="22" s="1"/>
  <c r="U55" i="22" s="1"/>
  <c r="U56" i="22" s="1"/>
  <c r="U57" i="22" s="1"/>
  <c r="U58" i="22" s="1"/>
  <c r="U59" i="22" s="1"/>
  <c r="U60" i="22" s="1"/>
  <c r="U61" i="22" s="1"/>
  <c r="U62" i="22" s="1"/>
  <c r="U63" i="22" s="1"/>
  <c r="U64" i="22" s="1"/>
  <c r="U65" i="22" s="1"/>
  <c r="U66" i="22" s="1"/>
  <c r="U67" i="22" s="1"/>
  <c r="U68" i="22" s="1"/>
  <c r="U69" i="22" s="1"/>
  <c r="U70" i="22" s="1"/>
  <c r="U71" i="22" s="1"/>
  <c r="U72" i="22" s="1"/>
  <c r="U73" i="22" s="1"/>
  <c r="U74" i="22" s="1"/>
  <c r="U75" i="22" s="1"/>
  <c r="U76" i="22" s="1"/>
  <c r="U77" i="22" s="1"/>
  <c r="U78" i="22" s="1"/>
  <c r="U79" i="22" s="1"/>
  <c r="U80" i="22" s="1"/>
  <c r="U81" i="22" s="1"/>
  <c r="U82" i="22" s="1"/>
  <c r="U83" i="22" s="1"/>
  <c r="U84" i="22" s="1"/>
  <c r="U85" i="22" s="1"/>
  <c r="U86" i="22" s="1"/>
  <c r="U87" i="22" s="1"/>
  <c r="U88" i="22" s="1"/>
  <c r="U89" i="22" s="1"/>
  <c r="U90" i="22" s="1"/>
  <c r="U91" i="22" s="1"/>
  <c r="U92" i="22" s="1"/>
  <c r="U93" i="22" s="1"/>
  <c r="U94" i="22" s="1"/>
  <c r="U95" i="22" s="1"/>
  <c r="U96" i="22" s="1"/>
  <c r="U97" i="22" s="1"/>
  <c r="U98" i="22" s="1"/>
  <c r="U99" i="22" s="1"/>
  <c r="U100" i="22" s="1"/>
  <c r="U101" i="22" s="1"/>
  <c r="U102" i="22" s="1"/>
  <c r="U103" i="22" s="1"/>
  <c r="U104" i="22" s="1"/>
  <c r="U105" i="22" s="1"/>
  <c r="U106" i="22" s="1"/>
  <c r="R133" i="22"/>
  <c r="U117" i="42" l="1"/>
  <c r="U118" i="42" s="1"/>
  <c r="U119" i="42" s="1"/>
  <c r="U120" i="42" s="1"/>
  <c r="U121" i="42" s="1"/>
  <c r="U122" i="42" s="1"/>
  <c r="U123" i="42" s="1"/>
  <c r="U124" i="42" s="1"/>
  <c r="U125" i="42" s="1"/>
  <c r="U126" i="42" s="1"/>
  <c r="U127" i="42" s="1"/>
  <c r="S134" i="42"/>
  <c r="S134" i="45"/>
  <c r="AC24" i="45"/>
  <c r="S134" i="43"/>
  <c r="AC24" i="43"/>
  <c r="AC26" i="42"/>
  <c r="AC27" i="42"/>
  <c r="U107" i="22"/>
  <c r="U108" i="22" s="1"/>
  <c r="U109" i="22" s="1"/>
  <c r="U110" i="22" s="1"/>
  <c r="U111" i="22" s="1"/>
  <c r="U112" i="22" s="1"/>
  <c r="U113" i="22" s="1"/>
  <c r="U114" i="22" s="1"/>
  <c r="U115" i="22" s="1"/>
  <c r="U116" i="22" s="1"/>
  <c r="U117" i="22" s="1"/>
  <c r="U118" i="22" s="1"/>
  <c r="U119" i="22" s="1"/>
  <c r="U120" i="22" s="1"/>
  <c r="U121" i="22" s="1"/>
  <c r="U122" i="22" s="1"/>
  <c r="U123" i="22" s="1"/>
  <c r="U124" i="22" s="1"/>
  <c r="U125" i="22" s="1"/>
  <c r="U126" i="22" s="1"/>
  <c r="U127" i="22" s="1"/>
  <c r="S134" i="22"/>
  <c r="AC24" i="22"/>
  <c r="AC27" i="45" l="1"/>
  <c r="AC26" i="45"/>
  <c r="AC27" i="43"/>
  <c r="AC26" i="43"/>
  <c r="AC27" i="22"/>
  <c r="AC26" i="22"/>
  <c r="J118" i="39" l="1"/>
  <c r="I118" i="39"/>
  <c r="J110" i="39"/>
  <c r="I110" i="39"/>
  <c r="J109" i="39"/>
  <c r="I109" i="39"/>
  <c r="J104" i="39"/>
  <c r="I104" i="39"/>
  <c r="J103" i="39"/>
  <c r="I103" i="39"/>
  <c r="J102" i="39"/>
  <c r="I102" i="39"/>
  <c r="J98" i="39"/>
  <c r="I98" i="39"/>
  <c r="J91" i="39"/>
  <c r="I91" i="39"/>
  <c r="J87" i="39"/>
  <c r="I87" i="39"/>
  <c r="J85" i="39"/>
  <c r="I85" i="39"/>
  <c r="J84" i="39"/>
  <c r="I84" i="39"/>
  <c r="J80" i="39"/>
  <c r="I80" i="39"/>
  <c r="J79" i="39"/>
  <c r="I79" i="39"/>
  <c r="J71" i="39"/>
  <c r="I71" i="39"/>
  <c r="J70" i="39"/>
  <c r="I70" i="39"/>
  <c r="J69" i="39"/>
  <c r="I69" i="39"/>
  <c r="J68" i="39"/>
  <c r="I68" i="39"/>
  <c r="J67" i="39"/>
  <c r="I67" i="39"/>
  <c r="J65" i="39"/>
  <c r="I65" i="39"/>
  <c r="J55" i="39"/>
  <c r="I55" i="39"/>
  <c r="J43" i="39"/>
  <c r="I43" i="39"/>
  <c r="J40" i="39"/>
  <c r="I40" i="39"/>
  <c r="J36" i="39"/>
  <c r="I36" i="39"/>
  <c r="J34" i="39"/>
  <c r="I34" i="39"/>
  <c r="J33" i="39"/>
  <c r="I33" i="39"/>
  <c r="J32" i="39"/>
  <c r="I32" i="39"/>
  <c r="J31" i="39"/>
  <c r="I31" i="39"/>
  <c r="J30" i="39"/>
  <c r="I30" i="39"/>
  <c r="J29" i="39"/>
  <c r="I29" i="39"/>
  <c r="J28" i="39"/>
  <c r="I28" i="39"/>
  <c r="J18" i="39"/>
  <c r="I18" i="39"/>
  <c r="J17" i="39"/>
  <c r="I17" i="39"/>
  <c r="J16" i="39"/>
  <c r="I16" i="39"/>
  <c r="J12" i="39"/>
  <c r="I12" i="39"/>
  <c r="J11" i="39"/>
  <c r="I11" i="39"/>
  <c r="J127" i="39"/>
  <c r="I127" i="39"/>
  <c r="J126" i="39"/>
  <c r="I126" i="39"/>
  <c r="J125" i="39"/>
  <c r="I125" i="39"/>
  <c r="J124" i="39"/>
  <c r="I124" i="39"/>
  <c r="J123" i="39"/>
  <c r="I123" i="39"/>
  <c r="J122" i="39"/>
  <c r="I122" i="39"/>
  <c r="J121" i="39"/>
  <c r="I121" i="39"/>
  <c r="J120" i="39"/>
  <c r="I120" i="39"/>
  <c r="J119" i="39"/>
  <c r="I119" i="39"/>
  <c r="J117" i="39"/>
  <c r="I117" i="39"/>
  <c r="J116" i="39"/>
  <c r="I116" i="39"/>
  <c r="J115" i="39"/>
  <c r="I115" i="39"/>
  <c r="J114" i="39"/>
  <c r="I114" i="39"/>
  <c r="J113" i="39"/>
  <c r="I113" i="39"/>
  <c r="J112" i="39"/>
  <c r="I112" i="39"/>
  <c r="J111" i="39"/>
  <c r="I111" i="39"/>
  <c r="J108" i="39"/>
  <c r="I108" i="39"/>
  <c r="J107" i="39"/>
  <c r="I107" i="39"/>
  <c r="J106" i="39"/>
  <c r="I106" i="39"/>
  <c r="J105" i="39"/>
  <c r="I105" i="39"/>
  <c r="J101" i="39"/>
  <c r="I101" i="39"/>
  <c r="J100" i="39"/>
  <c r="I100" i="39"/>
  <c r="J99" i="39"/>
  <c r="I99" i="39"/>
  <c r="J97" i="39"/>
  <c r="I97" i="39"/>
  <c r="J96" i="39"/>
  <c r="I96" i="39"/>
  <c r="J95" i="39"/>
  <c r="I95" i="39"/>
  <c r="J94" i="39"/>
  <c r="I94" i="39"/>
  <c r="J93" i="39"/>
  <c r="I93" i="39"/>
  <c r="J92" i="39"/>
  <c r="I92" i="39"/>
  <c r="J90" i="39"/>
  <c r="I90" i="39"/>
  <c r="J89" i="39"/>
  <c r="I89" i="39"/>
  <c r="J88" i="39"/>
  <c r="I88" i="39"/>
  <c r="J86" i="39"/>
  <c r="I86" i="39"/>
  <c r="J83" i="39"/>
  <c r="I83" i="39"/>
  <c r="J82" i="39"/>
  <c r="I82" i="39"/>
  <c r="J81" i="39"/>
  <c r="I81" i="39"/>
  <c r="J78" i="39"/>
  <c r="I78" i="39"/>
  <c r="J77" i="39"/>
  <c r="I77" i="39"/>
  <c r="J76" i="39"/>
  <c r="I76" i="39"/>
  <c r="J75" i="39"/>
  <c r="I75" i="39"/>
  <c r="J74" i="39"/>
  <c r="I74" i="39"/>
  <c r="J73" i="39"/>
  <c r="I73" i="39"/>
  <c r="J72" i="39"/>
  <c r="I72" i="39"/>
  <c r="J66" i="39"/>
  <c r="I66" i="39"/>
  <c r="J64" i="39"/>
  <c r="I64" i="39"/>
  <c r="J63" i="39"/>
  <c r="I63" i="39"/>
  <c r="J62" i="39"/>
  <c r="I62" i="39"/>
  <c r="J61" i="39"/>
  <c r="I61" i="39"/>
  <c r="J60" i="39"/>
  <c r="I60" i="39"/>
  <c r="J59" i="39"/>
  <c r="I59" i="39"/>
  <c r="J58" i="39"/>
  <c r="I58" i="39"/>
  <c r="J57" i="39"/>
  <c r="I57" i="39"/>
  <c r="J56" i="39"/>
  <c r="I56" i="39"/>
  <c r="J54" i="39"/>
  <c r="I54" i="39"/>
  <c r="J53" i="39"/>
  <c r="I53" i="39"/>
  <c r="J52" i="39"/>
  <c r="I52" i="39"/>
  <c r="J51" i="39"/>
  <c r="I51" i="39"/>
  <c r="J50" i="39"/>
  <c r="I50" i="39"/>
  <c r="J49" i="39"/>
  <c r="I49" i="39"/>
  <c r="J48" i="39"/>
  <c r="I48" i="39"/>
  <c r="J47" i="39"/>
  <c r="I47" i="39"/>
  <c r="J46" i="39"/>
  <c r="I46" i="39"/>
  <c r="J45" i="39"/>
  <c r="I45" i="39"/>
  <c r="J44" i="39"/>
  <c r="I44" i="39"/>
  <c r="J42" i="39"/>
  <c r="I42" i="39"/>
  <c r="J41" i="39"/>
  <c r="I41" i="39"/>
  <c r="J39" i="39"/>
  <c r="I39" i="39"/>
  <c r="J38" i="39"/>
  <c r="I38" i="39"/>
  <c r="J37" i="39"/>
  <c r="I37" i="39"/>
  <c r="J35" i="39"/>
  <c r="I35" i="39"/>
  <c r="J27" i="39"/>
  <c r="I27" i="39"/>
  <c r="J26" i="39"/>
  <c r="I26" i="39"/>
  <c r="J25" i="39"/>
  <c r="I25" i="39"/>
  <c r="J24" i="39"/>
  <c r="I24" i="39"/>
  <c r="J23" i="39"/>
  <c r="I23" i="39"/>
  <c r="J22" i="39"/>
  <c r="I22" i="39"/>
  <c r="J21" i="39"/>
  <c r="I21" i="39"/>
  <c r="J20" i="39"/>
  <c r="I20" i="39"/>
  <c r="J19" i="39"/>
  <c r="I19" i="39"/>
  <c r="J15" i="39"/>
  <c r="I15" i="39"/>
  <c r="J14" i="39"/>
  <c r="I14" i="39"/>
  <c r="J13" i="39"/>
  <c r="I13" i="39"/>
  <c r="J9" i="39"/>
  <c r="I9" i="39"/>
  <c r="J8" i="39"/>
  <c r="I8" i="39"/>
  <c r="J7" i="39"/>
  <c r="I7" i="39"/>
  <c r="J6" i="39"/>
  <c r="I6" i="39"/>
  <c r="J10" i="39"/>
  <c r="I10" i="39"/>
  <c r="J5" i="39"/>
  <c r="I5" i="39"/>
  <c r="K12" i="39" l="1"/>
  <c r="K17" i="39"/>
  <c r="K28" i="39"/>
  <c r="K30" i="39"/>
  <c r="K32" i="39"/>
  <c r="K40" i="39"/>
  <c r="K67" i="39"/>
  <c r="K80" i="39"/>
  <c r="K104" i="39"/>
  <c r="K11" i="39"/>
  <c r="K16" i="39"/>
  <c r="K18" i="39"/>
  <c r="K29" i="39"/>
  <c r="K31" i="39"/>
  <c r="K33" i="39"/>
  <c r="K34" i="39"/>
  <c r="K55" i="39"/>
  <c r="K69" i="39"/>
  <c r="K91" i="39"/>
  <c r="K36" i="39"/>
  <c r="K43" i="39"/>
  <c r="K65" i="39"/>
  <c r="K68" i="39"/>
  <c r="K71" i="39"/>
  <c r="K85" i="39"/>
  <c r="K102" i="39"/>
  <c r="K110" i="39"/>
  <c r="K70" i="39"/>
  <c r="K79" i="39"/>
  <c r="K84" i="39"/>
  <c r="K87" i="39"/>
  <c r="K98" i="39"/>
  <c r="K103" i="39"/>
  <c r="K109" i="39"/>
  <c r="K118" i="39"/>
  <c r="K9" i="39"/>
  <c r="K19" i="39"/>
  <c r="K23" i="39"/>
  <c r="K27" i="39"/>
  <c r="K39" i="39"/>
  <c r="K45" i="39"/>
  <c r="K49" i="39"/>
  <c r="K7" i="39"/>
  <c r="K14" i="39"/>
  <c r="K21" i="39"/>
  <c r="K25" i="39"/>
  <c r="K37" i="39"/>
  <c r="K42" i="39"/>
  <c r="K47" i="39"/>
  <c r="K51" i="39"/>
  <c r="K53" i="39"/>
  <c r="K56" i="39"/>
  <c r="K60" i="39"/>
  <c r="K64" i="39"/>
  <c r="K74" i="39"/>
  <c r="K78" i="39"/>
  <c r="K86" i="39"/>
  <c r="K92" i="39"/>
  <c r="K101" i="39"/>
  <c r="K121" i="39"/>
  <c r="K6" i="39"/>
  <c r="K8" i="39"/>
  <c r="K13" i="39"/>
  <c r="K15" i="39"/>
  <c r="K20" i="39"/>
  <c r="K22" i="39"/>
  <c r="K24" i="39"/>
  <c r="K26" i="39"/>
  <c r="K35" i="39"/>
  <c r="K38" i="39"/>
  <c r="K41" i="39"/>
  <c r="K44" i="39"/>
  <c r="K46" i="39"/>
  <c r="K48" i="39"/>
  <c r="K50" i="39"/>
  <c r="K52" i="39"/>
  <c r="K58" i="39"/>
  <c r="K62" i="39"/>
  <c r="K72" i="39"/>
  <c r="K76" i="39"/>
  <c r="K82" i="39"/>
  <c r="K89" i="39"/>
  <c r="K96" i="39"/>
  <c r="K112" i="39"/>
  <c r="K54" i="39"/>
  <c r="K57" i="39"/>
  <c r="K59" i="39"/>
  <c r="K61" i="39"/>
  <c r="K63" i="39"/>
  <c r="K66" i="39"/>
  <c r="K73" i="39"/>
  <c r="K75" i="39"/>
  <c r="K77" i="39"/>
  <c r="K81" i="39"/>
  <c r="K83" i="39"/>
  <c r="K88" i="39"/>
  <c r="K90" i="39"/>
  <c r="K93" i="39"/>
  <c r="K94" i="39"/>
  <c r="K99" i="39"/>
  <c r="K106" i="39"/>
  <c r="K116" i="39"/>
  <c r="K125" i="39"/>
  <c r="K95" i="39"/>
  <c r="K97" i="39"/>
  <c r="K100" i="39"/>
  <c r="K105" i="39"/>
  <c r="K108" i="39"/>
  <c r="K114" i="39"/>
  <c r="K119" i="39"/>
  <c r="K123" i="39"/>
  <c r="K127" i="39"/>
  <c r="K107" i="39"/>
  <c r="K111" i="39"/>
  <c r="K113" i="39"/>
  <c r="K115" i="39"/>
  <c r="K117" i="39"/>
  <c r="K120" i="39"/>
  <c r="K122" i="39"/>
  <c r="K124" i="39"/>
  <c r="K126" i="39"/>
  <c r="K10" i="39"/>
  <c r="U110" i="39" l="1"/>
  <c r="V110" i="39" s="1"/>
  <c r="R110" i="39"/>
  <c r="S110" i="39" s="1"/>
  <c r="O110" i="39"/>
  <c r="P110" i="39" s="1"/>
  <c r="L110" i="39"/>
  <c r="M110" i="39" s="1"/>
  <c r="U85" i="39"/>
  <c r="V85" i="39" s="1"/>
  <c r="R85" i="39"/>
  <c r="S85" i="39" s="1"/>
  <c r="O85" i="39"/>
  <c r="P85" i="39" s="1"/>
  <c r="L85" i="39"/>
  <c r="M85" i="39" s="1"/>
  <c r="R68" i="39"/>
  <c r="S68" i="39" s="1"/>
  <c r="L68" i="39"/>
  <c r="M68" i="39" s="1"/>
  <c r="U68" i="39"/>
  <c r="V68" i="39" s="1"/>
  <c r="O68" i="39"/>
  <c r="P68" i="39" s="1"/>
  <c r="U65" i="39"/>
  <c r="V65" i="39" s="1"/>
  <c r="O65" i="39"/>
  <c r="P65" i="39" s="1"/>
  <c r="R65" i="39"/>
  <c r="S65" i="39" s="1"/>
  <c r="L65" i="39"/>
  <c r="M65" i="39" s="1"/>
  <c r="R43" i="39"/>
  <c r="S43" i="39" s="1"/>
  <c r="L43" i="39"/>
  <c r="M43" i="39" s="1"/>
  <c r="U43" i="39"/>
  <c r="V43" i="39" s="1"/>
  <c r="O43" i="39"/>
  <c r="P43" i="39" s="1"/>
  <c r="U36" i="39"/>
  <c r="V36" i="39" s="1"/>
  <c r="O36" i="39"/>
  <c r="P36" i="39" s="1"/>
  <c r="R36" i="39"/>
  <c r="S36" i="39" s="1"/>
  <c r="L36" i="39"/>
  <c r="M36" i="39" s="1"/>
  <c r="U91" i="39"/>
  <c r="V91" i="39" s="1"/>
  <c r="R91" i="39"/>
  <c r="S91" i="39" s="1"/>
  <c r="O91" i="39"/>
  <c r="P91" i="39" s="1"/>
  <c r="L91" i="39"/>
  <c r="M91" i="39" s="1"/>
  <c r="U69" i="39"/>
  <c r="V69" i="39" s="1"/>
  <c r="R69" i="39"/>
  <c r="S69" i="39" s="1"/>
  <c r="O69" i="39"/>
  <c r="P69" i="39" s="1"/>
  <c r="L69" i="39"/>
  <c r="M69" i="39" s="1"/>
  <c r="U34" i="39"/>
  <c r="V34" i="39" s="1"/>
  <c r="R34" i="39"/>
  <c r="S34" i="39" s="1"/>
  <c r="O34" i="39"/>
  <c r="P34" i="39" s="1"/>
  <c r="L34" i="39"/>
  <c r="M34" i="39" s="1"/>
  <c r="U33" i="39"/>
  <c r="V33" i="39" s="1"/>
  <c r="R33" i="39"/>
  <c r="S33" i="39" s="1"/>
  <c r="O33" i="39"/>
  <c r="P33" i="39" s="1"/>
  <c r="L33" i="39"/>
  <c r="M33" i="39" s="1"/>
  <c r="U104" i="39"/>
  <c r="V104" i="39" s="1"/>
  <c r="R104" i="39"/>
  <c r="S104" i="39" s="1"/>
  <c r="O104" i="39"/>
  <c r="P104" i="39" s="1"/>
  <c r="L104" i="39"/>
  <c r="M104" i="39" s="1"/>
  <c r="U80" i="39"/>
  <c r="V80" i="39" s="1"/>
  <c r="R80" i="39"/>
  <c r="S80" i="39" s="1"/>
  <c r="O80" i="39"/>
  <c r="P80" i="39" s="1"/>
  <c r="L80" i="39"/>
  <c r="M80" i="39" s="1"/>
  <c r="U67" i="39"/>
  <c r="V67" i="39" s="1"/>
  <c r="R67" i="39"/>
  <c r="S67" i="39" s="1"/>
  <c r="O67" i="39"/>
  <c r="P67" i="39" s="1"/>
  <c r="L67" i="39"/>
  <c r="M67" i="39" s="1"/>
  <c r="U32" i="39"/>
  <c r="V32" i="39" s="1"/>
  <c r="R32" i="39"/>
  <c r="S32" i="39" s="1"/>
  <c r="O32" i="39"/>
  <c r="P32" i="39" s="1"/>
  <c r="L32" i="39"/>
  <c r="M32" i="39" s="1"/>
  <c r="U30" i="39"/>
  <c r="V30" i="39" s="1"/>
  <c r="R30" i="39"/>
  <c r="S30" i="39" s="1"/>
  <c r="O30" i="39"/>
  <c r="P30" i="39" s="1"/>
  <c r="L30" i="39"/>
  <c r="M30" i="39" s="1"/>
  <c r="U28" i="39"/>
  <c r="V28" i="39" s="1"/>
  <c r="R28" i="39"/>
  <c r="S28" i="39" s="1"/>
  <c r="O28" i="39"/>
  <c r="P28" i="39" s="1"/>
  <c r="L28" i="39"/>
  <c r="M28" i="39" s="1"/>
  <c r="U17" i="39"/>
  <c r="V17" i="39" s="1"/>
  <c r="R17" i="39"/>
  <c r="S17" i="39" s="1"/>
  <c r="O17" i="39"/>
  <c r="P17" i="39" s="1"/>
  <c r="L17" i="39"/>
  <c r="M17" i="39" s="1"/>
  <c r="U12" i="39"/>
  <c r="V12" i="39" s="1"/>
  <c r="R12" i="39"/>
  <c r="S12" i="39" s="1"/>
  <c r="O12" i="39"/>
  <c r="P12" i="39" s="1"/>
  <c r="L12" i="39"/>
  <c r="M12" i="39" s="1"/>
  <c r="U118" i="39"/>
  <c r="V118" i="39" s="1"/>
  <c r="O118" i="39"/>
  <c r="P118" i="39" s="1"/>
  <c r="L118" i="39"/>
  <c r="M118" i="39" s="1"/>
  <c r="R118" i="39"/>
  <c r="S118" i="39" s="1"/>
  <c r="R109" i="39"/>
  <c r="S109" i="39" s="1"/>
  <c r="L109" i="39"/>
  <c r="M109" i="39" s="1"/>
  <c r="O109" i="39"/>
  <c r="P109" i="39" s="1"/>
  <c r="U109" i="39"/>
  <c r="V109" i="39" s="1"/>
  <c r="U103" i="39"/>
  <c r="V103" i="39" s="1"/>
  <c r="O103" i="39"/>
  <c r="P103" i="39" s="1"/>
  <c r="R103" i="39"/>
  <c r="S103" i="39" s="1"/>
  <c r="L103" i="39"/>
  <c r="M103" i="39" s="1"/>
  <c r="R98" i="39"/>
  <c r="S98" i="39" s="1"/>
  <c r="L98" i="39"/>
  <c r="M98" i="39" s="1"/>
  <c r="U98" i="39"/>
  <c r="V98" i="39" s="1"/>
  <c r="O98" i="39"/>
  <c r="P98" i="39" s="1"/>
  <c r="U87" i="39"/>
  <c r="V87" i="39" s="1"/>
  <c r="O87" i="39"/>
  <c r="P87" i="39" s="1"/>
  <c r="L87" i="39"/>
  <c r="M87" i="39" s="1"/>
  <c r="R87" i="39"/>
  <c r="S87" i="39" s="1"/>
  <c r="R84" i="39"/>
  <c r="S84" i="39" s="1"/>
  <c r="L84" i="39"/>
  <c r="M84" i="39" s="1"/>
  <c r="O84" i="39"/>
  <c r="P84" i="39" s="1"/>
  <c r="U84" i="39"/>
  <c r="V84" i="39" s="1"/>
  <c r="U79" i="39"/>
  <c r="V79" i="39" s="1"/>
  <c r="O79" i="39"/>
  <c r="P79" i="39" s="1"/>
  <c r="R79" i="39"/>
  <c r="S79" i="39" s="1"/>
  <c r="L79" i="39"/>
  <c r="M79" i="39" s="1"/>
  <c r="R70" i="39"/>
  <c r="S70" i="39" s="1"/>
  <c r="L70" i="39"/>
  <c r="M70" i="39" s="1"/>
  <c r="U70" i="39"/>
  <c r="V70" i="39" s="1"/>
  <c r="O70" i="39"/>
  <c r="P70" i="39" s="1"/>
  <c r="U102" i="39"/>
  <c r="V102" i="39" s="1"/>
  <c r="R102" i="39"/>
  <c r="S102" i="39" s="1"/>
  <c r="O102" i="39"/>
  <c r="P102" i="39" s="1"/>
  <c r="L102" i="39"/>
  <c r="M102" i="39" s="1"/>
  <c r="U71" i="39"/>
  <c r="V71" i="39" s="1"/>
  <c r="R71" i="39"/>
  <c r="S71" i="39" s="1"/>
  <c r="O71" i="39"/>
  <c r="P71" i="39" s="1"/>
  <c r="L71" i="39"/>
  <c r="M71" i="39" s="1"/>
  <c r="U55" i="39"/>
  <c r="V55" i="39" s="1"/>
  <c r="R55" i="39"/>
  <c r="S55" i="39" s="1"/>
  <c r="O55" i="39"/>
  <c r="P55" i="39" s="1"/>
  <c r="L55" i="39"/>
  <c r="M55" i="39" s="1"/>
  <c r="U31" i="39"/>
  <c r="V31" i="39" s="1"/>
  <c r="R31" i="39"/>
  <c r="S31" i="39" s="1"/>
  <c r="O31" i="39"/>
  <c r="P31" i="39" s="1"/>
  <c r="L31" i="39"/>
  <c r="M31" i="39" s="1"/>
  <c r="U29" i="39"/>
  <c r="V29" i="39" s="1"/>
  <c r="R29" i="39"/>
  <c r="S29" i="39" s="1"/>
  <c r="O29" i="39"/>
  <c r="P29" i="39" s="1"/>
  <c r="L29" i="39"/>
  <c r="M29" i="39" s="1"/>
  <c r="U18" i="39"/>
  <c r="V18" i="39" s="1"/>
  <c r="R18" i="39"/>
  <c r="S18" i="39" s="1"/>
  <c r="O18" i="39"/>
  <c r="P18" i="39" s="1"/>
  <c r="L18" i="39"/>
  <c r="M18" i="39" s="1"/>
  <c r="U16" i="39"/>
  <c r="V16" i="39" s="1"/>
  <c r="R16" i="39"/>
  <c r="S16" i="39" s="1"/>
  <c r="O16" i="39"/>
  <c r="P16" i="39" s="1"/>
  <c r="L16" i="39"/>
  <c r="M16" i="39" s="1"/>
  <c r="U11" i="39"/>
  <c r="V11" i="39" s="1"/>
  <c r="R11" i="39"/>
  <c r="S11" i="39" s="1"/>
  <c r="O11" i="39"/>
  <c r="P11" i="39" s="1"/>
  <c r="L11" i="39"/>
  <c r="M11" i="39" s="1"/>
  <c r="U40" i="39"/>
  <c r="V40" i="39" s="1"/>
  <c r="R40" i="39"/>
  <c r="S40" i="39" s="1"/>
  <c r="O40" i="39"/>
  <c r="P40" i="39" s="1"/>
  <c r="L40" i="39"/>
  <c r="M40" i="39" s="1"/>
  <c r="R126" i="39"/>
  <c r="S126" i="39" s="1"/>
  <c r="L126" i="39"/>
  <c r="M126" i="39" s="1"/>
  <c r="U126" i="39"/>
  <c r="V126" i="39" s="1"/>
  <c r="O126" i="39"/>
  <c r="P126" i="39" s="1"/>
  <c r="U124" i="39"/>
  <c r="V124" i="39" s="1"/>
  <c r="O124" i="39"/>
  <c r="P124" i="39" s="1"/>
  <c r="L124" i="39"/>
  <c r="M124" i="39" s="1"/>
  <c r="R124" i="39"/>
  <c r="S124" i="39" s="1"/>
  <c r="R122" i="39"/>
  <c r="S122" i="39" s="1"/>
  <c r="L122" i="39"/>
  <c r="M122" i="39" s="1"/>
  <c r="O122" i="39"/>
  <c r="P122" i="39" s="1"/>
  <c r="U122" i="39"/>
  <c r="V122" i="39" s="1"/>
  <c r="U120" i="39"/>
  <c r="V120" i="39" s="1"/>
  <c r="O120" i="39"/>
  <c r="P120" i="39" s="1"/>
  <c r="R120" i="39"/>
  <c r="S120" i="39" s="1"/>
  <c r="L120" i="39"/>
  <c r="M120" i="39" s="1"/>
  <c r="R117" i="39"/>
  <c r="S117" i="39" s="1"/>
  <c r="L117" i="39"/>
  <c r="M117" i="39" s="1"/>
  <c r="U117" i="39"/>
  <c r="V117" i="39" s="1"/>
  <c r="O117" i="39"/>
  <c r="P117" i="39" s="1"/>
  <c r="U115" i="39"/>
  <c r="V115" i="39" s="1"/>
  <c r="O115" i="39"/>
  <c r="P115" i="39" s="1"/>
  <c r="L115" i="39"/>
  <c r="M115" i="39" s="1"/>
  <c r="R115" i="39"/>
  <c r="S115" i="39" s="1"/>
  <c r="R113" i="39"/>
  <c r="S113" i="39" s="1"/>
  <c r="L113" i="39"/>
  <c r="M113" i="39" s="1"/>
  <c r="O113" i="39"/>
  <c r="P113" i="39" s="1"/>
  <c r="U113" i="39"/>
  <c r="V113" i="39" s="1"/>
  <c r="U111" i="39"/>
  <c r="V111" i="39" s="1"/>
  <c r="O111" i="39"/>
  <c r="P111" i="39" s="1"/>
  <c r="R111" i="39"/>
  <c r="S111" i="39" s="1"/>
  <c r="L111" i="39"/>
  <c r="M111" i="39" s="1"/>
  <c r="R107" i="39"/>
  <c r="S107" i="39" s="1"/>
  <c r="L107" i="39"/>
  <c r="M107" i="39" s="1"/>
  <c r="U107" i="39"/>
  <c r="V107" i="39" s="1"/>
  <c r="O107" i="39"/>
  <c r="P107" i="39" s="1"/>
  <c r="U127" i="39"/>
  <c r="V127" i="39" s="1"/>
  <c r="R127" i="39"/>
  <c r="S127" i="39" s="1"/>
  <c r="O127" i="39"/>
  <c r="P127" i="39" s="1"/>
  <c r="L127" i="39"/>
  <c r="M127" i="39" s="1"/>
  <c r="U119" i="39"/>
  <c r="V119" i="39" s="1"/>
  <c r="R119" i="39"/>
  <c r="S119" i="39" s="1"/>
  <c r="O119" i="39"/>
  <c r="P119" i="39" s="1"/>
  <c r="L119" i="39"/>
  <c r="M119" i="39" s="1"/>
  <c r="U108" i="39"/>
  <c r="V108" i="39" s="1"/>
  <c r="R108" i="39"/>
  <c r="S108" i="39" s="1"/>
  <c r="O108" i="39"/>
  <c r="P108" i="39" s="1"/>
  <c r="L108" i="39"/>
  <c r="M108" i="39" s="1"/>
  <c r="U99" i="39"/>
  <c r="V99" i="39" s="1"/>
  <c r="R99" i="39"/>
  <c r="S99" i="39" s="1"/>
  <c r="O99" i="39"/>
  <c r="P99" i="39" s="1"/>
  <c r="L99" i="39"/>
  <c r="M99" i="39" s="1"/>
  <c r="U90" i="39"/>
  <c r="V90" i="39" s="1"/>
  <c r="O90" i="39"/>
  <c r="P90" i="39" s="1"/>
  <c r="R90" i="39"/>
  <c r="S90" i="39" s="1"/>
  <c r="L90" i="39"/>
  <c r="M90" i="39" s="1"/>
  <c r="R88" i="39"/>
  <c r="S88" i="39" s="1"/>
  <c r="L88" i="39"/>
  <c r="M88" i="39" s="1"/>
  <c r="U88" i="39"/>
  <c r="V88" i="39" s="1"/>
  <c r="O88" i="39"/>
  <c r="P88" i="39" s="1"/>
  <c r="U83" i="39"/>
  <c r="V83" i="39" s="1"/>
  <c r="O83" i="39"/>
  <c r="P83" i="39" s="1"/>
  <c r="R83" i="39"/>
  <c r="S83" i="39" s="1"/>
  <c r="L83" i="39"/>
  <c r="M83" i="39" s="1"/>
  <c r="R81" i="39"/>
  <c r="S81" i="39" s="1"/>
  <c r="L81" i="39"/>
  <c r="M81" i="39" s="1"/>
  <c r="U81" i="39"/>
  <c r="V81" i="39" s="1"/>
  <c r="O81" i="39"/>
  <c r="P81" i="39" s="1"/>
  <c r="U77" i="39"/>
  <c r="V77" i="39" s="1"/>
  <c r="O77" i="39"/>
  <c r="P77" i="39" s="1"/>
  <c r="R77" i="39"/>
  <c r="S77" i="39" s="1"/>
  <c r="L77" i="39"/>
  <c r="M77" i="39" s="1"/>
  <c r="R75" i="39"/>
  <c r="S75" i="39" s="1"/>
  <c r="L75" i="39"/>
  <c r="M75" i="39" s="1"/>
  <c r="U75" i="39"/>
  <c r="V75" i="39" s="1"/>
  <c r="O75" i="39"/>
  <c r="P75" i="39" s="1"/>
  <c r="U73" i="39"/>
  <c r="V73" i="39" s="1"/>
  <c r="O73" i="39"/>
  <c r="P73" i="39" s="1"/>
  <c r="R73" i="39"/>
  <c r="S73" i="39" s="1"/>
  <c r="L73" i="39"/>
  <c r="M73" i="39" s="1"/>
  <c r="R66" i="39"/>
  <c r="S66" i="39" s="1"/>
  <c r="L66" i="39"/>
  <c r="M66" i="39" s="1"/>
  <c r="U66" i="39"/>
  <c r="V66" i="39" s="1"/>
  <c r="O66" i="39"/>
  <c r="P66" i="39" s="1"/>
  <c r="U63" i="39"/>
  <c r="V63" i="39" s="1"/>
  <c r="O63" i="39"/>
  <c r="P63" i="39" s="1"/>
  <c r="R63" i="39"/>
  <c r="S63" i="39" s="1"/>
  <c r="L63" i="39"/>
  <c r="M63" i="39" s="1"/>
  <c r="R61" i="39"/>
  <c r="S61" i="39" s="1"/>
  <c r="L61" i="39"/>
  <c r="M61" i="39" s="1"/>
  <c r="U61" i="39"/>
  <c r="V61" i="39" s="1"/>
  <c r="O61" i="39"/>
  <c r="P61" i="39" s="1"/>
  <c r="U59" i="39"/>
  <c r="V59" i="39" s="1"/>
  <c r="O59" i="39"/>
  <c r="P59" i="39" s="1"/>
  <c r="R59" i="39"/>
  <c r="S59" i="39" s="1"/>
  <c r="L59" i="39"/>
  <c r="M59" i="39" s="1"/>
  <c r="R57" i="39"/>
  <c r="S57" i="39" s="1"/>
  <c r="L57" i="39"/>
  <c r="M57" i="39" s="1"/>
  <c r="U57" i="39"/>
  <c r="V57" i="39" s="1"/>
  <c r="O57" i="39"/>
  <c r="P57" i="39" s="1"/>
  <c r="U54" i="39"/>
  <c r="V54" i="39" s="1"/>
  <c r="O54" i="39"/>
  <c r="P54" i="39" s="1"/>
  <c r="R54" i="39"/>
  <c r="S54" i="39" s="1"/>
  <c r="L54" i="39"/>
  <c r="M54" i="39" s="1"/>
  <c r="U112" i="39"/>
  <c r="V112" i="39" s="1"/>
  <c r="R112" i="39"/>
  <c r="S112" i="39" s="1"/>
  <c r="O112" i="39"/>
  <c r="P112" i="39" s="1"/>
  <c r="L112" i="39"/>
  <c r="M112" i="39" s="1"/>
  <c r="U89" i="39"/>
  <c r="V89" i="39" s="1"/>
  <c r="R89" i="39"/>
  <c r="S89" i="39" s="1"/>
  <c r="O89" i="39"/>
  <c r="P89" i="39" s="1"/>
  <c r="L89" i="39"/>
  <c r="M89" i="39" s="1"/>
  <c r="U82" i="39"/>
  <c r="V82" i="39" s="1"/>
  <c r="R82" i="39"/>
  <c r="S82" i="39" s="1"/>
  <c r="O82" i="39"/>
  <c r="P82" i="39" s="1"/>
  <c r="L82" i="39"/>
  <c r="M82" i="39" s="1"/>
  <c r="U76" i="39"/>
  <c r="V76" i="39" s="1"/>
  <c r="R76" i="39"/>
  <c r="S76" i="39" s="1"/>
  <c r="O76" i="39"/>
  <c r="P76" i="39" s="1"/>
  <c r="L76" i="39"/>
  <c r="M76" i="39" s="1"/>
  <c r="U72" i="39"/>
  <c r="V72" i="39" s="1"/>
  <c r="R72" i="39"/>
  <c r="S72" i="39" s="1"/>
  <c r="O72" i="39"/>
  <c r="P72" i="39" s="1"/>
  <c r="L72" i="39"/>
  <c r="M72" i="39" s="1"/>
  <c r="U62" i="39"/>
  <c r="V62" i="39" s="1"/>
  <c r="R62" i="39"/>
  <c r="S62" i="39" s="1"/>
  <c r="O62" i="39"/>
  <c r="P62" i="39" s="1"/>
  <c r="L62" i="39"/>
  <c r="M62" i="39" s="1"/>
  <c r="U58" i="39"/>
  <c r="V58" i="39" s="1"/>
  <c r="R58" i="39"/>
  <c r="S58" i="39" s="1"/>
  <c r="O58" i="39"/>
  <c r="P58" i="39" s="1"/>
  <c r="L58" i="39"/>
  <c r="M58" i="39" s="1"/>
  <c r="U52" i="39"/>
  <c r="V52" i="39" s="1"/>
  <c r="R52" i="39"/>
  <c r="S52" i="39" s="1"/>
  <c r="O52" i="39"/>
  <c r="P52" i="39" s="1"/>
  <c r="L52" i="39"/>
  <c r="M52" i="39" s="1"/>
  <c r="U50" i="39"/>
  <c r="V50" i="39" s="1"/>
  <c r="R50" i="39"/>
  <c r="S50" i="39" s="1"/>
  <c r="L50" i="39"/>
  <c r="M50" i="39" s="1"/>
  <c r="O50" i="39"/>
  <c r="P50" i="39" s="1"/>
  <c r="U48" i="39"/>
  <c r="V48" i="39" s="1"/>
  <c r="O48" i="39"/>
  <c r="P48" i="39" s="1"/>
  <c r="R48" i="39"/>
  <c r="S48" i="39" s="1"/>
  <c r="L48" i="39"/>
  <c r="M48" i="39" s="1"/>
  <c r="R46" i="39"/>
  <c r="S46" i="39" s="1"/>
  <c r="L46" i="39"/>
  <c r="M46" i="39" s="1"/>
  <c r="U46" i="39"/>
  <c r="V46" i="39" s="1"/>
  <c r="O46" i="39"/>
  <c r="P46" i="39" s="1"/>
  <c r="U44" i="39"/>
  <c r="V44" i="39" s="1"/>
  <c r="O44" i="39"/>
  <c r="P44" i="39" s="1"/>
  <c r="R44" i="39"/>
  <c r="S44" i="39" s="1"/>
  <c r="L44" i="39"/>
  <c r="M44" i="39" s="1"/>
  <c r="R41" i="39"/>
  <c r="S41" i="39" s="1"/>
  <c r="L41" i="39"/>
  <c r="M41" i="39" s="1"/>
  <c r="U41" i="39"/>
  <c r="V41" i="39" s="1"/>
  <c r="O41" i="39"/>
  <c r="P41" i="39" s="1"/>
  <c r="U38" i="39"/>
  <c r="V38" i="39" s="1"/>
  <c r="O38" i="39"/>
  <c r="P38" i="39" s="1"/>
  <c r="R38" i="39"/>
  <c r="S38" i="39" s="1"/>
  <c r="L38" i="39"/>
  <c r="M38" i="39" s="1"/>
  <c r="R35" i="39"/>
  <c r="S35" i="39" s="1"/>
  <c r="L35" i="39"/>
  <c r="M35" i="39" s="1"/>
  <c r="U35" i="39"/>
  <c r="V35" i="39" s="1"/>
  <c r="O35" i="39"/>
  <c r="P35" i="39" s="1"/>
  <c r="U26" i="39"/>
  <c r="V26" i="39" s="1"/>
  <c r="O26" i="39"/>
  <c r="P26" i="39" s="1"/>
  <c r="R26" i="39"/>
  <c r="S26" i="39" s="1"/>
  <c r="L26" i="39"/>
  <c r="M26" i="39" s="1"/>
  <c r="R24" i="39"/>
  <c r="S24" i="39" s="1"/>
  <c r="L24" i="39"/>
  <c r="M24" i="39" s="1"/>
  <c r="U24" i="39"/>
  <c r="V24" i="39" s="1"/>
  <c r="O24" i="39"/>
  <c r="P24" i="39" s="1"/>
  <c r="U22" i="39"/>
  <c r="V22" i="39" s="1"/>
  <c r="O22" i="39"/>
  <c r="P22" i="39" s="1"/>
  <c r="R22" i="39"/>
  <c r="S22" i="39" s="1"/>
  <c r="L22" i="39"/>
  <c r="M22" i="39" s="1"/>
  <c r="R20" i="39"/>
  <c r="S20" i="39" s="1"/>
  <c r="L20" i="39"/>
  <c r="M20" i="39" s="1"/>
  <c r="U20" i="39"/>
  <c r="V20" i="39" s="1"/>
  <c r="O20" i="39"/>
  <c r="P20" i="39" s="1"/>
  <c r="U15" i="39"/>
  <c r="V15" i="39" s="1"/>
  <c r="O15" i="39"/>
  <c r="P15" i="39" s="1"/>
  <c r="R15" i="39"/>
  <c r="S15" i="39" s="1"/>
  <c r="L15" i="39"/>
  <c r="M15" i="39" s="1"/>
  <c r="R13" i="39"/>
  <c r="S13" i="39" s="1"/>
  <c r="L13" i="39"/>
  <c r="M13" i="39" s="1"/>
  <c r="U13" i="39"/>
  <c r="V13" i="39" s="1"/>
  <c r="O13" i="39"/>
  <c r="P13" i="39" s="1"/>
  <c r="U8" i="39"/>
  <c r="V8" i="39" s="1"/>
  <c r="O8" i="39"/>
  <c r="P8" i="39" s="1"/>
  <c r="R8" i="39"/>
  <c r="S8" i="39" s="1"/>
  <c r="L8" i="39"/>
  <c r="M8" i="39" s="1"/>
  <c r="R6" i="39"/>
  <c r="S6" i="39" s="1"/>
  <c r="L6" i="39"/>
  <c r="M6" i="39" s="1"/>
  <c r="U6" i="39"/>
  <c r="V6" i="39" s="1"/>
  <c r="O6" i="39"/>
  <c r="P6" i="39" s="1"/>
  <c r="U101" i="39"/>
  <c r="V101" i="39" s="1"/>
  <c r="R101" i="39"/>
  <c r="S101" i="39" s="1"/>
  <c r="O101" i="39"/>
  <c r="P101" i="39" s="1"/>
  <c r="L101" i="39"/>
  <c r="M101" i="39" s="1"/>
  <c r="U53" i="39"/>
  <c r="V53" i="39" s="1"/>
  <c r="R53" i="39"/>
  <c r="S53" i="39" s="1"/>
  <c r="O53" i="39"/>
  <c r="P53" i="39" s="1"/>
  <c r="L53" i="39"/>
  <c r="M53" i="39" s="1"/>
  <c r="U51" i="39"/>
  <c r="V51" i="39" s="1"/>
  <c r="R51" i="39"/>
  <c r="S51" i="39" s="1"/>
  <c r="O51" i="39"/>
  <c r="P51" i="39" s="1"/>
  <c r="L51" i="39"/>
  <c r="M51" i="39" s="1"/>
  <c r="U47" i="39"/>
  <c r="V47" i="39" s="1"/>
  <c r="R47" i="39"/>
  <c r="S47" i="39" s="1"/>
  <c r="O47" i="39"/>
  <c r="P47" i="39" s="1"/>
  <c r="L47" i="39"/>
  <c r="M47" i="39" s="1"/>
  <c r="U42" i="39"/>
  <c r="V42" i="39" s="1"/>
  <c r="R42" i="39"/>
  <c r="S42" i="39" s="1"/>
  <c r="O42" i="39"/>
  <c r="P42" i="39" s="1"/>
  <c r="L42" i="39"/>
  <c r="M42" i="39" s="1"/>
  <c r="U37" i="39"/>
  <c r="V37" i="39" s="1"/>
  <c r="R37" i="39"/>
  <c r="S37" i="39" s="1"/>
  <c r="O37" i="39"/>
  <c r="P37" i="39" s="1"/>
  <c r="L37" i="39"/>
  <c r="M37" i="39" s="1"/>
  <c r="U25" i="39"/>
  <c r="V25" i="39" s="1"/>
  <c r="R25" i="39"/>
  <c r="S25" i="39" s="1"/>
  <c r="O25" i="39"/>
  <c r="P25" i="39" s="1"/>
  <c r="L25" i="39"/>
  <c r="M25" i="39" s="1"/>
  <c r="U21" i="39"/>
  <c r="V21" i="39" s="1"/>
  <c r="R21" i="39"/>
  <c r="S21" i="39" s="1"/>
  <c r="O21" i="39"/>
  <c r="P21" i="39" s="1"/>
  <c r="L21" i="39"/>
  <c r="M21" i="39" s="1"/>
  <c r="U14" i="39"/>
  <c r="V14" i="39" s="1"/>
  <c r="R14" i="39"/>
  <c r="S14" i="39" s="1"/>
  <c r="O14" i="39"/>
  <c r="P14" i="39" s="1"/>
  <c r="L14" i="39"/>
  <c r="M14" i="39" s="1"/>
  <c r="U7" i="39"/>
  <c r="V7" i="39" s="1"/>
  <c r="R7" i="39"/>
  <c r="S7" i="39" s="1"/>
  <c r="O7" i="39"/>
  <c r="P7" i="39" s="1"/>
  <c r="L7" i="39"/>
  <c r="M7" i="39" s="1"/>
  <c r="U49" i="39"/>
  <c r="V49" i="39" s="1"/>
  <c r="R49" i="39"/>
  <c r="S49" i="39" s="1"/>
  <c r="O49" i="39"/>
  <c r="P49" i="39" s="1"/>
  <c r="L49" i="39"/>
  <c r="M49" i="39" s="1"/>
  <c r="U45" i="39"/>
  <c r="V45" i="39" s="1"/>
  <c r="R45" i="39"/>
  <c r="S45" i="39" s="1"/>
  <c r="O45" i="39"/>
  <c r="P45" i="39" s="1"/>
  <c r="L45" i="39"/>
  <c r="M45" i="39" s="1"/>
  <c r="U39" i="39"/>
  <c r="V39" i="39" s="1"/>
  <c r="R39" i="39"/>
  <c r="S39" i="39" s="1"/>
  <c r="O39" i="39"/>
  <c r="P39" i="39" s="1"/>
  <c r="L39" i="39"/>
  <c r="M39" i="39" s="1"/>
  <c r="U27" i="39"/>
  <c r="V27" i="39" s="1"/>
  <c r="R27" i="39"/>
  <c r="S27" i="39" s="1"/>
  <c r="O27" i="39"/>
  <c r="P27" i="39" s="1"/>
  <c r="L27" i="39"/>
  <c r="M27" i="39" s="1"/>
  <c r="U23" i="39"/>
  <c r="V23" i="39" s="1"/>
  <c r="R23" i="39"/>
  <c r="S23" i="39" s="1"/>
  <c r="O23" i="39"/>
  <c r="P23" i="39" s="1"/>
  <c r="L23" i="39"/>
  <c r="M23" i="39" s="1"/>
  <c r="U19" i="39"/>
  <c r="V19" i="39" s="1"/>
  <c r="R19" i="39"/>
  <c r="S19" i="39" s="1"/>
  <c r="O19" i="39"/>
  <c r="P19" i="39" s="1"/>
  <c r="L19" i="39"/>
  <c r="M19" i="39" s="1"/>
  <c r="U9" i="39"/>
  <c r="V9" i="39" s="1"/>
  <c r="R9" i="39"/>
  <c r="S9" i="39" s="1"/>
  <c r="O9" i="39"/>
  <c r="P9" i="39" s="1"/>
  <c r="L9" i="39"/>
  <c r="M9" i="39" s="1"/>
  <c r="U123" i="39"/>
  <c r="V123" i="39" s="1"/>
  <c r="R123" i="39"/>
  <c r="S123" i="39" s="1"/>
  <c r="O123" i="39"/>
  <c r="P123" i="39" s="1"/>
  <c r="L123" i="39"/>
  <c r="M123" i="39" s="1"/>
  <c r="U114" i="39"/>
  <c r="V114" i="39" s="1"/>
  <c r="R114" i="39"/>
  <c r="S114" i="39" s="1"/>
  <c r="O114" i="39"/>
  <c r="P114" i="39" s="1"/>
  <c r="L114" i="39"/>
  <c r="M114" i="39" s="1"/>
  <c r="R105" i="39"/>
  <c r="S105" i="39" s="1"/>
  <c r="L105" i="39"/>
  <c r="M105" i="39" s="1"/>
  <c r="O105" i="39"/>
  <c r="P105" i="39" s="1"/>
  <c r="U105" i="39"/>
  <c r="V105" i="39" s="1"/>
  <c r="U100" i="39"/>
  <c r="V100" i="39" s="1"/>
  <c r="O100" i="39"/>
  <c r="P100" i="39" s="1"/>
  <c r="R100" i="39"/>
  <c r="S100" i="39" s="1"/>
  <c r="L100" i="39"/>
  <c r="M100" i="39" s="1"/>
  <c r="R97" i="39"/>
  <c r="S97" i="39" s="1"/>
  <c r="L97" i="39"/>
  <c r="M97" i="39" s="1"/>
  <c r="U97" i="39"/>
  <c r="V97" i="39" s="1"/>
  <c r="O97" i="39"/>
  <c r="P97" i="39" s="1"/>
  <c r="U95" i="39"/>
  <c r="V95" i="39" s="1"/>
  <c r="O95" i="39"/>
  <c r="P95" i="39" s="1"/>
  <c r="L95" i="39"/>
  <c r="M95" i="39" s="1"/>
  <c r="R95" i="39"/>
  <c r="S95" i="39" s="1"/>
  <c r="U125" i="39"/>
  <c r="V125" i="39" s="1"/>
  <c r="R125" i="39"/>
  <c r="S125" i="39" s="1"/>
  <c r="O125" i="39"/>
  <c r="P125" i="39" s="1"/>
  <c r="L125" i="39"/>
  <c r="M125" i="39" s="1"/>
  <c r="U116" i="39"/>
  <c r="V116" i="39" s="1"/>
  <c r="R116" i="39"/>
  <c r="S116" i="39" s="1"/>
  <c r="O116" i="39"/>
  <c r="P116" i="39" s="1"/>
  <c r="L116" i="39"/>
  <c r="M116" i="39" s="1"/>
  <c r="U106" i="39"/>
  <c r="V106" i="39" s="1"/>
  <c r="R106" i="39"/>
  <c r="S106" i="39" s="1"/>
  <c r="O106" i="39"/>
  <c r="P106" i="39" s="1"/>
  <c r="L106" i="39"/>
  <c r="M106" i="39" s="1"/>
  <c r="U94" i="39"/>
  <c r="V94" i="39" s="1"/>
  <c r="R94" i="39"/>
  <c r="S94" i="39" s="1"/>
  <c r="O94" i="39"/>
  <c r="P94" i="39" s="1"/>
  <c r="L94" i="39"/>
  <c r="M94" i="39" s="1"/>
  <c r="R93" i="39"/>
  <c r="S93" i="39" s="1"/>
  <c r="L93" i="39"/>
  <c r="M93" i="39" s="1"/>
  <c r="U93" i="39"/>
  <c r="V93" i="39" s="1"/>
  <c r="O93" i="39"/>
  <c r="P93" i="39" s="1"/>
  <c r="U96" i="39"/>
  <c r="V96" i="39" s="1"/>
  <c r="R96" i="39"/>
  <c r="S96" i="39" s="1"/>
  <c r="O96" i="39"/>
  <c r="P96" i="39" s="1"/>
  <c r="L96" i="39"/>
  <c r="M96" i="39" s="1"/>
  <c r="U121" i="39"/>
  <c r="V121" i="39" s="1"/>
  <c r="R121" i="39"/>
  <c r="S121" i="39" s="1"/>
  <c r="O121" i="39"/>
  <c r="P121" i="39" s="1"/>
  <c r="L121" i="39"/>
  <c r="M121" i="39" s="1"/>
  <c r="U92" i="39"/>
  <c r="V92" i="39" s="1"/>
  <c r="R92" i="39"/>
  <c r="S92" i="39" s="1"/>
  <c r="O92" i="39"/>
  <c r="P92" i="39" s="1"/>
  <c r="L92" i="39"/>
  <c r="M92" i="39" s="1"/>
  <c r="U86" i="39"/>
  <c r="V86" i="39" s="1"/>
  <c r="R86" i="39"/>
  <c r="S86" i="39" s="1"/>
  <c r="O86" i="39"/>
  <c r="P86" i="39" s="1"/>
  <c r="L86" i="39"/>
  <c r="M86" i="39" s="1"/>
  <c r="U78" i="39"/>
  <c r="V78" i="39" s="1"/>
  <c r="R78" i="39"/>
  <c r="S78" i="39" s="1"/>
  <c r="O78" i="39"/>
  <c r="P78" i="39" s="1"/>
  <c r="L78" i="39"/>
  <c r="M78" i="39" s="1"/>
  <c r="U74" i="39"/>
  <c r="V74" i="39" s="1"/>
  <c r="R74" i="39"/>
  <c r="S74" i="39" s="1"/>
  <c r="O74" i="39"/>
  <c r="P74" i="39" s="1"/>
  <c r="L74" i="39"/>
  <c r="M74" i="39" s="1"/>
  <c r="U64" i="39"/>
  <c r="V64" i="39" s="1"/>
  <c r="R64" i="39"/>
  <c r="S64" i="39" s="1"/>
  <c r="O64" i="39"/>
  <c r="P64" i="39" s="1"/>
  <c r="L64" i="39"/>
  <c r="M64" i="39" s="1"/>
  <c r="U60" i="39"/>
  <c r="V60" i="39" s="1"/>
  <c r="R60" i="39"/>
  <c r="S60" i="39" s="1"/>
  <c r="O60" i="39"/>
  <c r="P60" i="39" s="1"/>
  <c r="L60" i="39"/>
  <c r="M60" i="39" s="1"/>
  <c r="U56" i="39"/>
  <c r="V56" i="39" s="1"/>
  <c r="R56" i="39"/>
  <c r="S56" i="39" s="1"/>
  <c r="O56" i="39"/>
  <c r="P56" i="39" s="1"/>
  <c r="L56" i="39"/>
  <c r="M56" i="39" s="1"/>
  <c r="U10" i="39"/>
  <c r="V10" i="39" s="1"/>
  <c r="R10" i="39"/>
  <c r="S10" i="39" s="1"/>
  <c r="O10" i="39"/>
  <c r="P10" i="39" s="1"/>
  <c r="L10" i="39"/>
  <c r="M10" i="39" s="1"/>
  <c r="Q28" i="38" l="1"/>
  <c r="P28" i="38"/>
  <c r="O28" i="38"/>
  <c r="Q21" i="38"/>
  <c r="P21" i="38"/>
  <c r="O21" i="38"/>
  <c r="Q15" i="38"/>
  <c r="P15" i="38"/>
  <c r="O15" i="38"/>
  <c r="Q9" i="38"/>
  <c r="P9" i="38"/>
  <c r="O9" i="38"/>
  <c r="K5" i="39" l="1"/>
  <c r="U5" i="39" l="1"/>
  <c r="V5" i="39" s="1"/>
  <c r="R5" i="39"/>
  <c r="S5" i="39" s="1"/>
  <c r="O5" i="39"/>
  <c r="P5" i="39" s="1"/>
  <c r="L5" i="39"/>
  <c r="M5" i="39" s="1"/>
</calcChain>
</file>

<file path=xl/sharedStrings.xml><?xml version="1.0" encoding="utf-8"?>
<sst xmlns="http://schemas.openxmlformats.org/spreadsheetml/2006/main" count="3408" uniqueCount="181">
  <si>
    <t>勝率</t>
  </si>
  <si>
    <t>平均利益</t>
  </si>
  <si>
    <t>平均損失</t>
  </si>
  <si>
    <t>通貨ペア</t>
  </si>
  <si>
    <t>売買</t>
  </si>
  <si>
    <t>エントリー日時</t>
  </si>
  <si>
    <t>利益pips</t>
  </si>
  <si>
    <t>損失pips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</si>
  <si>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</si>
  <si>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</si>
  <si>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</si>
  <si>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</si>
  <si>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</si>
  <si>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</si>
  <si>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</si>
  <si>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</si>
  <si>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合計利益</t>
  </si>
  <si>
    <t>合計損失</t>
  </si>
  <si>
    <t>合計損益</t>
  </si>
  <si>
    <t>最大連勝数</t>
  </si>
  <si>
    <t>最大連敗数</t>
  </si>
  <si>
    <t>最大DD(pips)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</si>
  <si>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</si>
  <si>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</si>
  <si>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</si>
  <si>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PB:</t>
  </si>
  <si>
    <t>USDJPY</t>
  </si>
  <si>
    <t>日足◎</t>
  </si>
  <si>
    <t>240分足◎</t>
  </si>
  <si>
    <t>USDCHF</t>
  </si>
  <si>
    <t>フィボナッチトレード</t>
  </si>
  <si>
    <t>60分◎</t>
  </si>
  <si>
    <t>EURUSD</t>
  </si>
  <si>
    <t>ヘッドアンドショルダー</t>
  </si>
  <si>
    <t>GBPUSD</t>
  </si>
  <si>
    <t>エントリー価格</t>
    <rPh sb="5" eb="7">
      <t>カカク</t>
    </rPh>
    <phoneticPr fontId="4"/>
  </si>
  <si>
    <t>ストップ価格</t>
    <rPh sb="4" eb="6">
      <t>カカク</t>
    </rPh>
    <phoneticPr fontId="4"/>
  </si>
  <si>
    <t>余裕値幅</t>
    <rPh sb="0" eb="2">
      <t>ヨユウ</t>
    </rPh>
    <rPh sb="2" eb="4">
      <t>ネハバ</t>
    </rPh>
    <phoneticPr fontId="4"/>
  </si>
  <si>
    <t>B</t>
    <phoneticPr fontId="4"/>
  </si>
  <si>
    <t>生高値</t>
    <rPh sb="0" eb="1">
      <t>ナマ</t>
    </rPh>
    <rPh sb="1" eb="3">
      <t>タカネ</t>
    </rPh>
    <phoneticPr fontId="4"/>
  </si>
  <si>
    <t>生安値</t>
    <rPh sb="0" eb="1">
      <t>ナマ</t>
    </rPh>
    <rPh sb="1" eb="3">
      <t>ヤスネ</t>
    </rPh>
    <phoneticPr fontId="4"/>
  </si>
  <si>
    <t>目標値</t>
    <rPh sb="0" eb="2">
      <t>モクヒョウ</t>
    </rPh>
    <rPh sb="2" eb="3">
      <t>ネ</t>
    </rPh>
    <phoneticPr fontId="4"/>
  </si>
  <si>
    <t>基準値幅</t>
    <rPh sb="0" eb="2">
      <t>キジュン</t>
    </rPh>
    <rPh sb="2" eb="4">
      <t>ネハバ</t>
    </rPh>
    <phoneticPr fontId="4"/>
  </si>
  <si>
    <t>１．０倍</t>
    <rPh sb="3" eb="4">
      <t>バイ</t>
    </rPh>
    <phoneticPr fontId="4"/>
  </si>
  <si>
    <t>#</t>
    <phoneticPr fontId="4"/>
  </si>
  <si>
    <t>PIPS</t>
    <phoneticPr fontId="4"/>
  </si>
  <si>
    <t>＋余裕値幅</t>
    <phoneticPr fontId="4"/>
  </si>
  <si>
    <t>○✕</t>
    <phoneticPr fontId="4"/>
  </si>
  <si>
    <t>基準値幅の1.0倍</t>
    <rPh sb="0" eb="2">
      <t>キジュン</t>
    </rPh>
    <rPh sb="2" eb="4">
      <t>ネハバ</t>
    </rPh>
    <rPh sb="8" eb="9">
      <t>バイ</t>
    </rPh>
    <phoneticPr fontId="4"/>
  </si>
  <si>
    <t>基準値幅の1.5倍</t>
    <rPh sb="0" eb="2">
      <t>キジュン</t>
    </rPh>
    <rPh sb="2" eb="4">
      <t>ネハバ</t>
    </rPh>
    <rPh sb="8" eb="9">
      <t>バイ</t>
    </rPh>
    <phoneticPr fontId="4"/>
  </si>
  <si>
    <t>基準値幅の2.0倍</t>
    <rPh sb="0" eb="2">
      <t>キジュン</t>
    </rPh>
    <rPh sb="2" eb="4">
      <t>ネハバ</t>
    </rPh>
    <rPh sb="8" eb="9">
      <t>バイ</t>
    </rPh>
    <phoneticPr fontId="4"/>
  </si>
  <si>
    <t>0.5倍</t>
    <rPh sb="3" eb="4">
      <t>バイ</t>
    </rPh>
    <phoneticPr fontId="4"/>
  </si>
  <si>
    <t>1．０倍</t>
    <rPh sb="3" eb="4">
      <t>バイ</t>
    </rPh>
    <phoneticPr fontId="4"/>
  </si>
  <si>
    <t>1.5倍</t>
    <rPh sb="3" eb="4">
      <t>バイ</t>
    </rPh>
    <phoneticPr fontId="4"/>
  </si>
  <si>
    <t>２．０倍</t>
    <rPh sb="3" eb="4">
      <t>バイ</t>
    </rPh>
    <phoneticPr fontId="4"/>
  </si>
  <si>
    <t>○</t>
    <phoneticPr fontId="4"/>
  </si>
  <si>
    <t>S</t>
    <phoneticPr fontId="4"/>
  </si>
  <si>
    <t>キャンセル</t>
    <phoneticPr fontId="4"/>
  </si>
  <si>
    <t>-</t>
  </si>
  <si>
    <t>キャンセル</t>
    <phoneticPr fontId="4"/>
  </si>
  <si>
    <t>資金</t>
    <rPh sb="0" eb="2">
      <t>シキン</t>
    </rPh>
    <phoneticPr fontId="4"/>
  </si>
  <si>
    <t>計算</t>
    <rPh sb="0" eb="2">
      <t>ケイサン</t>
    </rPh>
    <phoneticPr fontId="4"/>
  </si>
  <si>
    <t>リスク</t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</si>
  <si>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</si>
  <si>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</si>
  <si>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利益金額</t>
    <rPh sb="0" eb="2">
      <t>リエキ</t>
    </rPh>
    <rPh sb="2" eb="4">
      <t>キンガク</t>
    </rPh>
    <phoneticPr fontId="4"/>
  </si>
  <si>
    <t>損失金額</t>
    <rPh sb="0" eb="2">
      <t>ソンシツ</t>
    </rPh>
    <rPh sb="2" eb="4">
      <t>キンガク</t>
    </rPh>
    <phoneticPr fontId="4"/>
  </si>
  <si>
    <t>累計損益</t>
    <rPh sb="0" eb="2">
      <t>ルイケイ</t>
    </rPh>
    <rPh sb="2" eb="4">
      <t>ソンエキ</t>
    </rPh>
    <phoneticPr fontId="4"/>
  </si>
  <si>
    <t>1or0</t>
    <phoneticPr fontId="4"/>
  </si>
  <si>
    <t>勝敗</t>
    <rPh sb="0" eb="2">
      <t>ショウハイ</t>
    </rPh>
    <phoneticPr fontId="4"/>
  </si>
  <si>
    <t>運用資金</t>
    <rPh sb="0" eb="2">
      <t>ウンヨウ</t>
    </rPh>
    <rPh sb="2" eb="4">
      <t>シキン</t>
    </rPh>
    <phoneticPr fontId="4"/>
  </si>
  <si>
    <t>単利運用</t>
    <rPh sb="0" eb="2">
      <t>タンリ</t>
    </rPh>
    <rPh sb="2" eb="4">
      <t>ウンヨウ</t>
    </rPh>
    <phoneticPr fontId="4"/>
  </si>
  <si>
    <t>時間</t>
    <rPh sb="0" eb="2">
      <t>ジカン</t>
    </rPh>
    <phoneticPr fontId="4"/>
  </si>
  <si>
    <t>X</t>
    <phoneticPr fontId="4"/>
  </si>
  <si>
    <t>基準値幅の0.5倍</t>
    <rPh sb="0" eb="2">
      <t>キジュン</t>
    </rPh>
    <rPh sb="2" eb="4">
      <t>ネハバ</t>
    </rPh>
    <rPh sb="8" eb="9">
      <t>バイ</t>
    </rPh>
    <phoneticPr fontId="4"/>
  </si>
  <si>
    <t>Ｘ</t>
    <phoneticPr fontId="4"/>
  </si>
  <si>
    <t>Ｃ</t>
    <phoneticPr fontId="4"/>
  </si>
  <si>
    <t>オアンダ</t>
    <phoneticPr fontId="4"/>
  </si>
  <si>
    <t>前日高値安値位置</t>
    <rPh sb="0" eb="2">
      <t>ゼンジツ</t>
    </rPh>
    <rPh sb="2" eb="4">
      <t>タカネ</t>
    </rPh>
    <rPh sb="4" eb="6">
      <t>ヤスネ</t>
    </rPh>
    <rPh sb="6" eb="8">
      <t>イチ</t>
    </rPh>
    <phoneticPr fontId="4"/>
  </si>
  <si>
    <t>S</t>
  </si>
  <si>
    <t>B</t>
  </si>
  <si>
    <t>2015.07.13</t>
  </si>
  <si>
    <t>2015.06.12</t>
  </si>
  <si>
    <t>2015.05.22</t>
  </si>
  <si>
    <t>2015.05.05</t>
  </si>
  <si>
    <t>2015.04.27</t>
  </si>
  <si>
    <t>通貨量</t>
    <rPh sb="0" eb="2">
      <t>ツウカ</t>
    </rPh>
    <rPh sb="2" eb="3">
      <t>リョウ</t>
    </rPh>
    <phoneticPr fontId="4"/>
  </si>
  <si>
    <t>通貨レート</t>
    <rPh sb="0" eb="2">
      <t>ツウカ</t>
    </rPh>
    <phoneticPr fontId="4"/>
  </si>
  <si>
    <t>万単位</t>
    <rPh sb="0" eb="1">
      <t>マン</t>
    </rPh>
    <rPh sb="1" eb="3">
      <t>タンイ</t>
    </rPh>
    <phoneticPr fontId="4"/>
  </si>
  <si>
    <t>通貨量</t>
    <rPh sb="0" eb="3">
      <t>ツウカリョウ</t>
    </rPh>
    <phoneticPr fontId="4"/>
  </si>
  <si>
    <t>GBPJPY</t>
    <phoneticPr fontId="4"/>
  </si>
  <si>
    <t>EB</t>
    <phoneticPr fontId="4"/>
  </si>
  <si>
    <t>2015.07.28</t>
  </si>
  <si>
    <t>2015.06.11</t>
  </si>
  <si>
    <t>2015.06.02</t>
  </si>
  <si>
    <t>2015.05.20</t>
  </si>
  <si>
    <t>2015.04.21</t>
  </si>
  <si>
    <t>2015.07.30</t>
  </si>
  <si>
    <t>2015.07.29</t>
  </si>
  <si>
    <t>2015.07.27</t>
  </si>
  <si>
    <t>2015.07.24</t>
  </si>
  <si>
    <t>2015.07.23</t>
  </si>
  <si>
    <t>2015.07.22</t>
  </si>
  <si>
    <t>2015.07.21</t>
  </si>
  <si>
    <t>2015.07.17</t>
  </si>
  <si>
    <t>2015.07.16</t>
  </si>
  <si>
    <t>2015.07.15</t>
  </si>
  <si>
    <t>2015.07.10</t>
  </si>
  <si>
    <t>2015.07.09</t>
  </si>
  <si>
    <t>2015.07.08</t>
  </si>
  <si>
    <t>2015.07.07</t>
  </si>
  <si>
    <t>2015.07.03</t>
  </si>
  <si>
    <t>2015.07.01</t>
  </si>
  <si>
    <t>2015.06.30</t>
  </si>
  <si>
    <t>2015.06.29</t>
  </si>
  <si>
    <t>2015.06.26</t>
  </si>
  <si>
    <t>2015.06.24</t>
  </si>
  <si>
    <t>2015.06.23</t>
  </si>
  <si>
    <t>2015.06.22</t>
  </si>
  <si>
    <t>2015.06.19</t>
  </si>
  <si>
    <t>2015.06.18</t>
  </si>
  <si>
    <t>2015.06.17</t>
  </si>
  <si>
    <t>2015.06.16</t>
  </si>
  <si>
    <t>2015.06.15</t>
  </si>
  <si>
    <t>2015.06.10</t>
  </si>
  <si>
    <t>2015.06.08</t>
  </si>
  <si>
    <t>2015.06.05</t>
  </si>
  <si>
    <t>2015.06.04</t>
  </si>
  <si>
    <t>2015.06.03</t>
  </si>
  <si>
    <t>2015.06.01</t>
  </si>
  <si>
    <t>2015.05.29</t>
  </si>
  <si>
    <t>2015.05.28</t>
  </si>
  <si>
    <t>2015.05.27</t>
  </si>
  <si>
    <t>2015.05.26</t>
  </si>
  <si>
    <t>2015.05.25</t>
  </si>
  <si>
    <t>2015.05.21</t>
  </si>
  <si>
    <t>2015.05.19</t>
  </si>
  <si>
    <t>2015.05.18</t>
  </si>
  <si>
    <t>2015.05.15</t>
  </si>
  <si>
    <t>2015.05.14</t>
  </si>
  <si>
    <t>2015.05.13</t>
  </si>
  <si>
    <t>2015.05.12</t>
  </si>
  <si>
    <t>2015.05.11</t>
  </si>
  <si>
    <t>2015.05.08</t>
  </si>
  <si>
    <t>2015.05.07</t>
  </si>
  <si>
    <t>2015.05.06</t>
  </si>
  <si>
    <t>2015.05.04</t>
  </si>
  <si>
    <t>2015.04.30</t>
  </si>
  <si>
    <t>2015.04.28</t>
  </si>
  <si>
    <t>2015.04.23</t>
  </si>
  <si>
    <t>2015.04.22</t>
  </si>
  <si>
    <t>2015.04.17</t>
  </si>
  <si>
    <t>2015.04.16</t>
  </si>
  <si>
    <t>2015.04.13</t>
  </si>
  <si>
    <t>2015.04.10</t>
  </si>
  <si>
    <t>2015.04.07</t>
  </si>
  <si>
    <t>2015.04.06</t>
  </si>
  <si>
    <t>2015.04.03</t>
  </si>
  <si>
    <t>2015.04.01</t>
  </si>
  <si>
    <t>2015.03.31</t>
  </si>
  <si>
    <t>H1</t>
    <phoneticPr fontId="4"/>
  </si>
  <si>
    <t>C</t>
    <phoneticPr fontId="4"/>
  </si>
  <si>
    <t>EB</t>
  </si>
  <si>
    <t>GBPJPY</t>
  </si>
  <si>
    <t>H1</t>
  </si>
  <si>
    <t>オアンダ</t>
  </si>
  <si>
    <t>PIPS</t>
  </si>
  <si>
    <t>＋余裕値幅</t>
  </si>
  <si>
    <t>#</t>
  </si>
  <si>
    <t>○✕</t>
  </si>
  <si>
    <t>○</t>
  </si>
  <si>
    <t>X</t>
  </si>
  <si>
    <t>C</t>
  </si>
  <si>
    <t>-</t>
    <phoneticPr fontId="4"/>
  </si>
  <si>
    <t>キャンセル</t>
    <phoneticPr fontId="4"/>
  </si>
  <si>
    <t>リスク</t>
    <phoneticPr fontId="4"/>
  </si>
  <si>
    <t>H1</t>
    <phoneticPr fontId="4"/>
  </si>
  <si>
    <t>20150730-20150331</t>
  </si>
  <si>
    <t>20150730-20150331</t>
    <phoneticPr fontId="4"/>
  </si>
  <si>
    <t>H1</t>
    <phoneticPr fontId="4"/>
  </si>
  <si>
    <t>約1.3年増減（％）</t>
    <rPh sb="0" eb="1">
      <t>ヤク</t>
    </rPh>
    <rPh sb="4" eb="5">
      <t>ネン</t>
    </rPh>
    <rPh sb="5" eb="7">
      <t>ゾウゲン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</si>
</sst>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_-* #,##0.00_-;\-* #,##0.00_-;_-* &quot;-&quot;??_-;_-@_-"/>
    <numFmt numFmtId="177" formatCode="0.00_ ;[Red]\-0.00\ "/>
    <numFmt numFmtId="178" formatCode="0.00_ "/>
    <numFmt numFmtId="179" formatCode="0_);[Red]\(0\)"/>
    <numFmt numFmtId="180" formatCode="0.0_ "/>
    <numFmt numFmtId="181" formatCode="_-* #,##0_-;\-* #,##0_-;_-* &quot;-&quot;??_-;_-@_-"/>
    <numFmt numFmtId="182" formatCode="0_ ;[Red]\-0\ "/>
    <numFmt numFmtId="183" formatCode="0.00000_ "/>
    <numFmt numFmtId="184" formatCode="0.000_ "/>
    <numFmt numFmtId="185" formatCode="h:mm;@"/>
    <numFmt numFmtId="186" formatCode="0.000"/>
  </numFmts>
  <fonts count="8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4">
      <alignment vertical="center"/>
    </xf>
    <xf numFmtId="0" fontId="1" fillId="0" borderId="1" xfId="4" applyBorder="1">
      <alignment vertical="center"/>
    </xf>
    <xf numFmtId="0" fontId="1" fillId="0" borderId="2" xfId="4" applyBorder="1">
      <alignment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1" fillId="0" borderId="0" xfId="4" applyBorder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177" fontId="2" fillId="0" borderId="9" xfId="0" applyNumberFormat="1" applyFont="1" applyFill="1" applyBorder="1" applyAlignment="1" applyProtection="1">
      <alignment horizontal="center" vertical="center"/>
    </xf>
    <xf numFmtId="178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0" fontId="2" fillId="0" borderId="16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81" fontId="3" fillId="0" borderId="0" xfId="1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 applyProtection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38" fontId="3" fillId="0" borderId="2" xfId="1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81" fontId="3" fillId="0" borderId="20" xfId="1" applyNumberFormat="1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horizontal="center" vertical="center"/>
    </xf>
    <xf numFmtId="181" fontId="3" fillId="0" borderId="20" xfId="1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181" fontId="3" fillId="2" borderId="20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center" vertical="center"/>
    </xf>
    <xf numFmtId="56" fontId="3" fillId="0" borderId="0" xfId="0" applyNumberFormat="1" applyFont="1" applyFill="1" applyBorder="1" applyAlignment="1">
      <alignment horizontal="center" vertical="center"/>
    </xf>
    <xf numFmtId="181" fontId="2" fillId="0" borderId="9" xfId="1" applyNumberFormat="1" applyFont="1" applyFill="1" applyBorder="1" applyAlignment="1" applyProtection="1">
      <alignment horizontal="center" vertical="center"/>
    </xf>
    <xf numFmtId="181" fontId="5" fillId="0" borderId="9" xfId="1" applyNumberFormat="1" applyFont="1" applyFill="1" applyBorder="1" applyAlignment="1" applyProtection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83" fontId="3" fillId="0" borderId="0" xfId="0" applyNumberFormat="1" applyFont="1" applyFill="1" applyBorder="1" applyAlignment="1">
      <alignment horizontal="center" vertical="center"/>
    </xf>
    <xf numFmtId="181" fontId="3" fillId="3" borderId="20" xfId="1" applyNumberFormat="1" applyFont="1" applyFill="1" applyBorder="1" applyAlignment="1">
      <alignment horizontal="center" vertical="center"/>
    </xf>
    <xf numFmtId="38" fontId="3" fillId="3" borderId="20" xfId="1" applyNumberFormat="1" applyFont="1" applyFill="1" applyBorder="1" applyAlignment="1">
      <alignment horizontal="center" vertical="center"/>
    </xf>
    <xf numFmtId="182" fontId="2" fillId="0" borderId="9" xfId="0" applyNumberFormat="1" applyFont="1" applyFill="1" applyBorder="1" applyAlignment="1" applyProtection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185" fontId="3" fillId="0" borderId="0" xfId="0" applyNumberFormat="1" applyFont="1" applyFill="1" applyBorder="1" applyAlignment="1" applyProtection="1">
      <alignment horizontal="center" vertical="center"/>
    </xf>
    <xf numFmtId="185" fontId="3" fillId="0" borderId="0" xfId="0" applyNumberFormat="1" applyFont="1" applyFill="1" applyBorder="1" applyAlignment="1">
      <alignment horizontal="center" vertical="center"/>
    </xf>
    <xf numFmtId="185" fontId="3" fillId="0" borderId="2" xfId="0" applyNumberFormat="1" applyFont="1" applyFill="1" applyBorder="1" applyAlignment="1">
      <alignment horizontal="center" vertical="center" wrapText="1"/>
    </xf>
    <xf numFmtId="185" fontId="3" fillId="0" borderId="13" xfId="0" applyNumberFormat="1" applyFont="1" applyFill="1" applyBorder="1" applyAlignment="1" applyProtection="1">
      <alignment horizontal="center" vertical="center"/>
    </xf>
    <xf numFmtId="186" fontId="3" fillId="0" borderId="0" xfId="0" applyNumberFormat="1" applyFont="1" applyFill="1" applyBorder="1" applyAlignment="1">
      <alignment horizontal="center" vertical="center"/>
    </xf>
    <xf numFmtId="0" fontId="6" fillId="4" borderId="21" xfId="0" applyNumberFormat="1" applyFont="1" applyFill="1" applyBorder="1" applyAlignment="1" applyProtection="1">
      <alignment horizontal="center" vertical="center"/>
    </xf>
    <xf numFmtId="0" fontId="6" fillId="4" borderId="22" xfId="0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気づき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27</xdr:col>
      <xdr:colOff>577380</xdr:colOff>
      <xdr:row>54</xdr:row>
      <xdr:rowOff>87286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7" y="353786"/>
          <a:ext cx="18266666" cy="9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27</xdr:col>
      <xdr:colOff>548809</xdr:colOff>
      <xdr:row>106</xdr:row>
      <xdr:rowOff>164881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357" y="9906000"/>
          <a:ext cx="18238095" cy="90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27</xdr:col>
      <xdr:colOff>482142</xdr:colOff>
      <xdr:row>159</xdr:row>
      <xdr:rowOff>136309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7" y="19281321"/>
          <a:ext cx="18171428" cy="8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5"/>
  <sheetViews>
    <sheetView zoomScaleNormal="100" zoomScaleSheetLayoutView="70" workbookViewId="0">
      <selection activeCell="D5" sqref="D5"/>
    </sheetView>
  </sheetViews>
  <sheetFormatPr defaultColWidth="10" defaultRowHeight="35.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64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125" style="18" bestFit="1" customWidth="1"/>
    <col min="16" max="16" width="13.375" style="18" bestFit="1" customWidth="1"/>
    <col min="17" max="17" width="7" style="18" customWidth="1"/>
    <col min="18" max="18" width="10.125" style="18" bestFit="1" customWidth="1"/>
    <col min="19" max="19" width="12.125" style="18" bestFit="1" customWidth="1"/>
    <col min="20" max="20" width="7" style="18" customWidth="1"/>
    <col min="21" max="21" width="10.125" style="18" bestFit="1" customWidth="1"/>
    <col min="22" max="22" width="13.375" style="18" bestFit="1" customWidth="1"/>
    <col min="23" max="23" width="6.25" style="18" customWidth="1"/>
    <col min="24" max="16384" width="10" style="18"/>
  </cols>
  <sheetData>
    <row r="1" spans="1:24" ht="35.1" customHeight="1">
      <c r="D1" s="25" t="s">
        <v>3</v>
      </c>
      <c r="E1" s="63"/>
      <c r="F1" s="18" t="s">
        <v>91</v>
      </c>
    </row>
    <row r="2" spans="1:24" ht="35.1" customHeight="1">
      <c r="D2" s="18" t="s">
        <v>90</v>
      </c>
      <c r="F2" s="18" t="s">
        <v>160</v>
      </c>
    </row>
    <row r="3" spans="1:24" ht="35.1" customHeight="1">
      <c r="A3" s="31"/>
      <c r="B3" s="20"/>
      <c r="C3" s="20"/>
      <c r="D3" s="20"/>
      <c r="E3" s="65" t="s">
        <v>77</v>
      </c>
      <c r="F3" s="20" t="s">
        <v>39</v>
      </c>
      <c r="G3" s="20" t="s">
        <v>40</v>
      </c>
      <c r="H3" s="20" t="s">
        <v>45</v>
      </c>
      <c r="I3" s="26" t="s">
        <v>46</v>
      </c>
      <c r="J3" s="26" t="s">
        <v>46</v>
      </c>
      <c r="K3" s="20" t="s">
        <v>43</v>
      </c>
      <c r="L3" s="20" t="s">
        <v>42</v>
      </c>
      <c r="M3" s="20"/>
      <c r="N3" s="20"/>
      <c r="O3" s="20" t="s">
        <v>42</v>
      </c>
      <c r="P3" s="20"/>
      <c r="Q3" s="20"/>
      <c r="R3" s="20" t="s">
        <v>42</v>
      </c>
      <c r="S3" s="20"/>
      <c r="T3" s="20"/>
      <c r="U3" s="20" t="s">
        <v>42</v>
      </c>
      <c r="V3" s="20"/>
      <c r="W3" s="21"/>
    </row>
    <row r="4" spans="1:24" ht="35.1" customHeight="1">
      <c r="A4" s="32" t="s">
        <v>44</v>
      </c>
      <c r="B4" s="23" t="s">
        <v>78</v>
      </c>
      <c r="C4" s="28" t="s">
        <v>4</v>
      </c>
      <c r="D4" s="28" t="s">
        <v>5</v>
      </c>
      <c r="E4" s="66" t="s">
        <v>72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51</v>
      </c>
      <c r="M4" s="23" t="s">
        <v>41</v>
      </c>
      <c r="N4" s="23" t="s">
        <v>47</v>
      </c>
      <c r="O4" s="23" t="s">
        <v>52</v>
      </c>
      <c r="P4" s="23" t="s">
        <v>41</v>
      </c>
      <c r="Q4" s="23" t="s">
        <v>47</v>
      </c>
      <c r="R4" s="23" t="s">
        <v>53</v>
      </c>
      <c r="S4" s="23" t="s">
        <v>41</v>
      </c>
      <c r="T4" s="23" t="s">
        <v>47</v>
      </c>
      <c r="U4" s="23" t="s">
        <v>54</v>
      </c>
      <c r="V4" s="23" t="s">
        <v>41</v>
      </c>
      <c r="W4" s="24" t="s">
        <v>47</v>
      </c>
    </row>
    <row r="5" spans="1:24" ht="35.1" customHeight="1">
      <c r="A5" s="33">
        <v>1</v>
      </c>
      <c r="B5" s="18" t="s">
        <v>80</v>
      </c>
      <c r="C5" s="18" t="s">
        <v>80</v>
      </c>
      <c r="D5" s="19" t="s">
        <v>97</v>
      </c>
      <c r="E5" s="64">
        <v>0.375</v>
      </c>
      <c r="F5" s="18">
        <v>193.779</v>
      </c>
      <c r="G5" s="18">
        <v>193.465</v>
      </c>
      <c r="H5" s="18">
        <v>2</v>
      </c>
      <c r="I5" s="62">
        <f t="shared" ref="I5" si="0">ROUNDDOWN(F5+(H5/100),3)</f>
        <v>193.79900000000001</v>
      </c>
      <c r="J5" s="18">
        <f t="shared" ref="J5" si="1">ROUNDDOWN(G5-(H5/100),3)</f>
        <v>193.44499999999999</v>
      </c>
      <c r="K5" s="18">
        <f t="shared" ref="K5" si="2">ABS(ROUNDDOWN(I5-J5,3))</f>
        <v>0.35399999999999998</v>
      </c>
      <c r="L5" s="18">
        <f t="shared" ref="L5" si="3">ROUNDDOWN(K5*0.5,3)</f>
        <v>0.17699999999999999</v>
      </c>
      <c r="M5" s="62">
        <f t="shared" ref="M5" si="4">ROUNDDOWN(I5+L5,3)</f>
        <v>193.976</v>
      </c>
      <c r="N5" s="18" t="s">
        <v>55</v>
      </c>
      <c r="O5" s="18">
        <f t="shared" ref="O5" si="5">ROUNDDOWN(K5*1,3)</f>
        <v>0.35399999999999998</v>
      </c>
      <c r="P5" s="62">
        <f t="shared" ref="P5" si="6">ROUNDDOWN(I5+O5,3)</f>
        <v>194.15299999999999</v>
      </c>
      <c r="Q5" s="18" t="s">
        <v>55</v>
      </c>
      <c r="R5" s="18">
        <f t="shared" ref="R5" si="7">ROUNDDOWN(K5*1.5,3)</f>
        <v>0.53100000000000003</v>
      </c>
      <c r="S5" s="62">
        <f t="shared" ref="S5" si="8">ROUNDDOWN(I5+R5,3)</f>
        <v>194.33</v>
      </c>
      <c r="T5" s="18" t="s">
        <v>55</v>
      </c>
      <c r="U5" s="18">
        <f t="shared" ref="U5" si="9">ROUNDDOWN(K5*2,3)</f>
        <v>0.70799999999999996</v>
      </c>
      <c r="V5" s="62">
        <f t="shared" ref="V5" si="10">ROUNDDOWN(I5+U5,3)</f>
        <v>194.50700000000001</v>
      </c>
      <c r="W5" s="18" t="s">
        <v>55</v>
      </c>
      <c r="X5" s="18" t="s">
        <v>38</v>
      </c>
    </row>
    <row r="6" spans="1:24" ht="35.1" customHeight="1">
      <c r="A6" s="33">
        <v>2</v>
      </c>
      <c r="B6" s="18" t="s">
        <v>80</v>
      </c>
      <c r="C6" s="18" t="s">
        <v>80</v>
      </c>
      <c r="D6" s="19" t="s">
        <v>97</v>
      </c>
      <c r="E6" s="64">
        <v>0.125</v>
      </c>
      <c r="F6" s="18">
        <v>193.559</v>
      </c>
      <c r="G6" s="18">
        <v>193.30799999999999</v>
      </c>
      <c r="H6" s="18">
        <v>2</v>
      </c>
      <c r="I6" s="62">
        <f t="shared" ref="I6:I9" si="11">ROUNDDOWN(F6+(H6/100),3)</f>
        <v>193.57900000000001</v>
      </c>
      <c r="J6" s="18">
        <f t="shared" ref="J6:J9" si="12">ROUNDDOWN(G6-(H6/100),3)</f>
        <v>193.28800000000001</v>
      </c>
      <c r="K6" s="18">
        <f t="shared" ref="K6:K9" si="13">ABS(ROUNDDOWN(I6-J6,3))</f>
        <v>0.28999999999999998</v>
      </c>
      <c r="L6" s="18">
        <f t="shared" ref="L6:L9" si="14">ROUNDDOWN(K6*0.5,3)</f>
        <v>0.14499999999999999</v>
      </c>
      <c r="M6" s="62">
        <f t="shared" ref="M6:M9" si="15">ROUNDDOWN(I6+L6,3)</f>
        <v>193.72399999999999</v>
      </c>
      <c r="N6" s="18" t="s">
        <v>55</v>
      </c>
      <c r="O6" s="18">
        <f t="shared" ref="O6:O9" si="16">ROUNDDOWN(K6*1,3)</f>
        <v>0.28999999999999998</v>
      </c>
      <c r="P6" s="62">
        <f t="shared" ref="P6:P9" si="17">ROUNDDOWN(I6+O6,3)</f>
        <v>193.869</v>
      </c>
      <c r="Q6" s="18" t="s">
        <v>55</v>
      </c>
      <c r="R6" s="18">
        <f t="shared" ref="R6:R9" si="18">ROUNDDOWN(K6*1.5,3)</f>
        <v>0.435</v>
      </c>
      <c r="S6" s="62">
        <f t="shared" ref="S6:S9" si="19">ROUNDDOWN(I6+R6,3)</f>
        <v>194.01400000000001</v>
      </c>
      <c r="T6" s="18" t="s">
        <v>55</v>
      </c>
      <c r="U6" s="18">
        <f t="shared" ref="U6:U9" si="20">ROUNDDOWN(K6*2,3)</f>
        <v>0.57999999999999996</v>
      </c>
      <c r="V6" s="62">
        <f t="shared" ref="V6:V9" si="21">ROUNDDOWN(I6+U6,3)</f>
        <v>194.15899999999999</v>
      </c>
      <c r="W6" s="18" t="s">
        <v>55</v>
      </c>
      <c r="X6" s="18" t="s">
        <v>38</v>
      </c>
    </row>
    <row r="7" spans="1:24" ht="35.1" customHeight="1">
      <c r="A7" s="33">
        <v>3</v>
      </c>
      <c r="B7" s="18" t="s">
        <v>80</v>
      </c>
      <c r="C7" s="18" t="s">
        <v>80</v>
      </c>
      <c r="D7" s="19" t="s">
        <v>98</v>
      </c>
      <c r="E7" s="64">
        <v>0.375</v>
      </c>
      <c r="F7" s="18">
        <v>192.935</v>
      </c>
      <c r="G7" s="18">
        <v>192.58</v>
      </c>
      <c r="H7" s="18">
        <v>2</v>
      </c>
      <c r="I7" s="62">
        <f t="shared" si="11"/>
        <v>192.95500000000001</v>
      </c>
      <c r="J7" s="18">
        <f t="shared" si="12"/>
        <v>192.56</v>
      </c>
      <c r="K7" s="18">
        <f t="shared" si="13"/>
        <v>0.39500000000000002</v>
      </c>
      <c r="L7" s="18">
        <f t="shared" si="14"/>
        <v>0.19700000000000001</v>
      </c>
      <c r="M7" s="62">
        <f t="shared" si="15"/>
        <v>193.15199999999999</v>
      </c>
      <c r="N7" s="18" t="s">
        <v>55</v>
      </c>
      <c r="O7" s="18">
        <f t="shared" si="16"/>
        <v>0.39500000000000002</v>
      </c>
      <c r="P7" s="62">
        <f t="shared" si="17"/>
        <v>193.35</v>
      </c>
      <c r="Q7" s="18" t="s">
        <v>55</v>
      </c>
      <c r="R7" s="18">
        <f t="shared" si="18"/>
        <v>0.59199999999999997</v>
      </c>
      <c r="S7" s="62">
        <f t="shared" si="19"/>
        <v>193.547</v>
      </c>
      <c r="T7" s="18" t="s">
        <v>55</v>
      </c>
      <c r="U7" s="18">
        <f t="shared" si="20"/>
        <v>0.79</v>
      </c>
      <c r="V7" s="62">
        <f t="shared" si="21"/>
        <v>193.745</v>
      </c>
      <c r="W7" s="18" t="s">
        <v>55</v>
      </c>
      <c r="X7" s="18" t="s">
        <v>38</v>
      </c>
    </row>
    <row r="8" spans="1:24" ht="35.1" customHeight="1">
      <c r="A8" s="33">
        <v>4</v>
      </c>
      <c r="B8" s="18" t="s">
        <v>80</v>
      </c>
      <c r="C8" s="18" t="s">
        <v>80</v>
      </c>
      <c r="D8" s="19" t="s">
        <v>92</v>
      </c>
      <c r="E8" s="64">
        <v>0.45833333333333331</v>
      </c>
      <c r="F8" s="18">
        <v>192.81800000000001</v>
      </c>
      <c r="G8" s="18">
        <v>191.971</v>
      </c>
      <c r="H8" s="18">
        <v>2</v>
      </c>
      <c r="I8" s="62">
        <f t="shared" si="11"/>
        <v>192.83799999999999</v>
      </c>
      <c r="J8" s="18">
        <f t="shared" si="12"/>
        <v>191.95099999999999</v>
      </c>
      <c r="K8" s="18">
        <f t="shared" si="13"/>
        <v>0.88700000000000001</v>
      </c>
      <c r="L8" s="18">
        <f t="shared" si="14"/>
        <v>0.443</v>
      </c>
      <c r="M8" s="62">
        <f t="shared" si="15"/>
        <v>193.28100000000001</v>
      </c>
      <c r="N8" s="18" t="s">
        <v>55</v>
      </c>
      <c r="O8" s="18">
        <f t="shared" si="16"/>
        <v>0.88700000000000001</v>
      </c>
      <c r="P8" s="62">
        <f t="shared" si="17"/>
        <v>193.72499999999999</v>
      </c>
      <c r="Q8" s="18" t="s">
        <v>55</v>
      </c>
      <c r="R8" s="18">
        <f t="shared" si="18"/>
        <v>1.33</v>
      </c>
      <c r="S8" s="62">
        <f t="shared" si="19"/>
        <v>194.16800000000001</v>
      </c>
      <c r="T8" s="18" t="s">
        <v>55</v>
      </c>
      <c r="U8" s="18">
        <f t="shared" si="20"/>
        <v>1.774</v>
      </c>
      <c r="V8" s="62">
        <f t="shared" si="21"/>
        <v>194.61199999999999</v>
      </c>
      <c r="W8" s="18" t="s">
        <v>55</v>
      </c>
      <c r="X8" s="18" t="s">
        <v>38</v>
      </c>
    </row>
    <row r="9" spans="1:24" ht="35.1" customHeight="1">
      <c r="A9" s="33">
        <v>5</v>
      </c>
      <c r="B9" s="18" t="s">
        <v>80</v>
      </c>
      <c r="C9" s="18" t="s">
        <v>80</v>
      </c>
      <c r="D9" s="19" t="s">
        <v>92</v>
      </c>
      <c r="E9" s="64">
        <v>0.20833333333333334</v>
      </c>
      <c r="F9" s="18">
        <v>192.24600000000001</v>
      </c>
      <c r="G9" s="18">
        <v>191.49700000000001</v>
      </c>
      <c r="H9" s="18">
        <v>2</v>
      </c>
      <c r="I9" s="62">
        <f t="shared" si="11"/>
        <v>192.26599999999999</v>
      </c>
      <c r="J9" s="18">
        <f t="shared" si="12"/>
        <v>191.477</v>
      </c>
      <c r="K9" s="18">
        <f t="shared" si="13"/>
        <v>0.78800000000000003</v>
      </c>
      <c r="L9" s="18">
        <f t="shared" si="14"/>
        <v>0.39400000000000002</v>
      </c>
      <c r="M9" s="62">
        <f t="shared" si="15"/>
        <v>192.66</v>
      </c>
      <c r="N9" s="18" t="s">
        <v>55</v>
      </c>
      <c r="O9" s="18">
        <f t="shared" si="16"/>
        <v>0.78800000000000003</v>
      </c>
      <c r="P9" s="62">
        <f t="shared" si="17"/>
        <v>193.054</v>
      </c>
      <c r="Q9" s="18" t="s">
        <v>55</v>
      </c>
      <c r="R9" s="18">
        <f t="shared" si="18"/>
        <v>1.1819999999999999</v>
      </c>
      <c r="S9" s="62">
        <f t="shared" si="19"/>
        <v>193.44800000000001</v>
      </c>
      <c r="T9" s="18" t="s">
        <v>55</v>
      </c>
      <c r="U9" s="18">
        <f t="shared" si="20"/>
        <v>1.5760000000000001</v>
      </c>
      <c r="V9" s="62">
        <f t="shared" si="21"/>
        <v>193.84200000000001</v>
      </c>
      <c r="W9" s="18" t="s">
        <v>55</v>
      </c>
      <c r="X9" s="18" t="s">
        <v>38</v>
      </c>
    </row>
    <row r="10" spans="1:24" ht="35.1" customHeight="1">
      <c r="A10" s="33">
        <v>6</v>
      </c>
      <c r="B10" s="18" t="s">
        <v>79</v>
      </c>
      <c r="C10" s="18" t="s">
        <v>79</v>
      </c>
      <c r="D10" s="19" t="s">
        <v>99</v>
      </c>
      <c r="E10" s="64">
        <v>0.20833333333333334</v>
      </c>
      <c r="F10" s="18">
        <v>191.65700000000001</v>
      </c>
      <c r="G10" s="18">
        <v>192.059</v>
      </c>
      <c r="H10" s="18">
        <v>2</v>
      </c>
      <c r="I10" s="18">
        <f>ROUNDDOWN(F10-(H10/100),3)</f>
        <v>191.637</v>
      </c>
      <c r="J10" s="18">
        <f>ROUNDDOWN(G10+(H10/100),3)</f>
        <v>192.07900000000001</v>
      </c>
      <c r="K10" s="18">
        <f>ABS(ROUNDDOWN(I10-J10,3))</f>
        <v>0.442</v>
      </c>
      <c r="L10" s="18">
        <f>ROUNDDOWN(K10*0.5,3)</f>
        <v>0.221</v>
      </c>
      <c r="M10" s="18">
        <f>ROUNDDOWN(I10-L10,3)</f>
        <v>191.416</v>
      </c>
      <c r="N10" s="18" t="s">
        <v>55</v>
      </c>
      <c r="O10" s="18">
        <f>ROUNDDOWN(K10*1,3)</f>
        <v>0.442</v>
      </c>
      <c r="P10" s="18">
        <f>ROUNDDOWN(I10-O10,3)</f>
        <v>191.19499999999999</v>
      </c>
      <c r="Q10" s="18" t="s">
        <v>55</v>
      </c>
      <c r="R10" s="18">
        <f>ROUNDDOWN(K10*1.5,3)</f>
        <v>0.66300000000000003</v>
      </c>
      <c r="S10" s="18">
        <f>ROUNDDOWN(I10-R10,3)</f>
        <v>190.97399999999999</v>
      </c>
      <c r="T10" s="18" t="s">
        <v>73</v>
      </c>
      <c r="U10" s="18">
        <f>ROUNDDOWN(K10*2,3)</f>
        <v>0.88400000000000001</v>
      </c>
      <c r="V10" s="18">
        <f>ROUNDDOWN(I10-U10,3)</f>
        <v>190.75299999999999</v>
      </c>
      <c r="W10" s="18" t="s">
        <v>73</v>
      </c>
      <c r="X10" s="18" t="s">
        <v>56</v>
      </c>
    </row>
    <row r="11" spans="1:24" ht="35.1" customHeight="1">
      <c r="A11" s="33">
        <v>7</v>
      </c>
      <c r="B11" s="18" t="s">
        <v>79</v>
      </c>
      <c r="C11" s="18" t="s">
        <v>79</v>
      </c>
      <c r="D11" s="19" t="s">
        <v>100</v>
      </c>
      <c r="E11" s="64">
        <v>0.16666666666666666</v>
      </c>
      <c r="F11" s="18">
        <v>192.12799999999999</v>
      </c>
      <c r="G11" s="18">
        <v>192.43600000000001</v>
      </c>
      <c r="H11" s="18">
        <v>2</v>
      </c>
      <c r="I11" s="18">
        <f t="shared" ref="I11:I12" si="22">ROUNDDOWN(F11-(H11/100),3)</f>
        <v>192.108</v>
      </c>
      <c r="J11" s="18">
        <f t="shared" ref="J11:J12" si="23">ROUNDDOWN(G11+(H11/100),3)</f>
        <v>192.45599999999999</v>
      </c>
      <c r="K11" s="18">
        <f t="shared" ref="K11:K12" si="24">ABS(ROUNDDOWN(I11-J11,3))</f>
        <v>0.34699999999999998</v>
      </c>
      <c r="L11" s="18">
        <f t="shared" ref="L11:L12" si="25">ROUNDDOWN(K11*0.5,3)</f>
        <v>0.17299999999999999</v>
      </c>
      <c r="M11" s="18">
        <f t="shared" ref="M11:M12" si="26">ROUNDDOWN(I11-L11,3)</f>
        <v>191.935</v>
      </c>
      <c r="N11" s="18" t="s">
        <v>55</v>
      </c>
      <c r="O11" s="18">
        <f t="shared" ref="O11:O12" si="27">ROUNDDOWN(K11*1,3)</f>
        <v>0.34699999999999998</v>
      </c>
      <c r="P11" s="18">
        <f t="shared" ref="P11:P12" si="28">ROUNDDOWN(I11-O11,3)</f>
        <v>191.761</v>
      </c>
      <c r="Q11" s="18" t="s">
        <v>55</v>
      </c>
      <c r="R11" s="18">
        <f t="shared" ref="R11:R12" si="29">ROUNDDOWN(K11*1.5,3)</f>
        <v>0.52</v>
      </c>
      <c r="S11" s="18">
        <f t="shared" ref="S11:S12" si="30">ROUNDDOWN(I11-R11,3)</f>
        <v>191.58799999999999</v>
      </c>
      <c r="T11" s="18" t="s">
        <v>55</v>
      </c>
      <c r="U11" s="18">
        <f t="shared" ref="U11:U12" si="31">ROUNDDOWN(K11*2,3)</f>
        <v>0.69399999999999995</v>
      </c>
      <c r="V11" s="18">
        <f t="shared" ref="V11:V12" si="32">ROUNDDOWN(I11-U11,3)</f>
        <v>191.41399999999999</v>
      </c>
      <c r="W11" s="18" t="s">
        <v>55</v>
      </c>
      <c r="X11" s="18" t="s">
        <v>56</v>
      </c>
    </row>
    <row r="12" spans="1:24" ht="35.1" customHeight="1">
      <c r="A12" s="33">
        <v>8</v>
      </c>
      <c r="B12" s="18" t="s">
        <v>79</v>
      </c>
      <c r="C12" s="18" t="s">
        <v>79</v>
      </c>
      <c r="D12" s="19" t="s">
        <v>101</v>
      </c>
      <c r="E12" s="64">
        <v>0.625</v>
      </c>
      <c r="F12" s="18">
        <v>192.87799999999999</v>
      </c>
      <c r="G12" s="18">
        <v>193.393</v>
      </c>
      <c r="H12" s="18">
        <v>2</v>
      </c>
      <c r="I12" s="18">
        <f t="shared" si="22"/>
        <v>192.858</v>
      </c>
      <c r="J12" s="18">
        <f t="shared" si="23"/>
        <v>193.41300000000001</v>
      </c>
      <c r="K12" s="18">
        <f t="shared" si="24"/>
        <v>0.55500000000000005</v>
      </c>
      <c r="L12" s="18">
        <f t="shared" si="25"/>
        <v>0.27700000000000002</v>
      </c>
      <c r="M12" s="18">
        <f t="shared" si="26"/>
        <v>192.58099999999999</v>
      </c>
      <c r="N12" s="18" t="s">
        <v>55</v>
      </c>
      <c r="O12" s="18">
        <f t="shared" si="27"/>
        <v>0.55500000000000005</v>
      </c>
      <c r="P12" s="18">
        <f t="shared" si="28"/>
        <v>192.303</v>
      </c>
      <c r="Q12" s="18" t="s">
        <v>55</v>
      </c>
      <c r="R12" s="18">
        <f t="shared" si="29"/>
        <v>0.83199999999999996</v>
      </c>
      <c r="S12" s="18">
        <f t="shared" si="30"/>
        <v>192.02600000000001</v>
      </c>
      <c r="T12" s="18" t="s">
        <v>55</v>
      </c>
      <c r="U12" s="18">
        <f t="shared" si="31"/>
        <v>1.1100000000000001</v>
      </c>
      <c r="V12" s="18">
        <f t="shared" si="32"/>
        <v>191.74799999999999</v>
      </c>
      <c r="W12" s="18" t="s">
        <v>55</v>
      </c>
      <c r="X12" s="18" t="s">
        <v>56</v>
      </c>
    </row>
    <row r="13" spans="1:24" ht="35.1" customHeight="1">
      <c r="A13" s="33">
        <v>9</v>
      </c>
      <c r="B13" s="18" t="s">
        <v>80</v>
      </c>
      <c r="C13" s="18" t="s">
        <v>80</v>
      </c>
      <c r="D13" s="19" t="s">
        <v>101</v>
      </c>
      <c r="E13" s="64">
        <v>0.41666666666666669</v>
      </c>
      <c r="F13" s="18">
        <v>193.916</v>
      </c>
      <c r="G13" s="18">
        <v>193.60300000000001</v>
      </c>
      <c r="H13" s="18">
        <v>2</v>
      </c>
      <c r="I13" s="62">
        <f t="shared" ref="I13:I66" si="33">ROUNDDOWN(F13+(H13/100),3)</f>
        <v>193.93600000000001</v>
      </c>
      <c r="J13" s="18">
        <f t="shared" ref="J13:J66" si="34">ROUNDDOWN(G13-(H13/100),3)</f>
        <v>193.583</v>
      </c>
      <c r="K13" s="18">
        <f t="shared" ref="K13:K18" si="35">ABS(ROUNDDOWN(I13-J13,3))</f>
        <v>0.35299999999999998</v>
      </c>
      <c r="L13" s="18">
        <f t="shared" ref="L13:L18" si="36">ROUNDDOWN(K13*0.5,3)</f>
        <v>0.17599999999999999</v>
      </c>
      <c r="M13" s="62">
        <f t="shared" ref="M13:M15" si="37">ROUNDDOWN(I13+L13,3)</f>
        <v>194.11199999999999</v>
      </c>
      <c r="N13" s="18" t="s">
        <v>73</v>
      </c>
      <c r="O13" s="18">
        <f t="shared" ref="O13:O18" si="38">ROUNDDOWN(K13*1,3)</f>
        <v>0.35299999999999998</v>
      </c>
      <c r="P13" s="62">
        <f t="shared" ref="P13:P15" si="39">ROUNDDOWN(I13+O13,3)</f>
        <v>194.28899999999999</v>
      </c>
      <c r="Q13" s="18" t="s">
        <v>73</v>
      </c>
      <c r="R13" s="18">
        <f t="shared" ref="R13:R18" si="40">ROUNDDOWN(K13*1.5,3)</f>
        <v>0.52900000000000003</v>
      </c>
      <c r="S13" s="62">
        <f t="shared" ref="S13:S15" si="41">ROUNDDOWN(I13+R13,3)</f>
        <v>194.465</v>
      </c>
      <c r="T13" s="18" t="s">
        <v>73</v>
      </c>
      <c r="U13" s="18">
        <f t="shared" ref="U13:U18" si="42">ROUNDDOWN(K13*2,3)</f>
        <v>0.70599999999999996</v>
      </c>
      <c r="V13" s="62">
        <f t="shared" ref="V13:V15" si="43">ROUNDDOWN(I13+U13,3)</f>
        <v>194.642</v>
      </c>
      <c r="W13" s="18" t="s">
        <v>73</v>
      </c>
      <c r="X13" s="18" t="s">
        <v>38</v>
      </c>
    </row>
    <row r="14" spans="1:24" ht="35.1" customHeight="1">
      <c r="A14" s="33">
        <v>10</v>
      </c>
      <c r="B14" s="18" t="s">
        <v>80</v>
      </c>
      <c r="C14" s="18" t="s">
        <v>80</v>
      </c>
      <c r="D14" s="19" t="s">
        <v>101</v>
      </c>
      <c r="E14" s="64">
        <v>4.1666666666666664E-2</v>
      </c>
      <c r="F14" s="18">
        <v>193.57</v>
      </c>
      <c r="G14" s="18">
        <v>193.471</v>
      </c>
      <c r="H14" s="18">
        <v>2</v>
      </c>
      <c r="I14" s="62">
        <f t="shared" si="33"/>
        <v>193.59</v>
      </c>
      <c r="J14" s="18">
        <f t="shared" si="34"/>
        <v>193.45099999999999</v>
      </c>
      <c r="K14" s="18">
        <f t="shared" si="35"/>
        <v>0.13900000000000001</v>
      </c>
      <c r="L14" s="18">
        <f t="shared" si="36"/>
        <v>6.9000000000000006E-2</v>
      </c>
      <c r="M14" s="62">
        <f t="shared" si="37"/>
        <v>193.65899999999999</v>
      </c>
      <c r="N14" s="18" t="s">
        <v>55</v>
      </c>
      <c r="O14" s="18">
        <f t="shared" si="38"/>
        <v>0.13900000000000001</v>
      </c>
      <c r="P14" s="62">
        <f t="shared" si="39"/>
        <v>193.72900000000001</v>
      </c>
      <c r="Q14" s="18" t="s">
        <v>55</v>
      </c>
      <c r="R14" s="18">
        <f t="shared" si="40"/>
        <v>0.20799999999999999</v>
      </c>
      <c r="S14" s="62">
        <f t="shared" si="41"/>
        <v>193.798</v>
      </c>
      <c r="T14" s="18" t="s">
        <v>55</v>
      </c>
      <c r="U14" s="18">
        <f t="shared" si="42"/>
        <v>0.27800000000000002</v>
      </c>
      <c r="V14" s="62">
        <f t="shared" si="43"/>
        <v>193.86799999999999</v>
      </c>
      <c r="W14" s="18" t="s">
        <v>55</v>
      </c>
      <c r="X14" s="18" t="s">
        <v>38</v>
      </c>
    </row>
    <row r="15" spans="1:24" ht="35.1" customHeight="1">
      <c r="A15" s="33">
        <v>11</v>
      </c>
      <c r="B15" s="18" t="s">
        <v>79</v>
      </c>
      <c r="C15" s="18" t="s">
        <v>80</v>
      </c>
      <c r="D15" s="19" t="s">
        <v>102</v>
      </c>
      <c r="E15" s="64">
        <v>0.375</v>
      </c>
      <c r="F15" s="18">
        <v>193.15199999999999</v>
      </c>
      <c r="G15" s="18">
        <v>192.57900000000001</v>
      </c>
      <c r="H15" s="18">
        <v>2</v>
      </c>
      <c r="I15" s="62">
        <f t="shared" si="33"/>
        <v>193.172</v>
      </c>
      <c r="J15" s="18">
        <f t="shared" si="34"/>
        <v>192.559</v>
      </c>
      <c r="K15" s="18">
        <f t="shared" si="35"/>
        <v>0.61299999999999999</v>
      </c>
      <c r="L15" s="18">
        <f t="shared" si="36"/>
        <v>0.30599999999999999</v>
      </c>
      <c r="M15" s="62">
        <f t="shared" si="37"/>
        <v>193.47800000000001</v>
      </c>
      <c r="N15" s="18" t="s">
        <v>55</v>
      </c>
      <c r="O15" s="18">
        <f t="shared" si="38"/>
        <v>0.61299999999999999</v>
      </c>
      <c r="P15" s="62">
        <f t="shared" si="39"/>
        <v>193.785</v>
      </c>
      <c r="Q15" s="18" t="s">
        <v>55</v>
      </c>
      <c r="R15" s="18">
        <f t="shared" si="40"/>
        <v>0.91900000000000004</v>
      </c>
      <c r="S15" s="62">
        <f t="shared" si="41"/>
        <v>194.09100000000001</v>
      </c>
      <c r="T15" s="18" t="s">
        <v>73</v>
      </c>
      <c r="U15" s="18">
        <f t="shared" si="42"/>
        <v>1.226</v>
      </c>
      <c r="V15" s="62">
        <f t="shared" si="43"/>
        <v>194.398</v>
      </c>
      <c r="W15" s="18" t="s">
        <v>73</v>
      </c>
      <c r="X15" s="18" t="s">
        <v>38</v>
      </c>
    </row>
    <row r="16" spans="1:24" ht="35.1" customHeight="1">
      <c r="A16" s="33">
        <v>12</v>
      </c>
      <c r="B16" s="18" t="s">
        <v>79</v>
      </c>
      <c r="C16" s="18" t="s">
        <v>79</v>
      </c>
      <c r="D16" s="19" t="s">
        <v>102</v>
      </c>
      <c r="E16" s="64">
        <v>0.16666666666666666</v>
      </c>
      <c r="F16" s="18">
        <v>192.41399999999999</v>
      </c>
      <c r="G16" s="18">
        <v>192.77600000000001</v>
      </c>
      <c r="H16" s="18">
        <v>2</v>
      </c>
      <c r="I16" s="18">
        <f t="shared" ref="I16:I18" si="44">ROUNDDOWN(F16-(H16/100),3)</f>
        <v>192.39400000000001</v>
      </c>
      <c r="J16" s="18">
        <f t="shared" ref="J16:J18" si="45">ROUNDDOWN(G16+(H16/100),3)</f>
        <v>192.79599999999999</v>
      </c>
      <c r="K16" s="18">
        <f t="shared" si="35"/>
        <v>0.40100000000000002</v>
      </c>
      <c r="L16" s="18">
        <f t="shared" si="36"/>
        <v>0.2</v>
      </c>
      <c r="M16" s="18">
        <f t="shared" ref="M16:M18" si="46">ROUNDDOWN(I16-L16,3)</f>
        <v>192.19399999999999</v>
      </c>
      <c r="N16" s="18" t="s">
        <v>73</v>
      </c>
      <c r="O16" s="18">
        <f t="shared" si="38"/>
        <v>0.40100000000000002</v>
      </c>
      <c r="P16" s="18">
        <f t="shared" ref="P16:P18" si="47">ROUNDDOWN(I16-O16,3)</f>
        <v>191.99299999999999</v>
      </c>
      <c r="Q16" s="18" t="s">
        <v>73</v>
      </c>
      <c r="R16" s="18">
        <f t="shared" si="40"/>
        <v>0.60099999999999998</v>
      </c>
      <c r="S16" s="18">
        <f t="shared" ref="S16:S18" si="48">ROUNDDOWN(I16-R16,3)</f>
        <v>191.79300000000001</v>
      </c>
      <c r="T16" s="18" t="s">
        <v>73</v>
      </c>
      <c r="U16" s="18">
        <f t="shared" si="42"/>
        <v>0.80200000000000005</v>
      </c>
      <c r="V16" s="18">
        <f t="shared" ref="V16:V18" si="49">ROUNDDOWN(I16-U16,3)</f>
        <v>191.59200000000001</v>
      </c>
      <c r="W16" s="18" t="s">
        <v>73</v>
      </c>
      <c r="X16" s="18" t="s">
        <v>56</v>
      </c>
    </row>
    <row r="17" spans="1:24" ht="35.1" customHeight="1">
      <c r="A17" s="33">
        <v>13</v>
      </c>
      <c r="B17" s="18" t="s">
        <v>79</v>
      </c>
      <c r="C17" s="18" t="s">
        <v>79</v>
      </c>
      <c r="D17" s="19" t="s">
        <v>103</v>
      </c>
      <c r="E17" s="64">
        <v>0.625</v>
      </c>
      <c r="F17" s="18">
        <v>193.31</v>
      </c>
      <c r="G17" s="18">
        <v>193.54400000000001</v>
      </c>
      <c r="H17" s="18">
        <v>2</v>
      </c>
      <c r="I17" s="18">
        <f t="shared" si="44"/>
        <v>193.29</v>
      </c>
      <c r="J17" s="18">
        <f t="shared" si="45"/>
        <v>193.56399999999999</v>
      </c>
      <c r="K17" s="18">
        <f t="shared" si="35"/>
        <v>0.27400000000000002</v>
      </c>
      <c r="L17" s="18">
        <f t="shared" si="36"/>
        <v>0.13700000000000001</v>
      </c>
      <c r="M17" s="18">
        <f t="shared" si="46"/>
        <v>193.15299999999999</v>
      </c>
      <c r="N17" s="18" t="s">
        <v>55</v>
      </c>
      <c r="O17" s="18">
        <f t="shared" si="38"/>
        <v>0.27400000000000002</v>
      </c>
      <c r="P17" s="18">
        <f t="shared" si="47"/>
        <v>193.01599999999999</v>
      </c>
      <c r="Q17" s="18" t="s">
        <v>55</v>
      </c>
      <c r="R17" s="18">
        <f t="shared" si="40"/>
        <v>0.41099999999999998</v>
      </c>
      <c r="S17" s="18">
        <f t="shared" si="48"/>
        <v>192.87899999999999</v>
      </c>
      <c r="T17" s="18" t="s">
        <v>55</v>
      </c>
      <c r="U17" s="18">
        <f t="shared" si="42"/>
        <v>0.54800000000000004</v>
      </c>
      <c r="V17" s="18">
        <f t="shared" si="49"/>
        <v>192.74199999999999</v>
      </c>
      <c r="W17" s="18" t="s">
        <v>55</v>
      </c>
      <c r="X17" s="18" t="s">
        <v>56</v>
      </c>
    </row>
    <row r="18" spans="1:24" ht="35.1" customHeight="1">
      <c r="A18" s="33">
        <v>14</v>
      </c>
      <c r="B18" s="18" t="s">
        <v>79</v>
      </c>
      <c r="C18" s="18" t="s">
        <v>79</v>
      </c>
      <c r="D18" s="19" t="s">
        <v>104</v>
      </c>
      <c r="E18" s="64">
        <v>0.83333333333333337</v>
      </c>
      <c r="F18" s="18">
        <v>193.524</v>
      </c>
      <c r="G18" s="18">
        <v>193.892</v>
      </c>
      <c r="H18" s="18">
        <v>2</v>
      </c>
      <c r="I18" s="18">
        <f t="shared" si="44"/>
        <v>193.50399999999999</v>
      </c>
      <c r="J18" s="18">
        <f t="shared" si="45"/>
        <v>193.91200000000001</v>
      </c>
      <c r="K18" s="18">
        <f t="shared" si="35"/>
        <v>0.40799999999999997</v>
      </c>
      <c r="L18" s="18">
        <f t="shared" si="36"/>
        <v>0.20399999999999999</v>
      </c>
      <c r="M18" s="18">
        <f t="shared" si="46"/>
        <v>193.3</v>
      </c>
      <c r="N18" s="18" t="s">
        <v>55</v>
      </c>
      <c r="O18" s="18">
        <f t="shared" si="38"/>
        <v>0.40799999999999997</v>
      </c>
      <c r="P18" s="18">
        <f t="shared" si="47"/>
        <v>193.096</v>
      </c>
      <c r="Q18" s="18" t="s">
        <v>73</v>
      </c>
      <c r="R18" s="18">
        <f t="shared" si="40"/>
        <v>0.61199999999999999</v>
      </c>
      <c r="S18" s="18">
        <f t="shared" si="48"/>
        <v>192.892</v>
      </c>
      <c r="T18" s="18" t="s">
        <v>73</v>
      </c>
      <c r="U18" s="18">
        <f t="shared" si="42"/>
        <v>0.81599999999999995</v>
      </c>
      <c r="V18" s="18">
        <f t="shared" si="49"/>
        <v>192.68799999999999</v>
      </c>
      <c r="W18" s="18" t="s">
        <v>73</v>
      </c>
      <c r="X18" s="18" t="s">
        <v>56</v>
      </c>
    </row>
    <row r="19" spans="1:24" ht="35.1" customHeight="1">
      <c r="A19" s="33">
        <v>15</v>
      </c>
      <c r="B19" s="18" t="s">
        <v>80</v>
      </c>
      <c r="C19" s="18" t="s">
        <v>80</v>
      </c>
      <c r="D19" s="19" t="s">
        <v>104</v>
      </c>
      <c r="E19" s="64">
        <v>0.375</v>
      </c>
      <c r="F19" s="18">
        <v>194.36500000000001</v>
      </c>
      <c r="G19" s="18">
        <v>193.893</v>
      </c>
      <c r="H19" s="18">
        <v>2</v>
      </c>
      <c r="I19" s="62">
        <f t="shared" si="33"/>
        <v>194.38499999999999</v>
      </c>
      <c r="J19" s="18">
        <f t="shared" si="34"/>
        <v>193.87299999999999</v>
      </c>
      <c r="K19" s="18">
        <f t="shared" ref="K19:K34" si="50">ABS(ROUNDDOWN(I19-J19,3))</f>
        <v>0.51200000000000001</v>
      </c>
      <c r="L19" s="18">
        <f t="shared" ref="L19:L34" si="51">ROUNDDOWN(K19*0.5,3)</f>
        <v>0.25600000000000001</v>
      </c>
      <c r="M19" s="62">
        <f t="shared" ref="M19:M27" si="52">ROUNDDOWN(I19+L19,3)</f>
        <v>194.64099999999999</v>
      </c>
      <c r="N19" s="18" t="s">
        <v>161</v>
      </c>
      <c r="O19" s="18">
        <f t="shared" ref="O19:O34" si="53">ROUNDDOWN(K19*1,3)</f>
        <v>0.51200000000000001</v>
      </c>
      <c r="P19" s="62">
        <f t="shared" ref="P19:P27" si="54">ROUNDDOWN(I19+O19,3)</f>
        <v>194.89699999999999</v>
      </c>
      <c r="Q19" s="18" t="s">
        <v>161</v>
      </c>
      <c r="R19" s="18">
        <f t="shared" ref="R19:R34" si="55">ROUNDDOWN(K19*1.5,3)</f>
        <v>0.76800000000000002</v>
      </c>
      <c r="S19" s="62">
        <f t="shared" ref="S19:S27" si="56">ROUNDDOWN(I19+R19,3)</f>
        <v>195.15299999999999</v>
      </c>
      <c r="T19" s="18" t="s">
        <v>161</v>
      </c>
      <c r="U19" s="18">
        <f t="shared" ref="U19:U34" si="57">ROUNDDOWN(K19*2,3)</f>
        <v>1.024</v>
      </c>
      <c r="V19" s="62">
        <f t="shared" ref="V19:V27" si="58">ROUNDDOWN(I19+U19,3)</f>
        <v>195.40899999999999</v>
      </c>
      <c r="W19" s="18" t="s">
        <v>161</v>
      </c>
      <c r="X19" s="18" t="s">
        <v>38</v>
      </c>
    </row>
    <row r="20" spans="1:24" ht="35.1" customHeight="1">
      <c r="A20" s="33">
        <v>16</v>
      </c>
      <c r="B20" s="18" t="s">
        <v>80</v>
      </c>
      <c r="C20" s="18" t="s">
        <v>80</v>
      </c>
      <c r="D20" s="19" t="s">
        <v>105</v>
      </c>
      <c r="E20" s="64">
        <v>0.75</v>
      </c>
      <c r="F20" s="18">
        <v>193.643</v>
      </c>
      <c r="G20" s="18">
        <v>193.35599999999999</v>
      </c>
      <c r="H20" s="18">
        <v>2</v>
      </c>
      <c r="I20" s="62">
        <f t="shared" si="33"/>
        <v>193.66300000000001</v>
      </c>
      <c r="J20" s="18">
        <f t="shared" si="34"/>
        <v>193.33600000000001</v>
      </c>
      <c r="K20" s="18">
        <f t="shared" si="50"/>
        <v>0.32600000000000001</v>
      </c>
      <c r="L20" s="18">
        <f t="shared" si="51"/>
        <v>0.16300000000000001</v>
      </c>
      <c r="M20" s="62">
        <f t="shared" si="52"/>
        <v>193.82599999999999</v>
      </c>
      <c r="N20" s="18" t="s">
        <v>55</v>
      </c>
      <c r="O20" s="18">
        <f t="shared" si="53"/>
        <v>0.32600000000000001</v>
      </c>
      <c r="P20" s="62">
        <f t="shared" si="54"/>
        <v>193.989</v>
      </c>
      <c r="Q20" s="18" t="s">
        <v>55</v>
      </c>
      <c r="R20" s="18">
        <f t="shared" si="55"/>
        <v>0.48899999999999999</v>
      </c>
      <c r="S20" s="62">
        <f t="shared" si="56"/>
        <v>194.15199999999999</v>
      </c>
      <c r="T20" s="18" t="s">
        <v>55</v>
      </c>
      <c r="U20" s="18">
        <f t="shared" si="57"/>
        <v>0.65200000000000002</v>
      </c>
      <c r="V20" s="62">
        <f t="shared" si="58"/>
        <v>194.315</v>
      </c>
      <c r="W20" s="18" t="s">
        <v>55</v>
      </c>
      <c r="X20" s="18" t="s">
        <v>38</v>
      </c>
    </row>
    <row r="21" spans="1:24" ht="35.1" customHeight="1">
      <c r="A21" s="33">
        <v>17</v>
      </c>
      <c r="B21" s="18" t="s">
        <v>80</v>
      </c>
      <c r="C21" s="18" t="s">
        <v>80</v>
      </c>
      <c r="D21" s="19" t="s">
        <v>106</v>
      </c>
      <c r="E21" s="64">
        <v>0.70833333333333337</v>
      </c>
      <c r="F21" s="18">
        <v>193.52099999999999</v>
      </c>
      <c r="G21" s="18">
        <v>193.005</v>
      </c>
      <c r="H21" s="18">
        <v>2</v>
      </c>
      <c r="I21" s="62">
        <f t="shared" si="33"/>
        <v>193.541</v>
      </c>
      <c r="J21" s="18">
        <f t="shared" si="34"/>
        <v>192.98500000000001</v>
      </c>
      <c r="K21" s="18">
        <f t="shared" si="50"/>
        <v>0.55500000000000005</v>
      </c>
      <c r="L21" s="18">
        <f t="shared" si="51"/>
        <v>0.27700000000000002</v>
      </c>
      <c r="M21" s="62">
        <f t="shared" si="52"/>
        <v>193.81800000000001</v>
      </c>
      <c r="N21" s="18" t="s">
        <v>55</v>
      </c>
      <c r="O21" s="18">
        <f t="shared" si="53"/>
        <v>0.55500000000000005</v>
      </c>
      <c r="P21" s="62">
        <f t="shared" si="54"/>
        <v>194.096</v>
      </c>
      <c r="Q21" s="18" t="s">
        <v>55</v>
      </c>
      <c r="R21" s="18">
        <f t="shared" si="55"/>
        <v>0.83199999999999996</v>
      </c>
      <c r="S21" s="62">
        <f t="shared" si="56"/>
        <v>194.37299999999999</v>
      </c>
      <c r="T21" s="18" t="s">
        <v>55</v>
      </c>
      <c r="U21" s="18">
        <f t="shared" si="57"/>
        <v>1.1100000000000001</v>
      </c>
      <c r="V21" s="62">
        <f t="shared" si="58"/>
        <v>194.65100000000001</v>
      </c>
      <c r="W21" s="18" t="s">
        <v>55</v>
      </c>
      <c r="X21" s="18" t="s">
        <v>38</v>
      </c>
    </row>
    <row r="22" spans="1:24" ht="35.1" customHeight="1">
      <c r="A22" s="33">
        <v>18</v>
      </c>
      <c r="B22" s="18" t="s">
        <v>80</v>
      </c>
      <c r="C22" s="18" t="s">
        <v>80</v>
      </c>
      <c r="D22" s="19" t="s">
        <v>106</v>
      </c>
      <c r="E22" s="64">
        <v>0.125</v>
      </c>
      <c r="F22" s="18">
        <v>193.017</v>
      </c>
      <c r="G22" s="18">
        <v>192.65899999999999</v>
      </c>
      <c r="H22" s="18">
        <v>2</v>
      </c>
      <c r="I22" s="62">
        <f t="shared" si="33"/>
        <v>193.03700000000001</v>
      </c>
      <c r="J22" s="18">
        <f t="shared" si="34"/>
        <v>192.63900000000001</v>
      </c>
      <c r="K22" s="18">
        <f t="shared" si="50"/>
        <v>0.39700000000000002</v>
      </c>
      <c r="L22" s="18">
        <f t="shared" si="51"/>
        <v>0.19800000000000001</v>
      </c>
      <c r="M22" s="62">
        <f t="shared" si="52"/>
        <v>193.23500000000001</v>
      </c>
      <c r="N22" s="18" t="s">
        <v>55</v>
      </c>
      <c r="O22" s="18">
        <f t="shared" si="53"/>
        <v>0.39700000000000002</v>
      </c>
      <c r="P22" s="62">
        <f t="shared" si="54"/>
        <v>193.434</v>
      </c>
      <c r="Q22" s="18" t="s">
        <v>55</v>
      </c>
      <c r="R22" s="18">
        <f t="shared" si="55"/>
        <v>0.59499999999999997</v>
      </c>
      <c r="S22" s="62">
        <f t="shared" si="56"/>
        <v>193.63200000000001</v>
      </c>
      <c r="T22" s="18" t="s">
        <v>55</v>
      </c>
      <c r="U22" s="18">
        <f t="shared" si="57"/>
        <v>0.79400000000000004</v>
      </c>
      <c r="V22" s="62">
        <f t="shared" si="58"/>
        <v>193.83099999999999</v>
      </c>
      <c r="W22" s="18" t="s">
        <v>55</v>
      </c>
      <c r="X22" s="18" t="s">
        <v>38</v>
      </c>
    </row>
    <row r="23" spans="1:24" ht="35.1" customHeight="1">
      <c r="A23" s="33">
        <v>19</v>
      </c>
      <c r="B23" s="18" t="s">
        <v>80</v>
      </c>
      <c r="C23" s="18" t="s">
        <v>80</v>
      </c>
      <c r="D23" s="19" t="s">
        <v>81</v>
      </c>
      <c r="E23" s="64">
        <v>0.33333333333333331</v>
      </c>
      <c r="F23" s="18">
        <v>190.21799999999999</v>
      </c>
      <c r="G23" s="18">
        <v>189.91900000000001</v>
      </c>
      <c r="H23" s="18">
        <v>2</v>
      </c>
      <c r="I23" s="62">
        <f t="shared" si="33"/>
        <v>190.238</v>
      </c>
      <c r="J23" s="18">
        <f t="shared" si="34"/>
        <v>189.899</v>
      </c>
      <c r="K23" s="18">
        <f t="shared" si="50"/>
        <v>0.33800000000000002</v>
      </c>
      <c r="L23" s="18">
        <f t="shared" si="51"/>
        <v>0.16900000000000001</v>
      </c>
      <c r="M23" s="62">
        <f t="shared" si="52"/>
        <v>190.40700000000001</v>
      </c>
      <c r="N23" s="18" t="s">
        <v>55</v>
      </c>
      <c r="O23" s="18">
        <f t="shared" si="53"/>
        <v>0.33800000000000002</v>
      </c>
      <c r="P23" s="62">
        <f t="shared" si="54"/>
        <v>190.57599999999999</v>
      </c>
      <c r="Q23" s="18" t="s">
        <v>55</v>
      </c>
      <c r="R23" s="18">
        <f t="shared" si="55"/>
        <v>0.50700000000000001</v>
      </c>
      <c r="S23" s="62">
        <f t="shared" si="56"/>
        <v>190.745</v>
      </c>
      <c r="T23" s="18" t="s">
        <v>55</v>
      </c>
      <c r="U23" s="18">
        <f t="shared" si="57"/>
        <v>0.67600000000000005</v>
      </c>
      <c r="V23" s="62">
        <f t="shared" si="58"/>
        <v>190.91399999999999</v>
      </c>
      <c r="W23" s="18" t="s">
        <v>55</v>
      </c>
      <c r="X23" s="18" t="s">
        <v>38</v>
      </c>
    </row>
    <row r="24" spans="1:24" ht="35.1" customHeight="1">
      <c r="A24" s="33">
        <v>20</v>
      </c>
      <c r="B24" s="18" t="s">
        <v>80</v>
      </c>
      <c r="C24" s="18" t="s">
        <v>80</v>
      </c>
      <c r="D24" s="19" t="s">
        <v>81</v>
      </c>
      <c r="E24" s="64">
        <v>0.20833333333333334</v>
      </c>
      <c r="F24" s="18">
        <v>190.149</v>
      </c>
      <c r="G24" s="18">
        <v>189.77</v>
      </c>
      <c r="H24" s="18">
        <v>2</v>
      </c>
      <c r="I24" s="62">
        <f t="shared" si="33"/>
        <v>190.16900000000001</v>
      </c>
      <c r="J24" s="18">
        <f t="shared" si="34"/>
        <v>189.75</v>
      </c>
      <c r="K24" s="18">
        <f t="shared" si="50"/>
        <v>0.41899999999999998</v>
      </c>
      <c r="L24" s="18">
        <f t="shared" si="51"/>
        <v>0.20899999999999999</v>
      </c>
      <c r="M24" s="62">
        <f t="shared" si="52"/>
        <v>190.37799999999999</v>
      </c>
      <c r="N24" s="18" t="s">
        <v>55</v>
      </c>
      <c r="O24" s="18">
        <f t="shared" si="53"/>
        <v>0.41899999999999998</v>
      </c>
      <c r="P24" s="62">
        <f t="shared" si="54"/>
        <v>190.58799999999999</v>
      </c>
      <c r="Q24" s="18" t="s">
        <v>55</v>
      </c>
      <c r="R24" s="18">
        <f t="shared" si="55"/>
        <v>0.628</v>
      </c>
      <c r="S24" s="62">
        <f t="shared" si="56"/>
        <v>190.797</v>
      </c>
      <c r="T24" s="18" t="s">
        <v>55</v>
      </c>
      <c r="U24" s="18">
        <f t="shared" si="57"/>
        <v>0.83799999999999997</v>
      </c>
      <c r="V24" s="62">
        <f t="shared" si="58"/>
        <v>191.00700000000001</v>
      </c>
      <c r="W24" s="18" t="s">
        <v>55</v>
      </c>
      <c r="X24" s="18" t="s">
        <v>38</v>
      </c>
    </row>
    <row r="25" spans="1:24" ht="35.1" customHeight="1">
      <c r="A25" s="33">
        <v>21</v>
      </c>
      <c r="B25" s="18" t="s">
        <v>80</v>
      </c>
      <c r="C25" s="18" t="s">
        <v>80</v>
      </c>
      <c r="D25" s="19" t="s">
        <v>107</v>
      </c>
      <c r="E25" s="64">
        <v>0.41666666666666669</v>
      </c>
      <c r="F25" s="18">
        <v>188.76499999999999</v>
      </c>
      <c r="G25" s="18">
        <v>187.631</v>
      </c>
      <c r="H25" s="18">
        <v>2</v>
      </c>
      <c r="I25" s="62">
        <f t="shared" si="33"/>
        <v>188.785</v>
      </c>
      <c r="J25" s="18">
        <f t="shared" si="34"/>
        <v>187.61099999999999</v>
      </c>
      <c r="K25" s="18">
        <f t="shared" si="50"/>
        <v>1.1739999999999999</v>
      </c>
      <c r="L25" s="18">
        <f t="shared" si="51"/>
        <v>0.58699999999999997</v>
      </c>
      <c r="M25" s="62">
        <f t="shared" si="52"/>
        <v>189.37200000000001</v>
      </c>
      <c r="N25" s="18" t="s">
        <v>55</v>
      </c>
      <c r="O25" s="18">
        <f t="shared" si="53"/>
        <v>1.1739999999999999</v>
      </c>
      <c r="P25" s="62">
        <f t="shared" si="54"/>
        <v>189.959</v>
      </c>
      <c r="Q25" s="18" t="s">
        <v>55</v>
      </c>
      <c r="R25" s="18">
        <f t="shared" si="55"/>
        <v>1.7609999999999999</v>
      </c>
      <c r="S25" s="62">
        <f t="shared" si="56"/>
        <v>190.54599999999999</v>
      </c>
      <c r="T25" s="18" t="s">
        <v>55</v>
      </c>
      <c r="U25" s="18">
        <f t="shared" si="57"/>
        <v>2.3479999999999999</v>
      </c>
      <c r="V25" s="62">
        <f t="shared" si="58"/>
        <v>191.13300000000001</v>
      </c>
      <c r="W25" s="18" t="s">
        <v>55</v>
      </c>
      <c r="X25" s="18" t="s">
        <v>38</v>
      </c>
    </row>
    <row r="26" spans="1:24" ht="35.1" customHeight="1">
      <c r="A26" s="33">
        <v>22</v>
      </c>
      <c r="B26" s="18" t="s">
        <v>80</v>
      </c>
      <c r="C26" s="18" t="s">
        <v>80</v>
      </c>
      <c r="D26" s="19" t="s">
        <v>107</v>
      </c>
      <c r="E26" s="64">
        <v>0.33333333333333331</v>
      </c>
      <c r="F26" s="18">
        <v>187.983</v>
      </c>
      <c r="G26" s="18">
        <v>187.411</v>
      </c>
      <c r="H26" s="18">
        <v>2</v>
      </c>
      <c r="I26" s="62">
        <f t="shared" si="33"/>
        <v>188.00299999999999</v>
      </c>
      <c r="J26" s="18">
        <f t="shared" si="34"/>
        <v>187.39099999999999</v>
      </c>
      <c r="K26" s="18">
        <f t="shared" si="50"/>
        <v>0.61099999999999999</v>
      </c>
      <c r="L26" s="18">
        <f t="shared" si="51"/>
        <v>0.30499999999999999</v>
      </c>
      <c r="M26" s="62">
        <f t="shared" si="52"/>
        <v>188.30799999999999</v>
      </c>
      <c r="N26" s="18" t="s">
        <v>55</v>
      </c>
      <c r="O26" s="18">
        <f t="shared" si="53"/>
        <v>0.61099999999999999</v>
      </c>
      <c r="P26" s="62">
        <f t="shared" si="54"/>
        <v>188.614</v>
      </c>
      <c r="Q26" s="18" t="s">
        <v>55</v>
      </c>
      <c r="R26" s="18">
        <f t="shared" si="55"/>
        <v>0.91600000000000004</v>
      </c>
      <c r="S26" s="62">
        <f t="shared" si="56"/>
        <v>188.91900000000001</v>
      </c>
      <c r="T26" s="18" t="s">
        <v>55</v>
      </c>
      <c r="U26" s="18">
        <f t="shared" si="57"/>
        <v>1.222</v>
      </c>
      <c r="V26" s="62">
        <f t="shared" si="58"/>
        <v>189.22499999999999</v>
      </c>
      <c r="W26" s="18" t="s">
        <v>55</v>
      </c>
      <c r="X26" s="18" t="s">
        <v>38</v>
      </c>
    </row>
    <row r="27" spans="1:24" ht="35.1" customHeight="1">
      <c r="A27" s="33">
        <v>23</v>
      </c>
      <c r="B27" s="18" t="s">
        <v>80</v>
      </c>
      <c r="C27" s="18" t="s">
        <v>80</v>
      </c>
      <c r="D27" s="19" t="s">
        <v>108</v>
      </c>
      <c r="E27" s="64">
        <v>0.58333333333333337</v>
      </c>
      <c r="F27" s="18">
        <v>187.16499999999999</v>
      </c>
      <c r="G27" s="18">
        <v>186.65</v>
      </c>
      <c r="H27" s="18">
        <v>2</v>
      </c>
      <c r="I27" s="62">
        <f t="shared" si="33"/>
        <v>187.185</v>
      </c>
      <c r="J27" s="18">
        <f t="shared" si="34"/>
        <v>186.63</v>
      </c>
      <c r="K27" s="18">
        <f t="shared" si="50"/>
        <v>0.55500000000000005</v>
      </c>
      <c r="L27" s="18">
        <f t="shared" si="51"/>
        <v>0.27700000000000002</v>
      </c>
      <c r="M27" s="62">
        <f t="shared" si="52"/>
        <v>187.46199999999999</v>
      </c>
      <c r="N27" s="18" t="s">
        <v>73</v>
      </c>
      <c r="O27" s="18">
        <f t="shared" si="53"/>
        <v>0.55500000000000005</v>
      </c>
      <c r="P27" s="62">
        <f t="shared" si="54"/>
        <v>187.74</v>
      </c>
      <c r="Q27" s="18" t="s">
        <v>73</v>
      </c>
      <c r="R27" s="18">
        <f t="shared" si="55"/>
        <v>0.83199999999999996</v>
      </c>
      <c r="S27" s="62">
        <f t="shared" si="56"/>
        <v>188.017</v>
      </c>
      <c r="T27" s="18" t="s">
        <v>73</v>
      </c>
      <c r="U27" s="18">
        <f t="shared" si="57"/>
        <v>1.1100000000000001</v>
      </c>
      <c r="V27" s="62">
        <f t="shared" si="58"/>
        <v>188.29499999999999</v>
      </c>
      <c r="W27" s="18" t="s">
        <v>73</v>
      </c>
      <c r="X27" s="18" t="s">
        <v>38</v>
      </c>
    </row>
    <row r="28" spans="1:24" ht="35.1" customHeight="1">
      <c r="A28" s="33">
        <v>24</v>
      </c>
      <c r="B28" s="18" t="s">
        <v>79</v>
      </c>
      <c r="C28" s="18" t="s">
        <v>79</v>
      </c>
      <c r="D28" s="19" t="s">
        <v>109</v>
      </c>
      <c r="E28" s="64">
        <v>0.375</v>
      </c>
      <c r="F28" s="18">
        <v>187.80600000000001</v>
      </c>
      <c r="G28" s="18">
        <v>188.54900000000001</v>
      </c>
      <c r="H28" s="18">
        <v>2</v>
      </c>
      <c r="I28" s="18">
        <f t="shared" ref="I28:I34" si="59">ROUNDDOWN(F28-(H28/100),3)</f>
        <v>187.786</v>
      </c>
      <c r="J28" s="18">
        <f t="shared" ref="J28:J34" si="60">ROUNDDOWN(G28+(H28/100),3)</f>
        <v>188.56899999999999</v>
      </c>
      <c r="K28" s="18">
        <f t="shared" si="50"/>
        <v>0.78200000000000003</v>
      </c>
      <c r="L28" s="18">
        <f t="shared" si="51"/>
        <v>0.39100000000000001</v>
      </c>
      <c r="M28" s="18">
        <f t="shared" ref="M28:M34" si="61">ROUNDDOWN(I28-L28,3)</f>
        <v>187.39500000000001</v>
      </c>
      <c r="N28" s="18" t="s">
        <v>55</v>
      </c>
      <c r="O28" s="18">
        <f t="shared" si="53"/>
        <v>0.78200000000000003</v>
      </c>
      <c r="P28" s="18">
        <f t="shared" ref="P28:P34" si="62">ROUNDDOWN(I28-O28,3)</f>
        <v>187.00399999999999</v>
      </c>
      <c r="Q28" s="18" t="s">
        <v>55</v>
      </c>
      <c r="R28" s="18">
        <f t="shared" si="55"/>
        <v>1.173</v>
      </c>
      <c r="S28" s="18">
        <f t="shared" ref="S28:S34" si="63">ROUNDDOWN(I28-R28,3)</f>
        <v>186.613</v>
      </c>
      <c r="T28" s="18" t="s">
        <v>55</v>
      </c>
      <c r="U28" s="18">
        <f t="shared" si="57"/>
        <v>1.5640000000000001</v>
      </c>
      <c r="V28" s="18">
        <f t="shared" ref="V28:V34" si="64">ROUNDDOWN(I28-U28,3)</f>
        <v>186.22200000000001</v>
      </c>
      <c r="W28" s="18" t="s">
        <v>55</v>
      </c>
      <c r="X28" s="18" t="s">
        <v>56</v>
      </c>
    </row>
    <row r="29" spans="1:24" ht="35.1" customHeight="1">
      <c r="A29" s="33">
        <v>25</v>
      </c>
      <c r="B29" s="18" t="s">
        <v>79</v>
      </c>
      <c r="C29" s="18" t="s">
        <v>79</v>
      </c>
      <c r="D29" s="19" t="s">
        <v>109</v>
      </c>
      <c r="E29" s="64">
        <v>0.125</v>
      </c>
      <c r="F29" s="18">
        <v>188.947</v>
      </c>
      <c r="G29" s="18">
        <v>189.447</v>
      </c>
      <c r="H29" s="18">
        <v>2</v>
      </c>
      <c r="I29" s="18">
        <f t="shared" si="59"/>
        <v>188.92699999999999</v>
      </c>
      <c r="J29" s="18">
        <f t="shared" si="60"/>
        <v>189.46700000000001</v>
      </c>
      <c r="K29" s="18">
        <f t="shared" si="50"/>
        <v>0.54</v>
      </c>
      <c r="L29" s="18">
        <f t="shared" si="51"/>
        <v>0.27</v>
      </c>
      <c r="M29" s="18">
        <f t="shared" si="61"/>
        <v>188.65700000000001</v>
      </c>
      <c r="N29" s="18" t="s">
        <v>55</v>
      </c>
      <c r="O29" s="18">
        <f t="shared" si="53"/>
        <v>0.54</v>
      </c>
      <c r="P29" s="18">
        <f t="shared" si="62"/>
        <v>188.387</v>
      </c>
      <c r="Q29" s="18" t="s">
        <v>55</v>
      </c>
      <c r="R29" s="18">
        <f t="shared" si="55"/>
        <v>0.81</v>
      </c>
      <c r="S29" s="18">
        <f t="shared" si="63"/>
        <v>188.11699999999999</v>
      </c>
      <c r="T29" s="18" t="s">
        <v>55</v>
      </c>
      <c r="U29" s="18">
        <f t="shared" si="57"/>
        <v>1.08</v>
      </c>
      <c r="V29" s="18">
        <f t="shared" si="64"/>
        <v>187.84700000000001</v>
      </c>
      <c r="W29" s="18" t="s">
        <v>55</v>
      </c>
      <c r="X29" s="18" t="s">
        <v>56</v>
      </c>
    </row>
    <row r="30" spans="1:24" ht="35.1" customHeight="1">
      <c r="A30" s="33">
        <v>26</v>
      </c>
      <c r="B30" s="18" t="s">
        <v>79</v>
      </c>
      <c r="C30" s="18" t="s">
        <v>79</v>
      </c>
      <c r="D30" s="19" t="s">
        <v>110</v>
      </c>
      <c r="E30" s="64">
        <v>0.375</v>
      </c>
      <c r="F30" s="18">
        <v>190.93799999999999</v>
      </c>
      <c r="G30" s="18">
        <v>191.39</v>
      </c>
      <c r="H30" s="18">
        <v>2</v>
      </c>
      <c r="I30" s="18">
        <f t="shared" si="59"/>
        <v>190.91800000000001</v>
      </c>
      <c r="J30" s="18">
        <f t="shared" si="60"/>
        <v>191.41</v>
      </c>
      <c r="K30" s="18">
        <f t="shared" si="50"/>
        <v>0.49099999999999999</v>
      </c>
      <c r="L30" s="18">
        <f t="shared" si="51"/>
        <v>0.245</v>
      </c>
      <c r="M30" s="18">
        <f t="shared" si="61"/>
        <v>190.673</v>
      </c>
      <c r="N30" s="18" t="s">
        <v>55</v>
      </c>
      <c r="O30" s="18">
        <f t="shared" si="53"/>
        <v>0.49099999999999999</v>
      </c>
      <c r="P30" s="18">
        <f t="shared" si="62"/>
        <v>190.42699999999999</v>
      </c>
      <c r="Q30" s="18" t="s">
        <v>55</v>
      </c>
      <c r="R30" s="18">
        <f t="shared" si="55"/>
        <v>0.73599999999999999</v>
      </c>
      <c r="S30" s="18">
        <f t="shared" si="63"/>
        <v>190.18199999999999</v>
      </c>
      <c r="T30" s="18" t="s">
        <v>55</v>
      </c>
      <c r="U30" s="18">
        <f t="shared" si="57"/>
        <v>0.98199999999999998</v>
      </c>
      <c r="V30" s="18">
        <f t="shared" si="64"/>
        <v>189.93600000000001</v>
      </c>
      <c r="W30" s="18" t="s">
        <v>55</v>
      </c>
      <c r="X30" s="18" t="s">
        <v>56</v>
      </c>
    </row>
    <row r="31" spans="1:24" ht="35.1" customHeight="1">
      <c r="A31" s="33">
        <v>27</v>
      </c>
      <c r="B31" s="18" t="s">
        <v>79</v>
      </c>
      <c r="C31" s="18" t="s">
        <v>79</v>
      </c>
      <c r="D31" s="19" t="s">
        <v>111</v>
      </c>
      <c r="E31" s="64">
        <v>0.58333333333333337</v>
      </c>
      <c r="F31" s="18">
        <v>192.02799999999999</v>
      </c>
      <c r="G31" s="18">
        <v>192.244</v>
      </c>
      <c r="H31" s="18">
        <v>2</v>
      </c>
      <c r="I31" s="18">
        <f t="shared" si="59"/>
        <v>192.00800000000001</v>
      </c>
      <c r="J31" s="18">
        <f t="shared" si="60"/>
        <v>192.26400000000001</v>
      </c>
      <c r="K31" s="18">
        <f t="shared" si="50"/>
        <v>0.25600000000000001</v>
      </c>
      <c r="L31" s="18">
        <f t="shared" si="51"/>
        <v>0.128</v>
      </c>
      <c r="M31" s="18">
        <f t="shared" si="61"/>
        <v>191.88</v>
      </c>
      <c r="N31" s="18" t="s">
        <v>55</v>
      </c>
      <c r="O31" s="18">
        <f t="shared" si="53"/>
        <v>0.25600000000000001</v>
      </c>
      <c r="P31" s="18">
        <f t="shared" si="62"/>
        <v>191.75200000000001</v>
      </c>
      <c r="Q31" s="18" t="s">
        <v>55</v>
      </c>
      <c r="R31" s="18">
        <f t="shared" si="55"/>
        <v>0.38400000000000001</v>
      </c>
      <c r="S31" s="18">
        <f t="shared" si="63"/>
        <v>191.624</v>
      </c>
      <c r="T31" s="18" t="s">
        <v>55</v>
      </c>
      <c r="U31" s="18">
        <f t="shared" si="57"/>
        <v>0.51200000000000001</v>
      </c>
      <c r="V31" s="18">
        <f t="shared" si="64"/>
        <v>191.49600000000001</v>
      </c>
      <c r="W31" s="18" t="s">
        <v>55</v>
      </c>
      <c r="X31" s="18" t="s">
        <v>56</v>
      </c>
    </row>
    <row r="32" spans="1:24" ht="35.1" customHeight="1">
      <c r="A32" s="33">
        <v>28</v>
      </c>
      <c r="B32" s="18" t="s">
        <v>80</v>
      </c>
      <c r="C32" s="18" t="s">
        <v>79</v>
      </c>
      <c r="D32" s="19" t="s">
        <v>112</v>
      </c>
      <c r="E32" s="64">
        <v>0.45833333333333331</v>
      </c>
      <c r="F32" s="18">
        <v>191.98599999999999</v>
      </c>
      <c r="G32" s="18">
        <v>192.869</v>
      </c>
      <c r="H32" s="18">
        <v>2</v>
      </c>
      <c r="I32" s="18">
        <f t="shared" si="59"/>
        <v>191.96600000000001</v>
      </c>
      <c r="J32" s="18">
        <f t="shared" si="60"/>
        <v>192.88900000000001</v>
      </c>
      <c r="K32" s="18">
        <f t="shared" si="50"/>
        <v>0.92300000000000004</v>
      </c>
      <c r="L32" s="18">
        <f t="shared" si="51"/>
        <v>0.46100000000000002</v>
      </c>
      <c r="M32" s="18">
        <f t="shared" si="61"/>
        <v>191.505</v>
      </c>
      <c r="N32" s="18" t="s">
        <v>73</v>
      </c>
      <c r="O32" s="18">
        <f t="shared" si="53"/>
        <v>0.92300000000000004</v>
      </c>
      <c r="P32" s="18">
        <f t="shared" si="62"/>
        <v>191.04300000000001</v>
      </c>
      <c r="Q32" s="18" t="s">
        <v>73</v>
      </c>
      <c r="R32" s="18">
        <f t="shared" si="55"/>
        <v>1.3839999999999999</v>
      </c>
      <c r="S32" s="18">
        <f t="shared" si="63"/>
        <v>190.58199999999999</v>
      </c>
      <c r="T32" s="18" t="s">
        <v>73</v>
      </c>
      <c r="U32" s="18">
        <f t="shared" si="57"/>
        <v>1.8460000000000001</v>
      </c>
      <c r="V32" s="18">
        <f t="shared" si="64"/>
        <v>190.12</v>
      </c>
      <c r="W32" s="18" t="s">
        <v>73</v>
      </c>
      <c r="X32" s="18" t="s">
        <v>56</v>
      </c>
    </row>
    <row r="33" spans="1:24" ht="35.1" customHeight="1">
      <c r="A33" s="33">
        <v>29</v>
      </c>
      <c r="B33" s="18" t="s">
        <v>79</v>
      </c>
      <c r="C33" s="18" t="s">
        <v>79</v>
      </c>
      <c r="D33" s="19" t="s">
        <v>113</v>
      </c>
      <c r="E33" s="64">
        <v>0.125</v>
      </c>
      <c r="F33" s="18">
        <v>192.559</v>
      </c>
      <c r="G33" s="18">
        <v>193.00200000000001</v>
      </c>
      <c r="H33" s="18">
        <v>2</v>
      </c>
      <c r="I33" s="18">
        <f t="shared" si="59"/>
        <v>192.53899999999999</v>
      </c>
      <c r="J33" s="18">
        <f t="shared" si="60"/>
        <v>193.02199999999999</v>
      </c>
      <c r="K33" s="18">
        <f t="shared" si="50"/>
        <v>0.48299999999999998</v>
      </c>
      <c r="L33" s="18">
        <f t="shared" si="51"/>
        <v>0.24099999999999999</v>
      </c>
      <c r="M33" s="18">
        <f t="shared" si="61"/>
        <v>192.298</v>
      </c>
      <c r="N33" s="18" t="s">
        <v>55</v>
      </c>
      <c r="O33" s="18">
        <f t="shared" si="53"/>
        <v>0.48299999999999998</v>
      </c>
      <c r="P33" s="18">
        <f t="shared" si="62"/>
        <v>192.05600000000001</v>
      </c>
      <c r="Q33" s="18" t="s">
        <v>55</v>
      </c>
      <c r="R33" s="18">
        <f t="shared" si="55"/>
        <v>0.72399999999999998</v>
      </c>
      <c r="S33" s="18">
        <f t="shared" si="63"/>
        <v>191.815</v>
      </c>
      <c r="T33" s="18" t="s">
        <v>55</v>
      </c>
      <c r="U33" s="18">
        <f t="shared" si="57"/>
        <v>0.96599999999999997</v>
      </c>
      <c r="V33" s="18">
        <f t="shared" si="64"/>
        <v>191.57300000000001</v>
      </c>
      <c r="W33" s="18" t="s">
        <v>73</v>
      </c>
      <c r="X33" s="18" t="s">
        <v>56</v>
      </c>
    </row>
    <row r="34" spans="1:24" ht="35.1" customHeight="1">
      <c r="A34" s="33">
        <v>30</v>
      </c>
      <c r="B34" s="18" t="s">
        <v>79</v>
      </c>
      <c r="C34" s="18" t="s">
        <v>79</v>
      </c>
      <c r="D34" s="19" t="s">
        <v>114</v>
      </c>
      <c r="E34" s="64">
        <v>0.79166666666666663</v>
      </c>
      <c r="F34" s="18">
        <v>192.458</v>
      </c>
      <c r="G34" s="18">
        <v>193.37899999999999</v>
      </c>
      <c r="H34" s="18">
        <v>2</v>
      </c>
      <c r="I34" s="18">
        <f t="shared" si="59"/>
        <v>192.43799999999999</v>
      </c>
      <c r="J34" s="18">
        <f t="shared" si="60"/>
        <v>193.399</v>
      </c>
      <c r="K34" s="18">
        <f t="shared" si="50"/>
        <v>0.96099999999999997</v>
      </c>
      <c r="L34" s="18">
        <f t="shared" si="51"/>
        <v>0.48</v>
      </c>
      <c r="M34" s="18">
        <f t="shared" si="61"/>
        <v>191.958</v>
      </c>
      <c r="N34" s="18" t="s">
        <v>73</v>
      </c>
      <c r="O34" s="18">
        <f t="shared" si="53"/>
        <v>0.96099999999999997</v>
      </c>
      <c r="P34" s="18">
        <f t="shared" si="62"/>
        <v>191.477</v>
      </c>
      <c r="Q34" s="18" t="s">
        <v>73</v>
      </c>
      <c r="R34" s="18">
        <f t="shared" si="55"/>
        <v>1.4410000000000001</v>
      </c>
      <c r="S34" s="18">
        <f t="shared" si="63"/>
        <v>190.99700000000001</v>
      </c>
      <c r="T34" s="18" t="s">
        <v>73</v>
      </c>
      <c r="U34" s="18">
        <f t="shared" si="57"/>
        <v>1.9219999999999999</v>
      </c>
      <c r="V34" s="18">
        <f t="shared" si="64"/>
        <v>190.51599999999999</v>
      </c>
      <c r="W34" s="18" t="s">
        <v>73</v>
      </c>
      <c r="X34" s="18" t="s">
        <v>56</v>
      </c>
    </row>
    <row r="35" spans="1:24" ht="35.1" customHeight="1">
      <c r="A35" s="33">
        <v>31</v>
      </c>
      <c r="B35" s="18" t="s">
        <v>79</v>
      </c>
      <c r="C35" s="18" t="s">
        <v>80</v>
      </c>
      <c r="D35" s="19" t="s">
        <v>115</v>
      </c>
      <c r="E35" s="64">
        <v>0.58333333333333337</v>
      </c>
      <c r="F35" s="18">
        <v>194.452</v>
      </c>
      <c r="G35" s="18">
        <v>194.071</v>
      </c>
      <c r="H35" s="18">
        <v>2</v>
      </c>
      <c r="I35" s="62">
        <f t="shared" si="33"/>
        <v>194.47200000000001</v>
      </c>
      <c r="J35" s="18">
        <f t="shared" si="34"/>
        <v>194.05099999999999</v>
      </c>
      <c r="K35" s="18">
        <f t="shared" ref="K35:K39" si="65">ABS(ROUNDDOWN(I35-J35,3))</f>
        <v>0.42099999999999999</v>
      </c>
      <c r="L35" s="18">
        <f t="shared" ref="L35:L39" si="66">ROUNDDOWN(K35*0.5,3)</f>
        <v>0.21</v>
      </c>
      <c r="M35" s="62">
        <f t="shared" ref="M35:M39" si="67">ROUNDDOWN(I35+L35,3)</f>
        <v>194.68199999999999</v>
      </c>
      <c r="N35" s="18" t="s">
        <v>55</v>
      </c>
      <c r="O35" s="18">
        <f t="shared" ref="O35:O39" si="68">ROUNDDOWN(K35*1,3)</f>
        <v>0.42099999999999999</v>
      </c>
      <c r="P35" s="62">
        <f t="shared" ref="P35:P39" si="69">ROUNDDOWN(I35+O35,3)</f>
        <v>194.893</v>
      </c>
      <c r="Q35" s="18" t="s">
        <v>55</v>
      </c>
      <c r="R35" s="18">
        <f t="shared" ref="R35:R39" si="70">ROUNDDOWN(K35*1.5,3)</f>
        <v>0.63100000000000001</v>
      </c>
      <c r="S35" s="62">
        <f t="shared" ref="S35:S39" si="71">ROUNDDOWN(I35+R35,3)</f>
        <v>195.10300000000001</v>
      </c>
      <c r="T35" s="18" t="s">
        <v>55</v>
      </c>
      <c r="U35" s="18">
        <f t="shared" ref="U35:U39" si="72">ROUNDDOWN(K35*2,3)</f>
        <v>0.84199999999999997</v>
      </c>
      <c r="V35" s="62">
        <f t="shared" ref="V35:V39" si="73">ROUNDDOWN(I35+U35,3)</f>
        <v>195.31399999999999</v>
      </c>
      <c r="W35" s="18" t="s">
        <v>73</v>
      </c>
      <c r="X35" s="18" t="s">
        <v>38</v>
      </c>
    </row>
    <row r="36" spans="1:24" ht="35.1" customHeight="1">
      <c r="A36" s="33">
        <v>32</v>
      </c>
      <c r="B36" s="18" t="s">
        <v>79</v>
      </c>
      <c r="C36" s="18" t="s">
        <v>79</v>
      </c>
      <c r="D36" s="19" t="s">
        <v>116</v>
      </c>
      <c r="E36" s="64">
        <v>0.75</v>
      </c>
      <c r="F36" s="18">
        <v>194.76</v>
      </c>
      <c r="G36" s="18">
        <v>195.51599999999999</v>
      </c>
      <c r="H36" s="18">
        <v>2</v>
      </c>
      <c r="I36" s="18">
        <f>ROUNDDOWN(F36-(H36/100),3)</f>
        <v>194.74</v>
      </c>
      <c r="J36" s="18">
        <f>ROUNDDOWN(G36+(H36/100),3)</f>
        <v>195.536</v>
      </c>
      <c r="K36" s="18">
        <f>ABS(ROUNDDOWN(I36-J36,3))</f>
        <v>0.79500000000000004</v>
      </c>
      <c r="L36" s="18">
        <f>ROUNDDOWN(K36*0.5,3)</f>
        <v>0.39700000000000002</v>
      </c>
      <c r="M36" s="18">
        <f>ROUNDDOWN(I36-L36,3)</f>
        <v>194.34299999999999</v>
      </c>
      <c r="N36" s="18" t="s">
        <v>55</v>
      </c>
      <c r="O36" s="18">
        <f>ROUNDDOWN(K36*1,3)</f>
        <v>0.79500000000000004</v>
      </c>
      <c r="P36" s="18">
        <f>ROUNDDOWN(I36-O36,3)</f>
        <v>193.94499999999999</v>
      </c>
      <c r="Q36" s="18" t="s">
        <v>55</v>
      </c>
      <c r="R36" s="18">
        <f>ROUNDDOWN(K36*1.5,3)</f>
        <v>1.1919999999999999</v>
      </c>
      <c r="S36" s="18">
        <f>ROUNDDOWN(I36-R36,3)</f>
        <v>193.548</v>
      </c>
      <c r="T36" s="18" t="s">
        <v>55</v>
      </c>
      <c r="U36" s="18">
        <f>ROUNDDOWN(K36*2,3)</f>
        <v>1.59</v>
      </c>
      <c r="V36" s="18">
        <f>ROUNDDOWN(I36-U36,3)</f>
        <v>193.15</v>
      </c>
      <c r="W36" s="18" t="s">
        <v>55</v>
      </c>
      <c r="X36" s="18" t="s">
        <v>56</v>
      </c>
    </row>
    <row r="37" spans="1:24" ht="35.1" customHeight="1">
      <c r="A37" s="33">
        <v>33</v>
      </c>
      <c r="B37" s="18" t="s">
        <v>79</v>
      </c>
      <c r="C37" s="18" t="s">
        <v>80</v>
      </c>
      <c r="D37" s="19" t="s">
        <v>116</v>
      </c>
      <c r="E37" s="64">
        <v>0.20833333333333334</v>
      </c>
      <c r="F37" s="18">
        <v>195.02</v>
      </c>
      <c r="G37" s="18">
        <v>194.83199999999999</v>
      </c>
      <c r="H37" s="18">
        <v>2</v>
      </c>
      <c r="I37" s="62">
        <f t="shared" si="33"/>
        <v>195.04</v>
      </c>
      <c r="J37" s="18">
        <f t="shared" si="34"/>
        <v>194.81200000000001</v>
      </c>
      <c r="K37" s="18">
        <f t="shared" si="65"/>
        <v>0.22700000000000001</v>
      </c>
      <c r="L37" s="18">
        <f t="shared" si="66"/>
        <v>0.113</v>
      </c>
      <c r="M37" s="62">
        <f t="shared" si="67"/>
        <v>195.15299999999999</v>
      </c>
      <c r="N37" s="18" t="s">
        <v>55</v>
      </c>
      <c r="O37" s="18">
        <f t="shared" si="68"/>
        <v>0.22700000000000001</v>
      </c>
      <c r="P37" s="62">
        <f t="shared" si="69"/>
        <v>195.267</v>
      </c>
      <c r="Q37" s="18" t="s">
        <v>55</v>
      </c>
      <c r="R37" s="18">
        <f t="shared" si="70"/>
        <v>0.34</v>
      </c>
      <c r="S37" s="62">
        <f t="shared" si="71"/>
        <v>195.38</v>
      </c>
      <c r="T37" s="18" t="s">
        <v>55</v>
      </c>
      <c r="U37" s="18">
        <f t="shared" si="72"/>
        <v>0.45400000000000001</v>
      </c>
      <c r="V37" s="62">
        <f t="shared" si="73"/>
        <v>195.494</v>
      </c>
      <c r="W37" s="18" t="s">
        <v>55</v>
      </c>
      <c r="X37" s="18" t="s">
        <v>38</v>
      </c>
    </row>
    <row r="38" spans="1:24" ht="35.1" customHeight="1">
      <c r="A38" s="33">
        <v>34</v>
      </c>
      <c r="B38" s="18" t="s">
        <v>80</v>
      </c>
      <c r="C38" s="18" t="s">
        <v>80</v>
      </c>
      <c r="D38" s="19" t="s">
        <v>117</v>
      </c>
      <c r="E38" s="64">
        <v>0.375</v>
      </c>
      <c r="F38" s="18">
        <v>195.40100000000001</v>
      </c>
      <c r="G38" s="18">
        <v>195.053</v>
      </c>
      <c r="H38" s="18">
        <v>2</v>
      </c>
      <c r="I38" s="62">
        <f t="shared" si="33"/>
        <v>195.42099999999999</v>
      </c>
      <c r="J38" s="18">
        <f t="shared" si="34"/>
        <v>195.03299999999999</v>
      </c>
      <c r="K38" s="18">
        <f t="shared" si="65"/>
        <v>0.38800000000000001</v>
      </c>
      <c r="L38" s="18">
        <f t="shared" si="66"/>
        <v>0.19400000000000001</v>
      </c>
      <c r="M38" s="62">
        <f t="shared" si="67"/>
        <v>195.61500000000001</v>
      </c>
      <c r="N38" s="18" t="s">
        <v>73</v>
      </c>
      <c r="O38" s="18">
        <f t="shared" si="68"/>
        <v>0.38800000000000001</v>
      </c>
      <c r="P38" s="62">
        <f t="shared" si="69"/>
        <v>195.809</v>
      </c>
      <c r="Q38" s="18" t="s">
        <v>73</v>
      </c>
      <c r="R38" s="18">
        <f t="shared" si="70"/>
        <v>0.58199999999999996</v>
      </c>
      <c r="S38" s="62">
        <f t="shared" si="71"/>
        <v>196.00299999999999</v>
      </c>
      <c r="T38" s="18" t="s">
        <v>73</v>
      </c>
      <c r="U38" s="18">
        <f t="shared" si="72"/>
        <v>0.77600000000000002</v>
      </c>
      <c r="V38" s="62">
        <f t="shared" si="73"/>
        <v>196.197</v>
      </c>
      <c r="W38" s="18" t="s">
        <v>73</v>
      </c>
      <c r="X38" s="18" t="s">
        <v>38</v>
      </c>
    </row>
    <row r="39" spans="1:24" ht="35.1" customHeight="1">
      <c r="A39" s="33">
        <v>35</v>
      </c>
      <c r="B39" s="18" t="s">
        <v>80</v>
      </c>
      <c r="C39" s="18" t="s">
        <v>80</v>
      </c>
      <c r="D39" s="19" t="s">
        <v>118</v>
      </c>
      <c r="E39" s="64">
        <v>0.29166666666666669</v>
      </c>
      <c r="F39" s="18">
        <v>195.21700000000001</v>
      </c>
      <c r="G39" s="18">
        <v>194.96100000000001</v>
      </c>
      <c r="H39" s="18">
        <v>2</v>
      </c>
      <c r="I39" s="62">
        <f t="shared" si="33"/>
        <v>195.23699999999999</v>
      </c>
      <c r="J39" s="18">
        <f t="shared" si="34"/>
        <v>194.941</v>
      </c>
      <c r="K39" s="18">
        <f t="shared" si="65"/>
        <v>0.29499999999999998</v>
      </c>
      <c r="L39" s="18">
        <f t="shared" si="66"/>
        <v>0.14699999999999999</v>
      </c>
      <c r="M39" s="62">
        <f t="shared" si="67"/>
        <v>195.38399999999999</v>
      </c>
      <c r="N39" s="18" t="s">
        <v>55</v>
      </c>
      <c r="O39" s="18">
        <f t="shared" si="68"/>
        <v>0.29499999999999998</v>
      </c>
      <c r="P39" s="62">
        <f t="shared" si="69"/>
        <v>195.53200000000001</v>
      </c>
      <c r="Q39" s="18" t="s">
        <v>55</v>
      </c>
      <c r="R39" s="18">
        <f t="shared" si="70"/>
        <v>0.442</v>
      </c>
      <c r="S39" s="62">
        <f t="shared" si="71"/>
        <v>195.679</v>
      </c>
      <c r="T39" s="18" t="s">
        <v>73</v>
      </c>
      <c r="U39" s="18">
        <f t="shared" si="72"/>
        <v>0.59</v>
      </c>
      <c r="V39" s="62">
        <f t="shared" si="73"/>
        <v>195.827</v>
      </c>
      <c r="W39" s="18" t="s">
        <v>73</v>
      </c>
      <c r="X39" s="18" t="s">
        <v>38</v>
      </c>
    </row>
    <row r="40" spans="1:24" ht="35.1" customHeight="1">
      <c r="A40" s="33">
        <v>36</v>
      </c>
      <c r="B40" s="18" t="s">
        <v>79</v>
      </c>
      <c r="C40" s="18" t="s">
        <v>79</v>
      </c>
      <c r="D40" s="19" t="s">
        <v>119</v>
      </c>
      <c r="E40" s="64">
        <v>0.66666666666666663</v>
      </c>
      <c r="F40" s="18">
        <v>194.71799999999999</v>
      </c>
      <c r="G40" s="18">
        <v>195.29499999999999</v>
      </c>
      <c r="H40" s="18">
        <v>2</v>
      </c>
      <c r="I40" s="18">
        <f>ROUNDDOWN(F40-(H40/100),3)</f>
        <v>194.69800000000001</v>
      </c>
      <c r="J40" s="18">
        <f>ROUNDDOWN(G40+(H40/100),3)</f>
        <v>195.315</v>
      </c>
      <c r="K40" s="18">
        <f>ABS(ROUNDDOWN(I40-J40,3))</f>
        <v>0.61599999999999999</v>
      </c>
      <c r="L40" s="18">
        <f>ROUNDDOWN(K40*0.5,3)</f>
        <v>0.308</v>
      </c>
      <c r="M40" s="18">
        <f>ROUNDDOWN(I40-L40,3)</f>
        <v>194.39</v>
      </c>
      <c r="N40" s="18" t="s">
        <v>73</v>
      </c>
      <c r="O40" s="18">
        <f>ROUNDDOWN(K40*1,3)</f>
        <v>0.61599999999999999</v>
      </c>
      <c r="P40" s="18">
        <f>ROUNDDOWN(I40-O40,3)</f>
        <v>194.08199999999999</v>
      </c>
      <c r="Q40" s="18" t="s">
        <v>73</v>
      </c>
      <c r="R40" s="18">
        <f>ROUNDDOWN(K40*1.5,3)</f>
        <v>0.92400000000000004</v>
      </c>
      <c r="S40" s="18">
        <f>ROUNDDOWN(I40-R40,3)</f>
        <v>193.774</v>
      </c>
      <c r="T40" s="18" t="s">
        <v>73</v>
      </c>
      <c r="U40" s="18">
        <f>ROUNDDOWN(K40*2,3)</f>
        <v>1.232</v>
      </c>
      <c r="V40" s="18">
        <f>ROUNDDOWN(I40-U40,3)</f>
        <v>193.46600000000001</v>
      </c>
      <c r="W40" s="18" t="s">
        <v>73</v>
      </c>
      <c r="X40" s="18" t="s">
        <v>56</v>
      </c>
    </row>
    <row r="41" spans="1:24" ht="35.1" customHeight="1">
      <c r="A41" s="33">
        <v>37</v>
      </c>
      <c r="B41" s="18" t="s">
        <v>80</v>
      </c>
      <c r="C41" s="18" t="s">
        <v>80</v>
      </c>
      <c r="D41" s="19" t="s">
        <v>119</v>
      </c>
      <c r="E41" s="64">
        <v>0.20833333333333334</v>
      </c>
      <c r="F41" s="18">
        <v>195.35300000000001</v>
      </c>
      <c r="G41" s="18">
        <v>195.203</v>
      </c>
      <c r="H41" s="18">
        <v>2</v>
      </c>
      <c r="I41" s="62">
        <f t="shared" si="33"/>
        <v>195.37299999999999</v>
      </c>
      <c r="J41" s="18">
        <f t="shared" si="34"/>
        <v>195.18299999999999</v>
      </c>
      <c r="K41" s="18">
        <f t="shared" ref="K41:K54" si="74">ABS(ROUNDDOWN(I41-J41,3))</f>
        <v>0.189</v>
      </c>
      <c r="L41" s="18">
        <f t="shared" ref="L41:L54" si="75">ROUNDDOWN(K41*0.5,3)</f>
        <v>9.4E-2</v>
      </c>
      <c r="M41" s="62">
        <f t="shared" ref="M41:M54" si="76">ROUNDDOWN(I41+L41,3)</f>
        <v>195.46700000000001</v>
      </c>
      <c r="N41" s="18" t="s">
        <v>55</v>
      </c>
      <c r="O41" s="18">
        <f t="shared" ref="O41:O54" si="77">ROUNDDOWN(K41*1,3)</f>
        <v>0.189</v>
      </c>
      <c r="P41" s="62">
        <f t="shared" ref="P41:P54" si="78">ROUNDDOWN(I41+O41,3)</f>
        <v>195.56200000000001</v>
      </c>
      <c r="Q41" s="18" t="s">
        <v>73</v>
      </c>
      <c r="R41" s="18">
        <f t="shared" ref="R41:R54" si="79">ROUNDDOWN(K41*1.5,3)</f>
        <v>0.28299999999999997</v>
      </c>
      <c r="S41" s="62">
        <f t="shared" ref="S41:S54" si="80">ROUNDDOWN(I41+R41,3)</f>
        <v>195.65600000000001</v>
      </c>
      <c r="T41" s="18" t="s">
        <v>73</v>
      </c>
      <c r="U41" s="18">
        <f t="shared" ref="U41:U54" si="81">ROUNDDOWN(K41*2,3)</f>
        <v>0.378</v>
      </c>
      <c r="V41" s="62">
        <f t="shared" ref="V41:V54" si="82">ROUNDDOWN(I41+U41,3)</f>
        <v>195.751</v>
      </c>
      <c r="W41" s="18" t="s">
        <v>73</v>
      </c>
      <c r="X41" s="18" t="s">
        <v>38</v>
      </c>
    </row>
    <row r="42" spans="1:24" ht="35.1" customHeight="1">
      <c r="A42" s="33">
        <v>38</v>
      </c>
      <c r="B42" s="18" t="s">
        <v>80</v>
      </c>
      <c r="C42" s="25" t="s">
        <v>80</v>
      </c>
      <c r="D42" s="30" t="s">
        <v>119</v>
      </c>
      <c r="E42" s="64">
        <v>8.3333333333333329E-2</v>
      </c>
      <c r="F42" s="18">
        <v>195.36699999999999</v>
      </c>
      <c r="G42" s="18">
        <v>195.18199999999999</v>
      </c>
      <c r="H42" s="18">
        <v>2</v>
      </c>
      <c r="I42" s="62">
        <f t="shared" si="33"/>
        <v>195.387</v>
      </c>
      <c r="J42" s="18">
        <f t="shared" si="34"/>
        <v>195.16200000000001</v>
      </c>
      <c r="K42" s="18">
        <f t="shared" si="74"/>
        <v>0.224</v>
      </c>
      <c r="L42" s="18">
        <f t="shared" si="75"/>
        <v>0.112</v>
      </c>
      <c r="M42" s="62">
        <f t="shared" si="76"/>
        <v>195.499</v>
      </c>
      <c r="N42" s="18" t="s">
        <v>73</v>
      </c>
      <c r="O42" s="18">
        <f t="shared" si="77"/>
        <v>0.224</v>
      </c>
      <c r="P42" s="62">
        <f t="shared" si="78"/>
        <v>195.61099999999999</v>
      </c>
      <c r="Q42" s="18" t="s">
        <v>73</v>
      </c>
      <c r="R42" s="18">
        <f t="shared" si="79"/>
        <v>0.33600000000000002</v>
      </c>
      <c r="S42" s="62">
        <f t="shared" si="80"/>
        <v>195.72300000000001</v>
      </c>
      <c r="T42" s="18" t="s">
        <v>73</v>
      </c>
      <c r="U42" s="18">
        <f t="shared" si="81"/>
        <v>0.44800000000000001</v>
      </c>
      <c r="V42" s="62">
        <f t="shared" si="82"/>
        <v>195.83500000000001</v>
      </c>
      <c r="W42" s="18" t="s">
        <v>73</v>
      </c>
      <c r="X42" s="18" t="s">
        <v>38</v>
      </c>
    </row>
    <row r="43" spans="1:24" ht="35.1" customHeight="1">
      <c r="A43" s="33">
        <v>39</v>
      </c>
      <c r="B43" s="18" t="s">
        <v>80</v>
      </c>
      <c r="C43" s="18" t="s">
        <v>79</v>
      </c>
      <c r="D43" s="19" t="s">
        <v>120</v>
      </c>
      <c r="E43" s="64">
        <v>0.29166666666666669</v>
      </c>
      <c r="F43" s="18">
        <v>194.85400000000001</v>
      </c>
      <c r="G43" s="18">
        <v>195.06299999999999</v>
      </c>
      <c r="H43" s="18">
        <v>2</v>
      </c>
      <c r="I43" s="18">
        <f>ROUNDDOWN(F43-(H43/100),3)</f>
        <v>194.834</v>
      </c>
      <c r="J43" s="18">
        <f>ROUNDDOWN(G43+(H43/100),3)</f>
        <v>195.083</v>
      </c>
      <c r="K43" s="18">
        <f>ABS(ROUNDDOWN(I43-J43,3))</f>
        <v>0.248</v>
      </c>
      <c r="L43" s="18">
        <f>ROUNDDOWN(K43*0.5,3)</f>
        <v>0.124</v>
      </c>
      <c r="M43" s="18">
        <f>ROUNDDOWN(I43-L43,3)</f>
        <v>194.71</v>
      </c>
      <c r="N43" s="18" t="s">
        <v>55</v>
      </c>
      <c r="O43" s="18">
        <f>ROUNDDOWN(K43*1,3)</f>
        <v>0.248</v>
      </c>
      <c r="P43" s="18">
        <f>ROUNDDOWN(I43-O43,3)</f>
        <v>194.58600000000001</v>
      </c>
      <c r="Q43" s="18" t="s">
        <v>55</v>
      </c>
      <c r="R43" s="18">
        <f>ROUNDDOWN(K43*1.5,3)</f>
        <v>0.372</v>
      </c>
      <c r="S43" s="18">
        <f>ROUNDDOWN(I43-R43,3)</f>
        <v>194.46199999999999</v>
      </c>
      <c r="T43" s="18" t="s">
        <v>55</v>
      </c>
      <c r="U43" s="18">
        <f>ROUNDDOWN(K43*2,3)</f>
        <v>0.496</v>
      </c>
      <c r="V43" s="18">
        <f>ROUNDDOWN(I43-U43,3)</f>
        <v>194.33799999999999</v>
      </c>
      <c r="W43" s="18" t="s">
        <v>73</v>
      </c>
      <c r="X43" s="18" t="s">
        <v>56</v>
      </c>
    </row>
    <row r="44" spans="1:24" ht="35.1" customHeight="1">
      <c r="A44" s="33">
        <v>40</v>
      </c>
      <c r="B44" s="18" t="s">
        <v>80</v>
      </c>
      <c r="C44" s="18" t="s">
        <v>80</v>
      </c>
      <c r="D44" s="19" t="s">
        <v>121</v>
      </c>
      <c r="E44" s="64">
        <v>0.20833333333333334</v>
      </c>
      <c r="F44" s="18">
        <v>193.119</v>
      </c>
      <c r="G44" s="18">
        <v>192.95400000000001</v>
      </c>
      <c r="H44" s="18">
        <v>2</v>
      </c>
      <c r="I44" s="62">
        <f t="shared" si="33"/>
        <v>193.13900000000001</v>
      </c>
      <c r="J44" s="18">
        <f t="shared" si="34"/>
        <v>192.934</v>
      </c>
      <c r="K44" s="18">
        <f t="shared" si="74"/>
        <v>0.20499999999999999</v>
      </c>
      <c r="L44" s="18">
        <f t="shared" si="75"/>
        <v>0.10199999999999999</v>
      </c>
      <c r="M44" s="62">
        <f t="shared" si="76"/>
        <v>193.24100000000001</v>
      </c>
      <c r="N44" s="18" t="s">
        <v>55</v>
      </c>
      <c r="O44" s="18">
        <f t="shared" si="77"/>
        <v>0.20499999999999999</v>
      </c>
      <c r="P44" s="62">
        <f t="shared" si="78"/>
        <v>193.34399999999999</v>
      </c>
      <c r="Q44" s="18" t="s">
        <v>55</v>
      </c>
      <c r="R44" s="18">
        <f t="shared" si="79"/>
        <v>0.307</v>
      </c>
      <c r="S44" s="62">
        <f t="shared" si="80"/>
        <v>193.446</v>
      </c>
      <c r="T44" s="18" t="s">
        <v>55</v>
      </c>
      <c r="U44" s="18">
        <f t="shared" si="81"/>
        <v>0.41</v>
      </c>
      <c r="V44" s="62">
        <f t="shared" si="82"/>
        <v>193.54900000000001</v>
      </c>
      <c r="W44" s="18" t="s">
        <v>55</v>
      </c>
      <c r="X44" s="18" t="s">
        <v>38</v>
      </c>
    </row>
    <row r="45" spans="1:24" ht="35.1" customHeight="1">
      <c r="A45" s="33">
        <v>41</v>
      </c>
      <c r="B45" s="18" t="s">
        <v>80</v>
      </c>
      <c r="C45" s="18" t="s">
        <v>80</v>
      </c>
      <c r="D45" s="19" t="s">
        <v>122</v>
      </c>
      <c r="E45" s="64">
        <v>0.375</v>
      </c>
      <c r="F45" s="18">
        <v>193.11500000000001</v>
      </c>
      <c r="G45" s="18">
        <v>192.67099999999999</v>
      </c>
      <c r="H45" s="18">
        <v>2</v>
      </c>
      <c r="I45" s="62">
        <f t="shared" si="33"/>
        <v>193.13499999999999</v>
      </c>
      <c r="J45" s="18">
        <f t="shared" si="34"/>
        <v>192.65100000000001</v>
      </c>
      <c r="K45" s="18">
        <f t="shared" si="74"/>
        <v>0.48299999999999998</v>
      </c>
      <c r="L45" s="18">
        <f t="shared" si="75"/>
        <v>0.24099999999999999</v>
      </c>
      <c r="M45" s="62">
        <f t="shared" si="76"/>
        <v>193.376</v>
      </c>
      <c r="N45" s="18" t="s">
        <v>55</v>
      </c>
      <c r="O45" s="18">
        <f t="shared" si="77"/>
        <v>0.48299999999999998</v>
      </c>
      <c r="P45" s="62">
        <f t="shared" si="78"/>
        <v>193.61799999999999</v>
      </c>
      <c r="Q45" s="18" t="s">
        <v>55</v>
      </c>
      <c r="R45" s="18">
        <f t="shared" si="79"/>
        <v>0.72399999999999998</v>
      </c>
      <c r="S45" s="62">
        <f t="shared" si="80"/>
        <v>193.85900000000001</v>
      </c>
      <c r="T45" s="18" t="s">
        <v>55</v>
      </c>
      <c r="U45" s="18">
        <f t="shared" si="81"/>
        <v>0.96599999999999997</v>
      </c>
      <c r="V45" s="62">
        <f t="shared" si="82"/>
        <v>194.101</v>
      </c>
      <c r="W45" s="18" t="s">
        <v>55</v>
      </c>
      <c r="X45" s="18" t="s">
        <v>38</v>
      </c>
    </row>
    <row r="46" spans="1:24" ht="35.1" customHeight="1">
      <c r="A46" s="33">
        <v>42</v>
      </c>
      <c r="B46" s="18" t="s">
        <v>80</v>
      </c>
      <c r="C46" s="18" t="s">
        <v>80</v>
      </c>
      <c r="D46" s="19" t="s">
        <v>122</v>
      </c>
      <c r="E46" s="64">
        <v>0.16666666666666666</v>
      </c>
      <c r="F46" s="18">
        <v>193.06200000000001</v>
      </c>
      <c r="G46" s="18">
        <v>192.381</v>
      </c>
      <c r="H46" s="18">
        <v>2</v>
      </c>
      <c r="I46" s="62">
        <f t="shared" si="33"/>
        <v>193.08199999999999</v>
      </c>
      <c r="J46" s="18">
        <f t="shared" si="34"/>
        <v>192.36099999999999</v>
      </c>
      <c r="K46" s="18">
        <f t="shared" si="74"/>
        <v>0.72099999999999997</v>
      </c>
      <c r="L46" s="18">
        <f t="shared" si="75"/>
        <v>0.36</v>
      </c>
      <c r="M46" s="62">
        <f t="shared" si="76"/>
        <v>193.44200000000001</v>
      </c>
      <c r="N46" s="18" t="s">
        <v>55</v>
      </c>
      <c r="O46" s="18">
        <f t="shared" si="77"/>
        <v>0.72099999999999997</v>
      </c>
      <c r="P46" s="62">
        <f t="shared" si="78"/>
        <v>193.803</v>
      </c>
      <c r="Q46" s="18" t="s">
        <v>55</v>
      </c>
      <c r="R46" s="18">
        <f t="shared" si="79"/>
        <v>1.081</v>
      </c>
      <c r="S46" s="62">
        <f t="shared" si="80"/>
        <v>194.16300000000001</v>
      </c>
      <c r="T46" s="18" t="s">
        <v>55</v>
      </c>
      <c r="U46" s="18">
        <f t="shared" si="81"/>
        <v>1.4419999999999999</v>
      </c>
      <c r="V46" s="62">
        <f t="shared" si="82"/>
        <v>194.524</v>
      </c>
      <c r="W46" s="18" t="s">
        <v>55</v>
      </c>
      <c r="X46" s="18" t="s">
        <v>38</v>
      </c>
    </row>
    <row r="47" spans="1:24" ht="35.1" customHeight="1">
      <c r="A47" s="33">
        <v>43</v>
      </c>
      <c r="B47" s="18" t="s">
        <v>79</v>
      </c>
      <c r="C47" s="18" t="s">
        <v>80</v>
      </c>
      <c r="D47" s="19" t="s">
        <v>123</v>
      </c>
      <c r="E47" s="64">
        <v>0.70833333333333337</v>
      </c>
      <c r="F47" s="18">
        <v>191.93</v>
      </c>
      <c r="G47" s="18">
        <v>191.434</v>
      </c>
      <c r="H47" s="18">
        <v>2</v>
      </c>
      <c r="I47" s="62">
        <f t="shared" si="33"/>
        <v>191.95</v>
      </c>
      <c r="J47" s="18">
        <f t="shared" si="34"/>
        <v>191.41399999999999</v>
      </c>
      <c r="K47" s="18">
        <f t="shared" si="74"/>
        <v>0.53600000000000003</v>
      </c>
      <c r="L47" s="18">
        <f t="shared" si="75"/>
        <v>0.26800000000000002</v>
      </c>
      <c r="M47" s="62">
        <f t="shared" si="76"/>
        <v>192.21799999999999</v>
      </c>
      <c r="N47" s="18" t="s">
        <v>55</v>
      </c>
      <c r="O47" s="18">
        <f t="shared" si="77"/>
        <v>0.53600000000000003</v>
      </c>
      <c r="P47" s="62">
        <f t="shared" si="78"/>
        <v>192.48599999999999</v>
      </c>
      <c r="Q47" s="18" t="s">
        <v>55</v>
      </c>
      <c r="R47" s="18">
        <f t="shared" si="79"/>
        <v>0.80400000000000005</v>
      </c>
      <c r="S47" s="62">
        <f t="shared" si="80"/>
        <v>192.75399999999999</v>
      </c>
      <c r="T47" s="18" t="s">
        <v>55</v>
      </c>
      <c r="U47" s="18">
        <f t="shared" si="81"/>
        <v>1.0720000000000001</v>
      </c>
      <c r="V47" s="62">
        <f t="shared" si="82"/>
        <v>193.02199999999999</v>
      </c>
      <c r="W47" s="18" t="s">
        <v>55</v>
      </c>
      <c r="X47" s="18" t="s">
        <v>38</v>
      </c>
    </row>
    <row r="48" spans="1:24" ht="35.1" customHeight="1">
      <c r="A48" s="33">
        <v>44</v>
      </c>
      <c r="B48" s="18" t="s">
        <v>80</v>
      </c>
      <c r="C48" s="18" t="s">
        <v>80</v>
      </c>
      <c r="D48" s="19" t="s">
        <v>82</v>
      </c>
      <c r="E48" s="64">
        <v>0.70833333333333337</v>
      </c>
      <c r="F48" s="18">
        <v>192.047</v>
      </c>
      <c r="G48" s="18">
        <v>191.37100000000001</v>
      </c>
      <c r="H48" s="18">
        <v>2</v>
      </c>
      <c r="I48" s="62">
        <f t="shared" si="33"/>
        <v>192.06700000000001</v>
      </c>
      <c r="J48" s="18">
        <f t="shared" si="34"/>
        <v>191.351</v>
      </c>
      <c r="K48" s="18">
        <f t="shared" si="74"/>
        <v>0.71599999999999997</v>
      </c>
      <c r="L48" s="18">
        <f t="shared" si="75"/>
        <v>0.35799999999999998</v>
      </c>
      <c r="M48" s="62">
        <f t="shared" si="76"/>
        <v>192.42500000000001</v>
      </c>
      <c r="N48" s="18" t="s">
        <v>55</v>
      </c>
      <c r="O48" s="18">
        <f t="shared" si="77"/>
        <v>0.71599999999999997</v>
      </c>
      <c r="P48" s="62">
        <f t="shared" si="78"/>
        <v>192.78299999999999</v>
      </c>
      <c r="Q48" s="18" t="s">
        <v>55</v>
      </c>
      <c r="R48" s="18">
        <f t="shared" si="79"/>
        <v>1.0740000000000001</v>
      </c>
      <c r="S48" s="62">
        <f t="shared" si="80"/>
        <v>193.14099999999999</v>
      </c>
      <c r="T48" s="18" t="s">
        <v>55</v>
      </c>
      <c r="U48" s="18">
        <f t="shared" si="81"/>
        <v>1.4319999999999999</v>
      </c>
      <c r="V48" s="62">
        <f t="shared" si="82"/>
        <v>193.499</v>
      </c>
      <c r="W48" s="18" t="s">
        <v>55</v>
      </c>
      <c r="X48" s="18" t="s">
        <v>38</v>
      </c>
    </row>
    <row r="49" spans="1:24" ht="35.1" customHeight="1">
      <c r="A49" s="33">
        <v>45</v>
      </c>
      <c r="B49" s="18" t="s">
        <v>80</v>
      </c>
      <c r="C49" s="18" t="s">
        <v>80</v>
      </c>
      <c r="D49" s="19" t="s">
        <v>82</v>
      </c>
      <c r="E49" s="64">
        <v>0.375</v>
      </c>
      <c r="F49" s="18">
        <v>191.66200000000001</v>
      </c>
      <c r="G49" s="18">
        <v>191.39400000000001</v>
      </c>
      <c r="H49" s="18">
        <v>2</v>
      </c>
      <c r="I49" s="62">
        <f t="shared" si="33"/>
        <v>191.68199999999999</v>
      </c>
      <c r="J49" s="18">
        <f t="shared" si="34"/>
        <v>191.374</v>
      </c>
      <c r="K49" s="18">
        <f t="shared" si="74"/>
        <v>0.307</v>
      </c>
      <c r="L49" s="18">
        <f t="shared" si="75"/>
        <v>0.153</v>
      </c>
      <c r="M49" s="62">
        <f t="shared" si="76"/>
        <v>191.83500000000001</v>
      </c>
      <c r="N49" s="18" t="s">
        <v>55</v>
      </c>
      <c r="O49" s="18">
        <f t="shared" si="77"/>
        <v>0.307</v>
      </c>
      <c r="P49" s="62">
        <f t="shared" si="78"/>
        <v>191.989</v>
      </c>
      <c r="Q49" s="18" t="s">
        <v>55</v>
      </c>
      <c r="R49" s="18">
        <f t="shared" si="79"/>
        <v>0.46</v>
      </c>
      <c r="S49" s="62">
        <f t="shared" si="80"/>
        <v>192.142</v>
      </c>
      <c r="T49" s="18" t="s">
        <v>73</v>
      </c>
      <c r="U49" s="18">
        <f t="shared" si="81"/>
        <v>0.61399999999999999</v>
      </c>
      <c r="V49" s="62">
        <f t="shared" si="82"/>
        <v>192.29599999999999</v>
      </c>
      <c r="W49" s="18" t="s">
        <v>73</v>
      </c>
      <c r="X49" s="18" t="s">
        <v>38</v>
      </c>
    </row>
    <row r="50" spans="1:24" ht="35.1" customHeight="1">
      <c r="A50" s="33">
        <v>46</v>
      </c>
      <c r="B50" s="18" t="s">
        <v>80</v>
      </c>
      <c r="C50" s="18" t="s">
        <v>80</v>
      </c>
      <c r="D50" s="19" t="s">
        <v>93</v>
      </c>
      <c r="E50" s="64">
        <v>0.625</v>
      </c>
      <c r="F50" s="18">
        <v>191.56299999999999</v>
      </c>
      <c r="G50" s="18">
        <v>190.97800000000001</v>
      </c>
      <c r="H50" s="18">
        <v>2</v>
      </c>
      <c r="I50" s="62">
        <f t="shared" si="33"/>
        <v>191.583</v>
      </c>
      <c r="J50" s="18">
        <f t="shared" si="34"/>
        <v>190.958</v>
      </c>
      <c r="K50" s="18">
        <f t="shared" si="74"/>
        <v>0.625</v>
      </c>
      <c r="L50" s="18">
        <f t="shared" si="75"/>
        <v>0.312</v>
      </c>
      <c r="M50" s="62">
        <f t="shared" si="76"/>
        <v>191.89500000000001</v>
      </c>
      <c r="N50" s="18" t="s">
        <v>55</v>
      </c>
      <c r="O50" s="18">
        <f t="shared" si="77"/>
        <v>0.625</v>
      </c>
      <c r="P50" s="62">
        <f t="shared" si="78"/>
        <v>192.208</v>
      </c>
      <c r="Q50" s="18" t="s">
        <v>55</v>
      </c>
      <c r="R50" s="18">
        <f t="shared" si="79"/>
        <v>0.93700000000000006</v>
      </c>
      <c r="S50" s="62">
        <f t="shared" si="80"/>
        <v>192.52</v>
      </c>
      <c r="T50" s="18" t="s">
        <v>55</v>
      </c>
      <c r="U50" s="18">
        <f t="shared" si="81"/>
        <v>1.25</v>
      </c>
      <c r="V50" s="62">
        <f t="shared" si="82"/>
        <v>192.833</v>
      </c>
      <c r="W50" s="18" t="s">
        <v>55</v>
      </c>
      <c r="X50" s="18" t="s">
        <v>38</v>
      </c>
    </row>
    <row r="51" spans="1:24" ht="35.1" customHeight="1">
      <c r="A51" s="33">
        <v>47</v>
      </c>
      <c r="B51" s="18" t="s">
        <v>80</v>
      </c>
      <c r="C51" s="18" t="s">
        <v>80</v>
      </c>
      <c r="D51" s="30" t="s">
        <v>93</v>
      </c>
      <c r="E51" s="64">
        <v>0.41666666666666669</v>
      </c>
      <c r="F51" s="18">
        <v>190.84100000000001</v>
      </c>
      <c r="G51" s="18">
        <v>190.374</v>
      </c>
      <c r="H51" s="18">
        <v>2</v>
      </c>
      <c r="I51" s="62">
        <f t="shared" si="33"/>
        <v>190.86099999999999</v>
      </c>
      <c r="J51" s="18">
        <f t="shared" si="34"/>
        <v>190.35400000000001</v>
      </c>
      <c r="K51" s="18">
        <f t="shared" si="74"/>
        <v>0.50600000000000001</v>
      </c>
      <c r="L51" s="18">
        <f t="shared" si="75"/>
        <v>0.253</v>
      </c>
      <c r="M51" s="62">
        <f t="shared" si="76"/>
        <v>191.114</v>
      </c>
      <c r="N51" s="18" t="s">
        <v>55</v>
      </c>
      <c r="O51" s="18">
        <f t="shared" si="77"/>
        <v>0.50600000000000001</v>
      </c>
      <c r="P51" s="62">
        <f t="shared" si="78"/>
        <v>191.36699999999999</v>
      </c>
      <c r="Q51" s="18" t="s">
        <v>55</v>
      </c>
      <c r="R51" s="18">
        <f t="shared" si="79"/>
        <v>0.75900000000000001</v>
      </c>
      <c r="S51" s="62">
        <f t="shared" si="80"/>
        <v>191.62</v>
      </c>
      <c r="T51" s="18" t="s">
        <v>55</v>
      </c>
      <c r="U51" s="18">
        <f t="shared" si="81"/>
        <v>1.012</v>
      </c>
      <c r="V51" s="62">
        <f t="shared" si="82"/>
        <v>191.87299999999999</v>
      </c>
      <c r="W51" s="18" t="s">
        <v>55</v>
      </c>
      <c r="X51" s="18" t="s">
        <v>38</v>
      </c>
    </row>
    <row r="52" spans="1:24" ht="35.1" customHeight="1">
      <c r="A52" s="33">
        <v>48</v>
      </c>
      <c r="B52" s="18" t="s">
        <v>79</v>
      </c>
      <c r="C52" s="18" t="s">
        <v>80</v>
      </c>
      <c r="D52" s="30" t="s">
        <v>93</v>
      </c>
      <c r="E52" s="64">
        <v>8.3333333333333329E-2</v>
      </c>
      <c r="F52" s="18">
        <v>190.482</v>
      </c>
      <c r="G52" s="18">
        <v>190.29400000000001</v>
      </c>
      <c r="H52" s="18">
        <v>2</v>
      </c>
      <c r="I52" s="62">
        <f t="shared" si="33"/>
        <v>190.50200000000001</v>
      </c>
      <c r="J52" s="18">
        <f t="shared" si="34"/>
        <v>190.274</v>
      </c>
      <c r="K52" s="18">
        <f t="shared" si="74"/>
        <v>0.22800000000000001</v>
      </c>
      <c r="L52" s="18">
        <f t="shared" si="75"/>
        <v>0.114</v>
      </c>
      <c r="M52" s="62">
        <f t="shared" si="76"/>
        <v>190.61600000000001</v>
      </c>
      <c r="N52" s="18" t="s">
        <v>55</v>
      </c>
      <c r="O52" s="18">
        <f t="shared" si="77"/>
        <v>0.22800000000000001</v>
      </c>
      <c r="P52" s="62">
        <f t="shared" si="78"/>
        <v>190.73</v>
      </c>
      <c r="Q52" s="18" t="s">
        <v>55</v>
      </c>
      <c r="R52" s="18">
        <f t="shared" si="79"/>
        <v>0.34200000000000003</v>
      </c>
      <c r="S52" s="62">
        <f t="shared" si="80"/>
        <v>190.84399999999999</v>
      </c>
      <c r="T52" s="18" t="s">
        <v>55</v>
      </c>
      <c r="U52" s="18">
        <f t="shared" si="81"/>
        <v>0.45600000000000002</v>
      </c>
      <c r="V52" s="62">
        <f t="shared" si="82"/>
        <v>190.958</v>
      </c>
      <c r="W52" s="18" t="s">
        <v>55</v>
      </c>
      <c r="X52" s="18" t="s">
        <v>38</v>
      </c>
    </row>
    <row r="53" spans="1:24" ht="35.1" customHeight="1">
      <c r="A53" s="33">
        <v>49</v>
      </c>
      <c r="B53" s="18" t="s">
        <v>79</v>
      </c>
      <c r="C53" s="18" t="s">
        <v>80</v>
      </c>
      <c r="D53" s="30" t="s">
        <v>124</v>
      </c>
      <c r="E53" s="64">
        <v>0.875</v>
      </c>
      <c r="F53" s="18">
        <v>190.61</v>
      </c>
      <c r="G53" s="18">
        <v>190.261</v>
      </c>
      <c r="H53" s="18">
        <v>2</v>
      </c>
      <c r="I53" s="62">
        <f t="shared" si="33"/>
        <v>190.63</v>
      </c>
      <c r="J53" s="18">
        <f t="shared" si="34"/>
        <v>190.24100000000001</v>
      </c>
      <c r="K53" s="18">
        <f t="shared" si="74"/>
        <v>0.38800000000000001</v>
      </c>
      <c r="L53" s="18">
        <f t="shared" si="75"/>
        <v>0.19400000000000001</v>
      </c>
      <c r="M53" s="62">
        <f t="shared" si="76"/>
        <v>190.82400000000001</v>
      </c>
      <c r="N53" s="18" t="s">
        <v>55</v>
      </c>
      <c r="O53" s="18">
        <f t="shared" si="77"/>
        <v>0.38800000000000001</v>
      </c>
      <c r="P53" s="62">
        <f t="shared" si="78"/>
        <v>191.018</v>
      </c>
      <c r="Q53" s="18" t="s">
        <v>55</v>
      </c>
      <c r="R53" s="18">
        <f t="shared" si="79"/>
        <v>0.58199999999999996</v>
      </c>
      <c r="S53" s="62">
        <f t="shared" si="80"/>
        <v>191.21199999999999</v>
      </c>
      <c r="T53" s="18" t="s">
        <v>55</v>
      </c>
      <c r="U53" s="18">
        <f t="shared" si="81"/>
        <v>0.77600000000000002</v>
      </c>
      <c r="V53" s="62">
        <f t="shared" si="82"/>
        <v>191.40600000000001</v>
      </c>
      <c r="W53" s="18" t="s">
        <v>55</v>
      </c>
      <c r="X53" s="18" t="s">
        <v>38</v>
      </c>
    </row>
    <row r="54" spans="1:24" ht="35.1" customHeight="1">
      <c r="A54" s="33">
        <v>50</v>
      </c>
      <c r="B54" s="18" t="s">
        <v>79</v>
      </c>
      <c r="C54" s="18" t="s">
        <v>80</v>
      </c>
      <c r="D54" s="30" t="s">
        <v>124</v>
      </c>
      <c r="E54" s="64">
        <v>0.66666666666666663</v>
      </c>
      <c r="F54" s="18">
        <v>190.685</v>
      </c>
      <c r="G54" s="18">
        <v>190.167</v>
      </c>
      <c r="H54" s="18">
        <v>2</v>
      </c>
      <c r="I54" s="62">
        <f t="shared" si="33"/>
        <v>190.70500000000001</v>
      </c>
      <c r="J54" s="18">
        <f t="shared" si="34"/>
        <v>190.14699999999999</v>
      </c>
      <c r="K54" s="18">
        <f t="shared" si="74"/>
        <v>0.55800000000000005</v>
      </c>
      <c r="L54" s="18">
        <f t="shared" si="75"/>
        <v>0.27900000000000003</v>
      </c>
      <c r="M54" s="62">
        <f t="shared" si="76"/>
        <v>190.98400000000001</v>
      </c>
      <c r="N54" s="18" t="s">
        <v>55</v>
      </c>
      <c r="O54" s="18">
        <f t="shared" si="77"/>
        <v>0.55800000000000005</v>
      </c>
      <c r="P54" s="62">
        <f t="shared" si="78"/>
        <v>191.26300000000001</v>
      </c>
      <c r="Q54" s="18" t="s">
        <v>55</v>
      </c>
      <c r="R54" s="18">
        <f t="shared" si="79"/>
        <v>0.83699999999999997</v>
      </c>
      <c r="S54" s="62">
        <f t="shared" si="80"/>
        <v>191.542</v>
      </c>
      <c r="T54" s="18" t="s">
        <v>55</v>
      </c>
      <c r="U54" s="18">
        <f t="shared" si="81"/>
        <v>1.1160000000000001</v>
      </c>
      <c r="V54" s="62">
        <f t="shared" si="82"/>
        <v>191.821</v>
      </c>
      <c r="W54" s="18" t="s">
        <v>55</v>
      </c>
      <c r="X54" s="18" t="s">
        <v>38</v>
      </c>
    </row>
    <row r="55" spans="1:24" ht="35.1" customHeight="1">
      <c r="A55" s="33">
        <v>51</v>
      </c>
      <c r="B55" s="18" t="s">
        <v>80</v>
      </c>
      <c r="C55" s="18" t="s">
        <v>79</v>
      </c>
      <c r="D55" s="30" t="s">
        <v>125</v>
      </c>
      <c r="E55" s="64">
        <v>0.375</v>
      </c>
      <c r="F55" s="18">
        <v>191.19900000000001</v>
      </c>
      <c r="G55" s="18">
        <v>191.76300000000001</v>
      </c>
      <c r="H55" s="18">
        <v>2</v>
      </c>
      <c r="I55" s="18">
        <f>ROUNDDOWN(F55-(H55/100),3)</f>
        <v>191.179</v>
      </c>
      <c r="J55" s="18">
        <f>ROUNDDOWN(G55+(H55/100),3)</f>
        <v>191.78299999999999</v>
      </c>
      <c r="K55" s="18">
        <f>ABS(ROUNDDOWN(I55-J55,3))</f>
        <v>0.60299999999999998</v>
      </c>
      <c r="L55" s="18">
        <f>ROUNDDOWN(K55*0.5,3)</f>
        <v>0.30099999999999999</v>
      </c>
      <c r="M55" s="18">
        <f>ROUNDDOWN(I55-L55,3)</f>
        <v>190.87799999999999</v>
      </c>
      <c r="N55" s="18" t="s">
        <v>55</v>
      </c>
      <c r="O55" s="18">
        <f>ROUNDDOWN(K55*1,3)</f>
        <v>0.60299999999999998</v>
      </c>
      <c r="P55" s="18">
        <f>ROUNDDOWN(I55-O55,3)</f>
        <v>190.57599999999999</v>
      </c>
      <c r="Q55" s="18" t="s">
        <v>55</v>
      </c>
      <c r="R55" s="18">
        <f>ROUNDDOWN(K55*1.5,3)</f>
        <v>0.90400000000000003</v>
      </c>
      <c r="S55" s="18">
        <f>ROUNDDOWN(I55-R55,3)</f>
        <v>190.27500000000001</v>
      </c>
      <c r="T55" s="18" t="s">
        <v>55</v>
      </c>
      <c r="U55" s="18">
        <f>ROUNDDOWN(K55*2,3)</f>
        <v>1.206</v>
      </c>
      <c r="V55" s="18">
        <f>ROUNDDOWN(I55-U55,3)</f>
        <v>189.97300000000001</v>
      </c>
      <c r="W55" s="18" t="s">
        <v>55</v>
      </c>
      <c r="X55" s="18" t="s">
        <v>56</v>
      </c>
    </row>
    <row r="56" spans="1:24" ht="35.1" customHeight="1">
      <c r="A56" s="33">
        <v>52</v>
      </c>
      <c r="B56" s="18" t="s">
        <v>80</v>
      </c>
      <c r="C56" s="18" t="s">
        <v>80</v>
      </c>
      <c r="D56" s="30" t="s">
        <v>126</v>
      </c>
      <c r="E56" s="64">
        <v>0.70833333333333337</v>
      </c>
      <c r="F56" s="18">
        <v>191.50899999999999</v>
      </c>
      <c r="G56" s="18">
        <v>191.17099999999999</v>
      </c>
      <c r="H56" s="18">
        <v>2</v>
      </c>
      <c r="I56" s="62">
        <f t="shared" si="33"/>
        <v>191.529</v>
      </c>
      <c r="J56" s="18">
        <f t="shared" si="34"/>
        <v>191.15100000000001</v>
      </c>
      <c r="K56" s="18">
        <f t="shared" ref="K56:K71" si="83">ABS(ROUNDDOWN(I56-J56,3))</f>
        <v>0.377</v>
      </c>
      <c r="L56" s="18">
        <f t="shared" ref="L56:L71" si="84">ROUNDDOWN(K56*0.5,3)</f>
        <v>0.188</v>
      </c>
      <c r="M56" s="62">
        <f t="shared" ref="M56:M64" si="85">ROUNDDOWN(I56+L56,3)</f>
        <v>191.71700000000001</v>
      </c>
      <c r="N56" s="18" t="s">
        <v>55</v>
      </c>
      <c r="O56" s="18">
        <f t="shared" ref="O56:O71" si="86">ROUNDDOWN(K56*1,3)</f>
        <v>0.377</v>
      </c>
      <c r="P56" s="62">
        <f t="shared" ref="P56:P64" si="87">ROUNDDOWN(I56+O56,3)</f>
        <v>191.90600000000001</v>
      </c>
      <c r="Q56" s="18" t="s">
        <v>55</v>
      </c>
      <c r="R56" s="18">
        <f t="shared" ref="R56:R71" si="88">ROUNDDOWN(K56*1.5,3)</f>
        <v>0.56499999999999995</v>
      </c>
      <c r="S56" s="62">
        <f t="shared" ref="S56:S64" si="89">ROUNDDOWN(I56+R56,3)</f>
        <v>192.09399999999999</v>
      </c>
      <c r="T56" s="18" t="s">
        <v>73</v>
      </c>
      <c r="U56" s="18">
        <f t="shared" ref="U56:U71" si="90">ROUNDDOWN(K56*2,3)</f>
        <v>0.754</v>
      </c>
      <c r="V56" s="62">
        <f t="shared" ref="V56:V64" si="91">ROUNDDOWN(I56+U56,3)</f>
        <v>192.28299999999999</v>
      </c>
      <c r="W56" s="18" t="s">
        <v>73</v>
      </c>
      <c r="X56" s="18" t="s">
        <v>38</v>
      </c>
    </row>
    <row r="57" spans="1:24" ht="35.1" customHeight="1">
      <c r="A57" s="33">
        <v>53</v>
      </c>
      <c r="B57" s="18" t="s">
        <v>80</v>
      </c>
      <c r="C57" s="18" t="s">
        <v>80</v>
      </c>
      <c r="D57" s="30" t="s">
        <v>126</v>
      </c>
      <c r="E57" s="64">
        <v>0.5</v>
      </c>
      <c r="F57" s="18">
        <v>191.24600000000001</v>
      </c>
      <c r="G57" s="18">
        <v>190.881</v>
      </c>
      <c r="H57" s="18">
        <v>2</v>
      </c>
      <c r="I57" s="62">
        <f t="shared" si="33"/>
        <v>191.26599999999999</v>
      </c>
      <c r="J57" s="18">
        <f t="shared" si="34"/>
        <v>190.86099999999999</v>
      </c>
      <c r="K57" s="18">
        <f t="shared" si="83"/>
        <v>0.40500000000000003</v>
      </c>
      <c r="L57" s="18">
        <f t="shared" si="84"/>
        <v>0.20200000000000001</v>
      </c>
      <c r="M57" s="62">
        <f t="shared" si="85"/>
        <v>191.46799999999999</v>
      </c>
      <c r="N57" s="18" t="s">
        <v>55</v>
      </c>
      <c r="O57" s="18">
        <f t="shared" si="86"/>
        <v>0.40500000000000003</v>
      </c>
      <c r="P57" s="62">
        <f t="shared" si="87"/>
        <v>191.67099999999999</v>
      </c>
      <c r="Q57" s="18" t="s">
        <v>73</v>
      </c>
      <c r="R57" s="18">
        <f t="shared" si="88"/>
        <v>0.60699999999999998</v>
      </c>
      <c r="S57" s="62">
        <f t="shared" si="89"/>
        <v>191.87299999999999</v>
      </c>
      <c r="T57" s="18" t="s">
        <v>73</v>
      </c>
      <c r="U57" s="18">
        <f t="shared" si="90"/>
        <v>0.81</v>
      </c>
      <c r="V57" s="62">
        <f t="shared" si="91"/>
        <v>192.07599999999999</v>
      </c>
      <c r="W57" s="18" t="s">
        <v>73</v>
      </c>
      <c r="X57" s="18" t="s">
        <v>38</v>
      </c>
    </row>
    <row r="58" spans="1:24" ht="35.1" customHeight="1">
      <c r="A58" s="33">
        <v>54</v>
      </c>
      <c r="B58" s="18" t="s">
        <v>80</v>
      </c>
      <c r="C58" s="18" t="s">
        <v>80</v>
      </c>
      <c r="D58" s="30" t="s">
        <v>126</v>
      </c>
      <c r="E58" s="64">
        <v>0.125</v>
      </c>
      <c r="F58" s="18">
        <v>191.31899999999999</v>
      </c>
      <c r="G58" s="18">
        <v>191.036</v>
      </c>
      <c r="H58" s="18">
        <v>2</v>
      </c>
      <c r="I58" s="62">
        <f t="shared" si="33"/>
        <v>191.339</v>
      </c>
      <c r="J58" s="18">
        <f t="shared" si="34"/>
        <v>191.01599999999999</v>
      </c>
      <c r="K58" s="18">
        <f t="shared" si="83"/>
        <v>0.32300000000000001</v>
      </c>
      <c r="L58" s="18">
        <f t="shared" si="84"/>
        <v>0.161</v>
      </c>
      <c r="M58" s="62">
        <f t="shared" si="85"/>
        <v>191.5</v>
      </c>
      <c r="N58" s="18" t="s">
        <v>161</v>
      </c>
      <c r="O58" s="18">
        <f t="shared" si="86"/>
        <v>0.32300000000000001</v>
      </c>
      <c r="P58" s="62">
        <f t="shared" si="87"/>
        <v>191.66200000000001</v>
      </c>
      <c r="Q58" s="18" t="s">
        <v>161</v>
      </c>
      <c r="R58" s="18">
        <f t="shared" si="88"/>
        <v>0.48399999999999999</v>
      </c>
      <c r="S58" s="62">
        <f t="shared" si="89"/>
        <v>191.82300000000001</v>
      </c>
      <c r="T58" s="18" t="s">
        <v>161</v>
      </c>
      <c r="U58" s="18">
        <f t="shared" si="90"/>
        <v>0.64600000000000002</v>
      </c>
      <c r="V58" s="62">
        <f t="shared" si="91"/>
        <v>191.98500000000001</v>
      </c>
      <c r="W58" s="18" t="s">
        <v>161</v>
      </c>
      <c r="X58" s="18" t="s">
        <v>38</v>
      </c>
    </row>
    <row r="59" spans="1:24" ht="35.1" customHeight="1">
      <c r="A59" s="33">
        <v>55</v>
      </c>
      <c r="B59" s="18" t="s">
        <v>80</v>
      </c>
      <c r="C59" s="18" t="s">
        <v>80</v>
      </c>
      <c r="D59" s="30" t="s">
        <v>127</v>
      </c>
      <c r="E59" s="64">
        <v>0.625</v>
      </c>
      <c r="F59" s="18">
        <v>191.40600000000001</v>
      </c>
      <c r="G59" s="18">
        <v>190.87200000000001</v>
      </c>
      <c r="H59" s="18">
        <v>2</v>
      </c>
      <c r="I59" s="62">
        <f t="shared" si="33"/>
        <v>191.42599999999999</v>
      </c>
      <c r="J59" s="18">
        <f t="shared" si="34"/>
        <v>190.852</v>
      </c>
      <c r="K59" s="18">
        <f t="shared" si="83"/>
        <v>0.57299999999999995</v>
      </c>
      <c r="L59" s="18">
        <f t="shared" si="84"/>
        <v>0.28599999999999998</v>
      </c>
      <c r="M59" s="62">
        <f t="shared" si="85"/>
        <v>191.71199999999999</v>
      </c>
      <c r="N59" s="18" t="s">
        <v>55</v>
      </c>
      <c r="O59" s="18">
        <f t="shared" si="86"/>
        <v>0.57299999999999995</v>
      </c>
      <c r="P59" s="62">
        <f t="shared" si="87"/>
        <v>191.999</v>
      </c>
      <c r="Q59" s="18" t="s">
        <v>73</v>
      </c>
      <c r="R59" s="18">
        <f t="shared" si="88"/>
        <v>0.85899999999999999</v>
      </c>
      <c r="S59" s="62">
        <f t="shared" si="89"/>
        <v>192.285</v>
      </c>
      <c r="T59" s="18" t="s">
        <v>73</v>
      </c>
      <c r="U59" s="18">
        <f t="shared" si="90"/>
        <v>1.1459999999999999</v>
      </c>
      <c r="V59" s="62">
        <f t="shared" si="91"/>
        <v>192.572</v>
      </c>
      <c r="W59" s="18" t="s">
        <v>73</v>
      </c>
      <c r="X59" s="18" t="s">
        <v>38</v>
      </c>
    </row>
    <row r="60" spans="1:24" ht="35.1" customHeight="1">
      <c r="A60" s="33">
        <v>56</v>
      </c>
      <c r="B60" s="18" t="s">
        <v>80</v>
      </c>
      <c r="C60" s="18" t="s">
        <v>80</v>
      </c>
      <c r="D60" s="30" t="s">
        <v>128</v>
      </c>
      <c r="E60" s="64">
        <v>0.70833333333333337</v>
      </c>
      <c r="F60" s="18">
        <v>190.518</v>
      </c>
      <c r="G60" s="18">
        <v>189.97800000000001</v>
      </c>
      <c r="H60" s="18">
        <v>2</v>
      </c>
      <c r="I60" s="62">
        <f t="shared" si="33"/>
        <v>190.53800000000001</v>
      </c>
      <c r="J60" s="18">
        <f t="shared" si="34"/>
        <v>189.958</v>
      </c>
      <c r="K60" s="18">
        <f t="shared" si="83"/>
        <v>0.57999999999999996</v>
      </c>
      <c r="L60" s="18">
        <f t="shared" si="84"/>
        <v>0.28999999999999998</v>
      </c>
      <c r="M60" s="62">
        <f t="shared" si="85"/>
        <v>190.828</v>
      </c>
      <c r="N60" s="18" t="s">
        <v>55</v>
      </c>
      <c r="O60" s="18">
        <f t="shared" si="86"/>
        <v>0.57999999999999996</v>
      </c>
      <c r="P60" s="62">
        <f t="shared" si="87"/>
        <v>191.11799999999999</v>
      </c>
      <c r="Q60" s="18" t="s">
        <v>73</v>
      </c>
      <c r="R60" s="18">
        <f t="shared" si="88"/>
        <v>0.87</v>
      </c>
      <c r="S60" s="62">
        <f t="shared" si="89"/>
        <v>191.40799999999999</v>
      </c>
      <c r="T60" s="18" t="s">
        <v>73</v>
      </c>
      <c r="U60" s="18">
        <f t="shared" si="90"/>
        <v>1.1599999999999999</v>
      </c>
      <c r="V60" s="62">
        <f t="shared" si="91"/>
        <v>191.69800000000001</v>
      </c>
      <c r="W60" s="18" t="s">
        <v>73</v>
      </c>
      <c r="X60" s="18" t="s">
        <v>38</v>
      </c>
    </row>
    <row r="61" spans="1:24" ht="35.1" customHeight="1">
      <c r="A61" s="33">
        <v>57</v>
      </c>
      <c r="B61" s="18" t="s">
        <v>80</v>
      </c>
      <c r="C61" s="18" t="s">
        <v>80</v>
      </c>
      <c r="D61" s="30" t="s">
        <v>128</v>
      </c>
      <c r="E61" s="64">
        <v>0.33333333333333331</v>
      </c>
      <c r="F61" s="18">
        <v>190.411</v>
      </c>
      <c r="G61" s="18">
        <v>190.16</v>
      </c>
      <c r="H61" s="18">
        <v>2</v>
      </c>
      <c r="I61" s="62">
        <f t="shared" si="33"/>
        <v>190.43100000000001</v>
      </c>
      <c r="J61" s="18">
        <f t="shared" si="34"/>
        <v>190.14</v>
      </c>
      <c r="K61" s="18">
        <f t="shared" si="83"/>
        <v>0.29099999999999998</v>
      </c>
      <c r="L61" s="18">
        <f t="shared" si="84"/>
        <v>0.14499999999999999</v>
      </c>
      <c r="M61" s="62">
        <f t="shared" si="85"/>
        <v>190.57599999999999</v>
      </c>
      <c r="N61" s="18" t="s">
        <v>55</v>
      </c>
      <c r="O61" s="18">
        <f t="shared" si="86"/>
        <v>0.29099999999999998</v>
      </c>
      <c r="P61" s="62">
        <f t="shared" si="87"/>
        <v>190.72200000000001</v>
      </c>
      <c r="Q61" s="18" t="s">
        <v>55</v>
      </c>
      <c r="R61" s="18">
        <f t="shared" si="88"/>
        <v>0.436</v>
      </c>
      <c r="S61" s="62">
        <f t="shared" si="89"/>
        <v>190.86699999999999</v>
      </c>
      <c r="T61" s="18" t="s">
        <v>73</v>
      </c>
      <c r="U61" s="18">
        <f t="shared" si="90"/>
        <v>0.58199999999999996</v>
      </c>
      <c r="V61" s="62">
        <f t="shared" si="91"/>
        <v>191.01300000000001</v>
      </c>
      <c r="W61" s="18" t="s">
        <v>73</v>
      </c>
      <c r="X61" s="18" t="s">
        <v>38</v>
      </c>
    </row>
    <row r="62" spans="1:24" ht="35.1" customHeight="1">
      <c r="A62" s="33">
        <v>58</v>
      </c>
      <c r="B62" s="18" t="s">
        <v>80</v>
      </c>
      <c r="C62" s="18" t="s">
        <v>80</v>
      </c>
      <c r="D62" s="30" t="s">
        <v>128</v>
      </c>
      <c r="E62" s="64">
        <v>0.125</v>
      </c>
      <c r="F62" s="18">
        <v>190.45099999999999</v>
      </c>
      <c r="G62" s="18">
        <v>190.23099999999999</v>
      </c>
      <c r="H62" s="18">
        <v>2</v>
      </c>
      <c r="I62" s="62">
        <f t="shared" si="33"/>
        <v>190.471</v>
      </c>
      <c r="J62" s="18">
        <f t="shared" si="34"/>
        <v>190.21100000000001</v>
      </c>
      <c r="K62" s="18">
        <f t="shared" si="83"/>
        <v>0.25900000000000001</v>
      </c>
      <c r="L62" s="18">
        <f t="shared" si="84"/>
        <v>0.129</v>
      </c>
      <c r="M62" s="62">
        <f t="shared" si="85"/>
        <v>190.6</v>
      </c>
      <c r="N62" s="18" t="s">
        <v>161</v>
      </c>
      <c r="O62" s="18">
        <f t="shared" si="86"/>
        <v>0.25900000000000001</v>
      </c>
      <c r="P62" s="62">
        <f t="shared" si="87"/>
        <v>190.73</v>
      </c>
      <c r="Q62" s="18" t="s">
        <v>161</v>
      </c>
      <c r="R62" s="18">
        <f t="shared" si="88"/>
        <v>0.38800000000000001</v>
      </c>
      <c r="S62" s="62">
        <f t="shared" si="89"/>
        <v>190.85900000000001</v>
      </c>
      <c r="T62" s="18" t="s">
        <v>161</v>
      </c>
      <c r="U62" s="18">
        <f t="shared" si="90"/>
        <v>0.51800000000000002</v>
      </c>
      <c r="V62" s="62">
        <f t="shared" si="91"/>
        <v>190.989</v>
      </c>
      <c r="W62" s="18" t="s">
        <v>161</v>
      </c>
      <c r="X62" s="18" t="s">
        <v>38</v>
      </c>
    </row>
    <row r="63" spans="1:24" ht="35.1" customHeight="1">
      <c r="A63" s="33">
        <v>59</v>
      </c>
      <c r="B63" s="18" t="s">
        <v>80</v>
      </c>
      <c r="C63" s="18" t="s">
        <v>80</v>
      </c>
      <c r="D63" s="30" t="s">
        <v>94</v>
      </c>
      <c r="E63" s="64">
        <v>0.45833333333333331</v>
      </c>
      <c r="F63" s="18">
        <v>189.89099999999999</v>
      </c>
      <c r="G63" s="18">
        <v>189.119</v>
      </c>
      <c r="H63" s="18">
        <v>2</v>
      </c>
      <c r="I63" s="62">
        <f t="shared" si="33"/>
        <v>189.911</v>
      </c>
      <c r="J63" s="18">
        <f t="shared" si="34"/>
        <v>189.09899999999999</v>
      </c>
      <c r="K63" s="18">
        <f t="shared" si="83"/>
        <v>0.81200000000000006</v>
      </c>
      <c r="L63" s="18">
        <f t="shared" si="84"/>
        <v>0.40600000000000003</v>
      </c>
      <c r="M63" s="62">
        <f t="shared" si="85"/>
        <v>190.31700000000001</v>
      </c>
      <c r="N63" s="18" t="s">
        <v>55</v>
      </c>
      <c r="O63" s="18">
        <f t="shared" si="86"/>
        <v>0.81200000000000006</v>
      </c>
      <c r="P63" s="62">
        <f t="shared" si="87"/>
        <v>190.72300000000001</v>
      </c>
      <c r="Q63" s="18" t="s">
        <v>55</v>
      </c>
      <c r="R63" s="18">
        <f t="shared" si="88"/>
        <v>1.218</v>
      </c>
      <c r="S63" s="62">
        <f t="shared" si="89"/>
        <v>191.12899999999999</v>
      </c>
      <c r="T63" s="18" t="s">
        <v>55</v>
      </c>
      <c r="U63" s="18">
        <f t="shared" si="90"/>
        <v>1.6240000000000001</v>
      </c>
      <c r="V63" s="62">
        <f t="shared" si="91"/>
        <v>191.535</v>
      </c>
      <c r="W63" s="18" t="s">
        <v>55</v>
      </c>
      <c r="X63" s="18" t="s">
        <v>38</v>
      </c>
    </row>
    <row r="64" spans="1:24" ht="35.1" customHeight="1">
      <c r="A64" s="33">
        <v>60</v>
      </c>
      <c r="B64" s="18" t="s">
        <v>79</v>
      </c>
      <c r="C64" s="18" t="s">
        <v>80</v>
      </c>
      <c r="D64" s="30" t="s">
        <v>129</v>
      </c>
      <c r="E64" s="64">
        <v>0.79166666666666663</v>
      </c>
      <c r="F64" s="18">
        <v>189.69399999999999</v>
      </c>
      <c r="G64" s="18">
        <v>189.262</v>
      </c>
      <c r="H64" s="18">
        <v>2</v>
      </c>
      <c r="I64" s="62">
        <f t="shared" si="33"/>
        <v>189.714</v>
      </c>
      <c r="J64" s="18">
        <f t="shared" si="34"/>
        <v>189.24199999999999</v>
      </c>
      <c r="K64" s="18">
        <f t="shared" si="83"/>
        <v>0.47199999999999998</v>
      </c>
      <c r="L64" s="18">
        <f t="shared" si="84"/>
        <v>0.23599999999999999</v>
      </c>
      <c r="M64" s="62">
        <f t="shared" si="85"/>
        <v>189.95</v>
      </c>
      <c r="N64" s="18" t="s">
        <v>55</v>
      </c>
      <c r="O64" s="18">
        <f t="shared" si="86"/>
        <v>0.47199999999999998</v>
      </c>
      <c r="P64" s="62">
        <f t="shared" si="87"/>
        <v>190.18600000000001</v>
      </c>
      <c r="Q64" s="18" t="s">
        <v>73</v>
      </c>
      <c r="R64" s="18">
        <f t="shared" si="88"/>
        <v>0.70799999999999996</v>
      </c>
      <c r="S64" s="62">
        <f t="shared" si="89"/>
        <v>190.422</v>
      </c>
      <c r="T64" s="18" t="s">
        <v>73</v>
      </c>
      <c r="U64" s="18">
        <f t="shared" si="90"/>
        <v>0.94399999999999995</v>
      </c>
      <c r="V64" s="62">
        <f t="shared" si="91"/>
        <v>190.65799999999999</v>
      </c>
      <c r="W64" s="18" t="s">
        <v>73</v>
      </c>
      <c r="X64" s="18" t="s">
        <v>38</v>
      </c>
    </row>
    <row r="65" spans="1:24" ht="35.1" customHeight="1">
      <c r="A65" s="33">
        <v>61</v>
      </c>
      <c r="B65" s="18" t="s">
        <v>80</v>
      </c>
      <c r="C65" s="18" t="s">
        <v>79</v>
      </c>
      <c r="D65" s="30" t="s">
        <v>129</v>
      </c>
      <c r="E65" s="64">
        <v>0.375</v>
      </c>
      <c r="F65" s="18">
        <v>189.416</v>
      </c>
      <c r="G65" s="18">
        <v>189.98599999999999</v>
      </c>
      <c r="H65" s="18">
        <v>2</v>
      </c>
      <c r="I65" s="18">
        <f>ROUNDDOWN(F65-(H65/100),3)</f>
        <v>189.39599999999999</v>
      </c>
      <c r="J65" s="18">
        <f>ROUNDDOWN(G65+(H65/100),3)</f>
        <v>190.006</v>
      </c>
      <c r="K65" s="18">
        <f>ABS(ROUNDDOWN(I65-J65,3))</f>
        <v>0.61</v>
      </c>
      <c r="L65" s="18">
        <f>ROUNDDOWN(K65*0.5,3)</f>
        <v>0.30499999999999999</v>
      </c>
      <c r="M65" s="18">
        <f>ROUNDDOWN(I65-L65,3)</f>
        <v>189.09100000000001</v>
      </c>
      <c r="N65" s="18" t="s">
        <v>55</v>
      </c>
      <c r="O65" s="18">
        <f>ROUNDDOWN(K65*1,3)</f>
        <v>0.61</v>
      </c>
      <c r="P65" s="18">
        <f>ROUNDDOWN(I65-O65,3)</f>
        <v>188.786</v>
      </c>
      <c r="Q65" s="18" t="s">
        <v>55</v>
      </c>
      <c r="R65" s="18">
        <f>ROUNDDOWN(K65*1.5,3)</f>
        <v>0.91500000000000004</v>
      </c>
      <c r="S65" s="18">
        <f>ROUNDDOWN(I65-R65,3)</f>
        <v>188.48099999999999</v>
      </c>
      <c r="T65" s="18" t="s">
        <v>73</v>
      </c>
      <c r="U65" s="18">
        <f>ROUNDDOWN(K65*2,3)</f>
        <v>1.22</v>
      </c>
      <c r="V65" s="18">
        <f>ROUNDDOWN(I65-U65,3)</f>
        <v>188.17599999999999</v>
      </c>
      <c r="W65" s="18" t="s">
        <v>73</v>
      </c>
      <c r="X65" s="18" t="s">
        <v>56</v>
      </c>
    </row>
    <row r="66" spans="1:24" ht="35.1" customHeight="1">
      <c r="A66" s="33">
        <v>62</v>
      </c>
      <c r="B66" s="18" t="s">
        <v>79</v>
      </c>
      <c r="C66" s="18" t="s">
        <v>80</v>
      </c>
      <c r="D66" s="30" t="s">
        <v>130</v>
      </c>
      <c r="E66" s="64">
        <v>0.75</v>
      </c>
      <c r="F66" s="18">
        <v>189.596</v>
      </c>
      <c r="G66" s="18">
        <v>189.25200000000001</v>
      </c>
      <c r="H66" s="18">
        <v>2</v>
      </c>
      <c r="I66" s="62">
        <f t="shared" si="33"/>
        <v>189.61600000000001</v>
      </c>
      <c r="J66" s="18">
        <f t="shared" si="34"/>
        <v>189.232</v>
      </c>
      <c r="K66" s="18">
        <f t="shared" si="83"/>
        <v>0.38400000000000001</v>
      </c>
      <c r="L66" s="18">
        <f t="shared" si="84"/>
        <v>0.192</v>
      </c>
      <c r="M66" s="62">
        <f t="shared" ref="M66" si="92">ROUNDDOWN(I66+L66,3)</f>
        <v>189.80799999999999</v>
      </c>
      <c r="N66" s="18" t="s">
        <v>55</v>
      </c>
      <c r="O66" s="18">
        <f t="shared" si="86"/>
        <v>0.38400000000000001</v>
      </c>
      <c r="P66" s="62">
        <f t="shared" ref="P66" si="93">ROUNDDOWN(I66+O66,3)</f>
        <v>190</v>
      </c>
      <c r="Q66" s="18" t="s">
        <v>73</v>
      </c>
      <c r="R66" s="18">
        <f t="shared" si="88"/>
        <v>0.57599999999999996</v>
      </c>
      <c r="S66" s="62">
        <f t="shared" ref="S66" si="94">ROUNDDOWN(I66+R66,3)</f>
        <v>190.19200000000001</v>
      </c>
      <c r="T66" s="18" t="s">
        <v>73</v>
      </c>
      <c r="U66" s="18">
        <f t="shared" si="90"/>
        <v>0.76800000000000002</v>
      </c>
      <c r="V66" s="62">
        <f t="shared" ref="V66" si="95">ROUNDDOWN(I66+U66,3)</f>
        <v>190.38399999999999</v>
      </c>
      <c r="W66" s="18" t="s">
        <v>73</v>
      </c>
      <c r="X66" s="18" t="s">
        <v>38</v>
      </c>
    </row>
    <row r="67" spans="1:24" ht="35.1" customHeight="1">
      <c r="A67" s="33">
        <v>63</v>
      </c>
      <c r="B67" s="18" t="s">
        <v>79</v>
      </c>
      <c r="C67" s="18" t="s">
        <v>79</v>
      </c>
      <c r="D67" s="30" t="s">
        <v>130</v>
      </c>
      <c r="E67" s="64">
        <v>0.375</v>
      </c>
      <c r="F67" s="18">
        <v>189.54599999999999</v>
      </c>
      <c r="G67" s="18">
        <v>189.99700000000001</v>
      </c>
      <c r="H67" s="18">
        <v>2</v>
      </c>
      <c r="I67" s="18">
        <f t="shared" ref="I67:I71" si="96">ROUNDDOWN(F67-(H67/100),3)</f>
        <v>189.52600000000001</v>
      </c>
      <c r="J67" s="18">
        <f t="shared" ref="J67:J71" si="97">ROUNDDOWN(G67+(H67/100),3)</f>
        <v>190.017</v>
      </c>
      <c r="K67" s="18">
        <f t="shared" si="83"/>
        <v>0.49</v>
      </c>
      <c r="L67" s="18">
        <f t="shared" si="84"/>
        <v>0.245</v>
      </c>
      <c r="M67" s="18">
        <f t="shared" ref="M67:M71" si="98">ROUNDDOWN(I67-L67,3)</f>
        <v>189.28100000000001</v>
      </c>
      <c r="N67" s="18" t="s">
        <v>55</v>
      </c>
      <c r="O67" s="18">
        <f t="shared" si="86"/>
        <v>0.49</v>
      </c>
      <c r="P67" s="18">
        <f t="shared" ref="P67:P71" si="99">ROUNDDOWN(I67-O67,3)</f>
        <v>189.036</v>
      </c>
      <c r="Q67" s="18" t="s">
        <v>55</v>
      </c>
      <c r="R67" s="18">
        <f t="shared" si="88"/>
        <v>0.73499999999999999</v>
      </c>
      <c r="S67" s="18">
        <f t="shared" ref="S67:S71" si="100">ROUNDDOWN(I67-R67,3)</f>
        <v>188.791</v>
      </c>
      <c r="T67" s="18" t="s">
        <v>55</v>
      </c>
      <c r="U67" s="18">
        <f t="shared" si="90"/>
        <v>0.98</v>
      </c>
      <c r="V67" s="18">
        <f t="shared" ref="V67:V71" si="101">ROUNDDOWN(I67-U67,3)</f>
        <v>188.54599999999999</v>
      </c>
      <c r="W67" s="18" t="s">
        <v>73</v>
      </c>
      <c r="X67" s="18" t="s">
        <v>56</v>
      </c>
    </row>
    <row r="68" spans="1:24" ht="35.1" customHeight="1">
      <c r="A68" s="33">
        <v>64</v>
      </c>
      <c r="B68" s="18" t="s">
        <v>79</v>
      </c>
      <c r="C68" s="18" t="s">
        <v>79</v>
      </c>
      <c r="D68" s="30" t="s">
        <v>130</v>
      </c>
      <c r="E68" s="64">
        <v>0.125</v>
      </c>
      <c r="F68" s="18">
        <v>189.46600000000001</v>
      </c>
      <c r="G68" s="18">
        <v>189.727</v>
      </c>
      <c r="H68" s="18">
        <v>2</v>
      </c>
      <c r="I68" s="18">
        <f t="shared" si="96"/>
        <v>189.446</v>
      </c>
      <c r="J68" s="18">
        <f t="shared" si="97"/>
        <v>189.74700000000001</v>
      </c>
      <c r="K68" s="18">
        <f t="shared" si="83"/>
        <v>0.30099999999999999</v>
      </c>
      <c r="L68" s="18">
        <f t="shared" si="84"/>
        <v>0.15</v>
      </c>
      <c r="M68" s="18">
        <f t="shared" si="98"/>
        <v>189.29599999999999</v>
      </c>
      <c r="N68" s="18" t="s">
        <v>161</v>
      </c>
      <c r="O68" s="18">
        <f t="shared" si="86"/>
        <v>0.30099999999999999</v>
      </c>
      <c r="P68" s="18">
        <f t="shared" si="99"/>
        <v>189.14500000000001</v>
      </c>
      <c r="Q68" s="18" t="s">
        <v>161</v>
      </c>
      <c r="R68" s="18">
        <f t="shared" si="88"/>
        <v>0.45100000000000001</v>
      </c>
      <c r="S68" s="18">
        <f t="shared" si="100"/>
        <v>188.995</v>
      </c>
      <c r="T68" s="18" t="s">
        <v>161</v>
      </c>
      <c r="U68" s="18">
        <f t="shared" si="90"/>
        <v>0.60199999999999998</v>
      </c>
      <c r="V68" s="18">
        <f t="shared" si="101"/>
        <v>188.84399999999999</v>
      </c>
      <c r="W68" s="18" t="s">
        <v>161</v>
      </c>
      <c r="X68" s="18" t="s">
        <v>56</v>
      </c>
    </row>
    <row r="69" spans="1:24" ht="35.1" customHeight="1">
      <c r="A69" s="33">
        <v>65</v>
      </c>
      <c r="B69" s="18" t="s">
        <v>79</v>
      </c>
      <c r="C69" s="18" t="s">
        <v>79</v>
      </c>
      <c r="D69" s="30" t="s">
        <v>131</v>
      </c>
      <c r="E69" s="64">
        <v>0.95833333333333337</v>
      </c>
      <c r="F69" s="18">
        <v>189.744</v>
      </c>
      <c r="G69" s="18">
        <v>189.876</v>
      </c>
      <c r="H69" s="18">
        <v>2</v>
      </c>
      <c r="I69" s="18">
        <f t="shared" si="96"/>
        <v>189.72399999999999</v>
      </c>
      <c r="J69" s="18">
        <f t="shared" si="97"/>
        <v>189.89599999999999</v>
      </c>
      <c r="K69" s="18">
        <f t="shared" si="83"/>
        <v>0.17100000000000001</v>
      </c>
      <c r="L69" s="18">
        <f t="shared" si="84"/>
        <v>8.5000000000000006E-2</v>
      </c>
      <c r="M69" s="18">
        <f t="shared" si="98"/>
        <v>189.63900000000001</v>
      </c>
      <c r="N69" s="18" t="s">
        <v>55</v>
      </c>
      <c r="O69" s="18">
        <f t="shared" si="86"/>
        <v>0.17100000000000001</v>
      </c>
      <c r="P69" s="18">
        <f t="shared" si="99"/>
        <v>189.553</v>
      </c>
      <c r="Q69" s="18" t="s">
        <v>55</v>
      </c>
      <c r="R69" s="18">
        <f t="shared" si="88"/>
        <v>0.25600000000000001</v>
      </c>
      <c r="S69" s="18">
        <f t="shared" si="100"/>
        <v>189.46799999999999</v>
      </c>
      <c r="T69" s="18" t="s">
        <v>55</v>
      </c>
      <c r="U69" s="18">
        <f t="shared" si="90"/>
        <v>0.34200000000000003</v>
      </c>
      <c r="V69" s="18">
        <f t="shared" si="101"/>
        <v>189.38200000000001</v>
      </c>
      <c r="W69" s="18" t="s">
        <v>73</v>
      </c>
      <c r="X69" s="18" t="s">
        <v>56</v>
      </c>
    </row>
    <row r="70" spans="1:24" ht="35.1" customHeight="1">
      <c r="A70" s="33">
        <v>66</v>
      </c>
      <c r="B70" s="18" t="s">
        <v>79</v>
      </c>
      <c r="C70" s="18" t="s">
        <v>79</v>
      </c>
      <c r="D70" s="30" t="s">
        <v>131</v>
      </c>
      <c r="E70" s="64">
        <v>0.75</v>
      </c>
      <c r="F70" s="18">
        <v>189.74299999999999</v>
      </c>
      <c r="G70" s="18">
        <v>190.03299999999999</v>
      </c>
      <c r="H70" s="18">
        <v>2</v>
      </c>
      <c r="I70" s="18">
        <f t="shared" si="96"/>
        <v>189.72300000000001</v>
      </c>
      <c r="J70" s="18">
        <f t="shared" si="97"/>
        <v>190.053</v>
      </c>
      <c r="K70" s="18">
        <f t="shared" si="83"/>
        <v>0.32900000000000001</v>
      </c>
      <c r="L70" s="18">
        <f t="shared" si="84"/>
        <v>0.16400000000000001</v>
      </c>
      <c r="M70" s="18">
        <f t="shared" si="98"/>
        <v>189.559</v>
      </c>
      <c r="N70" s="18" t="s">
        <v>55</v>
      </c>
      <c r="O70" s="18">
        <f t="shared" si="86"/>
        <v>0.32900000000000001</v>
      </c>
      <c r="P70" s="18">
        <f t="shared" si="99"/>
        <v>189.39400000000001</v>
      </c>
      <c r="Q70" s="18" t="s">
        <v>55</v>
      </c>
      <c r="R70" s="18">
        <f t="shared" si="88"/>
        <v>0.49299999999999999</v>
      </c>
      <c r="S70" s="18">
        <f t="shared" si="100"/>
        <v>189.23</v>
      </c>
      <c r="T70" s="18" t="s">
        <v>55</v>
      </c>
      <c r="U70" s="18">
        <f t="shared" si="90"/>
        <v>0.65800000000000003</v>
      </c>
      <c r="V70" s="18">
        <f t="shared" si="101"/>
        <v>189.065</v>
      </c>
      <c r="W70" s="18" t="s">
        <v>55</v>
      </c>
      <c r="X70" s="18" t="s">
        <v>56</v>
      </c>
    </row>
    <row r="71" spans="1:24" ht="35.1" customHeight="1">
      <c r="A71" s="33">
        <v>67</v>
      </c>
      <c r="B71" s="18" t="s">
        <v>79</v>
      </c>
      <c r="C71" s="18" t="s">
        <v>79</v>
      </c>
      <c r="D71" s="19" t="s">
        <v>131</v>
      </c>
      <c r="E71" s="64">
        <v>0.54166666666666663</v>
      </c>
      <c r="F71" s="18">
        <v>189.58699999999999</v>
      </c>
      <c r="G71" s="18">
        <v>190.173</v>
      </c>
      <c r="H71" s="18">
        <v>2</v>
      </c>
      <c r="I71" s="18">
        <f t="shared" si="96"/>
        <v>189.56700000000001</v>
      </c>
      <c r="J71" s="18">
        <f t="shared" si="97"/>
        <v>190.19300000000001</v>
      </c>
      <c r="K71" s="18">
        <f t="shared" si="83"/>
        <v>0.626</v>
      </c>
      <c r="L71" s="18">
        <f t="shared" si="84"/>
        <v>0.313</v>
      </c>
      <c r="M71" s="18">
        <f t="shared" si="98"/>
        <v>189.25399999999999</v>
      </c>
      <c r="N71" s="18" t="s">
        <v>55</v>
      </c>
      <c r="O71" s="18">
        <f t="shared" si="86"/>
        <v>0.626</v>
      </c>
      <c r="P71" s="18">
        <f t="shared" si="99"/>
        <v>188.941</v>
      </c>
      <c r="Q71" s="18" t="s">
        <v>55</v>
      </c>
      <c r="R71" s="18">
        <f t="shared" si="88"/>
        <v>0.93899999999999995</v>
      </c>
      <c r="S71" s="18">
        <f t="shared" si="100"/>
        <v>188.62799999999999</v>
      </c>
      <c r="T71" s="18" t="s">
        <v>55</v>
      </c>
      <c r="U71" s="18">
        <f t="shared" si="90"/>
        <v>1.252</v>
      </c>
      <c r="V71" s="18">
        <f t="shared" si="101"/>
        <v>188.315</v>
      </c>
      <c r="W71" s="18" t="s">
        <v>55</v>
      </c>
      <c r="X71" s="18" t="s">
        <v>56</v>
      </c>
    </row>
    <row r="72" spans="1:24" ht="35.1" customHeight="1">
      <c r="A72" s="33">
        <v>68</v>
      </c>
      <c r="B72" s="18" t="s">
        <v>80</v>
      </c>
      <c r="C72" s="18" t="s">
        <v>80</v>
      </c>
      <c r="D72" s="19" t="s">
        <v>131</v>
      </c>
      <c r="E72" s="64">
        <v>0.16666666666666666</v>
      </c>
      <c r="F72" s="18">
        <v>190.101</v>
      </c>
      <c r="G72" s="18">
        <v>189.691</v>
      </c>
      <c r="H72" s="18">
        <v>2</v>
      </c>
      <c r="I72" s="62">
        <f t="shared" ref="I72:I127" si="102">ROUNDDOWN(F72+(H72/100),3)</f>
        <v>190.12100000000001</v>
      </c>
      <c r="J72" s="18">
        <f t="shared" ref="J72:J127" si="103">ROUNDDOWN(G72-(H72/100),3)</f>
        <v>189.67099999999999</v>
      </c>
      <c r="K72" s="18">
        <f t="shared" ref="K72:K80" si="104">ABS(ROUNDDOWN(I72-J72,3))</f>
        <v>0.45</v>
      </c>
      <c r="L72" s="18">
        <f t="shared" ref="L72:L80" si="105">ROUNDDOWN(K72*0.5,3)</f>
        <v>0.22500000000000001</v>
      </c>
      <c r="M72" s="62">
        <f t="shared" ref="M72:M78" si="106">ROUNDDOWN(I72+L72,3)</f>
        <v>190.346</v>
      </c>
      <c r="N72" s="18" t="s">
        <v>55</v>
      </c>
      <c r="O72" s="18">
        <f t="shared" ref="O72:O80" si="107">ROUNDDOWN(K72*1,3)</f>
        <v>0.45</v>
      </c>
      <c r="P72" s="62">
        <f t="shared" ref="P72:P78" si="108">ROUNDDOWN(I72+O72,3)</f>
        <v>190.571</v>
      </c>
      <c r="Q72" s="18" t="s">
        <v>55</v>
      </c>
      <c r="R72" s="18">
        <f t="shared" ref="R72:R80" si="109">ROUNDDOWN(K72*1.5,3)</f>
        <v>0.67500000000000004</v>
      </c>
      <c r="S72" s="62">
        <f t="shared" ref="S72:S78" si="110">ROUNDDOWN(I72+R72,3)</f>
        <v>190.79599999999999</v>
      </c>
      <c r="T72" s="18" t="s">
        <v>73</v>
      </c>
      <c r="U72" s="18">
        <f t="shared" ref="U72:U80" si="111">ROUNDDOWN(K72*2,3)</f>
        <v>0.9</v>
      </c>
      <c r="V72" s="62">
        <f t="shared" ref="V72:V78" si="112">ROUNDDOWN(I72+U72,3)</f>
        <v>191.02099999999999</v>
      </c>
      <c r="W72" s="18" t="s">
        <v>73</v>
      </c>
      <c r="X72" s="18" t="s">
        <v>38</v>
      </c>
    </row>
    <row r="73" spans="1:24" ht="35.1" customHeight="1">
      <c r="A73" s="33">
        <v>69</v>
      </c>
      <c r="B73" s="18" t="s">
        <v>80</v>
      </c>
      <c r="C73" s="18" t="s">
        <v>80</v>
      </c>
      <c r="D73" s="19" t="s">
        <v>132</v>
      </c>
      <c r="E73" s="64">
        <v>0.79166666666666663</v>
      </c>
      <c r="F73" s="18">
        <v>189.899</v>
      </c>
      <c r="G73" s="18">
        <v>189.614</v>
      </c>
      <c r="H73" s="18">
        <v>2</v>
      </c>
      <c r="I73" s="62">
        <f t="shared" si="102"/>
        <v>189.91900000000001</v>
      </c>
      <c r="J73" s="18">
        <f t="shared" si="103"/>
        <v>189.59399999999999</v>
      </c>
      <c r="K73" s="18">
        <f t="shared" si="104"/>
        <v>0.32500000000000001</v>
      </c>
      <c r="L73" s="18">
        <f t="shared" si="105"/>
        <v>0.16200000000000001</v>
      </c>
      <c r="M73" s="62">
        <f t="shared" si="106"/>
        <v>190.08099999999999</v>
      </c>
      <c r="N73" s="18" t="s">
        <v>55</v>
      </c>
      <c r="O73" s="18">
        <f t="shared" si="107"/>
        <v>0.32500000000000001</v>
      </c>
      <c r="P73" s="62">
        <f t="shared" si="108"/>
        <v>190.244</v>
      </c>
      <c r="Q73" s="18" t="s">
        <v>55</v>
      </c>
      <c r="R73" s="18">
        <f t="shared" si="109"/>
        <v>0.48699999999999999</v>
      </c>
      <c r="S73" s="62">
        <f t="shared" si="110"/>
        <v>190.40600000000001</v>
      </c>
      <c r="T73" s="18" t="s">
        <v>55</v>
      </c>
      <c r="U73" s="18">
        <f t="shared" si="111"/>
        <v>0.65</v>
      </c>
      <c r="V73" s="62">
        <f t="shared" si="112"/>
        <v>190.56899999999999</v>
      </c>
      <c r="W73" s="18" t="s">
        <v>55</v>
      </c>
      <c r="X73" s="18" t="s">
        <v>38</v>
      </c>
    </row>
    <row r="74" spans="1:24" ht="35.1" customHeight="1">
      <c r="A74" s="33">
        <v>70</v>
      </c>
      <c r="B74" s="18" t="s">
        <v>80</v>
      </c>
      <c r="C74" s="18" t="s">
        <v>80</v>
      </c>
      <c r="D74" s="30" t="s">
        <v>132</v>
      </c>
      <c r="E74" s="64">
        <v>0.5</v>
      </c>
      <c r="F74" s="18">
        <v>189.952</v>
      </c>
      <c r="G74" s="18">
        <v>189.50700000000001</v>
      </c>
      <c r="H74" s="18">
        <v>2</v>
      </c>
      <c r="I74" s="62">
        <f t="shared" si="102"/>
        <v>189.97200000000001</v>
      </c>
      <c r="J74" s="18">
        <f t="shared" si="103"/>
        <v>189.48699999999999</v>
      </c>
      <c r="K74" s="18">
        <f t="shared" si="104"/>
        <v>0.48499999999999999</v>
      </c>
      <c r="L74" s="18">
        <f t="shared" si="105"/>
        <v>0.24199999999999999</v>
      </c>
      <c r="M74" s="62">
        <f t="shared" si="106"/>
        <v>190.214</v>
      </c>
      <c r="N74" s="18" t="s">
        <v>55</v>
      </c>
      <c r="O74" s="18">
        <f t="shared" si="107"/>
        <v>0.48499999999999999</v>
      </c>
      <c r="P74" s="62">
        <f t="shared" si="108"/>
        <v>190.45699999999999</v>
      </c>
      <c r="Q74" s="18" t="s">
        <v>73</v>
      </c>
      <c r="R74" s="18">
        <f t="shared" si="109"/>
        <v>0.72699999999999998</v>
      </c>
      <c r="S74" s="62">
        <f t="shared" si="110"/>
        <v>190.69900000000001</v>
      </c>
      <c r="T74" s="18" t="s">
        <v>73</v>
      </c>
      <c r="U74" s="18">
        <f t="shared" si="111"/>
        <v>0.97</v>
      </c>
      <c r="V74" s="62">
        <f t="shared" si="112"/>
        <v>190.94200000000001</v>
      </c>
      <c r="W74" s="18" t="s">
        <v>73</v>
      </c>
      <c r="X74" s="18" t="s">
        <v>38</v>
      </c>
    </row>
    <row r="75" spans="1:24" ht="35.1" customHeight="1">
      <c r="A75" s="33">
        <v>71</v>
      </c>
      <c r="B75" s="18" t="s">
        <v>80</v>
      </c>
      <c r="C75" s="18" t="s">
        <v>80</v>
      </c>
      <c r="D75" s="30" t="s">
        <v>132</v>
      </c>
      <c r="E75" s="64">
        <v>0.41666666666666669</v>
      </c>
      <c r="F75" s="18">
        <v>189.74199999999999</v>
      </c>
      <c r="G75" s="18">
        <v>189.411</v>
      </c>
      <c r="H75" s="18">
        <v>2</v>
      </c>
      <c r="I75" s="62">
        <f t="shared" si="102"/>
        <v>189.762</v>
      </c>
      <c r="J75" s="18">
        <f t="shared" si="103"/>
        <v>189.39099999999999</v>
      </c>
      <c r="K75" s="18">
        <f t="shared" si="104"/>
        <v>0.371</v>
      </c>
      <c r="L75" s="18">
        <f t="shared" si="105"/>
        <v>0.185</v>
      </c>
      <c r="M75" s="62">
        <f t="shared" si="106"/>
        <v>189.947</v>
      </c>
      <c r="N75" s="18" t="s">
        <v>55</v>
      </c>
      <c r="O75" s="18">
        <f t="shared" si="107"/>
        <v>0.371</v>
      </c>
      <c r="P75" s="62">
        <f t="shared" si="108"/>
        <v>190.13300000000001</v>
      </c>
      <c r="Q75" s="18" t="s">
        <v>55</v>
      </c>
      <c r="R75" s="18">
        <f t="shared" si="109"/>
        <v>0.55600000000000005</v>
      </c>
      <c r="S75" s="62">
        <f t="shared" si="110"/>
        <v>190.31800000000001</v>
      </c>
      <c r="T75" s="18" t="s">
        <v>55</v>
      </c>
      <c r="U75" s="18">
        <f t="shared" si="111"/>
        <v>0.74199999999999999</v>
      </c>
      <c r="V75" s="62">
        <f t="shared" si="112"/>
        <v>190.50399999999999</v>
      </c>
      <c r="W75" s="18" t="s">
        <v>73</v>
      </c>
      <c r="X75" s="18" t="s">
        <v>38</v>
      </c>
    </row>
    <row r="76" spans="1:24" ht="35.1" customHeight="1">
      <c r="A76" s="33">
        <v>72</v>
      </c>
      <c r="B76" s="18" t="s">
        <v>80</v>
      </c>
      <c r="C76" s="18" t="s">
        <v>80</v>
      </c>
      <c r="D76" s="30" t="s">
        <v>132</v>
      </c>
      <c r="E76" s="64">
        <v>0.16666666666666666</v>
      </c>
      <c r="F76" s="18">
        <v>189.62</v>
      </c>
      <c r="G76" s="18">
        <v>189.321</v>
      </c>
      <c r="H76" s="18">
        <v>2</v>
      </c>
      <c r="I76" s="62">
        <f t="shared" si="102"/>
        <v>189.64</v>
      </c>
      <c r="J76" s="18">
        <f t="shared" si="103"/>
        <v>189.30099999999999</v>
      </c>
      <c r="K76" s="18">
        <f t="shared" si="104"/>
        <v>0.33800000000000002</v>
      </c>
      <c r="L76" s="18">
        <f t="shared" si="105"/>
        <v>0.16900000000000001</v>
      </c>
      <c r="M76" s="62">
        <f t="shared" si="106"/>
        <v>189.809</v>
      </c>
      <c r="N76" s="18" t="s">
        <v>55</v>
      </c>
      <c r="O76" s="18">
        <f t="shared" si="107"/>
        <v>0.33800000000000002</v>
      </c>
      <c r="P76" s="62">
        <f t="shared" si="108"/>
        <v>189.97800000000001</v>
      </c>
      <c r="Q76" s="18" t="s">
        <v>55</v>
      </c>
      <c r="R76" s="18">
        <f t="shared" si="109"/>
        <v>0.50700000000000001</v>
      </c>
      <c r="S76" s="62">
        <f t="shared" si="110"/>
        <v>190.14699999999999</v>
      </c>
      <c r="T76" s="18" t="s">
        <v>55</v>
      </c>
      <c r="U76" s="18">
        <f t="shared" si="111"/>
        <v>0.67600000000000005</v>
      </c>
      <c r="V76" s="62">
        <f t="shared" si="112"/>
        <v>190.316</v>
      </c>
      <c r="W76" s="18" t="s">
        <v>55</v>
      </c>
      <c r="X76" s="18" t="s">
        <v>38</v>
      </c>
    </row>
    <row r="77" spans="1:24" ht="35.1" customHeight="1">
      <c r="A77" s="33">
        <v>73</v>
      </c>
      <c r="B77" s="18" t="s">
        <v>80</v>
      </c>
      <c r="C77" s="52" t="s">
        <v>80</v>
      </c>
      <c r="D77" s="30" t="s">
        <v>132</v>
      </c>
      <c r="E77" s="64">
        <v>4.1666666666666664E-2</v>
      </c>
      <c r="F77" s="18">
        <v>189.39</v>
      </c>
      <c r="G77" s="18">
        <v>189.22399999999999</v>
      </c>
      <c r="H77" s="18">
        <v>2</v>
      </c>
      <c r="I77" s="62">
        <f t="shared" si="102"/>
        <v>189.41</v>
      </c>
      <c r="J77" s="18">
        <f t="shared" si="103"/>
        <v>189.20400000000001</v>
      </c>
      <c r="K77" s="18">
        <f t="shared" si="104"/>
        <v>0.20499999999999999</v>
      </c>
      <c r="L77" s="18">
        <f t="shared" si="105"/>
        <v>0.10199999999999999</v>
      </c>
      <c r="M77" s="62">
        <f t="shared" si="106"/>
        <v>189.512</v>
      </c>
      <c r="N77" s="18" t="s">
        <v>55</v>
      </c>
      <c r="O77" s="18">
        <f t="shared" si="107"/>
        <v>0.20499999999999999</v>
      </c>
      <c r="P77" s="62">
        <f t="shared" si="108"/>
        <v>189.61500000000001</v>
      </c>
      <c r="Q77" s="18" t="s">
        <v>55</v>
      </c>
      <c r="R77" s="18">
        <f t="shared" si="109"/>
        <v>0.307</v>
      </c>
      <c r="S77" s="62">
        <f t="shared" si="110"/>
        <v>189.71700000000001</v>
      </c>
      <c r="T77" s="18" t="s">
        <v>55</v>
      </c>
      <c r="U77" s="18">
        <f t="shared" si="111"/>
        <v>0.41</v>
      </c>
      <c r="V77" s="62">
        <f t="shared" si="112"/>
        <v>189.82</v>
      </c>
      <c r="W77" s="18" t="s">
        <v>55</v>
      </c>
      <c r="X77" s="18" t="s">
        <v>38</v>
      </c>
    </row>
    <row r="78" spans="1:24" ht="35.1" customHeight="1">
      <c r="A78" s="33">
        <v>74</v>
      </c>
      <c r="B78" s="18" t="s">
        <v>79</v>
      </c>
      <c r="C78" s="52" t="s">
        <v>80</v>
      </c>
      <c r="D78" s="30" t="s">
        <v>133</v>
      </c>
      <c r="E78" s="64">
        <v>0.20833333333333334</v>
      </c>
      <c r="F78" s="18">
        <v>188.124</v>
      </c>
      <c r="G78" s="18">
        <v>187.91900000000001</v>
      </c>
      <c r="H78" s="18">
        <v>2</v>
      </c>
      <c r="I78" s="62">
        <f t="shared" si="102"/>
        <v>188.14400000000001</v>
      </c>
      <c r="J78" s="18">
        <f t="shared" si="103"/>
        <v>187.899</v>
      </c>
      <c r="K78" s="18">
        <f t="shared" si="104"/>
        <v>0.245</v>
      </c>
      <c r="L78" s="18">
        <f t="shared" si="105"/>
        <v>0.122</v>
      </c>
      <c r="M78" s="62">
        <f t="shared" si="106"/>
        <v>188.26599999999999</v>
      </c>
      <c r="N78" s="18" t="s">
        <v>55</v>
      </c>
      <c r="O78" s="18">
        <f t="shared" si="107"/>
        <v>0.245</v>
      </c>
      <c r="P78" s="62">
        <f t="shared" si="108"/>
        <v>188.38900000000001</v>
      </c>
      <c r="Q78" s="18" t="s">
        <v>55</v>
      </c>
      <c r="R78" s="18">
        <f t="shared" si="109"/>
        <v>0.36699999999999999</v>
      </c>
      <c r="S78" s="62">
        <f t="shared" si="110"/>
        <v>188.511</v>
      </c>
      <c r="T78" s="18" t="s">
        <v>55</v>
      </c>
      <c r="U78" s="18">
        <f t="shared" si="111"/>
        <v>0.49</v>
      </c>
      <c r="V78" s="62">
        <f t="shared" si="112"/>
        <v>188.63399999999999</v>
      </c>
      <c r="W78" s="18" t="s">
        <v>55</v>
      </c>
      <c r="X78" s="18" t="s">
        <v>38</v>
      </c>
    </row>
    <row r="79" spans="1:24" ht="35.1" customHeight="1">
      <c r="A79" s="33">
        <v>75</v>
      </c>
      <c r="B79" s="18" t="s">
        <v>79</v>
      </c>
      <c r="C79" s="52" t="s">
        <v>79</v>
      </c>
      <c r="D79" s="30" t="s">
        <v>134</v>
      </c>
      <c r="E79" s="64">
        <v>0.45833333333333331</v>
      </c>
      <c r="F79" s="18">
        <v>188.291</v>
      </c>
      <c r="G79" s="18">
        <v>188.565</v>
      </c>
      <c r="H79" s="18">
        <v>2</v>
      </c>
      <c r="I79" s="18">
        <f t="shared" ref="I79:I80" si="113">ROUNDDOWN(F79-(H79/100),3)</f>
        <v>188.27099999999999</v>
      </c>
      <c r="J79" s="18">
        <f t="shared" ref="J79:J80" si="114">ROUNDDOWN(G79+(H79/100),3)</f>
        <v>188.58500000000001</v>
      </c>
      <c r="K79" s="18">
        <f t="shared" si="104"/>
        <v>0.314</v>
      </c>
      <c r="L79" s="18">
        <f t="shared" si="105"/>
        <v>0.157</v>
      </c>
      <c r="M79" s="18">
        <f t="shared" ref="M79:M80" si="115">ROUNDDOWN(I79-L79,3)</f>
        <v>188.114</v>
      </c>
      <c r="N79" s="18" t="s">
        <v>55</v>
      </c>
      <c r="O79" s="18">
        <f t="shared" si="107"/>
        <v>0.314</v>
      </c>
      <c r="P79" s="18">
        <f t="shared" ref="P79:P80" si="116">ROUNDDOWN(I79-O79,3)</f>
        <v>187.95699999999999</v>
      </c>
      <c r="Q79" s="18" t="s">
        <v>55</v>
      </c>
      <c r="R79" s="18">
        <f t="shared" si="109"/>
        <v>0.47099999999999997</v>
      </c>
      <c r="S79" s="18">
        <f t="shared" ref="S79:S80" si="117">ROUNDDOWN(I79-R79,3)</f>
        <v>187.8</v>
      </c>
      <c r="T79" s="18" t="s">
        <v>55</v>
      </c>
      <c r="U79" s="18">
        <f t="shared" si="111"/>
        <v>0.628</v>
      </c>
      <c r="V79" s="18">
        <f t="shared" ref="V79:V80" si="118">ROUNDDOWN(I79-U79,3)</f>
        <v>187.643</v>
      </c>
      <c r="W79" s="18" t="s">
        <v>73</v>
      </c>
      <c r="X79" s="18" t="s">
        <v>56</v>
      </c>
    </row>
    <row r="80" spans="1:24" ht="35.1" customHeight="1">
      <c r="A80" s="33">
        <v>76</v>
      </c>
      <c r="B80" s="18" t="s">
        <v>80</v>
      </c>
      <c r="C80" s="52" t="s">
        <v>79</v>
      </c>
      <c r="D80" s="30" t="s">
        <v>83</v>
      </c>
      <c r="E80" s="64">
        <v>0.375</v>
      </c>
      <c r="F80" s="18">
        <v>189.209</v>
      </c>
      <c r="G80" s="18">
        <v>189.48500000000001</v>
      </c>
      <c r="H80" s="18">
        <v>2</v>
      </c>
      <c r="I80" s="18">
        <f t="shared" si="113"/>
        <v>189.18899999999999</v>
      </c>
      <c r="J80" s="18">
        <f t="shared" si="114"/>
        <v>189.505</v>
      </c>
      <c r="K80" s="18">
        <f t="shared" si="104"/>
        <v>0.316</v>
      </c>
      <c r="L80" s="18">
        <f t="shared" si="105"/>
        <v>0.158</v>
      </c>
      <c r="M80" s="18">
        <f t="shared" si="115"/>
        <v>189.03100000000001</v>
      </c>
      <c r="N80" s="18" t="s">
        <v>55</v>
      </c>
      <c r="O80" s="18">
        <f t="shared" si="107"/>
        <v>0.316</v>
      </c>
      <c r="P80" s="18">
        <f t="shared" si="116"/>
        <v>188.87299999999999</v>
      </c>
      <c r="Q80" s="18" t="s">
        <v>55</v>
      </c>
      <c r="R80" s="18">
        <f t="shared" si="109"/>
        <v>0.47399999999999998</v>
      </c>
      <c r="S80" s="18">
        <f t="shared" si="117"/>
        <v>188.715</v>
      </c>
      <c r="T80" s="18" t="s">
        <v>55</v>
      </c>
      <c r="U80" s="18">
        <f t="shared" si="111"/>
        <v>0.63200000000000001</v>
      </c>
      <c r="V80" s="18">
        <f t="shared" si="118"/>
        <v>188.55699999999999</v>
      </c>
      <c r="W80" s="18" t="s">
        <v>55</v>
      </c>
      <c r="X80" s="18" t="s">
        <v>56</v>
      </c>
    </row>
    <row r="81" spans="1:24" ht="35.1" customHeight="1">
      <c r="A81" s="33">
        <v>77</v>
      </c>
      <c r="B81" s="18" t="s">
        <v>80</v>
      </c>
      <c r="C81" s="52" t="s">
        <v>80</v>
      </c>
      <c r="D81" s="30" t="s">
        <v>135</v>
      </c>
      <c r="E81" s="64">
        <v>0.41666666666666669</v>
      </c>
      <c r="F81" s="18">
        <v>188.44200000000001</v>
      </c>
      <c r="G81" s="18">
        <v>187.93899999999999</v>
      </c>
      <c r="H81" s="18">
        <v>2</v>
      </c>
      <c r="I81" s="62">
        <f t="shared" si="102"/>
        <v>188.46199999999999</v>
      </c>
      <c r="J81" s="18">
        <f t="shared" si="103"/>
        <v>187.91900000000001</v>
      </c>
      <c r="K81" s="18">
        <f t="shared" ref="K81:K90" si="119">ABS(ROUNDDOWN(I81-J81,3))</f>
        <v>0.54200000000000004</v>
      </c>
      <c r="L81" s="18">
        <f t="shared" ref="L81:L90" si="120">ROUNDDOWN(K81*0.5,3)</f>
        <v>0.27100000000000002</v>
      </c>
      <c r="M81" s="62">
        <f t="shared" ref="M81:M83" si="121">ROUNDDOWN(I81+L81,3)</f>
        <v>188.733</v>
      </c>
      <c r="N81" s="18" t="s">
        <v>55</v>
      </c>
      <c r="O81" s="18">
        <f t="shared" ref="O81:O90" si="122">ROUNDDOWN(K81*1,3)</f>
        <v>0.54200000000000004</v>
      </c>
      <c r="P81" s="62">
        <f t="shared" ref="P81:P83" si="123">ROUNDDOWN(I81+O81,3)</f>
        <v>189.00399999999999</v>
      </c>
      <c r="Q81" s="18" t="s">
        <v>55</v>
      </c>
      <c r="R81" s="18">
        <f t="shared" ref="R81:R90" si="124">ROUNDDOWN(K81*1.5,3)</f>
        <v>0.81299999999999994</v>
      </c>
      <c r="S81" s="62">
        <f t="shared" ref="S81:S83" si="125">ROUNDDOWN(I81+R81,3)</f>
        <v>189.27500000000001</v>
      </c>
      <c r="T81" s="18" t="s">
        <v>55</v>
      </c>
      <c r="U81" s="18">
        <f t="shared" ref="U81:U90" si="126">ROUNDDOWN(K81*2,3)</f>
        <v>1.0840000000000001</v>
      </c>
      <c r="V81" s="62">
        <f t="shared" ref="V81:V83" si="127">ROUNDDOWN(I81+U81,3)</f>
        <v>189.54599999999999</v>
      </c>
      <c r="W81" s="18" t="s">
        <v>55</v>
      </c>
      <c r="X81" s="18" t="s">
        <v>38</v>
      </c>
    </row>
    <row r="82" spans="1:24" ht="35.1" customHeight="1">
      <c r="A82" s="33">
        <v>78</v>
      </c>
      <c r="B82" s="18" t="s">
        <v>80</v>
      </c>
      <c r="C82" s="52" t="s">
        <v>80</v>
      </c>
      <c r="D82" s="30" t="s">
        <v>95</v>
      </c>
      <c r="E82" s="64">
        <v>0.625</v>
      </c>
      <c r="F82" s="18">
        <v>188.125</v>
      </c>
      <c r="G82" s="18">
        <v>187.65199999999999</v>
      </c>
      <c r="H82" s="18">
        <v>2</v>
      </c>
      <c r="I82" s="62">
        <f t="shared" si="102"/>
        <v>188.14500000000001</v>
      </c>
      <c r="J82" s="18">
        <f t="shared" si="103"/>
        <v>187.63200000000001</v>
      </c>
      <c r="K82" s="18">
        <f t="shared" si="119"/>
        <v>0.51300000000000001</v>
      </c>
      <c r="L82" s="18">
        <f t="shared" si="120"/>
        <v>0.25600000000000001</v>
      </c>
      <c r="M82" s="62">
        <f t="shared" si="121"/>
        <v>188.40100000000001</v>
      </c>
      <c r="N82" s="18" t="s">
        <v>55</v>
      </c>
      <c r="O82" s="18">
        <f t="shared" si="122"/>
        <v>0.51300000000000001</v>
      </c>
      <c r="P82" s="62">
        <f t="shared" si="123"/>
        <v>188.65799999999999</v>
      </c>
      <c r="Q82" s="18" t="s">
        <v>55</v>
      </c>
      <c r="R82" s="18">
        <f t="shared" si="124"/>
        <v>0.76900000000000002</v>
      </c>
      <c r="S82" s="62">
        <f t="shared" si="125"/>
        <v>188.91399999999999</v>
      </c>
      <c r="T82" s="18" t="s">
        <v>55</v>
      </c>
      <c r="U82" s="18">
        <f t="shared" si="126"/>
        <v>1.026</v>
      </c>
      <c r="V82" s="62">
        <f t="shared" si="127"/>
        <v>189.17099999999999</v>
      </c>
      <c r="W82" s="18" t="s">
        <v>55</v>
      </c>
      <c r="X82" s="18" t="s">
        <v>38</v>
      </c>
    </row>
    <row r="83" spans="1:24" ht="35.1" customHeight="1">
      <c r="A83" s="33">
        <v>79</v>
      </c>
      <c r="B83" s="18" t="s">
        <v>80</v>
      </c>
      <c r="C83" s="52" t="s">
        <v>80</v>
      </c>
      <c r="D83" s="30" t="s">
        <v>95</v>
      </c>
      <c r="E83" s="64">
        <v>0.125</v>
      </c>
      <c r="F83" s="18">
        <v>187.42</v>
      </c>
      <c r="G83" s="18">
        <v>187.114</v>
      </c>
      <c r="H83" s="18">
        <v>2</v>
      </c>
      <c r="I83" s="62">
        <f t="shared" si="102"/>
        <v>187.44</v>
      </c>
      <c r="J83" s="18">
        <f t="shared" si="103"/>
        <v>187.09399999999999</v>
      </c>
      <c r="K83" s="18">
        <f t="shared" si="119"/>
        <v>0.34599999999999997</v>
      </c>
      <c r="L83" s="18">
        <f t="shared" si="120"/>
        <v>0.17299999999999999</v>
      </c>
      <c r="M83" s="62">
        <f t="shared" si="121"/>
        <v>187.613</v>
      </c>
      <c r="N83" s="18" t="s">
        <v>55</v>
      </c>
      <c r="O83" s="18">
        <f t="shared" si="122"/>
        <v>0.34599999999999997</v>
      </c>
      <c r="P83" s="62">
        <f t="shared" si="123"/>
        <v>187.786</v>
      </c>
      <c r="Q83" s="18" t="s">
        <v>55</v>
      </c>
      <c r="R83" s="18">
        <f t="shared" si="124"/>
        <v>0.51900000000000002</v>
      </c>
      <c r="S83" s="62">
        <f t="shared" si="125"/>
        <v>187.959</v>
      </c>
      <c r="T83" s="18" t="s">
        <v>55</v>
      </c>
      <c r="U83" s="18">
        <f t="shared" si="126"/>
        <v>0.69199999999999995</v>
      </c>
      <c r="V83" s="62">
        <f t="shared" si="127"/>
        <v>188.13200000000001</v>
      </c>
      <c r="W83" s="18" t="s">
        <v>55</v>
      </c>
      <c r="X83" s="18" t="s">
        <v>38</v>
      </c>
    </row>
    <row r="84" spans="1:24" ht="35.1" customHeight="1">
      <c r="A84" s="33">
        <v>80</v>
      </c>
      <c r="B84" s="18" t="s">
        <v>79</v>
      </c>
      <c r="C84" s="52" t="s">
        <v>79</v>
      </c>
      <c r="D84" s="30" t="s">
        <v>136</v>
      </c>
      <c r="E84" s="64">
        <v>0.41666666666666669</v>
      </c>
      <c r="F84" s="18">
        <v>187.03899999999999</v>
      </c>
      <c r="G84" s="18">
        <v>187.95500000000001</v>
      </c>
      <c r="H84" s="18">
        <v>2</v>
      </c>
      <c r="I84" s="18">
        <f t="shared" ref="I84:I85" si="128">ROUNDDOWN(F84-(H84/100),3)</f>
        <v>187.01900000000001</v>
      </c>
      <c r="J84" s="18">
        <f t="shared" ref="J84:J85" si="129">ROUNDDOWN(G84+(H84/100),3)</f>
        <v>187.97499999999999</v>
      </c>
      <c r="K84" s="18">
        <f t="shared" si="119"/>
        <v>0.95499999999999996</v>
      </c>
      <c r="L84" s="18">
        <f t="shared" si="120"/>
        <v>0.47699999999999998</v>
      </c>
      <c r="M84" s="18">
        <f t="shared" ref="M84:M85" si="130">ROUNDDOWN(I84-L84,3)</f>
        <v>186.542</v>
      </c>
      <c r="N84" s="18" t="s">
        <v>55</v>
      </c>
      <c r="O84" s="18">
        <f t="shared" si="122"/>
        <v>0.95499999999999996</v>
      </c>
      <c r="P84" s="18">
        <f t="shared" ref="P84:P85" si="131">ROUNDDOWN(I84-O84,3)</f>
        <v>186.06399999999999</v>
      </c>
      <c r="Q84" s="18" t="s">
        <v>55</v>
      </c>
      <c r="R84" s="18">
        <f t="shared" si="124"/>
        <v>1.4319999999999999</v>
      </c>
      <c r="S84" s="18">
        <f t="shared" ref="S84:S85" si="132">ROUNDDOWN(I84-R84,3)</f>
        <v>185.58699999999999</v>
      </c>
      <c r="T84" s="18" t="s">
        <v>55</v>
      </c>
      <c r="U84" s="18">
        <f t="shared" si="126"/>
        <v>1.91</v>
      </c>
      <c r="V84" s="18">
        <f t="shared" ref="V84:V85" si="133">ROUNDDOWN(I84-U84,3)</f>
        <v>185.10900000000001</v>
      </c>
      <c r="W84" s="18" t="s">
        <v>73</v>
      </c>
      <c r="X84" s="18" t="s">
        <v>56</v>
      </c>
    </row>
    <row r="85" spans="1:24" ht="35.1" customHeight="1">
      <c r="A85" s="33">
        <v>81</v>
      </c>
      <c r="B85" s="18" t="s">
        <v>79</v>
      </c>
      <c r="C85" s="18" t="s">
        <v>79</v>
      </c>
      <c r="D85" s="19" t="s">
        <v>137</v>
      </c>
      <c r="E85" s="64">
        <v>0.375</v>
      </c>
      <c r="F85" s="18">
        <v>187.86699999999999</v>
      </c>
      <c r="G85" s="18">
        <v>188.25800000000001</v>
      </c>
      <c r="H85" s="18">
        <v>2</v>
      </c>
      <c r="I85" s="18">
        <f t="shared" si="128"/>
        <v>187.84700000000001</v>
      </c>
      <c r="J85" s="18">
        <f t="shared" si="129"/>
        <v>188.27799999999999</v>
      </c>
      <c r="K85" s="18">
        <f t="shared" si="119"/>
        <v>0.43</v>
      </c>
      <c r="L85" s="18">
        <f t="shared" si="120"/>
        <v>0.215</v>
      </c>
      <c r="M85" s="18">
        <f t="shared" si="130"/>
        <v>187.63200000000001</v>
      </c>
      <c r="N85" s="18" t="s">
        <v>55</v>
      </c>
      <c r="O85" s="18">
        <f t="shared" si="122"/>
        <v>0.43</v>
      </c>
      <c r="P85" s="18">
        <f t="shared" si="131"/>
        <v>187.417</v>
      </c>
      <c r="Q85" s="18" t="s">
        <v>55</v>
      </c>
      <c r="R85" s="18">
        <f t="shared" si="124"/>
        <v>0.64500000000000002</v>
      </c>
      <c r="S85" s="18">
        <f t="shared" si="132"/>
        <v>187.202</v>
      </c>
      <c r="T85" s="18" t="s">
        <v>55</v>
      </c>
      <c r="U85" s="18">
        <f t="shared" si="126"/>
        <v>0.86</v>
      </c>
      <c r="V85" s="18">
        <f t="shared" si="133"/>
        <v>186.98699999999999</v>
      </c>
      <c r="W85" s="18" t="s">
        <v>55</v>
      </c>
      <c r="X85" s="18" t="s">
        <v>56</v>
      </c>
    </row>
    <row r="86" spans="1:24" ht="35.1" customHeight="1">
      <c r="A86" s="33">
        <v>82</v>
      </c>
      <c r="B86" s="18" t="s">
        <v>79</v>
      </c>
      <c r="C86" s="18" t="s">
        <v>80</v>
      </c>
      <c r="D86" s="19" t="s">
        <v>137</v>
      </c>
      <c r="E86" s="64">
        <v>0.125</v>
      </c>
      <c r="F86" s="18">
        <v>188.14599999999999</v>
      </c>
      <c r="G86" s="18">
        <v>187.76599999999999</v>
      </c>
      <c r="H86" s="18">
        <v>2</v>
      </c>
      <c r="I86" s="62">
        <f t="shared" si="102"/>
        <v>188.166</v>
      </c>
      <c r="J86" s="18">
        <f t="shared" si="103"/>
        <v>187.74600000000001</v>
      </c>
      <c r="K86" s="18">
        <f t="shared" si="119"/>
        <v>0.41899999999999998</v>
      </c>
      <c r="L86" s="18">
        <f t="shared" si="120"/>
        <v>0.20899999999999999</v>
      </c>
      <c r="M86" s="62">
        <f t="shared" ref="M86" si="134">ROUNDDOWN(I86+L86,3)</f>
        <v>188.375</v>
      </c>
      <c r="N86" s="18" t="s">
        <v>73</v>
      </c>
      <c r="O86" s="18">
        <f t="shared" si="122"/>
        <v>0.41899999999999998</v>
      </c>
      <c r="P86" s="62">
        <f t="shared" ref="P86" si="135">ROUNDDOWN(I86+O86,3)</f>
        <v>188.58500000000001</v>
      </c>
      <c r="Q86" s="18" t="s">
        <v>73</v>
      </c>
      <c r="R86" s="18">
        <f t="shared" si="124"/>
        <v>0.628</v>
      </c>
      <c r="S86" s="62">
        <f t="shared" ref="S86" si="136">ROUNDDOWN(I86+R86,3)</f>
        <v>188.79400000000001</v>
      </c>
      <c r="T86" s="18" t="s">
        <v>73</v>
      </c>
      <c r="U86" s="18">
        <f t="shared" si="126"/>
        <v>0.83799999999999997</v>
      </c>
      <c r="V86" s="62">
        <f t="shared" ref="V86" si="137">ROUNDDOWN(I86+U86,3)</f>
        <v>189.00399999999999</v>
      </c>
      <c r="W86" s="18" t="s">
        <v>73</v>
      </c>
      <c r="X86" s="18" t="s">
        <v>38</v>
      </c>
    </row>
    <row r="87" spans="1:24" ht="35.1" customHeight="1">
      <c r="A87" s="33">
        <v>83</v>
      </c>
      <c r="B87" s="18" t="s">
        <v>80</v>
      </c>
      <c r="C87" s="18" t="s">
        <v>79</v>
      </c>
      <c r="D87" s="19" t="s">
        <v>138</v>
      </c>
      <c r="E87" s="64">
        <v>0.75</v>
      </c>
      <c r="F87" s="18">
        <v>188.21799999999999</v>
      </c>
      <c r="G87" s="18">
        <v>188.45099999999999</v>
      </c>
      <c r="H87" s="18">
        <v>2</v>
      </c>
      <c r="I87" s="18">
        <f>ROUNDDOWN(F87-(H87/100),3)</f>
        <v>188.19800000000001</v>
      </c>
      <c r="J87" s="18">
        <f>ROUNDDOWN(G87+(H87/100),3)</f>
        <v>188.471</v>
      </c>
      <c r="K87" s="18">
        <f>ABS(ROUNDDOWN(I87-J87,3))</f>
        <v>0.27200000000000002</v>
      </c>
      <c r="L87" s="18">
        <f>ROUNDDOWN(K87*0.5,3)</f>
        <v>0.13600000000000001</v>
      </c>
      <c r="M87" s="18">
        <f>ROUNDDOWN(I87-L87,3)</f>
        <v>188.06200000000001</v>
      </c>
      <c r="N87" s="18" t="s">
        <v>55</v>
      </c>
      <c r="O87" s="18">
        <f>ROUNDDOWN(K87*1,3)</f>
        <v>0.27200000000000002</v>
      </c>
      <c r="P87" s="18">
        <f>ROUNDDOWN(I87-O87,3)</f>
        <v>187.92599999999999</v>
      </c>
      <c r="Q87" s="18" t="s">
        <v>55</v>
      </c>
      <c r="R87" s="18">
        <f>ROUNDDOWN(K87*1.5,3)</f>
        <v>0.40799999999999997</v>
      </c>
      <c r="S87" s="18">
        <f>ROUNDDOWN(I87-R87,3)</f>
        <v>187.79</v>
      </c>
      <c r="T87" s="18" t="s">
        <v>55</v>
      </c>
      <c r="U87" s="18">
        <f>ROUNDDOWN(K87*2,3)</f>
        <v>0.54400000000000004</v>
      </c>
      <c r="V87" s="18">
        <f>ROUNDDOWN(I87-U87,3)</f>
        <v>187.654</v>
      </c>
      <c r="W87" s="18" t="s">
        <v>55</v>
      </c>
      <c r="X87" s="18" t="s">
        <v>56</v>
      </c>
    </row>
    <row r="88" spans="1:24" ht="35.1" customHeight="1">
      <c r="A88" s="33">
        <v>84</v>
      </c>
      <c r="B88" s="18" t="s">
        <v>80</v>
      </c>
      <c r="C88" s="18" t="s">
        <v>80</v>
      </c>
      <c r="D88" s="19" t="s">
        <v>138</v>
      </c>
      <c r="E88" s="64">
        <v>0.625</v>
      </c>
      <c r="F88" s="18">
        <v>188.453</v>
      </c>
      <c r="G88" s="18">
        <v>188.03700000000001</v>
      </c>
      <c r="H88" s="18">
        <v>2</v>
      </c>
      <c r="I88" s="62">
        <f t="shared" si="102"/>
        <v>188.47300000000001</v>
      </c>
      <c r="J88" s="18">
        <f t="shared" si="103"/>
        <v>188.017</v>
      </c>
      <c r="K88" s="18">
        <f t="shared" si="119"/>
        <v>0.45600000000000002</v>
      </c>
      <c r="L88" s="18">
        <f t="shared" si="120"/>
        <v>0.22800000000000001</v>
      </c>
      <c r="M88" s="62">
        <f t="shared" ref="M88:M90" si="138">ROUNDDOWN(I88+L88,3)</f>
        <v>188.70099999999999</v>
      </c>
      <c r="N88" s="18" t="s">
        <v>73</v>
      </c>
      <c r="O88" s="18">
        <f t="shared" si="122"/>
        <v>0.45600000000000002</v>
      </c>
      <c r="P88" s="62">
        <f t="shared" ref="P88:P90" si="139">ROUNDDOWN(I88+O88,3)</f>
        <v>188.929</v>
      </c>
      <c r="Q88" s="18" t="s">
        <v>73</v>
      </c>
      <c r="R88" s="18">
        <f t="shared" si="124"/>
        <v>0.68400000000000005</v>
      </c>
      <c r="S88" s="62">
        <f t="shared" ref="S88:S90" si="140">ROUNDDOWN(I88+R88,3)</f>
        <v>189.15700000000001</v>
      </c>
      <c r="T88" s="18" t="s">
        <v>73</v>
      </c>
      <c r="U88" s="18">
        <f t="shared" si="126"/>
        <v>0.91200000000000003</v>
      </c>
      <c r="V88" s="62">
        <f t="shared" ref="V88:V90" si="141">ROUNDDOWN(I88+U88,3)</f>
        <v>189.38499999999999</v>
      </c>
      <c r="W88" s="18" t="s">
        <v>73</v>
      </c>
      <c r="X88" s="18" t="s">
        <v>38</v>
      </c>
    </row>
    <row r="89" spans="1:24" ht="35.1" customHeight="1">
      <c r="A89" s="33">
        <v>85</v>
      </c>
      <c r="B89" s="18" t="s">
        <v>80</v>
      </c>
      <c r="C89" s="18" t="s">
        <v>80</v>
      </c>
      <c r="D89" s="19" t="s">
        <v>138</v>
      </c>
      <c r="E89" s="64">
        <v>0.5</v>
      </c>
      <c r="F89" s="18">
        <v>188.38499999999999</v>
      </c>
      <c r="G89" s="18">
        <v>188.07499999999999</v>
      </c>
      <c r="H89" s="18">
        <v>2</v>
      </c>
      <c r="I89" s="62">
        <f t="shared" si="102"/>
        <v>188.405</v>
      </c>
      <c r="J89" s="18">
        <f t="shared" si="103"/>
        <v>188.05500000000001</v>
      </c>
      <c r="K89" s="18">
        <f t="shared" si="119"/>
        <v>0.34899999999999998</v>
      </c>
      <c r="L89" s="18">
        <f t="shared" si="120"/>
        <v>0.17399999999999999</v>
      </c>
      <c r="M89" s="62">
        <f t="shared" si="138"/>
        <v>188.57900000000001</v>
      </c>
      <c r="N89" s="18" t="s">
        <v>55</v>
      </c>
      <c r="O89" s="18">
        <f t="shared" si="122"/>
        <v>0.34899999999999998</v>
      </c>
      <c r="P89" s="62">
        <f t="shared" si="139"/>
        <v>188.75399999999999</v>
      </c>
      <c r="Q89" s="18" t="s">
        <v>73</v>
      </c>
      <c r="R89" s="18">
        <f t="shared" si="124"/>
        <v>0.52300000000000002</v>
      </c>
      <c r="S89" s="62">
        <f t="shared" si="140"/>
        <v>188.928</v>
      </c>
      <c r="T89" s="18" t="s">
        <v>73</v>
      </c>
      <c r="U89" s="18">
        <f t="shared" si="126"/>
        <v>0.69799999999999995</v>
      </c>
      <c r="V89" s="62">
        <f t="shared" si="141"/>
        <v>189.10300000000001</v>
      </c>
      <c r="W89" s="18" t="s">
        <v>73</v>
      </c>
      <c r="X89" s="18" t="s">
        <v>38</v>
      </c>
    </row>
    <row r="90" spans="1:24" ht="35.1" customHeight="1">
      <c r="A90" s="33">
        <v>86</v>
      </c>
      <c r="B90" s="18" t="s">
        <v>80</v>
      </c>
      <c r="C90" s="18" t="s">
        <v>80</v>
      </c>
      <c r="D90" s="19" t="s">
        <v>138</v>
      </c>
      <c r="E90" s="64">
        <v>0.125</v>
      </c>
      <c r="F90" s="18">
        <v>188.173</v>
      </c>
      <c r="G90" s="18">
        <v>187.96700000000001</v>
      </c>
      <c r="H90" s="18">
        <v>2</v>
      </c>
      <c r="I90" s="62">
        <f t="shared" si="102"/>
        <v>188.19300000000001</v>
      </c>
      <c r="J90" s="18">
        <f t="shared" si="103"/>
        <v>187.947</v>
      </c>
      <c r="K90" s="18">
        <f t="shared" si="119"/>
        <v>0.246</v>
      </c>
      <c r="L90" s="18">
        <f t="shared" si="120"/>
        <v>0.123</v>
      </c>
      <c r="M90" s="62">
        <f t="shared" si="138"/>
        <v>188.316</v>
      </c>
      <c r="N90" s="18" t="s">
        <v>55</v>
      </c>
      <c r="O90" s="18">
        <f t="shared" si="122"/>
        <v>0.246</v>
      </c>
      <c r="P90" s="62">
        <f t="shared" si="139"/>
        <v>188.43899999999999</v>
      </c>
      <c r="Q90" s="18" t="s">
        <v>55</v>
      </c>
      <c r="R90" s="18">
        <f t="shared" si="124"/>
        <v>0.36899999999999999</v>
      </c>
      <c r="S90" s="62">
        <f t="shared" si="140"/>
        <v>188.56200000000001</v>
      </c>
      <c r="T90" s="18" t="s">
        <v>55</v>
      </c>
      <c r="U90" s="18">
        <f t="shared" si="126"/>
        <v>0.49199999999999999</v>
      </c>
      <c r="V90" s="62">
        <f t="shared" si="141"/>
        <v>188.685</v>
      </c>
      <c r="W90" s="18" t="s">
        <v>73</v>
      </c>
      <c r="X90" s="18" t="s">
        <v>38</v>
      </c>
    </row>
    <row r="91" spans="1:24" ht="35.1" customHeight="1">
      <c r="A91" s="33">
        <v>87</v>
      </c>
      <c r="B91" s="18" t="s">
        <v>80</v>
      </c>
      <c r="C91" s="18" t="s">
        <v>79</v>
      </c>
      <c r="D91" s="19" t="s">
        <v>139</v>
      </c>
      <c r="E91" s="64">
        <v>0.79166666666666663</v>
      </c>
      <c r="F91" s="18">
        <v>187.65100000000001</v>
      </c>
      <c r="G91" s="18">
        <v>187.92099999999999</v>
      </c>
      <c r="H91" s="18">
        <v>2</v>
      </c>
      <c r="I91" s="18">
        <f>ROUNDDOWN(F91-(H91/100),3)</f>
        <v>187.631</v>
      </c>
      <c r="J91" s="18">
        <f>ROUNDDOWN(G91+(H91/100),3)</f>
        <v>187.941</v>
      </c>
      <c r="K91" s="18">
        <f>ABS(ROUNDDOWN(I91-J91,3))</f>
        <v>0.31</v>
      </c>
      <c r="L91" s="18">
        <f>ROUNDDOWN(K91*0.5,3)</f>
        <v>0.155</v>
      </c>
      <c r="M91" s="18">
        <f>ROUNDDOWN(I91-L91,3)</f>
        <v>187.476</v>
      </c>
      <c r="N91" s="18" t="s">
        <v>161</v>
      </c>
      <c r="O91" s="18">
        <f>ROUNDDOWN(K91*1,3)</f>
        <v>0.31</v>
      </c>
      <c r="P91" s="18">
        <f>ROUNDDOWN(I91-O91,3)</f>
        <v>187.321</v>
      </c>
      <c r="Q91" s="18" t="s">
        <v>161</v>
      </c>
      <c r="R91" s="18">
        <f>ROUNDDOWN(K91*1.5,3)</f>
        <v>0.46500000000000002</v>
      </c>
      <c r="S91" s="18">
        <f>ROUNDDOWN(I91-R91,3)</f>
        <v>187.166</v>
      </c>
      <c r="T91" s="18" t="s">
        <v>161</v>
      </c>
      <c r="U91" s="18">
        <f>ROUNDDOWN(K91*2,3)</f>
        <v>0.62</v>
      </c>
      <c r="V91" s="18">
        <f>ROUNDDOWN(I91-U91,3)</f>
        <v>187.011</v>
      </c>
      <c r="W91" s="18" t="s">
        <v>161</v>
      </c>
      <c r="X91" s="18" t="s">
        <v>56</v>
      </c>
    </row>
    <row r="92" spans="1:24" ht="35.1" customHeight="1">
      <c r="A92" s="33">
        <v>88</v>
      </c>
      <c r="B92" s="18" t="s">
        <v>80</v>
      </c>
      <c r="C92" s="18" t="s">
        <v>80</v>
      </c>
      <c r="D92" s="19" t="s">
        <v>139</v>
      </c>
      <c r="E92" s="64">
        <v>0.41666666666666669</v>
      </c>
      <c r="F92" s="18">
        <v>187.93299999999999</v>
      </c>
      <c r="G92" s="18">
        <v>187.41200000000001</v>
      </c>
      <c r="H92" s="18">
        <v>2</v>
      </c>
      <c r="I92" s="62">
        <f t="shared" si="102"/>
        <v>187.953</v>
      </c>
      <c r="J92" s="18">
        <f t="shared" si="103"/>
        <v>187.392</v>
      </c>
      <c r="K92" s="18">
        <f t="shared" ref="K92:K97" si="142">ABS(ROUNDDOWN(I92-J92,3))</f>
        <v>0.56100000000000005</v>
      </c>
      <c r="L92" s="18">
        <f t="shared" ref="L92:L97" si="143">ROUNDDOWN(K92*0.5,3)</f>
        <v>0.28000000000000003</v>
      </c>
      <c r="M92" s="62">
        <f t="shared" ref="M92:M97" si="144">ROUNDDOWN(I92+L92,3)</f>
        <v>188.233</v>
      </c>
      <c r="N92" s="18" t="s">
        <v>55</v>
      </c>
      <c r="O92" s="18">
        <f t="shared" ref="O92:O97" si="145">ROUNDDOWN(K92*1,3)</f>
        <v>0.56100000000000005</v>
      </c>
      <c r="P92" s="62">
        <f t="shared" ref="P92:P97" si="146">ROUNDDOWN(I92+O92,3)</f>
        <v>188.51400000000001</v>
      </c>
      <c r="Q92" s="18" t="s">
        <v>55</v>
      </c>
      <c r="R92" s="18">
        <f t="shared" ref="R92:R97" si="147">ROUNDDOWN(K92*1.5,3)</f>
        <v>0.84099999999999997</v>
      </c>
      <c r="S92" s="62">
        <f t="shared" ref="S92:S97" si="148">ROUNDDOWN(I92+R92,3)</f>
        <v>188.79400000000001</v>
      </c>
      <c r="T92" s="18" t="s">
        <v>73</v>
      </c>
      <c r="U92" s="18">
        <f t="shared" ref="U92:U97" si="149">ROUNDDOWN(K92*2,3)</f>
        <v>1.1220000000000001</v>
      </c>
      <c r="V92" s="62">
        <f t="shared" ref="V92:V97" si="150">ROUNDDOWN(I92+U92,3)</f>
        <v>189.07499999999999</v>
      </c>
      <c r="W92" s="18" t="s">
        <v>73</v>
      </c>
      <c r="X92" s="18" t="s">
        <v>38</v>
      </c>
    </row>
    <row r="93" spans="1:24" ht="35.1" customHeight="1">
      <c r="A93" s="33">
        <v>89</v>
      </c>
      <c r="B93" s="18" t="s">
        <v>80</v>
      </c>
      <c r="C93" s="18" t="s">
        <v>80</v>
      </c>
      <c r="D93" s="19" t="s">
        <v>140</v>
      </c>
      <c r="E93" s="64">
        <v>0.41666666666666669</v>
      </c>
      <c r="F93" s="18">
        <v>188.18</v>
      </c>
      <c r="G93" s="18">
        <v>187.68700000000001</v>
      </c>
      <c r="H93" s="18">
        <v>2</v>
      </c>
      <c r="I93" s="62">
        <f t="shared" si="102"/>
        <v>188.2</v>
      </c>
      <c r="J93" s="18">
        <f t="shared" si="103"/>
        <v>187.667</v>
      </c>
      <c r="K93" s="18">
        <f t="shared" si="142"/>
        <v>0.53200000000000003</v>
      </c>
      <c r="L93" s="18">
        <f t="shared" si="143"/>
        <v>0.26600000000000001</v>
      </c>
      <c r="M93" s="62">
        <f t="shared" si="144"/>
        <v>188.46600000000001</v>
      </c>
      <c r="N93" s="18" t="s">
        <v>55</v>
      </c>
      <c r="O93" s="18">
        <f t="shared" si="145"/>
        <v>0.53200000000000003</v>
      </c>
      <c r="P93" s="62">
        <f t="shared" si="146"/>
        <v>188.732</v>
      </c>
      <c r="Q93" s="18" t="s">
        <v>73</v>
      </c>
      <c r="R93" s="18">
        <f t="shared" si="147"/>
        <v>0.79800000000000004</v>
      </c>
      <c r="S93" s="62">
        <f t="shared" si="148"/>
        <v>188.99799999999999</v>
      </c>
      <c r="T93" s="18" t="s">
        <v>73</v>
      </c>
      <c r="U93" s="18">
        <f t="shared" si="149"/>
        <v>1.0640000000000001</v>
      </c>
      <c r="V93" s="62">
        <f t="shared" si="150"/>
        <v>189.26400000000001</v>
      </c>
      <c r="W93" s="18" t="s">
        <v>73</v>
      </c>
      <c r="X93" s="18" t="s">
        <v>38</v>
      </c>
    </row>
    <row r="94" spans="1:24" ht="35.1" customHeight="1">
      <c r="A94" s="33">
        <v>90</v>
      </c>
      <c r="B94" s="18" t="s">
        <v>80</v>
      </c>
      <c r="C94" s="18" t="s">
        <v>80</v>
      </c>
      <c r="D94" s="19" t="s">
        <v>141</v>
      </c>
      <c r="E94" s="64">
        <v>0.45833333333333331</v>
      </c>
      <c r="F94" s="18">
        <v>187.84100000000001</v>
      </c>
      <c r="G94" s="18">
        <v>186.73</v>
      </c>
      <c r="H94" s="18">
        <v>2</v>
      </c>
      <c r="I94" s="62">
        <f t="shared" si="102"/>
        <v>187.86099999999999</v>
      </c>
      <c r="J94" s="18">
        <f t="shared" si="103"/>
        <v>186.71</v>
      </c>
      <c r="K94" s="18">
        <f t="shared" si="142"/>
        <v>1.1499999999999999</v>
      </c>
      <c r="L94" s="18">
        <f t="shared" si="143"/>
        <v>0.57499999999999996</v>
      </c>
      <c r="M94" s="62">
        <f t="shared" si="144"/>
        <v>188.43600000000001</v>
      </c>
      <c r="N94" s="18" t="s">
        <v>55</v>
      </c>
      <c r="O94" s="18">
        <f t="shared" si="145"/>
        <v>1.1499999999999999</v>
      </c>
      <c r="P94" s="62">
        <f t="shared" si="146"/>
        <v>189.011</v>
      </c>
      <c r="Q94" s="18" t="s">
        <v>73</v>
      </c>
      <c r="R94" s="18">
        <f t="shared" si="147"/>
        <v>1.7250000000000001</v>
      </c>
      <c r="S94" s="62">
        <f t="shared" si="148"/>
        <v>189.58600000000001</v>
      </c>
      <c r="T94" s="18" t="s">
        <v>73</v>
      </c>
      <c r="U94" s="18">
        <f t="shared" si="149"/>
        <v>2.2999999999999998</v>
      </c>
      <c r="V94" s="62">
        <f t="shared" si="150"/>
        <v>190.161</v>
      </c>
      <c r="W94" s="18" t="s">
        <v>73</v>
      </c>
      <c r="X94" s="18" t="s">
        <v>38</v>
      </c>
    </row>
    <row r="95" spans="1:24" ht="35.1" customHeight="1">
      <c r="A95" s="33">
        <v>91</v>
      </c>
      <c r="B95" s="18" t="s">
        <v>80</v>
      </c>
      <c r="C95" s="18" t="s">
        <v>80</v>
      </c>
      <c r="D95" s="19" t="s">
        <v>142</v>
      </c>
      <c r="E95" s="64">
        <v>0.5</v>
      </c>
      <c r="F95" s="18">
        <v>185.28299999999999</v>
      </c>
      <c r="G95" s="18">
        <v>184.56399999999999</v>
      </c>
      <c r="H95" s="18">
        <v>2</v>
      </c>
      <c r="I95" s="62">
        <f t="shared" si="102"/>
        <v>185.303</v>
      </c>
      <c r="J95" s="18">
        <f t="shared" si="103"/>
        <v>184.54400000000001</v>
      </c>
      <c r="K95" s="18">
        <f t="shared" si="142"/>
        <v>0.75800000000000001</v>
      </c>
      <c r="L95" s="18">
        <f t="shared" si="143"/>
        <v>0.379</v>
      </c>
      <c r="M95" s="62">
        <f t="shared" si="144"/>
        <v>185.68199999999999</v>
      </c>
      <c r="N95" s="18" t="s">
        <v>55</v>
      </c>
      <c r="O95" s="18">
        <f t="shared" si="145"/>
        <v>0.75800000000000001</v>
      </c>
      <c r="P95" s="62">
        <f t="shared" si="146"/>
        <v>186.06100000000001</v>
      </c>
      <c r="Q95" s="18" t="s">
        <v>55</v>
      </c>
      <c r="R95" s="18">
        <f t="shared" si="147"/>
        <v>1.137</v>
      </c>
      <c r="S95" s="62">
        <f t="shared" si="148"/>
        <v>186.44</v>
      </c>
      <c r="T95" s="18" t="s">
        <v>55</v>
      </c>
      <c r="U95" s="18">
        <f t="shared" si="149"/>
        <v>1.516</v>
      </c>
      <c r="V95" s="62">
        <f t="shared" si="150"/>
        <v>186.81899999999999</v>
      </c>
      <c r="W95" s="18" t="s">
        <v>55</v>
      </c>
      <c r="X95" s="18" t="s">
        <v>38</v>
      </c>
    </row>
    <row r="96" spans="1:24" ht="35.1" customHeight="1">
      <c r="A96" s="33">
        <v>92</v>
      </c>
      <c r="B96" s="18" t="s">
        <v>80</v>
      </c>
      <c r="C96" s="19" t="s">
        <v>80</v>
      </c>
      <c r="D96" s="19" t="s">
        <v>143</v>
      </c>
      <c r="E96" s="64">
        <v>0.41666666666666669</v>
      </c>
      <c r="F96" s="18">
        <v>185.98699999999999</v>
      </c>
      <c r="G96" s="18">
        <v>185.28899999999999</v>
      </c>
      <c r="H96" s="18">
        <v>2</v>
      </c>
      <c r="I96" s="62">
        <f t="shared" si="102"/>
        <v>186.00700000000001</v>
      </c>
      <c r="J96" s="18">
        <f t="shared" si="103"/>
        <v>185.26900000000001</v>
      </c>
      <c r="K96" s="18">
        <f t="shared" si="142"/>
        <v>0.73799999999999999</v>
      </c>
      <c r="L96" s="18">
        <f t="shared" si="143"/>
        <v>0.36899999999999999</v>
      </c>
      <c r="M96" s="62">
        <f t="shared" si="144"/>
        <v>186.376</v>
      </c>
      <c r="N96" s="18" t="s">
        <v>161</v>
      </c>
      <c r="O96" s="18">
        <f t="shared" si="145"/>
        <v>0.73799999999999999</v>
      </c>
      <c r="P96" s="62">
        <f t="shared" si="146"/>
        <v>186.745</v>
      </c>
      <c r="Q96" s="18" t="s">
        <v>161</v>
      </c>
      <c r="R96" s="18">
        <f t="shared" si="147"/>
        <v>1.107</v>
      </c>
      <c r="S96" s="62">
        <f t="shared" si="148"/>
        <v>187.114</v>
      </c>
      <c r="T96" s="18" t="s">
        <v>161</v>
      </c>
      <c r="U96" s="18">
        <f t="shared" si="149"/>
        <v>1.476</v>
      </c>
      <c r="V96" s="62">
        <f t="shared" si="150"/>
        <v>187.483</v>
      </c>
      <c r="W96" s="18" t="s">
        <v>161</v>
      </c>
      <c r="X96" s="18" t="s">
        <v>38</v>
      </c>
    </row>
    <row r="97" spans="1:24" ht="35.1" customHeight="1">
      <c r="A97" s="33">
        <v>93</v>
      </c>
      <c r="B97" s="18" t="s">
        <v>80</v>
      </c>
      <c r="C97" s="18" t="s">
        <v>80</v>
      </c>
      <c r="D97" s="19" t="s">
        <v>143</v>
      </c>
      <c r="E97" s="64">
        <v>0</v>
      </c>
      <c r="F97" s="18">
        <v>184.86</v>
      </c>
      <c r="G97" s="18">
        <v>182.52199999999999</v>
      </c>
      <c r="H97" s="18">
        <v>2</v>
      </c>
      <c r="I97" s="62">
        <f t="shared" si="102"/>
        <v>184.88</v>
      </c>
      <c r="J97" s="18">
        <f t="shared" si="103"/>
        <v>182.50200000000001</v>
      </c>
      <c r="K97" s="18">
        <f t="shared" si="142"/>
        <v>2.3769999999999998</v>
      </c>
      <c r="L97" s="18">
        <f t="shared" si="143"/>
        <v>1.1879999999999999</v>
      </c>
      <c r="M97" s="62">
        <f t="shared" si="144"/>
        <v>186.06800000000001</v>
      </c>
      <c r="N97" s="18" t="s">
        <v>55</v>
      </c>
      <c r="O97" s="18">
        <f t="shared" si="145"/>
        <v>2.3769999999999998</v>
      </c>
      <c r="P97" s="62">
        <f t="shared" si="146"/>
        <v>187.25700000000001</v>
      </c>
      <c r="Q97" s="18" t="s">
        <v>55</v>
      </c>
      <c r="R97" s="18">
        <f t="shared" si="147"/>
        <v>3.5649999999999999</v>
      </c>
      <c r="S97" s="62">
        <f t="shared" si="148"/>
        <v>188.44499999999999</v>
      </c>
      <c r="T97" s="18" t="s">
        <v>55</v>
      </c>
      <c r="U97" s="18">
        <f t="shared" si="149"/>
        <v>4.7539999999999996</v>
      </c>
      <c r="V97" s="62">
        <f t="shared" si="150"/>
        <v>189.63399999999999</v>
      </c>
      <c r="W97" s="18" t="s">
        <v>73</v>
      </c>
      <c r="X97" s="18" t="s">
        <v>38</v>
      </c>
    </row>
    <row r="98" spans="1:24" ht="35.1" customHeight="1">
      <c r="A98" s="33">
        <v>94</v>
      </c>
      <c r="B98" s="18" t="s">
        <v>79</v>
      </c>
      <c r="C98" s="18" t="s">
        <v>79</v>
      </c>
      <c r="D98" s="19" t="s">
        <v>144</v>
      </c>
      <c r="E98" s="64">
        <v>0.375</v>
      </c>
      <c r="F98" s="18">
        <v>181.601</v>
      </c>
      <c r="G98" s="18">
        <v>182.18199999999999</v>
      </c>
      <c r="H98" s="18">
        <v>2</v>
      </c>
      <c r="I98" s="18">
        <f>ROUNDDOWN(F98-(H98/100),3)</f>
        <v>181.58099999999999</v>
      </c>
      <c r="J98" s="18">
        <f>ROUNDDOWN(G98+(H98/100),3)</f>
        <v>182.202</v>
      </c>
      <c r="K98" s="18">
        <f>ABS(ROUNDDOWN(I98-J98,3))</f>
        <v>0.621</v>
      </c>
      <c r="L98" s="18">
        <f>ROUNDDOWN(K98*0.5,3)</f>
        <v>0.31</v>
      </c>
      <c r="M98" s="18">
        <f>ROUNDDOWN(I98-L98,3)</f>
        <v>181.27099999999999</v>
      </c>
      <c r="N98" s="18" t="s">
        <v>55</v>
      </c>
      <c r="O98" s="18">
        <f>ROUNDDOWN(K98*1,3)</f>
        <v>0.621</v>
      </c>
      <c r="P98" s="18">
        <f>ROUNDDOWN(I98-O98,3)</f>
        <v>180.96</v>
      </c>
      <c r="Q98" s="18" t="s">
        <v>55</v>
      </c>
      <c r="R98" s="18">
        <f>ROUNDDOWN(K98*1.5,3)</f>
        <v>0.93100000000000005</v>
      </c>
      <c r="S98" s="18">
        <f>ROUNDDOWN(I98-R98,3)</f>
        <v>180.65</v>
      </c>
      <c r="T98" s="18" t="s">
        <v>73</v>
      </c>
      <c r="U98" s="18">
        <f>ROUNDDOWN(K98*2,3)</f>
        <v>1.242</v>
      </c>
      <c r="V98" s="18">
        <f>ROUNDDOWN(I98-U98,3)</f>
        <v>180.339</v>
      </c>
      <c r="W98" s="18" t="s">
        <v>73</v>
      </c>
      <c r="X98" s="18" t="s">
        <v>56</v>
      </c>
    </row>
    <row r="99" spans="1:24" ht="35.1" customHeight="1">
      <c r="A99" s="33">
        <v>95</v>
      </c>
      <c r="B99" s="18" t="s">
        <v>80</v>
      </c>
      <c r="C99" s="18" t="s">
        <v>80</v>
      </c>
      <c r="D99" s="19" t="s">
        <v>145</v>
      </c>
      <c r="E99" s="64">
        <v>0.91666666666666663</v>
      </c>
      <c r="F99" s="18">
        <v>182.20099999999999</v>
      </c>
      <c r="G99" s="18">
        <v>181.86600000000001</v>
      </c>
      <c r="H99" s="18">
        <v>2</v>
      </c>
      <c r="I99" s="62">
        <f t="shared" si="102"/>
        <v>182.221</v>
      </c>
      <c r="J99" s="18">
        <f t="shared" si="103"/>
        <v>181.846</v>
      </c>
      <c r="K99" s="18">
        <f t="shared" ref="K99:K104" si="151">ABS(ROUNDDOWN(I99-J99,3))</f>
        <v>0.375</v>
      </c>
      <c r="L99" s="18">
        <f t="shared" ref="L99:L104" si="152">ROUNDDOWN(K99*0.5,3)</f>
        <v>0.187</v>
      </c>
      <c r="M99" s="62">
        <f t="shared" ref="M99:M101" si="153">ROUNDDOWN(I99+L99,3)</f>
        <v>182.40799999999999</v>
      </c>
      <c r="N99" s="18" t="s">
        <v>161</v>
      </c>
      <c r="O99" s="18">
        <f t="shared" ref="O99:O104" si="154">ROUNDDOWN(K99*1,3)</f>
        <v>0.375</v>
      </c>
      <c r="P99" s="62">
        <f t="shared" ref="P99:P101" si="155">ROUNDDOWN(I99+O99,3)</f>
        <v>182.596</v>
      </c>
      <c r="Q99" s="18" t="s">
        <v>161</v>
      </c>
      <c r="R99" s="18">
        <f t="shared" ref="R99:R104" si="156">ROUNDDOWN(K99*1.5,3)</f>
        <v>0.56200000000000006</v>
      </c>
      <c r="S99" s="62">
        <f t="shared" ref="S99:S101" si="157">ROUNDDOWN(I99+R99,3)</f>
        <v>182.78299999999999</v>
      </c>
      <c r="T99" s="18" t="s">
        <v>161</v>
      </c>
      <c r="U99" s="18">
        <f t="shared" ref="U99:U104" si="158">ROUNDDOWN(K99*2,3)</f>
        <v>0.75</v>
      </c>
      <c r="V99" s="62">
        <f t="shared" ref="V99:V101" si="159">ROUNDDOWN(I99+U99,3)</f>
        <v>182.971</v>
      </c>
      <c r="W99" s="18" t="s">
        <v>161</v>
      </c>
      <c r="X99" s="18" t="s">
        <v>38</v>
      </c>
    </row>
    <row r="100" spans="1:24" ht="35.1" customHeight="1">
      <c r="A100" s="33">
        <v>96</v>
      </c>
      <c r="B100" s="18" t="s">
        <v>80</v>
      </c>
      <c r="C100" s="18" t="s">
        <v>80</v>
      </c>
      <c r="D100" s="19" t="s">
        <v>84</v>
      </c>
      <c r="E100" s="64">
        <v>0.54166666666666663</v>
      </c>
      <c r="F100" s="18">
        <v>182.22399999999999</v>
      </c>
      <c r="G100" s="18">
        <v>181.78100000000001</v>
      </c>
      <c r="H100" s="18">
        <v>2</v>
      </c>
      <c r="I100" s="62">
        <f t="shared" si="102"/>
        <v>182.244</v>
      </c>
      <c r="J100" s="18">
        <f t="shared" si="103"/>
        <v>181.761</v>
      </c>
      <c r="K100" s="18">
        <f t="shared" si="151"/>
        <v>0.48299999999999998</v>
      </c>
      <c r="L100" s="18">
        <f t="shared" si="152"/>
        <v>0.24099999999999999</v>
      </c>
      <c r="M100" s="62">
        <f t="shared" si="153"/>
        <v>182.48500000000001</v>
      </c>
      <c r="N100" s="18" t="s">
        <v>55</v>
      </c>
      <c r="O100" s="18">
        <f t="shared" si="154"/>
        <v>0.48299999999999998</v>
      </c>
      <c r="P100" s="62">
        <f t="shared" si="155"/>
        <v>182.727</v>
      </c>
      <c r="Q100" s="18" t="s">
        <v>55</v>
      </c>
      <c r="R100" s="18">
        <f t="shared" si="156"/>
        <v>0.72399999999999998</v>
      </c>
      <c r="S100" s="62">
        <f t="shared" si="157"/>
        <v>182.96799999999999</v>
      </c>
      <c r="T100" s="18" t="s">
        <v>73</v>
      </c>
      <c r="U100" s="18">
        <f t="shared" si="158"/>
        <v>0.96599999999999997</v>
      </c>
      <c r="V100" s="62">
        <f t="shared" si="159"/>
        <v>183.21</v>
      </c>
      <c r="W100" s="18" t="s">
        <v>73</v>
      </c>
      <c r="X100" s="18" t="s">
        <v>38</v>
      </c>
    </row>
    <row r="101" spans="1:24" ht="35.1" customHeight="1">
      <c r="A101" s="33">
        <v>97</v>
      </c>
      <c r="B101" s="18" t="s">
        <v>79</v>
      </c>
      <c r="C101" s="18" t="s">
        <v>80</v>
      </c>
      <c r="D101" s="19" t="s">
        <v>84</v>
      </c>
      <c r="E101" s="64">
        <v>0.41666666666666669</v>
      </c>
      <c r="F101" s="18">
        <v>181.80600000000001</v>
      </c>
      <c r="G101" s="18">
        <v>181.45099999999999</v>
      </c>
      <c r="H101" s="18">
        <v>2</v>
      </c>
      <c r="I101" s="62">
        <f t="shared" si="102"/>
        <v>181.82599999999999</v>
      </c>
      <c r="J101" s="18">
        <f t="shared" si="103"/>
        <v>181.43100000000001</v>
      </c>
      <c r="K101" s="18">
        <f t="shared" si="151"/>
        <v>0.39400000000000002</v>
      </c>
      <c r="L101" s="18">
        <f t="shared" si="152"/>
        <v>0.19700000000000001</v>
      </c>
      <c r="M101" s="62">
        <f t="shared" si="153"/>
        <v>182.023</v>
      </c>
      <c r="N101" s="18" t="s">
        <v>55</v>
      </c>
      <c r="O101" s="18">
        <f t="shared" si="154"/>
        <v>0.39400000000000002</v>
      </c>
      <c r="P101" s="62">
        <f t="shared" si="155"/>
        <v>182.22</v>
      </c>
      <c r="Q101" s="18" t="s">
        <v>55</v>
      </c>
      <c r="R101" s="18">
        <f t="shared" si="156"/>
        <v>0.59099999999999997</v>
      </c>
      <c r="S101" s="62">
        <f t="shared" si="157"/>
        <v>182.417</v>
      </c>
      <c r="T101" s="18" t="s">
        <v>55</v>
      </c>
      <c r="U101" s="18">
        <f t="shared" si="158"/>
        <v>0.78800000000000003</v>
      </c>
      <c r="V101" s="62">
        <f t="shared" si="159"/>
        <v>182.614</v>
      </c>
      <c r="W101" s="18" t="s">
        <v>55</v>
      </c>
      <c r="X101" s="18" t="s">
        <v>38</v>
      </c>
    </row>
    <row r="102" spans="1:24" ht="35.1" customHeight="1">
      <c r="A102" s="33">
        <v>98</v>
      </c>
      <c r="B102" s="18" t="s">
        <v>79</v>
      </c>
      <c r="C102" s="18" t="s">
        <v>79</v>
      </c>
      <c r="D102" s="19" t="s">
        <v>146</v>
      </c>
      <c r="E102" s="64">
        <v>0.5</v>
      </c>
      <c r="F102" s="18">
        <v>181.642</v>
      </c>
      <c r="G102" s="18">
        <v>182.03899999999999</v>
      </c>
      <c r="H102" s="18">
        <v>2</v>
      </c>
      <c r="I102" s="18">
        <f t="shared" ref="I102:I104" si="160">ROUNDDOWN(F102-(H102/100),3)</f>
        <v>181.62200000000001</v>
      </c>
      <c r="J102" s="18">
        <f t="shared" ref="J102:J104" si="161">ROUNDDOWN(G102+(H102/100),3)</f>
        <v>182.059</v>
      </c>
      <c r="K102" s="18">
        <f t="shared" si="151"/>
        <v>0.436</v>
      </c>
      <c r="L102" s="18">
        <f t="shared" si="152"/>
        <v>0.218</v>
      </c>
      <c r="M102" s="18">
        <f t="shared" ref="M102:M104" si="162">ROUNDDOWN(I102-L102,3)</f>
        <v>181.404</v>
      </c>
      <c r="N102" s="18" t="s">
        <v>73</v>
      </c>
      <c r="O102" s="18">
        <f t="shared" si="154"/>
        <v>0.436</v>
      </c>
      <c r="P102" s="18">
        <f t="shared" ref="P102:P104" si="163">ROUNDDOWN(I102-O102,3)</f>
        <v>181.18600000000001</v>
      </c>
      <c r="Q102" s="18" t="s">
        <v>73</v>
      </c>
      <c r="R102" s="18">
        <f t="shared" si="156"/>
        <v>0.65400000000000003</v>
      </c>
      <c r="S102" s="18">
        <f t="shared" ref="S102:S104" si="164">ROUNDDOWN(I102-R102,3)</f>
        <v>180.96799999999999</v>
      </c>
      <c r="T102" s="18" t="s">
        <v>73</v>
      </c>
      <c r="U102" s="18">
        <f t="shared" si="158"/>
        <v>0.872</v>
      </c>
      <c r="V102" s="18">
        <f t="shared" ref="V102:V104" si="165">ROUNDDOWN(I102-U102,3)</f>
        <v>180.75</v>
      </c>
      <c r="W102" s="18" t="s">
        <v>73</v>
      </c>
      <c r="X102" s="18" t="s">
        <v>56</v>
      </c>
    </row>
    <row r="103" spans="1:24" ht="35.1" customHeight="1">
      <c r="A103" s="33">
        <v>99</v>
      </c>
      <c r="B103" s="18" t="s">
        <v>79</v>
      </c>
      <c r="C103" s="18" t="s">
        <v>79</v>
      </c>
      <c r="D103" s="19" t="s">
        <v>146</v>
      </c>
      <c r="E103" s="64">
        <v>0.20833333333333334</v>
      </c>
      <c r="F103" s="18">
        <v>181.88200000000001</v>
      </c>
      <c r="G103" s="18">
        <v>182.059</v>
      </c>
      <c r="H103" s="18">
        <v>2</v>
      </c>
      <c r="I103" s="18">
        <f t="shared" si="160"/>
        <v>181.86199999999999</v>
      </c>
      <c r="J103" s="18">
        <f t="shared" si="161"/>
        <v>182.07900000000001</v>
      </c>
      <c r="K103" s="18">
        <f t="shared" si="151"/>
        <v>0.217</v>
      </c>
      <c r="L103" s="18">
        <f t="shared" si="152"/>
        <v>0.108</v>
      </c>
      <c r="M103" s="18">
        <f t="shared" si="162"/>
        <v>181.75399999999999</v>
      </c>
      <c r="N103" s="18" t="s">
        <v>55</v>
      </c>
      <c r="O103" s="18">
        <f t="shared" si="154"/>
        <v>0.217</v>
      </c>
      <c r="P103" s="18">
        <f t="shared" si="163"/>
        <v>181.64500000000001</v>
      </c>
      <c r="Q103" s="18" t="s">
        <v>55</v>
      </c>
      <c r="R103" s="18">
        <f t="shared" si="156"/>
        <v>0.32500000000000001</v>
      </c>
      <c r="S103" s="18">
        <f t="shared" si="164"/>
        <v>181.53700000000001</v>
      </c>
      <c r="T103" s="18" t="s">
        <v>55</v>
      </c>
      <c r="U103" s="18">
        <f t="shared" si="158"/>
        <v>0.434</v>
      </c>
      <c r="V103" s="18">
        <f t="shared" si="165"/>
        <v>181.428</v>
      </c>
      <c r="W103" s="18" t="s">
        <v>73</v>
      </c>
      <c r="X103" s="18" t="s">
        <v>56</v>
      </c>
    </row>
    <row r="104" spans="1:24" ht="35.1" customHeight="1">
      <c r="A104" s="32">
        <v>100</v>
      </c>
      <c r="B104" s="23" t="s">
        <v>80</v>
      </c>
      <c r="C104" s="23" t="s">
        <v>79</v>
      </c>
      <c r="D104" s="22" t="s">
        <v>147</v>
      </c>
      <c r="E104" s="64">
        <v>0.29166666666666669</v>
      </c>
      <c r="F104" s="23">
        <v>182.786</v>
      </c>
      <c r="G104" s="23">
        <v>183.45099999999999</v>
      </c>
      <c r="H104" s="18">
        <v>2</v>
      </c>
      <c r="I104" s="18">
        <f t="shared" si="160"/>
        <v>182.76599999999999</v>
      </c>
      <c r="J104" s="18">
        <f t="shared" si="161"/>
        <v>183.471</v>
      </c>
      <c r="K104" s="18">
        <f t="shared" si="151"/>
        <v>0.70499999999999996</v>
      </c>
      <c r="L104" s="18">
        <f t="shared" si="152"/>
        <v>0.35199999999999998</v>
      </c>
      <c r="M104" s="18">
        <f t="shared" si="162"/>
        <v>182.41399999999999</v>
      </c>
      <c r="N104" s="18" t="s">
        <v>73</v>
      </c>
      <c r="O104" s="18">
        <f t="shared" si="154"/>
        <v>0.70499999999999996</v>
      </c>
      <c r="P104" s="18">
        <f t="shared" si="163"/>
        <v>182.06100000000001</v>
      </c>
      <c r="Q104" s="18" t="s">
        <v>73</v>
      </c>
      <c r="R104" s="18">
        <f t="shared" si="156"/>
        <v>1.0569999999999999</v>
      </c>
      <c r="S104" s="18">
        <f t="shared" si="164"/>
        <v>181.709</v>
      </c>
      <c r="T104" s="18" t="s">
        <v>73</v>
      </c>
      <c r="U104" s="18">
        <f t="shared" si="158"/>
        <v>1.41</v>
      </c>
      <c r="V104" s="18">
        <f t="shared" si="165"/>
        <v>181.35599999999999</v>
      </c>
      <c r="W104" s="18" t="s">
        <v>73</v>
      </c>
      <c r="X104" s="18" t="s">
        <v>56</v>
      </c>
    </row>
    <row r="105" spans="1:24" ht="35.1" customHeight="1">
      <c r="A105" s="18">
        <v>101</v>
      </c>
      <c r="B105" s="18" t="s">
        <v>80</v>
      </c>
      <c r="C105" s="18" t="s">
        <v>80</v>
      </c>
      <c r="D105" s="52" t="s">
        <v>148</v>
      </c>
      <c r="E105" s="64">
        <v>0.41666666666666669</v>
      </c>
      <c r="F105" s="18">
        <v>181.58</v>
      </c>
      <c r="G105" s="18">
        <v>181.26499999999999</v>
      </c>
      <c r="H105" s="18">
        <v>2</v>
      </c>
      <c r="I105" s="62">
        <f t="shared" si="102"/>
        <v>181.6</v>
      </c>
      <c r="J105" s="18">
        <f t="shared" si="103"/>
        <v>181.245</v>
      </c>
      <c r="K105" s="18">
        <f t="shared" ref="K105:K110" si="166">ABS(ROUNDDOWN(I105-J105,3))</f>
        <v>0.35399999999999998</v>
      </c>
      <c r="L105" s="18">
        <f t="shared" ref="L105:L110" si="167">ROUNDDOWN(K105*0.5,3)</f>
        <v>0.17699999999999999</v>
      </c>
      <c r="M105" s="62">
        <f t="shared" ref="M105:M108" si="168">ROUNDDOWN(I105+L105,3)</f>
        <v>181.77699999999999</v>
      </c>
      <c r="N105" s="18" t="s">
        <v>55</v>
      </c>
      <c r="O105" s="18">
        <f t="shared" ref="O105:O110" si="169">ROUNDDOWN(K105*1,3)</f>
        <v>0.35399999999999998</v>
      </c>
      <c r="P105" s="62">
        <f t="shared" ref="P105:P108" si="170">ROUNDDOWN(I105+O105,3)</f>
        <v>181.95400000000001</v>
      </c>
      <c r="Q105" s="18" t="s">
        <v>55</v>
      </c>
      <c r="R105" s="18">
        <f t="shared" ref="R105:R110" si="171">ROUNDDOWN(K105*1.5,3)</f>
        <v>0.53100000000000003</v>
      </c>
      <c r="S105" s="62">
        <f t="shared" ref="S105:S108" si="172">ROUNDDOWN(I105+R105,3)</f>
        <v>182.131</v>
      </c>
      <c r="T105" s="18" t="s">
        <v>55</v>
      </c>
      <c r="U105" s="18">
        <f t="shared" ref="U105:U110" si="173">ROUNDDOWN(K105*2,3)</f>
        <v>0.70799999999999996</v>
      </c>
      <c r="V105" s="62">
        <f t="shared" ref="V105:V108" si="174">ROUNDDOWN(I105+U105,3)</f>
        <v>182.30799999999999</v>
      </c>
      <c r="W105" s="18" t="s">
        <v>55</v>
      </c>
      <c r="X105" s="18" t="s">
        <v>38</v>
      </c>
    </row>
    <row r="106" spans="1:24" ht="35.1" customHeight="1">
      <c r="A106" s="32">
        <v>102</v>
      </c>
      <c r="B106" s="18" t="s">
        <v>80</v>
      </c>
      <c r="C106" s="18" t="s">
        <v>80</v>
      </c>
      <c r="D106" s="18" t="s">
        <v>85</v>
      </c>
      <c r="E106" s="64">
        <v>0.625</v>
      </c>
      <c r="F106" s="18">
        <v>180.66300000000001</v>
      </c>
      <c r="G106" s="18">
        <v>180.36199999999999</v>
      </c>
      <c r="H106" s="18">
        <v>2</v>
      </c>
      <c r="I106" s="62">
        <f t="shared" si="102"/>
        <v>180.68299999999999</v>
      </c>
      <c r="J106" s="18">
        <f t="shared" si="103"/>
        <v>180.34200000000001</v>
      </c>
      <c r="K106" s="18">
        <f t="shared" si="166"/>
        <v>0.34</v>
      </c>
      <c r="L106" s="18">
        <f t="shared" si="167"/>
        <v>0.17</v>
      </c>
      <c r="M106" s="62">
        <f t="shared" si="168"/>
        <v>180.85300000000001</v>
      </c>
      <c r="N106" s="18" t="s">
        <v>55</v>
      </c>
      <c r="O106" s="18">
        <f t="shared" si="169"/>
        <v>0.34</v>
      </c>
      <c r="P106" s="62">
        <f t="shared" si="170"/>
        <v>181.023</v>
      </c>
      <c r="Q106" s="18" t="s">
        <v>55</v>
      </c>
      <c r="R106" s="18">
        <f t="shared" si="171"/>
        <v>0.51</v>
      </c>
      <c r="S106" s="62">
        <f t="shared" si="172"/>
        <v>181.19300000000001</v>
      </c>
      <c r="T106" s="18" t="s">
        <v>55</v>
      </c>
      <c r="U106" s="18">
        <f t="shared" si="173"/>
        <v>0.68</v>
      </c>
      <c r="V106" s="62">
        <f t="shared" si="174"/>
        <v>181.363</v>
      </c>
      <c r="W106" s="18" t="s">
        <v>55</v>
      </c>
      <c r="X106" s="18" t="s">
        <v>38</v>
      </c>
    </row>
    <row r="107" spans="1:24" ht="35.1" customHeight="1">
      <c r="A107" s="18">
        <v>103</v>
      </c>
      <c r="B107" s="18" t="s">
        <v>80</v>
      </c>
      <c r="C107" s="18" t="s">
        <v>80</v>
      </c>
      <c r="D107" s="18" t="s">
        <v>85</v>
      </c>
      <c r="E107" s="64">
        <v>0.29166666666666669</v>
      </c>
      <c r="F107" s="18">
        <v>180.726</v>
      </c>
      <c r="G107" s="18">
        <v>180.41900000000001</v>
      </c>
      <c r="H107" s="18">
        <v>2</v>
      </c>
      <c r="I107" s="62">
        <f t="shared" si="102"/>
        <v>180.74600000000001</v>
      </c>
      <c r="J107" s="18">
        <f t="shared" si="103"/>
        <v>180.399</v>
      </c>
      <c r="K107" s="18">
        <f t="shared" si="166"/>
        <v>0.34699999999999998</v>
      </c>
      <c r="L107" s="18">
        <f t="shared" si="167"/>
        <v>0.17299999999999999</v>
      </c>
      <c r="M107" s="62">
        <f t="shared" si="168"/>
        <v>180.91900000000001</v>
      </c>
      <c r="N107" s="18" t="s">
        <v>73</v>
      </c>
      <c r="O107" s="18">
        <f t="shared" si="169"/>
        <v>0.34699999999999998</v>
      </c>
      <c r="P107" s="62">
        <f t="shared" si="170"/>
        <v>181.09299999999999</v>
      </c>
      <c r="Q107" s="18" t="s">
        <v>73</v>
      </c>
      <c r="R107" s="18">
        <f t="shared" si="171"/>
        <v>0.52</v>
      </c>
      <c r="S107" s="62">
        <f t="shared" si="172"/>
        <v>181.26599999999999</v>
      </c>
      <c r="T107" s="18" t="s">
        <v>73</v>
      </c>
      <c r="U107" s="18">
        <f t="shared" si="173"/>
        <v>0.69399999999999995</v>
      </c>
      <c r="V107" s="62">
        <f t="shared" si="174"/>
        <v>181.44</v>
      </c>
      <c r="W107" s="18" t="s">
        <v>73</v>
      </c>
      <c r="X107" s="18" t="s">
        <v>38</v>
      </c>
    </row>
    <row r="108" spans="1:24" ht="35.1" customHeight="1">
      <c r="A108" s="32">
        <v>104</v>
      </c>
      <c r="B108" s="18" t="s">
        <v>80</v>
      </c>
      <c r="C108" s="18" t="s">
        <v>80</v>
      </c>
      <c r="D108" s="18" t="s">
        <v>149</v>
      </c>
      <c r="E108" s="64">
        <v>0.70833333333333337</v>
      </c>
      <c r="F108" s="18">
        <v>180.29300000000001</v>
      </c>
      <c r="G108" s="18">
        <v>179.696</v>
      </c>
      <c r="H108" s="18">
        <v>2</v>
      </c>
      <c r="I108" s="62">
        <f t="shared" si="102"/>
        <v>180.31299999999999</v>
      </c>
      <c r="J108" s="18">
        <f t="shared" si="103"/>
        <v>179.67599999999999</v>
      </c>
      <c r="K108" s="18">
        <f t="shared" si="166"/>
        <v>0.63700000000000001</v>
      </c>
      <c r="L108" s="18">
        <f t="shared" si="167"/>
        <v>0.318</v>
      </c>
      <c r="M108" s="62">
        <f t="shared" si="168"/>
        <v>180.631</v>
      </c>
      <c r="N108" s="18" t="s">
        <v>55</v>
      </c>
      <c r="O108" s="18">
        <f t="shared" si="169"/>
        <v>0.63700000000000001</v>
      </c>
      <c r="P108" s="62">
        <f t="shared" si="170"/>
        <v>180.95</v>
      </c>
      <c r="Q108" s="18" t="s">
        <v>55</v>
      </c>
      <c r="R108" s="18">
        <f t="shared" si="171"/>
        <v>0.95499999999999996</v>
      </c>
      <c r="S108" s="62">
        <f t="shared" si="172"/>
        <v>181.268</v>
      </c>
      <c r="T108" s="18" t="s">
        <v>55</v>
      </c>
      <c r="U108" s="18">
        <f t="shared" si="173"/>
        <v>1.274</v>
      </c>
      <c r="V108" s="62">
        <f t="shared" si="174"/>
        <v>181.58699999999999</v>
      </c>
      <c r="W108" s="18" t="s">
        <v>55</v>
      </c>
      <c r="X108" s="18" t="s">
        <v>38</v>
      </c>
    </row>
    <row r="109" spans="1:24" ht="35.1" customHeight="1">
      <c r="A109" s="18">
        <v>105</v>
      </c>
      <c r="B109" s="18" t="s">
        <v>80</v>
      </c>
      <c r="C109" s="18" t="s">
        <v>79</v>
      </c>
      <c r="D109" s="18" t="s">
        <v>149</v>
      </c>
      <c r="E109" s="64">
        <v>0.375</v>
      </c>
      <c r="F109" s="18">
        <v>179.62700000000001</v>
      </c>
      <c r="G109" s="18">
        <v>180.12799999999999</v>
      </c>
      <c r="H109" s="18">
        <v>2</v>
      </c>
      <c r="I109" s="18">
        <f t="shared" ref="I109:I110" si="175">ROUNDDOWN(F109-(H109/100),3)</f>
        <v>179.607</v>
      </c>
      <c r="J109" s="18">
        <f t="shared" ref="J109:J110" si="176">ROUNDDOWN(G109+(H109/100),3)</f>
        <v>180.148</v>
      </c>
      <c r="K109" s="18">
        <f t="shared" si="166"/>
        <v>0.54</v>
      </c>
      <c r="L109" s="18">
        <f t="shared" si="167"/>
        <v>0.27</v>
      </c>
      <c r="M109" s="18">
        <f t="shared" ref="M109:M110" si="177">ROUNDDOWN(I109-L109,3)</f>
        <v>179.33699999999999</v>
      </c>
      <c r="N109" s="18" t="s">
        <v>55</v>
      </c>
      <c r="O109" s="18">
        <f t="shared" si="169"/>
        <v>0.54</v>
      </c>
      <c r="P109" s="18">
        <f t="shared" ref="P109:P110" si="178">ROUNDDOWN(I109-O109,3)</f>
        <v>179.06700000000001</v>
      </c>
      <c r="Q109" s="18" t="s">
        <v>73</v>
      </c>
      <c r="R109" s="18">
        <f t="shared" si="171"/>
        <v>0.81</v>
      </c>
      <c r="S109" s="18">
        <f t="shared" ref="S109:S110" si="179">ROUNDDOWN(I109-R109,3)</f>
        <v>178.797</v>
      </c>
      <c r="T109" s="18" t="s">
        <v>73</v>
      </c>
      <c r="U109" s="18">
        <f t="shared" si="173"/>
        <v>1.08</v>
      </c>
      <c r="V109" s="18">
        <f t="shared" ref="V109:V110" si="180">ROUNDDOWN(I109-U109,3)</f>
        <v>178.52699999999999</v>
      </c>
      <c r="W109" s="18" t="s">
        <v>73</v>
      </c>
      <c r="X109" s="18" t="s">
        <v>56</v>
      </c>
    </row>
    <row r="110" spans="1:24" ht="35.1" customHeight="1">
      <c r="A110" s="32">
        <v>106</v>
      </c>
      <c r="B110" s="18" t="s">
        <v>80</v>
      </c>
      <c r="C110" s="18" t="s">
        <v>79</v>
      </c>
      <c r="D110" s="18" t="s">
        <v>149</v>
      </c>
      <c r="E110" s="64">
        <v>0.29166666666666669</v>
      </c>
      <c r="F110" s="18">
        <v>179.887</v>
      </c>
      <c r="G110" s="18">
        <v>180.29300000000001</v>
      </c>
      <c r="H110" s="18">
        <v>2</v>
      </c>
      <c r="I110" s="18">
        <f t="shared" si="175"/>
        <v>179.86699999999999</v>
      </c>
      <c r="J110" s="18">
        <f t="shared" si="176"/>
        <v>180.31299999999999</v>
      </c>
      <c r="K110" s="18">
        <f t="shared" si="166"/>
        <v>0.44500000000000001</v>
      </c>
      <c r="L110" s="18">
        <f t="shared" si="167"/>
        <v>0.222</v>
      </c>
      <c r="M110" s="18">
        <f t="shared" si="177"/>
        <v>179.64500000000001</v>
      </c>
      <c r="N110" s="18" t="s">
        <v>55</v>
      </c>
      <c r="O110" s="18">
        <f t="shared" si="169"/>
        <v>0.44500000000000001</v>
      </c>
      <c r="P110" s="18">
        <f t="shared" si="178"/>
        <v>179.422</v>
      </c>
      <c r="Q110" s="18" t="s">
        <v>55</v>
      </c>
      <c r="R110" s="18">
        <f t="shared" si="171"/>
        <v>0.66700000000000004</v>
      </c>
      <c r="S110" s="18">
        <f t="shared" si="179"/>
        <v>179.2</v>
      </c>
      <c r="T110" s="18" t="s">
        <v>73</v>
      </c>
      <c r="U110" s="18">
        <f t="shared" si="173"/>
        <v>0.89</v>
      </c>
      <c r="V110" s="18">
        <f t="shared" si="180"/>
        <v>178.977</v>
      </c>
      <c r="W110" s="18" t="s">
        <v>73</v>
      </c>
      <c r="X110" s="18" t="s">
        <v>56</v>
      </c>
    </row>
    <row r="111" spans="1:24" ht="35.1" customHeight="1">
      <c r="A111" s="18">
        <v>107</v>
      </c>
      <c r="B111" s="18" t="s">
        <v>80</v>
      </c>
      <c r="C111" s="18" t="s">
        <v>80</v>
      </c>
      <c r="D111" s="18" t="s">
        <v>150</v>
      </c>
      <c r="E111" s="64">
        <v>0.41666666666666669</v>
      </c>
      <c r="F111" s="18">
        <v>179.011</v>
      </c>
      <c r="G111" s="18">
        <v>178.55500000000001</v>
      </c>
      <c r="H111" s="18">
        <v>2</v>
      </c>
      <c r="I111" s="62">
        <f t="shared" si="102"/>
        <v>179.03100000000001</v>
      </c>
      <c r="J111" s="18">
        <f t="shared" si="103"/>
        <v>178.535</v>
      </c>
      <c r="K111" s="18">
        <f t="shared" ref="K111:K117" si="181">ABS(ROUNDDOWN(I111-J111,3))</f>
        <v>0.496</v>
      </c>
      <c r="L111" s="18">
        <f t="shared" ref="L111:L117" si="182">ROUNDDOWN(K111*0.5,3)</f>
        <v>0.248</v>
      </c>
      <c r="M111" s="62">
        <f t="shared" ref="M111:M117" si="183">ROUNDDOWN(I111+L111,3)</f>
        <v>179.279</v>
      </c>
      <c r="N111" s="18" t="s">
        <v>55</v>
      </c>
      <c r="O111" s="18">
        <f t="shared" ref="O111:O117" si="184">ROUNDDOWN(K111*1,3)</f>
        <v>0.496</v>
      </c>
      <c r="P111" s="62">
        <f t="shared" ref="P111:P117" si="185">ROUNDDOWN(I111+O111,3)</f>
        <v>179.52699999999999</v>
      </c>
      <c r="Q111" s="18" t="s">
        <v>55</v>
      </c>
      <c r="R111" s="18">
        <f t="shared" ref="R111:R117" si="186">ROUNDDOWN(K111*1.5,3)</f>
        <v>0.74399999999999999</v>
      </c>
      <c r="S111" s="62">
        <f t="shared" ref="S111:S117" si="187">ROUNDDOWN(I111+R111,3)</f>
        <v>179.77500000000001</v>
      </c>
      <c r="T111" s="18" t="s">
        <v>55</v>
      </c>
      <c r="U111" s="18">
        <f t="shared" ref="U111:U117" si="188">ROUNDDOWN(K111*2,3)</f>
        <v>0.99199999999999999</v>
      </c>
      <c r="V111" s="62">
        <f t="shared" ref="V111:V117" si="189">ROUNDDOWN(I111+U111,3)</f>
        <v>180.023</v>
      </c>
      <c r="W111" s="18" t="s">
        <v>55</v>
      </c>
      <c r="X111" s="18" t="s">
        <v>38</v>
      </c>
    </row>
    <row r="112" spans="1:24" ht="35.1" customHeight="1">
      <c r="A112" s="32">
        <v>108</v>
      </c>
      <c r="B112" s="18" t="s">
        <v>80</v>
      </c>
      <c r="C112" s="18" t="s">
        <v>80</v>
      </c>
      <c r="D112" s="18" t="s">
        <v>96</v>
      </c>
      <c r="E112" s="64">
        <v>0.41666666666666669</v>
      </c>
      <c r="F112" s="18">
        <v>177.95699999999999</v>
      </c>
      <c r="G112" s="18">
        <v>177.5</v>
      </c>
      <c r="H112" s="18">
        <v>2</v>
      </c>
      <c r="I112" s="62">
        <f t="shared" si="102"/>
        <v>177.977</v>
      </c>
      <c r="J112" s="18">
        <f t="shared" si="103"/>
        <v>177.48</v>
      </c>
      <c r="K112" s="18">
        <f t="shared" si="181"/>
        <v>0.497</v>
      </c>
      <c r="L112" s="18">
        <f t="shared" si="182"/>
        <v>0.248</v>
      </c>
      <c r="M112" s="62">
        <f t="shared" si="183"/>
        <v>178.22499999999999</v>
      </c>
      <c r="N112" s="18" t="s">
        <v>55</v>
      </c>
      <c r="O112" s="18">
        <f t="shared" si="184"/>
        <v>0.497</v>
      </c>
      <c r="P112" s="62">
        <f t="shared" si="185"/>
        <v>178.47399999999999</v>
      </c>
      <c r="Q112" s="18" t="s">
        <v>55</v>
      </c>
      <c r="R112" s="18">
        <f t="shared" si="186"/>
        <v>0.745</v>
      </c>
      <c r="S112" s="62">
        <f t="shared" si="187"/>
        <v>178.72200000000001</v>
      </c>
      <c r="T112" s="18" t="s">
        <v>55</v>
      </c>
      <c r="U112" s="18">
        <f t="shared" si="188"/>
        <v>0.99399999999999999</v>
      </c>
      <c r="V112" s="62">
        <f t="shared" si="189"/>
        <v>178.971</v>
      </c>
      <c r="W112" s="18" t="s">
        <v>55</v>
      </c>
      <c r="X112" s="18" t="s">
        <v>38</v>
      </c>
    </row>
    <row r="113" spans="1:24" ht="35.1" customHeight="1">
      <c r="A113" s="18">
        <v>109</v>
      </c>
      <c r="B113" s="18" t="s">
        <v>80</v>
      </c>
      <c r="C113" s="18" t="s">
        <v>80</v>
      </c>
      <c r="D113" s="18" t="s">
        <v>151</v>
      </c>
      <c r="E113" s="64">
        <v>0.41666666666666669</v>
      </c>
      <c r="F113" s="18">
        <v>178.00200000000001</v>
      </c>
      <c r="G113" s="18">
        <v>177.578</v>
      </c>
      <c r="H113" s="18">
        <v>2</v>
      </c>
      <c r="I113" s="62">
        <f t="shared" si="102"/>
        <v>178.02199999999999</v>
      </c>
      <c r="J113" s="18">
        <f t="shared" si="103"/>
        <v>177.55799999999999</v>
      </c>
      <c r="K113" s="18">
        <f t="shared" si="181"/>
        <v>0.46300000000000002</v>
      </c>
      <c r="L113" s="18">
        <f t="shared" si="182"/>
        <v>0.23100000000000001</v>
      </c>
      <c r="M113" s="62">
        <f t="shared" si="183"/>
        <v>178.25299999999999</v>
      </c>
      <c r="N113" s="18" t="s">
        <v>55</v>
      </c>
      <c r="O113" s="18">
        <f t="shared" si="184"/>
        <v>0.46300000000000002</v>
      </c>
      <c r="P113" s="62">
        <f t="shared" si="185"/>
        <v>178.48500000000001</v>
      </c>
      <c r="Q113" s="18" t="s">
        <v>55</v>
      </c>
      <c r="R113" s="18">
        <f t="shared" si="186"/>
        <v>0.69399999999999995</v>
      </c>
      <c r="S113" s="62">
        <f t="shared" si="187"/>
        <v>178.71600000000001</v>
      </c>
      <c r="T113" s="18" t="s">
        <v>55</v>
      </c>
      <c r="U113" s="18">
        <f t="shared" si="188"/>
        <v>0.92600000000000005</v>
      </c>
      <c r="V113" s="62">
        <f t="shared" si="189"/>
        <v>178.94800000000001</v>
      </c>
      <c r="W113" s="18" t="s">
        <v>73</v>
      </c>
      <c r="X113" s="18" t="s">
        <v>38</v>
      </c>
    </row>
    <row r="114" spans="1:24" ht="35.1" customHeight="1">
      <c r="A114" s="32">
        <v>110</v>
      </c>
      <c r="B114" s="18" t="s">
        <v>80</v>
      </c>
      <c r="C114" s="18" t="s">
        <v>80</v>
      </c>
      <c r="D114" s="18" t="s">
        <v>152</v>
      </c>
      <c r="E114" s="64">
        <v>0.70833333333333337</v>
      </c>
      <c r="F114" s="18">
        <v>177.833</v>
      </c>
      <c r="G114" s="18">
        <v>177.39400000000001</v>
      </c>
      <c r="H114" s="18">
        <v>2</v>
      </c>
      <c r="I114" s="62">
        <f t="shared" si="102"/>
        <v>177.85300000000001</v>
      </c>
      <c r="J114" s="18">
        <f t="shared" si="103"/>
        <v>177.374</v>
      </c>
      <c r="K114" s="18">
        <f t="shared" si="181"/>
        <v>0.47899999999999998</v>
      </c>
      <c r="L114" s="18">
        <f t="shared" si="182"/>
        <v>0.23899999999999999</v>
      </c>
      <c r="M114" s="62">
        <f t="shared" si="183"/>
        <v>178.09200000000001</v>
      </c>
      <c r="N114" s="18" t="s">
        <v>55</v>
      </c>
      <c r="O114" s="18">
        <f t="shared" si="184"/>
        <v>0.47899999999999998</v>
      </c>
      <c r="P114" s="62">
        <f t="shared" si="185"/>
        <v>178.33199999999999</v>
      </c>
      <c r="Q114" s="18" t="s">
        <v>55</v>
      </c>
      <c r="R114" s="18">
        <f t="shared" si="186"/>
        <v>0.71799999999999997</v>
      </c>
      <c r="S114" s="62">
        <f t="shared" si="187"/>
        <v>178.571</v>
      </c>
      <c r="T114" s="18" t="s">
        <v>55</v>
      </c>
      <c r="U114" s="18">
        <f t="shared" si="188"/>
        <v>0.95799999999999996</v>
      </c>
      <c r="V114" s="62">
        <f t="shared" si="189"/>
        <v>178.81100000000001</v>
      </c>
      <c r="W114" s="18" t="s">
        <v>55</v>
      </c>
      <c r="X114" s="18" t="s">
        <v>38</v>
      </c>
    </row>
    <row r="115" spans="1:24" ht="35.1" customHeight="1">
      <c r="A115" s="18">
        <v>111</v>
      </c>
      <c r="B115" s="18" t="s">
        <v>80</v>
      </c>
      <c r="C115" s="18" t="s">
        <v>80</v>
      </c>
      <c r="D115" s="18" t="s">
        <v>152</v>
      </c>
      <c r="E115" s="64">
        <v>0.5</v>
      </c>
      <c r="F115" s="18">
        <v>177.18899999999999</v>
      </c>
      <c r="G115" s="18">
        <v>176.786</v>
      </c>
      <c r="H115" s="18">
        <v>2</v>
      </c>
      <c r="I115" s="62">
        <f t="shared" si="102"/>
        <v>177.209</v>
      </c>
      <c r="J115" s="18">
        <f t="shared" si="103"/>
        <v>176.76599999999999</v>
      </c>
      <c r="K115" s="18">
        <f t="shared" si="181"/>
        <v>0.443</v>
      </c>
      <c r="L115" s="18">
        <f t="shared" si="182"/>
        <v>0.221</v>
      </c>
      <c r="M115" s="62">
        <f t="shared" si="183"/>
        <v>177.43</v>
      </c>
      <c r="N115" s="18" t="s">
        <v>55</v>
      </c>
      <c r="O115" s="18">
        <f t="shared" si="184"/>
        <v>0.443</v>
      </c>
      <c r="P115" s="62">
        <f t="shared" si="185"/>
        <v>177.65199999999999</v>
      </c>
      <c r="Q115" s="18" t="s">
        <v>55</v>
      </c>
      <c r="R115" s="18">
        <f t="shared" si="186"/>
        <v>0.66400000000000003</v>
      </c>
      <c r="S115" s="62">
        <f t="shared" si="187"/>
        <v>177.87299999999999</v>
      </c>
      <c r="T115" s="18" t="s">
        <v>55</v>
      </c>
      <c r="U115" s="18">
        <f t="shared" si="188"/>
        <v>0.88600000000000001</v>
      </c>
      <c r="V115" s="62">
        <f t="shared" si="189"/>
        <v>178.095</v>
      </c>
      <c r="W115" s="18" t="s">
        <v>73</v>
      </c>
      <c r="X115" s="18" t="s">
        <v>38</v>
      </c>
    </row>
    <row r="116" spans="1:24" ht="35.1" customHeight="1">
      <c r="A116" s="32">
        <v>112</v>
      </c>
      <c r="B116" s="18" t="s">
        <v>80</v>
      </c>
      <c r="C116" s="18" t="s">
        <v>80</v>
      </c>
      <c r="D116" s="18" t="s">
        <v>152</v>
      </c>
      <c r="E116" s="64">
        <v>0.125</v>
      </c>
      <c r="F116" s="18">
        <v>177</v>
      </c>
      <c r="G116" s="18">
        <v>176.59200000000001</v>
      </c>
      <c r="H116" s="18">
        <v>2</v>
      </c>
      <c r="I116" s="62">
        <f t="shared" si="102"/>
        <v>177.02</v>
      </c>
      <c r="J116" s="18">
        <f t="shared" si="103"/>
        <v>176.572</v>
      </c>
      <c r="K116" s="18">
        <f t="shared" si="181"/>
        <v>0.44800000000000001</v>
      </c>
      <c r="L116" s="18">
        <f t="shared" si="182"/>
        <v>0.224</v>
      </c>
      <c r="M116" s="62">
        <f t="shared" si="183"/>
        <v>177.244</v>
      </c>
      <c r="N116" s="18" t="s">
        <v>55</v>
      </c>
      <c r="O116" s="18">
        <f t="shared" si="184"/>
        <v>0.44800000000000001</v>
      </c>
      <c r="P116" s="62">
        <f t="shared" si="185"/>
        <v>177.46799999999999</v>
      </c>
      <c r="Q116" s="18" t="s">
        <v>55</v>
      </c>
      <c r="R116" s="18">
        <f t="shared" si="186"/>
        <v>0.67200000000000004</v>
      </c>
      <c r="S116" s="62">
        <f t="shared" si="187"/>
        <v>177.69200000000001</v>
      </c>
      <c r="T116" s="18" t="s">
        <v>55</v>
      </c>
      <c r="U116" s="18">
        <f t="shared" si="188"/>
        <v>0.89600000000000002</v>
      </c>
      <c r="V116" s="62">
        <f t="shared" si="189"/>
        <v>177.916</v>
      </c>
      <c r="W116" s="18" t="s">
        <v>55</v>
      </c>
      <c r="X116" s="18" t="s">
        <v>38</v>
      </c>
    </row>
    <row r="117" spans="1:24" ht="35.1" customHeight="1">
      <c r="A117" s="18">
        <v>113</v>
      </c>
      <c r="B117" s="18" t="s">
        <v>79</v>
      </c>
      <c r="C117" s="18" t="s">
        <v>80</v>
      </c>
      <c r="D117" s="18" t="s">
        <v>153</v>
      </c>
      <c r="E117" s="64">
        <v>0.66666666666666663</v>
      </c>
      <c r="F117" s="18">
        <v>176.304</v>
      </c>
      <c r="G117" s="18">
        <v>175.70400000000001</v>
      </c>
      <c r="H117" s="18">
        <v>2</v>
      </c>
      <c r="I117" s="62">
        <f t="shared" si="102"/>
        <v>176.32400000000001</v>
      </c>
      <c r="J117" s="18">
        <f t="shared" si="103"/>
        <v>175.684</v>
      </c>
      <c r="K117" s="18">
        <f t="shared" si="181"/>
        <v>0.64</v>
      </c>
      <c r="L117" s="18">
        <f t="shared" si="182"/>
        <v>0.32</v>
      </c>
      <c r="M117" s="62">
        <f t="shared" si="183"/>
        <v>176.64400000000001</v>
      </c>
      <c r="N117" s="18" t="s">
        <v>73</v>
      </c>
      <c r="O117" s="18">
        <f t="shared" si="184"/>
        <v>0.64</v>
      </c>
      <c r="P117" s="62">
        <f t="shared" si="185"/>
        <v>176.964</v>
      </c>
      <c r="Q117" s="18" t="s">
        <v>73</v>
      </c>
      <c r="R117" s="18">
        <f t="shared" si="186"/>
        <v>0.96</v>
      </c>
      <c r="S117" s="62">
        <f t="shared" si="187"/>
        <v>177.28399999999999</v>
      </c>
      <c r="T117" s="18" t="s">
        <v>73</v>
      </c>
      <c r="U117" s="18">
        <f t="shared" si="188"/>
        <v>1.28</v>
      </c>
      <c r="V117" s="62">
        <f t="shared" si="189"/>
        <v>177.60400000000001</v>
      </c>
      <c r="W117" s="18" t="s">
        <v>73</v>
      </c>
      <c r="X117" s="18" t="s">
        <v>38</v>
      </c>
    </row>
    <row r="118" spans="1:24" ht="35.1" customHeight="1">
      <c r="A118" s="32">
        <v>114</v>
      </c>
      <c r="B118" s="18" t="s">
        <v>79</v>
      </c>
      <c r="C118" s="18" t="s">
        <v>79</v>
      </c>
      <c r="D118" s="18" t="s">
        <v>154</v>
      </c>
      <c r="E118" s="64">
        <v>0.20833333333333334</v>
      </c>
      <c r="F118" s="18">
        <v>177.28899999999999</v>
      </c>
      <c r="G118" s="18">
        <v>177.494</v>
      </c>
      <c r="H118" s="18">
        <v>2</v>
      </c>
      <c r="I118" s="18">
        <f>ROUNDDOWN(F118-(H118/100),3)</f>
        <v>177.26900000000001</v>
      </c>
      <c r="J118" s="18">
        <f>ROUNDDOWN(G118+(H118/100),3)</f>
        <v>177.51400000000001</v>
      </c>
      <c r="K118" s="18">
        <f>ABS(ROUNDDOWN(I118-J118,3))</f>
        <v>0.245</v>
      </c>
      <c r="L118" s="18">
        <f>ROUNDDOWN(K118*0.5,3)</f>
        <v>0.122</v>
      </c>
      <c r="M118" s="18">
        <f>ROUNDDOWN(I118-L118,3)</f>
        <v>177.14699999999999</v>
      </c>
      <c r="N118" s="18" t="s">
        <v>55</v>
      </c>
      <c r="O118" s="18">
        <f>ROUNDDOWN(K118*1,3)</f>
        <v>0.245</v>
      </c>
      <c r="P118" s="18">
        <f>ROUNDDOWN(I118-O118,3)</f>
        <v>177.024</v>
      </c>
      <c r="Q118" s="18" t="s">
        <v>55</v>
      </c>
      <c r="R118" s="18">
        <f>ROUNDDOWN(K118*1.5,3)</f>
        <v>0.36699999999999999</v>
      </c>
      <c r="S118" s="18">
        <f>ROUNDDOWN(I118-R118,3)</f>
        <v>176.90199999999999</v>
      </c>
      <c r="T118" s="18" t="s">
        <v>55</v>
      </c>
      <c r="U118" s="18">
        <f>ROUNDDOWN(K118*2,3)</f>
        <v>0.49</v>
      </c>
      <c r="V118" s="18">
        <f>ROUNDDOWN(I118-U118,3)</f>
        <v>176.779</v>
      </c>
      <c r="W118" s="18" t="s">
        <v>55</v>
      </c>
      <c r="X118" s="18" t="s">
        <v>56</v>
      </c>
    </row>
    <row r="119" spans="1:24" ht="35.1" customHeight="1">
      <c r="A119" s="18">
        <v>115</v>
      </c>
      <c r="B119" s="18" t="s">
        <v>80</v>
      </c>
      <c r="C119" s="18" t="s">
        <v>80</v>
      </c>
      <c r="D119" s="18" t="s">
        <v>155</v>
      </c>
      <c r="E119" s="64">
        <v>0.41666666666666669</v>
      </c>
      <c r="F119" s="18">
        <v>178.64099999999999</v>
      </c>
      <c r="G119" s="18">
        <v>178.06899999999999</v>
      </c>
      <c r="H119" s="18">
        <v>2</v>
      </c>
      <c r="I119" s="62">
        <f t="shared" si="102"/>
        <v>178.661</v>
      </c>
      <c r="J119" s="18">
        <f t="shared" si="103"/>
        <v>178.04900000000001</v>
      </c>
      <c r="K119" s="18">
        <f t="shared" ref="K119:K126" si="190">ABS(ROUNDDOWN(I119-J119,3))</f>
        <v>0.61099999999999999</v>
      </c>
      <c r="L119" s="18">
        <f t="shared" ref="L119:L126" si="191">ROUNDDOWN(K119*0.5,3)</f>
        <v>0.30499999999999999</v>
      </c>
      <c r="M119" s="62">
        <f t="shared" ref="M119:M126" si="192">ROUNDDOWN(I119+L119,3)</f>
        <v>178.96600000000001</v>
      </c>
      <c r="N119" s="18" t="s">
        <v>55</v>
      </c>
      <c r="O119" s="18">
        <f t="shared" ref="O119:O126" si="193">ROUNDDOWN(K119*1,3)</f>
        <v>0.61099999999999999</v>
      </c>
      <c r="P119" s="62">
        <f t="shared" ref="P119:P126" si="194">ROUNDDOWN(I119+O119,3)</f>
        <v>179.27199999999999</v>
      </c>
      <c r="Q119" s="18" t="s">
        <v>55</v>
      </c>
      <c r="R119" s="18">
        <f t="shared" ref="R119:R126" si="195">ROUNDDOWN(K119*1.5,3)</f>
        <v>0.91600000000000004</v>
      </c>
      <c r="S119" s="62">
        <f t="shared" ref="S119:S126" si="196">ROUNDDOWN(I119+R119,3)</f>
        <v>179.577</v>
      </c>
      <c r="T119" s="18" t="s">
        <v>55</v>
      </c>
      <c r="U119" s="18">
        <f t="shared" ref="U119:U126" si="197">ROUNDDOWN(K119*2,3)</f>
        <v>1.222</v>
      </c>
      <c r="V119" s="62">
        <f t="shared" ref="V119:V126" si="198">ROUNDDOWN(I119+U119,3)</f>
        <v>179.88300000000001</v>
      </c>
      <c r="W119" s="18" t="s">
        <v>73</v>
      </c>
      <c r="X119" s="18" t="s">
        <v>38</v>
      </c>
    </row>
    <row r="120" spans="1:24" ht="35.1" customHeight="1">
      <c r="A120" s="32">
        <v>116</v>
      </c>
      <c r="B120" s="18" t="s">
        <v>80</v>
      </c>
      <c r="C120" s="18" t="s">
        <v>80</v>
      </c>
      <c r="D120" s="18" t="s">
        <v>155</v>
      </c>
      <c r="E120" s="64">
        <v>0.33333333333333331</v>
      </c>
      <c r="F120" s="18">
        <v>178.3</v>
      </c>
      <c r="G120" s="18">
        <v>178.02199999999999</v>
      </c>
      <c r="H120" s="18">
        <v>2</v>
      </c>
      <c r="I120" s="62">
        <f t="shared" si="102"/>
        <v>178.32</v>
      </c>
      <c r="J120" s="18">
        <f t="shared" si="103"/>
        <v>178.00200000000001</v>
      </c>
      <c r="K120" s="18">
        <f t="shared" si="190"/>
        <v>0.317</v>
      </c>
      <c r="L120" s="18">
        <f t="shared" si="191"/>
        <v>0.158</v>
      </c>
      <c r="M120" s="62">
        <f t="shared" si="192"/>
        <v>178.47800000000001</v>
      </c>
      <c r="N120" s="18" t="s">
        <v>55</v>
      </c>
      <c r="O120" s="18">
        <f t="shared" si="193"/>
        <v>0.317</v>
      </c>
      <c r="P120" s="62">
        <f t="shared" si="194"/>
        <v>178.637</v>
      </c>
      <c r="Q120" s="18" t="s">
        <v>55</v>
      </c>
      <c r="R120" s="18">
        <f t="shared" si="195"/>
        <v>0.47499999999999998</v>
      </c>
      <c r="S120" s="62">
        <f t="shared" si="196"/>
        <v>178.79499999999999</v>
      </c>
      <c r="T120" s="18" t="s">
        <v>55</v>
      </c>
      <c r="U120" s="18">
        <f t="shared" si="197"/>
        <v>0.63400000000000001</v>
      </c>
      <c r="V120" s="62">
        <f t="shared" si="198"/>
        <v>178.95400000000001</v>
      </c>
      <c r="W120" s="18" t="s">
        <v>55</v>
      </c>
      <c r="X120" s="18" t="s">
        <v>38</v>
      </c>
    </row>
    <row r="121" spans="1:24" ht="35.1" customHeight="1">
      <c r="A121" s="18">
        <v>117</v>
      </c>
      <c r="B121" s="18" t="s">
        <v>80</v>
      </c>
      <c r="C121" s="18" t="s">
        <v>80</v>
      </c>
      <c r="D121" s="18" t="s">
        <v>156</v>
      </c>
      <c r="E121" s="64">
        <v>0.66666666666666663</v>
      </c>
      <c r="F121" s="18">
        <v>178.06200000000001</v>
      </c>
      <c r="G121" s="18">
        <v>177.81</v>
      </c>
      <c r="H121" s="18">
        <v>2</v>
      </c>
      <c r="I121" s="62">
        <f t="shared" si="102"/>
        <v>178.08199999999999</v>
      </c>
      <c r="J121" s="18">
        <f t="shared" si="103"/>
        <v>177.79</v>
      </c>
      <c r="K121" s="18">
        <f t="shared" si="190"/>
        <v>0.29199999999999998</v>
      </c>
      <c r="L121" s="18">
        <f t="shared" si="191"/>
        <v>0.14599999999999999</v>
      </c>
      <c r="M121" s="62">
        <f t="shared" si="192"/>
        <v>178.22800000000001</v>
      </c>
      <c r="N121" s="18" t="s">
        <v>55</v>
      </c>
      <c r="O121" s="18">
        <f t="shared" si="193"/>
        <v>0.29199999999999998</v>
      </c>
      <c r="P121" s="62">
        <f t="shared" si="194"/>
        <v>178.374</v>
      </c>
      <c r="Q121" s="18" t="s">
        <v>73</v>
      </c>
      <c r="R121" s="18">
        <f t="shared" si="195"/>
        <v>0.438</v>
      </c>
      <c r="S121" s="62">
        <f t="shared" si="196"/>
        <v>178.52</v>
      </c>
      <c r="T121" s="18" t="s">
        <v>73</v>
      </c>
      <c r="U121" s="18">
        <f t="shared" si="197"/>
        <v>0.58399999999999996</v>
      </c>
      <c r="V121" s="62">
        <f t="shared" si="198"/>
        <v>178.666</v>
      </c>
      <c r="W121" s="18" t="s">
        <v>73</v>
      </c>
      <c r="X121" s="18" t="s">
        <v>38</v>
      </c>
    </row>
    <row r="122" spans="1:24" ht="35.1" customHeight="1">
      <c r="A122" s="32">
        <v>118</v>
      </c>
      <c r="B122" s="18" t="s">
        <v>80</v>
      </c>
      <c r="C122" s="18" t="s">
        <v>80</v>
      </c>
      <c r="D122" s="18" t="s">
        <v>156</v>
      </c>
      <c r="E122" s="64">
        <v>0.41666666666666669</v>
      </c>
      <c r="F122" s="18">
        <v>177.697</v>
      </c>
      <c r="G122" s="18">
        <v>177.52099999999999</v>
      </c>
      <c r="H122" s="18">
        <v>2</v>
      </c>
      <c r="I122" s="62">
        <f t="shared" si="102"/>
        <v>177.71700000000001</v>
      </c>
      <c r="J122" s="18">
        <f t="shared" si="103"/>
        <v>177.501</v>
      </c>
      <c r="K122" s="18">
        <f t="shared" si="190"/>
        <v>0.216</v>
      </c>
      <c r="L122" s="18">
        <f t="shared" si="191"/>
        <v>0.108</v>
      </c>
      <c r="M122" s="62">
        <f t="shared" si="192"/>
        <v>177.82499999999999</v>
      </c>
      <c r="N122" s="18" t="s">
        <v>55</v>
      </c>
      <c r="O122" s="18">
        <f t="shared" si="193"/>
        <v>0.216</v>
      </c>
      <c r="P122" s="62">
        <f t="shared" si="194"/>
        <v>177.93299999999999</v>
      </c>
      <c r="Q122" s="18" t="s">
        <v>55</v>
      </c>
      <c r="R122" s="18">
        <f t="shared" si="195"/>
        <v>0.32400000000000001</v>
      </c>
      <c r="S122" s="62">
        <f t="shared" si="196"/>
        <v>178.041</v>
      </c>
      <c r="T122" s="18" t="s">
        <v>55</v>
      </c>
      <c r="U122" s="18">
        <f t="shared" si="197"/>
        <v>0.432</v>
      </c>
      <c r="V122" s="62">
        <f t="shared" si="198"/>
        <v>178.149</v>
      </c>
      <c r="W122" s="18" t="s">
        <v>55</v>
      </c>
      <c r="X122" s="18" t="s">
        <v>38</v>
      </c>
    </row>
    <row r="123" spans="1:24" ht="35.1" customHeight="1">
      <c r="A123" s="18">
        <v>119</v>
      </c>
      <c r="B123" s="18" t="s">
        <v>80</v>
      </c>
      <c r="C123" s="18" t="s">
        <v>80</v>
      </c>
      <c r="D123" s="18" t="s">
        <v>156</v>
      </c>
      <c r="E123" s="64">
        <v>0.125</v>
      </c>
      <c r="F123" s="18">
        <v>177.57300000000001</v>
      </c>
      <c r="G123" s="18">
        <v>177.24199999999999</v>
      </c>
      <c r="H123" s="18">
        <v>2</v>
      </c>
      <c r="I123" s="62">
        <f t="shared" si="102"/>
        <v>177.59299999999999</v>
      </c>
      <c r="J123" s="18">
        <f t="shared" si="103"/>
        <v>177.22200000000001</v>
      </c>
      <c r="K123" s="18">
        <f t="shared" si="190"/>
        <v>0.37</v>
      </c>
      <c r="L123" s="18">
        <f t="shared" si="191"/>
        <v>0.185</v>
      </c>
      <c r="M123" s="62">
        <f t="shared" si="192"/>
        <v>177.77799999999999</v>
      </c>
      <c r="N123" s="18" t="s">
        <v>55</v>
      </c>
      <c r="O123" s="18">
        <f t="shared" si="193"/>
        <v>0.37</v>
      </c>
      <c r="P123" s="62">
        <f t="shared" si="194"/>
        <v>177.96299999999999</v>
      </c>
      <c r="Q123" s="18" t="s">
        <v>55</v>
      </c>
      <c r="R123" s="18">
        <f t="shared" si="195"/>
        <v>0.55500000000000005</v>
      </c>
      <c r="S123" s="62">
        <f t="shared" si="196"/>
        <v>178.148</v>
      </c>
      <c r="T123" s="18" t="s">
        <v>55</v>
      </c>
      <c r="U123" s="18">
        <f t="shared" si="197"/>
        <v>0.74</v>
      </c>
      <c r="V123" s="62">
        <f t="shared" si="198"/>
        <v>178.333</v>
      </c>
      <c r="W123" s="18" t="s">
        <v>55</v>
      </c>
      <c r="X123" s="18" t="s">
        <v>38</v>
      </c>
    </row>
    <row r="124" spans="1:24" ht="35.1" customHeight="1">
      <c r="A124" s="32">
        <v>120</v>
      </c>
      <c r="B124" s="18" t="s">
        <v>79</v>
      </c>
      <c r="C124" s="18" t="s">
        <v>80</v>
      </c>
      <c r="D124" s="18" t="s">
        <v>157</v>
      </c>
      <c r="E124" s="64">
        <v>0.83333333333333337</v>
      </c>
      <c r="F124" s="18">
        <v>177.45699999999999</v>
      </c>
      <c r="G124" s="18">
        <v>177.20699999999999</v>
      </c>
      <c r="H124" s="18">
        <v>2</v>
      </c>
      <c r="I124" s="62">
        <f t="shared" si="102"/>
        <v>177.477</v>
      </c>
      <c r="J124" s="18">
        <f t="shared" si="103"/>
        <v>177.18700000000001</v>
      </c>
      <c r="K124" s="18">
        <f t="shared" si="190"/>
        <v>0.28899999999999998</v>
      </c>
      <c r="L124" s="18">
        <f t="shared" si="191"/>
        <v>0.14399999999999999</v>
      </c>
      <c r="M124" s="62">
        <f t="shared" si="192"/>
        <v>177.62100000000001</v>
      </c>
      <c r="N124" s="18" t="s">
        <v>73</v>
      </c>
      <c r="O124" s="18">
        <f t="shared" si="193"/>
        <v>0.28899999999999998</v>
      </c>
      <c r="P124" s="62">
        <f t="shared" si="194"/>
        <v>177.76599999999999</v>
      </c>
      <c r="Q124" s="18" t="s">
        <v>73</v>
      </c>
      <c r="R124" s="18">
        <f t="shared" si="195"/>
        <v>0.433</v>
      </c>
      <c r="S124" s="62">
        <f t="shared" si="196"/>
        <v>177.91</v>
      </c>
      <c r="T124" s="18" t="s">
        <v>73</v>
      </c>
      <c r="U124" s="18">
        <f t="shared" si="197"/>
        <v>0.57799999999999996</v>
      </c>
      <c r="V124" s="62">
        <f t="shared" si="198"/>
        <v>178.05500000000001</v>
      </c>
      <c r="W124" s="18" t="s">
        <v>73</v>
      </c>
      <c r="X124" s="18" t="s">
        <v>38</v>
      </c>
    </row>
    <row r="125" spans="1:24" ht="35.1" customHeight="1">
      <c r="A125" s="18">
        <v>121</v>
      </c>
      <c r="B125" s="18" t="s">
        <v>80</v>
      </c>
      <c r="C125" s="18" t="s">
        <v>80</v>
      </c>
      <c r="D125" s="18" t="s">
        <v>158</v>
      </c>
      <c r="E125" s="64">
        <v>0.29166666666666669</v>
      </c>
      <c r="F125" s="18">
        <v>178.02199999999999</v>
      </c>
      <c r="G125" s="18">
        <v>177.66300000000001</v>
      </c>
      <c r="H125" s="18">
        <v>2</v>
      </c>
      <c r="I125" s="62">
        <f t="shared" si="102"/>
        <v>178.042</v>
      </c>
      <c r="J125" s="18">
        <f t="shared" si="103"/>
        <v>177.643</v>
      </c>
      <c r="K125" s="18">
        <f t="shared" si="190"/>
        <v>0.39900000000000002</v>
      </c>
      <c r="L125" s="18">
        <f t="shared" si="191"/>
        <v>0.19900000000000001</v>
      </c>
      <c r="M125" s="62">
        <f t="shared" si="192"/>
        <v>178.24100000000001</v>
      </c>
      <c r="N125" s="18" t="s">
        <v>73</v>
      </c>
      <c r="O125" s="18">
        <f t="shared" si="193"/>
        <v>0.39900000000000002</v>
      </c>
      <c r="P125" s="62">
        <f t="shared" si="194"/>
        <v>178.441</v>
      </c>
      <c r="Q125" s="18" t="s">
        <v>73</v>
      </c>
      <c r="R125" s="18">
        <f t="shared" si="195"/>
        <v>0.59799999999999998</v>
      </c>
      <c r="S125" s="62">
        <f t="shared" si="196"/>
        <v>178.64</v>
      </c>
      <c r="T125" s="18" t="s">
        <v>73</v>
      </c>
      <c r="U125" s="18">
        <f t="shared" si="197"/>
        <v>0.79800000000000004</v>
      </c>
      <c r="V125" s="62">
        <f t="shared" si="198"/>
        <v>178.84</v>
      </c>
      <c r="W125" s="18" t="s">
        <v>73</v>
      </c>
      <c r="X125" s="18" t="s">
        <v>38</v>
      </c>
    </row>
    <row r="126" spans="1:24" ht="35.1" customHeight="1">
      <c r="A126" s="32">
        <v>122</v>
      </c>
      <c r="B126" s="18" t="s">
        <v>79</v>
      </c>
      <c r="C126" s="18" t="s">
        <v>80</v>
      </c>
      <c r="D126" s="18" t="s">
        <v>158</v>
      </c>
      <c r="E126" s="64">
        <v>0.125</v>
      </c>
      <c r="F126" s="18">
        <v>177.98699999999999</v>
      </c>
      <c r="G126" s="18">
        <v>177.42400000000001</v>
      </c>
      <c r="H126" s="18">
        <v>2</v>
      </c>
      <c r="I126" s="62">
        <f t="shared" si="102"/>
        <v>178.00700000000001</v>
      </c>
      <c r="J126" s="18">
        <f t="shared" si="103"/>
        <v>177.404</v>
      </c>
      <c r="K126" s="18">
        <f t="shared" si="190"/>
        <v>0.60299999999999998</v>
      </c>
      <c r="L126" s="18">
        <f t="shared" si="191"/>
        <v>0.30099999999999999</v>
      </c>
      <c r="M126" s="62">
        <f t="shared" si="192"/>
        <v>178.30799999999999</v>
      </c>
      <c r="N126" s="18" t="s">
        <v>73</v>
      </c>
      <c r="O126" s="18">
        <f t="shared" si="193"/>
        <v>0.60299999999999998</v>
      </c>
      <c r="P126" s="62">
        <f t="shared" si="194"/>
        <v>178.61</v>
      </c>
      <c r="Q126" s="18" t="s">
        <v>73</v>
      </c>
      <c r="R126" s="18">
        <f t="shared" si="195"/>
        <v>0.90400000000000003</v>
      </c>
      <c r="S126" s="62">
        <f t="shared" si="196"/>
        <v>178.911</v>
      </c>
      <c r="T126" s="18" t="s">
        <v>73</v>
      </c>
      <c r="U126" s="18">
        <f t="shared" si="197"/>
        <v>1.206</v>
      </c>
      <c r="V126" s="62">
        <f t="shared" si="198"/>
        <v>179.21299999999999</v>
      </c>
      <c r="W126" s="18" t="s">
        <v>73</v>
      </c>
      <c r="X126" s="18" t="s">
        <v>38</v>
      </c>
    </row>
    <row r="127" spans="1:24" ht="35.1" customHeight="1">
      <c r="A127" s="32">
        <v>123</v>
      </c>
      <c r="B127" s="18" t="s">
        <v>80</v>
      </c>
      <c r="C127" s="18" t="s">
        <v>80</v>
      </c>
      <c r="D127" s="18" t="s">
        <v>159</v>
      </c>
      <c r="E127" s="64">
        <v>0.125</v>
      </c>
      <c r="F127" s="18">
        <v>177.934</v>
      </c>
      <c r="G127" s="18">
        <v>177.69900000000001</v>
      </c>
      <c r="H127" s="18">
        <v>2</v>
      </c>
      <c r="I127" s="62">
        <f t="shared" si="102"/>
        <v>177.95400000000001</v>
      </c>
      <c r="J127" s="18">
        <f t="shared" si="103"/>
        <v>177.679</v>
      </c>
      <c r="K127" s="18">
        <f t="shared" ref="K127" si="199">ABS(ROUNDDOWN(I127-J127,3))</f>
        <v>0.27500000000000002</v>
      </c>
      <c r="L127" s="18">
        <f t="shared" ref="L127" si="200">ROUNDDOWN(K127*0.5,3)</f>
        <v>0.13700000000000001</v>
      </c>
      <c r="M127" s="62">
        <f t="shared" ref="M127" si="201">ROUNDDOWN(I127+L127,3)</f>
        <v>178.09100000000001</v>
      </c>
      <c r="N127" s="18" t="s">
        <v>73</v>
      </c>
      <c r="O127" s="18">
        <f t="shared" ref="O127" si="202">ROUNDDOWN(K127*1,3)</f>
        <v>0.27500000000000002</v>
      </c>
      <c r="P127" s="62">
        <f t="shared" ref="P127" si="203">ROUNDDOWN(I127+O127,3)</f>
        <v>178.22900000000001</v>
      </c>
      <c r="Q127" s="18" t="s">
        <v>73</v>
      </c>
      <c r="R127" s="18">
        <f t="shared" ref="R127" si="204">ROUNDDOWN(K127*1.5,3)</f>
        <v>0.41199999999999998</v>
      </c>
      <c r="S127" s="62">
        <f t="shared" ref="S127" si="205">ROUNDDOWN(I127+R127,3)</f>
        <v>178.36600000000001</v>
      </c>
      <c r="T127" s="18" t="s">
        <v>73</v>
      </c>
      <c r="U127" s="18">
        <f t="shared" ref="U127" si="206">ROUNDDOWN(K127*2,3)</f>
        <v>0.55000000000000004</v>
      </c>
      <c r="V127" s="62">
        <f t="shared" ref="V127" si="207">ROUNDDOWN(I127+U127,3)</f>
        <v>178.50399999999999</v>
      </c>
      <c r="W127" s="18" t="s">
        <v>73</v>
      </c>
      <c r="X127" s="18" t="s">
        <v>38</v>
      </c>
    </row>
    <row r="128" spans="1:24" ht="35.1" customHeight="1">
      <c r="D128" s="64"/>
      <c r="E128" s="18"/>
      <c r="H128" s="62"/>
    </row>
    <row r="129" spans="4:8" ht="35.1" customHeight="1">
      <c r="D129" s="64"/>
      <c r="E129" s="18"/>
      <c r="H129" s="62"/>
    </row>
    <row r="130" spans="4:8" ht="35.1" customHeight="1">
      <c r="D130" s="64"/>
      <c r="E130" s="18"/>
    </row>
    <row r="131" spans="4:8" ht="35.1" customHeight="1">
      <c r="D131" s="64"/>
      <c r="E131" s="18"/>
    </row>
    <row r="132" spans="4:8" ht="35.1" customHeight="1">
      <c r="D132" s="64"/>
      <c r="E132" s="18"/>
    </row>
    <row r="133" spans="4:8" ht="35.1" customHeight="1">
      <c r="D133" s="64"/>
      <c r="E133" s="18"/>
    </row>
    <row r="134" spans="4:8" ht="35.1" customHeight="1">
      <c r="D134" s="64"/>
      <c r="E134" s="18"/>
    </row>
    <row r="135" spans="4:8" ht="35.1" customHeight="1">
      <c r="D135" s="64"/>
      <c r="E135" s="18"/>
    </row>
    <row r="136" spans="4:8" ht="35.1" customHeight="1">
      <c r="D136" s="64"/>
      <c r="E136" s="18"/>
    </row>
    <row r="137" spans="4:8" ht="35.1" customHeight="1">
      <c r="D137" s="64"/>
      <c r="E137" s="18"/>
    </row>
    <row r="138" spans="4:8" ht="35.1" customHeight="1">
      <c r="D138" s="64"/>
      <c r="E138" s="18"/>
    </row>
    <row r="139" spans="4:8" ht="35.1" customHeight="1">
      <c r="D139" s="64"/>
      <c r="E139" s="18"/>
    </row>
    <row r="140" spans="4:8" ht="35.1" customHeight="1">
      <c r="D140" s="64"/>
      <c r="E140" s="18"/>
    </row>
    <row r="141" spans="4:8" ht="35.1" customHeight="1">
      <c r="D141" s="64"/>
      <c r="E141" s="18"/>
    </row>
    <row r="142" spans="4:8" ht="35.1" customHeight="1">
      <c r="D142" s="64"/>
      <c r="E142" s="18"/>
    </row>
    <row r="143" spans="4:8" ht="35.1" customHeight="1">
      <c r="D143" s="64"/>
      <c r="E143" s="18"/>
    </row>
    <row r="144" spans="4:8" ht="35.1" customHeight="1">
      <c r="D144" s="64"/>
      <c r="E144" s="18"/>
    </row>
    <row r="145" spans="4:5" ht="35.1" customHeight="1">
      <c r="D145" s="64"/>
      <c r="E145" s="18"/>
    </row>
    <row r="146" spans="4:5" ht="35.1" customHeight="1">
      <c r="D146" s="64"/>
      <c r="E146" s="18"/>
    </row>
    <row r="147" spans="4:5" ht="35.1" customHeight="1">
      <c r="D147" s="64"/>
      <c r="E147" s="18"/>
    </row>
    <row r="148" spans="4:5" ht="35.1" customHeight="1">
      <c r="D148" s="64"/>
      <c r="E148" s="18"/>
    </row>
    <row r="149" spans="4:5" ht="35.1" customHeight="1">
      <c r="D149" s="64"/>
      <c r="E149" s="18"/>
    </row>
    <row r="150" spans="4:5" ht="35.1" customHeight="1">
      <c r="D150" s="64"/>
      <c r="E150" s="18"/>
    </row>
    <row r="151" spans="4:5" ht="35.1" customHeight="1">
      <c r="D151" s="64"/>
      <c r="E151" s="18"/>
    </row>
    <row r="152" spans="4:5" ht="35.1" customHeight="1">
      <c r="D152" s="64"/>
      <c r="E152" s="18"/>
    </row>
    <row r="153" spans="4:5" ht="35.1" customHeight="1">
      <c r="D153" s="64"/>
      <c r="E153" s="18"/>
    </row>
    <row r="154" spans="4:5" ht="35.1" customHeight="1">
      <c r="D154" s="64"/>
      <c r="E154" s="18"/>
    </row>
    <row r="155" spans="4:5" ht="35.1" customHeight="1">
      <c r="D155" s="64"/>
      <c r="E155" s="18"/>
    </row>
    <row r="156" spans="4:5" ht="35.1" customHeight="1">
      <c r="D156" s="64"/>
      <c r="E156" s="18"/>
    </row>
    <row r="157" spans="4:5" ht="35.1" customHeight="1">
      <c r="D157" s="64"/>
      <c r="E157" s="18"/>
    </row>
    <row r="158" spans="4:5" ht="35.1" customHeight="1">
      <c r="D158" s="64"/>
      <c r="E158" s="18"/>
    </row>
    <row r="159" spans="4:5" ht="35.1" customHeight="1">
      <c r="D159" s="64"/>
      <c r="E159" s="18"/>
    </row>
    <row r="160" spans="4:5" ht="35.1" customHeight="1">
      <c r="D160" s="64"/>
      <c r="E160" s="18"/>
    </row>
    <row r="161" spans="4:5" ht="35.1" customHeight="1">
      <c r="D161" s="64"/>
      <c r="E161" s="18"/>
    </row>
    <row r="162" spans="4:5" ht="35.1" customHeight="1">
      <c r="D162" s="64"/>
      <c r="E162" s="18"/>
    </row>
    <row r="163" spans="4:5" ht="35.1" customHeight="1">
      <c r="D163" s="64"/>
      <c r="E163" s="18"/>
    </row>
    <row r="164" spans="4:5" ht="35.1" customHeight="1">
      <c r="D164" s="64"/>
      <c r="E164" s="18"/>
    </row>
    <row r="165" spans="4:5" ht="35.1" customHeight="1">
      <c r="D165" s="64"/>
      <c r="E165" s="18"/>
    </row>
    <row r="166" spans="4:5" ht="35.1" customHeight="1">
      <c r="D166" s="64"/>
      <c r="E166" s="18"/>
    </row>
    <row r="167" spans="4:5" ht="35.1" customHeight="1">
      <c r="D167" s="64"/>
      <c r="E167" s="18"/>
    </row>
    <row r="168" spans="4:5" ht="35.1" customHeight="1">
      <c r="D168" s="64"/>
      <c r="E168" s="18"/>
    </row>
    <row r="169" spans="4:5" ht="35.1" customHeight="1">
      <c r="D169" s="64"/>
      <c r="E169" s="18"/>
    </row>
    <row r="170" spans="4:5" ht="35.1" customHeight="1">
      <c r="D170" s="64"/>
      <c r="E170" s="18"/>
    </row>
    <row r="171" spans="4:5" ht="35.1" customHeight="1">
      <c r="D171" s="64"/>
      <c r="E171" s="18"/>
    </row>
    <row r="172" spans="4:5" ht="35.1" customHeight="1">
      <c r="D172" s="64"/>
      <c r="E172" s="18"/>
    </row>
    <row r="173" spans="4:5" ht="35.1" customHeight="1">
      <c r="D173" s="64"/>
      <c r="E173" s="18"/>
    </row>
    <row r="174" spans="4:5" ht="35.1" customHeight="1">
      <c r="D174" s="64"/>
      <c r="E174" s="18"/>
    </row>
    <row r="175" spans="4:5" ht="35.1" customHeight="1">
      <c r="D175" s="64"/>
      <c r="E175" s="18"/>
    </row>
  </sheetData>
  <phoneticPr fontId="4"/>
  <printOptions horizontalCentered="1" verticalCentered="1"/>
  <pageMargins left="0" right="0" top="1.0900000000000001" bottom="0.2" header="1" footer="0.31496062992125984"/>
  <pageSetup paperSize="9" scale="66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7" zoomScale="70" zoomScaleSheetLayoutView="100" workbookViewId="0">
      <selection activeCell="B110" sqref="B110"/>
    </sheetView>
  </sheetViews>
  <sheetFormatPr defaultColWidth="8.875" defaultRowHeight="13.5"/>
  <sheetData/>
  <phoneticPr fontId="4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SheetLayoutView="100" workbookViewId="0">
      <selection activeCell="F15" sqref="F15"/>
    </sheetView>
  </sheetViews>
  <sheetFormatPr defaultColWidth="8.875" defaultRowHeight="13.5"/>
  <sheetData>
    <row r="1" spans="1:9">
      <c r="A1" s="2" t="s">
        <v>22</v>
      </c>
      <c r="B1" s="3"/>
      <c r="C1" s="3"/>
      <c r="D1" s="3"/>
      <c r="E1" s="3"/>
      <c r="F1" s="3"/>
      <c r="G1" s="3"/>
      <c r="H1" s="3"/>
      <c r="I1" s="6"/>
    </row>
    <row r="2" spans="1:9">
      <c r="A2" s="4" t="s">
        <v>23</v>
      </c>
      <c r="B2" s="5"/>
      <c r="C2" s="5"/>
      <c r="D2" s="5"/>
      <c r="E2" s="5"/>
      <c r="F2" s="5"/>
      <c r="G2" s="5"/>
      <c r="H2" s="5"/>
      <c r="I2" s="6"/>
    </row>
    <row r="3" spans="1:9">
      <c r="A3" s="1"/>
      <c r="D3" s="1"/>
    </row>
    <row r="7" spans="1:9">
      <c r="A7" t="s">
        <v>24</v>
      </c>
    </row>
  </sheetData>
  <phoneticPr fontId="4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zoomScaleSheetLayoutView="100" workbookViewId="0">
      <selection activeCell="F15" sqref="F15"/>
    </sheetView>
  </sheetViews>
  <sheetFormatPr defaultColWidth="8.875" defaultRowHeight="13.5"/>
  <sheetData>
    <row r="4" spans="2:5">
      <c r="B4" t="s">
        <v>25</v>
      </c>
      <c r="C4" t="s">
        <v>26</v>
      </c>
      <c r="D4" t="s">
        <v>27</v>
      </c>
      <c r="E4" t="s">
        <v>28</v>
      </c>
    </row>
    <row r="5" spans="2:5">
      <c r="C5" t="s">
        <v>29</v>
      </c>
      <c r="D5" t="s">
        <v>27</v>
      </c>
      <c r="E5" t="s">
        <v>28</v>
      </c>
    </row>
    <row r="9" spans="2:5">
      <c r="B9" t="s">
        <v>30</v>
      </c>
      <c r="D9" t="s">
        <v>26</v>
      </c>
      <c r="E9" t="s">
        <v>31</v>
      </c>
    </row>
    <row r="10" spans="2:5">
      <c r="D10" t="s">
        <v>32</v>
      </c>
      <c r="E10" t="s">
        <v>31</v>
      </c>
    </row>
    <row r="13" spans="2:5">
      <c r="B13" t="s">
        <v>33</v>
      </c>
      <c r="E13" t="s">
        <v>26</v>
      </c>
    </row>
    <row r="14" spans="2:5">
      <c r="E14" t="s">
        <v>34</v>
      </c>
    </row>
  </sheetData>
  <phoneticPr fontId="4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8"/>
  <sheetViews>
    <sheetView topLeftCell="M1" zoomScale="85" zoomScaleNormal="85" zoomScaleSheetLayoutView="100" workbookViewId="0">
      <selection activeCell="AB35" sqref="AB35:AE36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162</v>
      </c>
      <c r="S1" s="45" t="s">
        <v>87</v>
      </c>
      <c r="T1" s="60">
        <v>1</v>
      </c>
      <c r="V1" s="18" t="s">
        <v>86</v>
      </c>
    </row>
    <row r="2" spans="1:37" ht="20.100000000000001" customHeight="1">
      <c r="D2" s="18" t="s">
        <v>163</v>
      </c>
      <c r="F2" s="18" t="s">
        <v>164</v>
      </c>
      <c r="Q2" s="18" t="s">
        <v>89</v>
      </c>
      <c r="S2" s="45" t="s">
        <v>60</v>
      </c>
      <c r="T2" s="59">
        <v>1000000</v>
      </c>
      <c r="V2" s="18" t="s">
        <v>61</v>
      </c>
    </row>
    <row r="3" spans="1:37" ht="20.100000000000001" customHeight="1">
      <c r="A3" s="31"/>
      <c r="B3" s="20"/>
      <c r="C3" s="20"/>
      <c r="D3" s="20"/>
      <c r="E3" s="56" t="s">
        <v>165</v>
      </c>
      <c r="F3" s="20" t="s">
        <v>39</v>
      </c>
      <c r="G3" s="20" t="s">
        <v>40</v>
      </c>
      <c r="H3" s="20" t="s">
        <v>166</v>
      </c>
      <c r="I3" s="26" t="s">
        <v>167</v>
      </c>
      <c r="J3" s="26" t="s">
        <v>167</v>
      </c>
      <c r="K3" s="20" t="s">
        <v>43</v>
      </c>
      <c r="L3" s="20" t="s">
        <v>42</v>
      </c>
      <c r="M3" s="20"/>
      <c r="N3" s="20"/>
      <c r="O3" s="20"/>
      <c r="P3" s="20"/>
      <c r="Q3" s="20" t="s">
        <v>88</v>
      </c>
      <c r="R3" s="20" t="s">
        <v>62</v>
      </c>
      <c r="S3" s="42"/>
      <c r="T3" s="43"/>
      <c r="U3" s="42"/>
      <c r="V3" s="20" t="s">
        <v>62</v>
      </c>
      <c r="W3" s="21" t="s">
        <v>69</v>
      </c>
    </row>
    <row r="4" spans="1:37" ht="20.100000000000001" customHeight="1">
      <c r="A4" s="32" t="s">
        <v>168</v>
      </c>
      <c r="B4" s="23" t="s">
        <v>78</v>
      </c>
      <c r="C4" s="28" t="s">
        <v>4</v>
      </c>
      <c r="D4" s="28" t="s">
        <v>5</v>
      </c>
      <c r="E4" s="28" t="s">
        <v>72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51</v>
      </c>
      <c r="M4" s="23" t="s">
        <v>41</v>
      </c>
      <c r="N4" s="23" t="s">
        <v>169</v>
      </c>
      <c r="O4" s="35" t="s">
        <v>6</v>
      </c>
      <c r="P4" s="35" t="s">
        <v>7</v>
      </c>
      <c r="Q4" s="35" t="s">
        <v>63</v>
      </c>
      <c r="R4" s="35" t="s">
        <v>65</v>
      </c>
      <c r="S4" s="35" t="s">
        <v>66</v>
      </c>
      <c r="T4" s="39" t="s">
        <v>64</v>
      </c>
      <c r="U4" s="35" t="s">
        <v>67</v>
      </c>
      <c r="V4" s="41">
        <v>0.03</v>
      </c>
      <c r="W4" s="37" t="s">
        <v>68</v>
      </c>
      <c r="X4" s="37"/>
      <c r="Y4" s="37"/>
      <c r="Z4" s="37"/>
      <c r="AG4" s="18" t="s">
        <v>38</v>
      </c>
      <c r="AH4" s="18" t="s">
        <v>56</v>
      </c>
      <c r="AI4" s="18" t="s">
        <v>55</v>
      </c>
      <c r="AJ4" s="18" t="s">
        <v>75</v>
      </c>
      <c r="AK4" s="18" t="s">
        <v>76</v>
      </c>
    </row>
    <row r="5" spans="1:37" ht="20.100000000000001" customHeight="1">
      <c r="A5" s="33">
        <v>1</v>
      </c>
      <c r="B5" s="18" t="s">
        <v>80</v>
      </c>
      <c r="C5" s="18" t="s">
        <v>80</v>
      </c>
      <c r="D5" s="19" t="s">
        <v>97</v>
      </c>
      <c r="E5" s="55">
        <v>0.375</v>
      </c>
      <c r="F5" s="18">
        <v>193.779</v>
      </c>
      <c r="G5" s="18">
        <v>193.465</v>
      </c>
      <c r="H5" s="18">
        <v>2</v>
      </c>
      <c r="I5" s="18">
        <v>193.79900000000001</v>
      </c>
      <c r="J5" s="18">
        <v>193.44499999999999</v>
      </c>
      <c r="K5" s="18">
        <v>0.35399999999999998</v>
      </c>
      <c r="L5" s="18">
        <v>0.17699999999999999</v>
      </c>
      <c r="M5" s="67">
        <v>193.976</v>
      </c>
      <c r="N5" s="18" t="s">
        <v>170</v>
      </c>
      <c r="O5" s="18">
        <f>ROUNDDOWN(L5*100,3)</f>
        <v>17.7</v>
      </c>
      <c r="Q5" s="18">
        <f>ROUNDDOWN(V5/10000,1)</f>
        <v>8.4</v>
      </c>
      <c r="R5" s="36">
        <f>IF(N5="○",ROUNDDOWN(L5*V5*$T$1,0),"")</f>
        <v>14868</v>
      </c>
      <c r="S5" s="36" t="str">
        <f>IF(N5="X",ROUNDDOWN(K5*V5*$T$1,0),"")</f>
        <v/>
      </c>
      <c r="T5" s="38">
        <f t="shared" ref="T5:T67" si="0">IF(W5=1,R5,S5*-1)</f>
        <v>14868</v>
      </c>
      <c r="U5" s="40">
        <f>T2+T5</f>
        <v>1014868</v>
      </c>
      <c r="V5" s="18">
        <f>ROUNDDOWN(((($T$2*$V$4)/(K5*10000))*10000)/$T$1,-3)</f>
        <v>84000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80</v>
      </c>
      <c r="C6" s="18" t="s">
        <v>80</v>
      </c>
      <c r="D6" s="19" t="s">
        <v>97</v>
      </c>
      <c r="E6" s="55">
        <v>0.125</v>
      </c>
      <c r="F6" s="18">
        <v>193.559</v>
      </c>
      <c r="G6" s="18">
        <v>193.30799999999999</v>
      </c>
      <c r="H6" s="18">
        <v>2</v>
      </c>
      <c r="I6" s="58">
        <v>193.57900000000001</v>
      </c>
      <c r="J6" s="18">
        <v>193.28800000000001</v>
      </c>
      <c r="K6" s="18">
        <v>0.28999999999999998</v>
      </c>
      <c r="L6" s="18">
        <v>0.14499999999999999</v>
      </c>
      <c r="M6" s="67">
        <v>193.72399999999999</v>
      </c>
      <c r="N6" s="18" t="s">
        <v>170</v>
      </c>
      <c r="O6" s="18">
        <f t="shared" ref="O6:O69" si="3">ROUNDDOWN(L6*100,3)</f>
        <v>14.5</v>
      </c>
      <c r="Q6" s="18">
        <f t="shared" ref="Q6:Q69" si="4">ROUNDDOWN(V6/10000,1)</f>
        <v>10.3</v>
      </c>
      <c r="R6" s="36">
        <f t="shared" ref="R6:R69" si="5">IF(N6="○",ROUNDDOWN(L6*V6*$T$1,0),"")</f>
        <v>14935</v>
      </c>
      <c r="S6" s="36" t="str">
        <f t="shared" ref="S6:S69" si="6">IF(N6="X",ROUNDDOWN(K6*V6*$T$1,0),"")</f>
        <v/>
      </c>
      <c r="T6" s="38">
        <f t="shared" si="0"/>
        <v>14935</v>
      </c>
      <c r="U6" s="40">
        <f>U5+T6</f>
        <v>1029803</v>
      </c>
      <c r="V6" s="18">
        <f t="shared" ref="V6:V69" si="7">ROUNDDOWN(((($T$2*$V$4)/(K6*10000))*10000)/$T$1,-3)</f>
        <v>103000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80</v>
      </c>
      <c r="C7" s="18" t="s">
        <v>80</v>
      </c>
      <c r="D7" s="19" t="s">
        <v>98</v>
      </c>
      <c r="E7" s="55">
        <v>0.375</v>
      </c>
      <c r="F7" s="18">
        <v>192.935</v>
      </c>
      <c r="G7" s="18">
        <v>192.58</v>
      </c>
      <c r="H7" s="18">
        <v>2</v>
      </c>
      <c r="I7" s="18">
        <v>192.95500000000001</v>
      </c>
      <c r="J7" s="18">
        <v>192.56</v>
      </c>
      <c r="K7" s="18">
        <v>0.39500000000000002</v>
      </c>
      <c r="L7" s="18">
        <v>0.19700000000000001</v>
      </c>
      <c r="M7" s="67">
        <v>193.15199999999999</v>
      </c>
      <c r="N7" s="18" t="s">
        <v>170</v>
      </c>
      <c r="O7" s="18">
        <f t="shared" si="3"/>
        <v>19.7</v>
      </c>
      <c r="Q7" s="18">
        <f t="shared" si="4"/>
        <v>7.5</v>
      </c>
      <c r="R7" s="36">
        <f t="shared" si="5"/>
        <v>14775</v>
      </c>
      <c r="S7" s="36" t="str">
        <f t="shared" si="6"/>
        <v/>
      </c>
      <c r="T7" s="38">
        <f t="shared" si="0"/>
        <v>14775</v>
      </c>
      <c r="U7" s="40">
        <f>U6+T7</f>
        <v>1044578</v>
      </c>
      <c r="V7" s="18">
        <f t="shared" si="7"/>
        <v>75000</v>
      </c>
      <c r="W7" s="18">
        <f t="shared" si="8"/>
        <v>1</v>
      </c>
      <c r="AG7" s="18">
        <f t="shared" si="1"/>
        <v>1</v>
      </c>
      <c r="AH7" s="18">
        <f t="shared" si="2"/>
        <v>0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80</v>
      </c>
      <c r="C8" s="18" t="s">
        <v>80</v>
      </c>
      <c r="D8" s="19" t="s">
        <v>92</v>
      </c>
      <c r="E8" s="55">
        <v>0.45833333333333331</v>
      </c>
      <c r="F8" s="18">
        <v>192.81800000000001</v>
      </c>
      <c r="G8" s="18">
        <v>191.971</v>
      </c>
      <c r="H8" s="18">
        <v>2</v>
      </c>
      <c r="I8" s="58">
        <v>192.83799999999999</v>
      </c>
      <c r="J8" s="18">
        <v>191.95099999999999</v>
      </c>
      <c r="K8" s="18">
        <v>0.88700000000000001</v>
      </c>
      <c r="L8" s="18">
        <v>0.443</v>
      </c>
      <c r="M8" s="67">
        <v>193.28100000000001</v>
      </c>
      <c r="N8" s="18" t="s">
        <v>170</v>
      </c>
      <c r="O8" s="18">
        <f t="shared" si="3"/>
        <v>44.3</v>
      </c>
      <c r="Q8" s="18">
        <f t="shared" si="4"/>
        <v>3.3</v>
      </c>
      <c r="R8" s="36">
        <f t="shared" si="5"/>
        <v>14619</v>
      </c>
      <c r="S8" s="36" t="str">
        <f t="shared" si="6"/>
        <v/>
      </c>
      <c r="T8" s="38">
        <f t="shared" si="0"/>
        <v>14619</v>
      </c>
      <c r="U8" s="40">
        <f>U7+T8</f>
        <v>1059197</v>
      </c>
      <c r="V8" s="18">
        <f t="shared" si="7"/>
        <v>33000</v>
      </c>
      <c r="W8" s="18">
        <f t="shared" si="8"/>
        <v>1</v>
      </c>
      <c r="AG8" s="18">
        <f t="shared" si="1"/>
        <v>1</v>
      </c>
      <c r="AH8" s="18">
        <f t="shared" si="2"/>
        <v>0</v>
      </c>
      <c r="AI8" s="18">
        <f t="shared" si="9"/>
        <v>1</v>
      </c>
      <c r="AJ8" s="18">
        <f t="shared" si="10"/>
        <v>0</v>
      </c>
      <c r="AK8" s="18">
        <f t="shared" si="11"/>
        <v>0</v>
      </c>
    </row>
    <row r="9" spans="1:37" ht="20.100000000000001" customHeight="1">
      <c r="A9" s="33">
        <v>5</v>
      </c>
      <c r="B9" s="18" t="s">
        <v>80</v>
      </c>
      <c r="C9" s="18" t="s">
        <v>80</v>
      </c>
      <c r="D9" s="19" t="s">
        <v>92</v>
      </c>
      <c r="E9" s="55">
        <v>0.20833333333333334</v>
      </c>
      <c r="F9" s="18">
        <v>192.24600000000001</v>
      </c>
      <c r="G9" s="18">
        <v>191.49700000000001</v>
      </c>
      <c r="H9" s="18">
        <v>2</v>
      </c>
      <c r="I9" s="58">
        <v>192.26599999999999</v>
      </c>
      <c r="J9" s="18">
        <v>191.477</v>
      </c>
      <c r="K9" s="18">
        <v>0.78800000000000003</v>
      </c>
      <c r="L9" s="18">
        <v>0.39400000000000002</v>
      </c>
      <c r="M9" s="67">
        <v>192.66</v>
      </c>
      <c r="N9" s="18" t="s">
        <v>170</v>
      </c>
      <c r="O9" s="18">
        <f t="shared" si="3"/>
        <v>39.4</v>
      </c>
      <c r="Q9" s="18">
        <f t="shared" si="4"/>
        <v>3.8</v>
      </c>
      <c r="R9" s="36">
        <f t="shared" si="5"/>
        <v>14972</v>
      </c>
      <c r="S9" s="36" t="str">
        <f t="shared" si="6"/>
        <v/>
      </c>
      <c r="T9" s="38">
        <f t="shared" si="0"/>
        <v>14972</v>
      </c>
      <c r="U9" s="40">
        <f t="shared" ref="U9:U72" si="12">U8+T9</f>
        <v>1074169</v>
      </c>
      <c r="V9" s="18">
        <f t="shared" si="7"/>
        <v>38000</v>
      </c>
      <c r="W9" s="18">
        <f t="shared" si="8"/>
        <v>1</v>
      </c>
      <c r="AG9" s="18">
        <f t="shared" si="1"/>
        <v>1</v>
      </c>
      <c r="AH9" s="18">
        <f t="shared" si="2"/>
        <v>0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79</v>
      </c>
      <c r="C10" s="18" t="s">
        <v>79</v>
      </c>
      <c r="D10" s="19" t="s">
        <v>99</v>
      </c>
      <c r="E10" s="55">
        <v>0.20833333333333334</v>
      </c>
      <c r="F10" s="18">
        <v>191.65700000000001</v>
      </c>
      <c r="G10" s="18">
        <v>192.059</v>
      </c>
      <c r="H10" s="18">
        <v>2</v>
      </c>
      <c r="I10" s="18">
        <v>191.637</v>
      </c>
      <c r="J10" s="18">
        <v>192.07900000000001</v>
      </c>
      <c r="K10" s="18">
        <v>0.442</v>
      </c>
      <c r="L10" s="18">
        <v>0.221</v>
      </c>
      <c r="M10" s="67">
        <v>191.416</v>
      </c>
      <c r="N10" s="18" t="s">
        <v>170</v>
      </c>
      <c r="O10" s="18">
        <f t="shared" si="3"/>
        <v>22.1</v>
      </c>
      <c r="Q10" s="18">
        <f t="shared" si="4"/>
        <v>6.7</v>
      </c>
      <c r="R10" s="36">
        <f t="shared" si="5"/>
        <v>14807</v>
      </c>
      <c r="S10" s="36" t="str">
        <f t="shared" si="6"/>
        <v/>
      </c>
      <c r="T10" s="38">
        <f t="shared" si="0"/>
        <v>14807</v>
      </c>
      <c r="U10" s="40">
        <f t="shared" si="12"/>
        <v>1088976</v>
      </c>
      <c r="V10" s="18">
        <f t="shared" si="7"/>
        <v>67000</v>
      </c>
      <c r="W10" s="18">
        <f t="shared" si="8"/>
        <v>1</v>
      </c>
      <c r="AG10" s="18">
        <f t="shared" si="1"/>
        <v>0</v>
      </c>
      <c r="AH10" s="18">
        <f t="shared" si="2"/>
        <v>1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79</v>
      </c>
      <c r="C11" s="18" t="s">
        <v>79</v>
      </c>
      <c r="D11" s="19" t="s">
        <v>100</v>
      </c>
      <c r="E11" s="55">
        <v>0.16666666666666666</v>
      </c>
      <c r="F11" s="18">
        <v>192.12799999999999</v>
      </c>
      <c r="G11" s="18">
        <v>192.43600000000001</v>
      </c>
      <c r="H11" s="18">
        <v>2</v>
      </c>
      <c r="I11" s="18">
        <v>192.108</v>
      </c>
      <c r="J11" s="18">
        <v>192.45599999999999</v>
      </c>
      <c r="K11" s="18">
        <v>0.34699999999999998</v>
      </c>
      <c r="L11" s="18">
        <v>0.17299999999999999</v>
      </c>
      <c r="M11" s="67">
        <v>191.935</v>
      </c>
      <c r="N11" s="18" t="s">
        <v>170</v>
      </c>
      <c r="O11" s="18">
        <f t="shared" si="3"/>
        <v>17.3</v>
      </c>
      <c r="Q11" s="18">
        <f t="shared" si="4"/>
        <v>8.6</v>
      </c>
      <c r="R11" s="36">
        <f t="shared" si="5"/>
        <v>14878</v>
      </c>
      <c r="S11" s="36" t="str">
        <f t="shared" si="6"/>
        <v/>
      </c>
      <c r="T11" s="38">
        <f t="shared" si="0"/>
        <v>14878</v>
      </c>
      <c r="U11" s="40">
        <f t="shared" si="12"/>
        <v>1103854</v>
      </c>
      <c r="V11" s="18">
        <f t="shared" si="7"/>
        <v>86000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79</v>
      </c>
      <c r="C12" s="18" t="s">
        <v>79</v>
      </c>
      <c r="D12" s="19" t="s">
        <v>101</v>
      </c>
      <c r="E12" s="55">
        <v>0.625</v>
      </c>
      <c r="F12" s="18">
        <v>192.87799999999999</v>
      </c>
      <c r="G12" s="18">
        <v>193.393</v>
      </c>
      <c r="H12" s="18">
        <v>2</v>
      </c>
      <c r="I12" s="18">
        <v>192.858</v>
      </c>
      <c r="J12" s="18">
        <v>193.41300000000001</v>
      </c>
      <c r="K12" s="18">
        <v>0.55500000000000005</v>
      </c>
      <c r="L12" s="18">
        <v>0.27700000000000002</v>
      </c>
      <c r="M12" s="67">
        <v>192.58099999999999</v>
      </c>
      <c r="N12" s="18" t="s">
        <v>170</v>
      </c>
      <c r="O12" s="18">
        <f t="shared" si="3"/>
        <v>27.7</v>
      </c>
      <c r="Q12" s="18">
        <f t="shared" si="4"/>
        <v>5.4</v>
      </c>
      <c r="R12" s="36">
        <f t="shared" si="5"/>
        <v>14958</v>
      </c>
      <c r="S12" s="36" t="str">
        <f t="shared" si="6"/>
        <v/>
      </c>
      <c r="T12" s="38">
        <f t="shared" si="0"/>
        <v>14958</v>
      </c>
      <c r="U12" s="40">
        <f t="shared" si="12"/>
        <v>1118812</v>
      </c>
      <c r="V12" s="18">
        <f t="shared" si="7"/>
        <v>54000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80</v>
      </c>
      <c r="C13" s="18" t="s">
        <v>80</v>
      </c>
      <c r="D13" s="19" t="s">
        <v>101</v>
      </c>
      <c r="E13" s="55">
        <v>0.41666666666666669</v>
      </c>
      <c r="F13" s="18">
        <v>193.916</v>
      </c>
      <c r="G13" s="18">
        <v>193.60300000000001</v>
      </c>
      <c r="H13" s="18">
        <v>2</v>
      </c>
      <c r="I13" s="18">
        <v>193.93600000000001</v>
      </c>
      <c r="J13" s="18">
        <v>193.583</v>
      </c>
      <c r="K13" s="18">
        <v>0.35299999999999998</v>
      </c>
      <c r="L13" s="18">
        <v>0.17599999999999999</v>
      </c>
      <c r="M13" s="67">
        <v>194.11199999999999</v>
      </c>
      <c r="N13" s="18" t="s">
        <v>171</v>
      </c>
      <c r="P13" s="18">
        <f t="shared" ref="P13:P63" si="13">ROUNDDOWN(K13*100,3)</f>
        <v>35.299999999999997</v>
      </c>
      <c r="Q13" s="18">
        <f t="shared" si="4"/>
        <v>8.4</v>
      </c>
      <c r="R13" s="36" t="str">
        <f t="shared" si="5"/>
        <v/>
      </c>
      <c r="S13" s="36">
        <f t="shared" si="6"/>
        <v>29652</v>
      </c>
      <c r="T13" s="38">
        <f t="shared" si="0"/>
        <v>-29652</v>
      </c>
      <c r="U13" s="40">
        <f t="shared" si="12"/>
        <v>1089160</v>
      </c>
      <c r="V13" s="18">
        <f t="shared" si="7"/>
        <v>84000</v>
      </c>
      <c r="W13" s="18">
        <f t="shared" si="8"/>
        <v>0</v>
      </c>
      <c r="AG13" s="18">
        <f t="shared" si="1"/>
        <v>1</v>
      </c>
      <c r="AH13" s="18">
        <f t="shared" si="2"/>
        <v>0</v>
      </c>
      <c r="AI13" s="18">
        <f t="shared" si="9"/>
        <v>0</v>
      </c>
      <c r="AJ13" s="18">
        <f t="shared" si="10"/>
        <v>1</v>
      </c>
      <c r="AK13" s="18">
        <f t="shared" si="11"/>
        <v>0</v>
      </c>
    </row>
    <row r="14" spans="1:37" ht="20.100000000000001" customHeight="1" thickBot="1">
      <c r="A14" s="33">
        <v>10</v>
      </c>
      <c r="B14" s="18" t="s">
        <v>80</v>
      </c>
      <c r="C14" s="18" t="s">
        <v>80</v>
      </c>
      <c r="D14" s="19" t="s">
        <v>101</v>
      </c>
      <c r="E14" s="55">
        <v>4.1666666666666664E-2</v>
      </c>
      <c r="F14" s="18">
        <v>193.57</v>
      </c>
      <c r="G14" s="18">
        <v>193.471</v>
      </c>
      <c r="H14" s="18">
        <v>2</v>
      </c>
      <c r="I14" s="18">
        <v>193.59</v>
      </c>
      <c r="J14" s="18">
        <v>193.45099999999999</v>
      </c>
      <c r="K14" s="18">
        <v>0.13900000000000001</v>
      </c>
      <c r="L14" s="18">
        <v>6.9000000000000006E-2</v>
      </c>
      <c r="M14" s="67">
        <v>193.65899999999999</v>
      </c>
      <c r="N14" s="18" t="s">
        <v>170</v>
      </c>
      <c r="O14" s="18">
        <f t="shared" si="3"/>
        <v>6.9</v>
      </c>
      <c r="Q14" s="18">
        <f t="shared" si="4"/>
        <v>21.5</v>
      </c>
      <c r="R14" s="36">
        <f t="shared" si="5"/>
        <v>14835</v>
      </c>
      <c r="S14" s="36" t="str">
        <f t="shared" si="6"/>
        <v/>
      </c>
      <c r="T14" s="38">
        <f t="shared" si="0"/>
        <v>14835</v>
      </c>
      <c r="U14" s="40">
        <f t="shared" si="12"/>
        <v>1103995</v>
      </c>
      <c r="V14" s="18">
        <f t="shared" si="7"/>
        <v>215000</v>
      </c>
      <c r="W14" s="18">
        <f>IF(O14&gt;1,1,0)</f>
        <v>1</v>
      </c>
      <c r="AB14" s="17" t="s">
        <v>74</v>
      </c>
      <c r="AC14" s="17" t="s">
        <v>176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79</v>
      </c>
      <c r="C15" s="18" t="s">
        <v>80</v>
      </c>
      <c r="D15" s="19" t="s">
        <v>102</v>
      </c>
      <c r="E15" s="55">
        <v>0.375</v>
      </c>
      <c r="F15" s="18">
        <v>193.15199999999999</v>
      </c>
      <c r="G15" s="18">
        <v>192.57900000000001</v>
      </c>
      <c r="H15" s="18">
        <v>2</v>
      </c>
      <c r="I15" s="58">
        <v>193.172</v>
      </c>
      <c r="J15" s="18">
        <v>192.559</v>
      </c>
      <c r="K15" s="18">
        <v>0.61299999999999999</v>
      </c>
      <c r="L15" s="18">
        <v>0.30599999999999999</v>
      </c>
      <c r="M15" s="67">
        <v>193.47800000000001</v>
      </c>
      <c r="N15" s="18" t="s">
        <v>170</v>
      </c>
      <c r="O15" s="18">
        <f t="shared" si="3"/>
        <v>30.6</v>
      </c>
      <c r="Q15" s="18">
        <f t="shared" si="4"/>
        <v>4.8</v>
      </c>
      <c r="R15" s="36">
        <f t="shared" si="5"/>
        <v>14688</v>
      </c>
      <c r="S15" s="36" t="str">
        <f t="shared" si="6"/>
        <v/>
      </c>
      <c r="T15" s="38">
        <f t="shared" si="0"/>
        <v>14688</v>
      </c>
      <c r="U15" s="40">
        <f t="shared" si="12"/>
        <v>1118683</v>
      </c>
      <c r="V15" s="18">
        <f t="shared" si="7"/>
        <v>48000</v>
      </c>
      <c r="W15" s="18">
        <f t="shared" si="8"/>
        <v>1</v>
      </c>
      <c r="AB15" s="68" t="s">
        <v>8</v>
      </c>
      <c r="AC15" s="69"/>
      <c r="AG15" s="18">
        <f t="shared" si="1"/>
        <v>1</v>
      </c>
      <c r="AH15" s="18">
        <f t="shared" si="2"/>
        <v>0</v>
      </c>
      <c r="AI15" s="18">
        <f t="shared" si="9"/>
        <v>1</v>
      </c>
      <c r="AJ15" s="18">
        <f t="shared" si="10"/>
        <v>0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79</v>
      </c>
      <c r="C16" s="18" t="s">
        <v>79</v>
      </c>
      <c r="D16" s="19" t="s">
        <v>102</v>
      </c>
      <c r="E16" s="55">
        <v>0.16666666666666666</v>
      </c>
      <c r="F16" s="18">
        <v>192.41399999999999</v>
      </c>
      <c r="G16" s="18">
        <v>192.77600000000001</v>
      </c>
      <c r="H16" s="18">
        <v>2</v>
      </c>
      <c r="I16" s="18">
        <v>192.39400000000001</v>
      </c>
      <c r="J16" s="18">
        <v>192.79599999999999</v>
      </c>
      <c r="K16" s="18">
        <v>0.40100000000000002</v>
      </c>
      <c r="L16" s="18">
        <v>0.2</v>
      </c>
      <c r="M16" s="67">
        <v>192.19399999999999</v>
      </c>
      <c r="N16" s="18" t="s">
        <v>171</v>
      </c>
      <c r="P16" s="18">
        <f t="shared" si="13"/>
        <v>40.1</v>
      </c>
      <c r="Q16" s="18">
        <f t="shared" si="4"/>
        <v>7.4</v>
      </c>
      <c r="R16" s="36" t="str">
        <f t="shared" si="5"/>
        <v/>
      </c>
      <c r="S16" s="36">
        <f t="shared" si="6"/>
        <v>29674</v>
      </c>
      <c r="T16" s="38">
        <f t="shared" si="0"/>
        <v>-29674</v>
      </c>
      <c r="U16" s="40">
        <f t="shared" si="12"/>
        <v>1089009</v>
      </c>
      <c r="V16" s="18">
        <f t="shared" si="7"/>
        <v>74000</v>
      </c>
      <c r="W16" s="18">
        <f t="shared" si="8"/>
        <v>0</v>
      </c>
      <c r="AB16" s="7" t="s">
        <v>9</v>
      </c>
      <c r="AC16" s="10" t="s">
        <v>178</v>
      </c>
      <c r="AG16" s="18">
        <f t="shared" si="1"/>
        <v>0</v>
      </c>
      <c r="AH16" s="18">
        <f t="shared" si="2"/>
        <v>1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79</v>
      </c>
      <c r="C17" s="18" t="s">
        <v>79</v>
      </c>
      <c r="D17" s="19" t="s">
        <v>103</v>
      </c>
      <c r="E17" s="55">
        <v>0.625</v>
      </c>
      <c r="F17" s="18">
        <v>193.31</v>
      </c>
      <c r="G17" s="18">
        <v>193.54400000000001</v>
      </c>
      <c r="H17" s="18">
        <v>2</v>
      </c>
      <c r="I17" s="18">
        <v>193.29</v>
      </c>
      <c r="J17" s="18">
        <v>193.56399999999999</v>
      </c>
      <c r="K17" s="18">
        <v>0.27400000000000002</v>
      </c>
      <c r="L17" s="18">
        <v>0.13700000000000001</v>
      </c>
      <c r="M17" s="67">
        <v>193.15299999999999</v>
      </c>
      <c r="N17" s="18" t="s">
        <v>170</v>
      </c>
      <c r="O17" s="18">
        <f t="shared" si="3"/>
        <v>13.7</v>
      </c>
      <c r="Q17" s="18">
        <f t="shared" si="4"/>
        <v>10.9</v>
      </c>
      <c r="R17" s="36">
        <f t="shared" si="5"/>
        <v>14933</v>
      </c>
      <c r="S17" s="36" t="str">
        <f t="shared" si="6"/>
        <v/>
      </c>
      <c r="T17" s="38">
        <f t="shared" si="0"/>
        <v>14933</v>
      </c>
      <c r="U17" s="40">
        <f t="shared" si="12"/>
        <v>1103942</v>
      </c>
      <c r="V17" s="18">
        <f t="shared" si="7"/>
        <v>109000</v>
      </c>
      <c r="W17" s="18">
        <f t="shared" si="8"/>
        <v>1</v>
      </c>
      <c r="AB17" s="8" t="s">
        <v>10</v>
      </c>
      <c r="AC17" s="11">
        <f>AG131</f>
        <v>87</v>
      </c>
      <c r="AG17" s="18">
        <f t="shared" si="1"/>
        <v>0</v>
      </c>
      <c r="AH17" s="18">
        <f t="shared" si="2"/>
        <v>1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79</v>
      </c>
      <c r="C18" s="18" t="s">
        <v>79</v>
      </c>
      <c r="D18" s="19" t="s">
        <v>104</v>
      </c>
      <c r="E18" s="55">
        <v>0.83333333333333337</v>
      </c>
      <c r="F18" s="18">
        <v>193.524</v>
      </c>
      <c r="G18" s="18">
        <v>193.892</v>
      </c>
      <c r="H18" s="18">
        <v>2</v>
      </c>
      <c r="I18" s="58">
        <v>193.50399999999999</v>
      </c>
      <c r="J18" s="18">
        <v>193.91200000000001</v>
      </c>
      <c r="K18" s="18">
        <v>0.40799999999999997</v>
      </c>
      <c r="L18" s="18">
        <v>0.20399999999999999</v>
      </c>
      <c r="M18" s="67">
        <v>193.3</v>
      </c>
      <c r="N18" s="18" t="s">
        <v>170</v>
      </c>
      <c r="O18" s="18">
        <f t="shared" si="3"/>
        <v>20.399999999999999</v>
      </c>
      <c r="Q18" s="18">
        <f t="shared" si="4"/>
        <v>7.3</v>
      </c>
      <c r="R18" s="36">
        <f t="shared" si="5"/>
        <v>14892</v>
      </c>
      <c r="S18" s="36" t="str">
        <f t="shared" si="6"/>
        <v/>
      </c>
      <c r="T18" s="38">
        <f t="shared" si="0"/>
        <v>14892</v>
      </c>
      <c r="U18" s="40">
        <f t="shared" si="12"/>
        <v>1118834</v>
      </c>
      <c r="V18" s="18">
        <f t="shared" si="7"/>
        <v>73000</v>
      </c>
      <c r="W18" s="18">
        <f t="shared" si="8"/>
        <v>1</v>
      </c>
      <c r="AB18" s="8" t="s">
        <v>11</v>
      </c>
      <c r="AC18" s="11">
        <f>AH131</f>
        <v>36</v>
      </c>
      <c r="AG18" s="18">
        <f t="shared" si="1"/>
        <v>0</v>
      </c>
      <c r="AH18" s="18">
        <f t="shared" si="2"/>
        <v>1</v>
      </c>
      <c r="AI18" s="18">
        <f t="shared" si="9"/>
        <v>1</v>
      </c>
      <c r="AJ18" s="18">
        <f t="shared" si="10"/>
        <v>0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80</v>
      </c>
      <c r="C19" s="18" t="s">
        <v>80</v>
      </c>
      <c r="D19" s="19" t="s">
        <v>104</v>
      </c>
      <c r="E19" s="55">
        <v>0.375</v>
      </c>
      <c r="F19" s="18">
        <v>194.36500000000001</v>
      </c>
      <c r="G19" s="18">
        <v>193.893</v>
      </c>
      <c r="H19" s="18">
        <v>2</v>
      </c>
      <c r="I19" s="58">
        <v>194.38499999999999</v>
      </c>
      <c r="J19" s="18">
        <v>193.87299999999999</v>
      </c>
      <c r="K19" s="18">
        <v>0.51200000000000001</v>
      </c>
      <c r="L19" s="18">
        <v>0.25600000000000001</v>
      </c>
      <c r="M19" s="67">
        <v>194.64099999999999</v>
      </c>
      <c r="N19" s="18" t="s">
        <v>172</v>
      </c>
      <c r="Q19" s="18">
        <f t="shared" si="4"/>
        <v>5.8</v>
      </c>
      <c r="R19" s="36" t="str">
        <f t="shared" si="5"/>
        <v/>
      </c>
      <c r="S19" s="36" t="str">
        <f t="shared" si="6"/>
        <v/>
      </c>
      <c r="U19" s="40">
        <f t="shared" si="12"/>
        <v>1118834</v>
      </c>
      <c r="V19" s="18">
        <f t="shared" si="7"/>
        <v>58000</v>
      </c>
      <c r="W19" s="18">
        <f t="shared" si="8"/>
        <v>0</v>
      </c>
      <c r="AB19" s="8" t="s">
        <v>12</v>
      </c>
      <c r="AC19" s="11">
        <f>SUM(AC17:AC18)</f>
        <v>123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0</v>
      </c>
      <c r="AK19" s="18">
        <f t="shared" si="11"/>
        <v>1</v>
      </c>
    </row>
    <row r="20" spans="1:37" ht="20.100000000000001" customHeight="1">
      <c r="A20" s="33">
        <v>16</v>
      </c>
      <c r="B20" s="18" t="s">
        <v>80</v>
      </c>
      <c r="C20" s="18" t="s">
        <v>80</v>
      </c>
      <c r="D20" s="19" t="s">
        <v>105</v>
      </c>
      <c r="E20" s="55">
        <v>0.75</v>
      </c>
      <c r="F20" s="18">
        <v>193.643</v>
      </c>
      <c r="G20" s="18">
        <v>193.35599999999999</v>
      </c>
      <c r="H20" s="18">
        <v>2</v>
      </c>
      <c r="I20" s="58">
        <v>193.66300000000001</v>
      </c>
      <c r="J20" s="18">
        <v>193.33600000000001</v>
      </c>
      <c r="K20" s="18">
        <v>0.32600000000000001</v>
      </c>
      <c r="L20" s="18">
        <v>0.16300000000000001</v>
      </c>
      <c r="M20" s="67">
        <v>193.82599999999999</v>
      </c>
      <c r="N20" s="18" t="s">
        <v>170</v>
      </c>
      <c r="O20" s="18">
        <f t="shared" si="3"/>
        <v>16.3</v>
      </c>
      <c r="Q20" s="18">
        <f t="shared" si="4"/>
        <v>9.1999999999999993</v>
      </c>
      <c r="R20" s="36">
        <f t="shared" si="5"/>
        <v>14996</v>
      </c>
      <c r="S20" s="36" t="str">
        <f t="shared" si="6"/>
        <v/>
      </c>
      <c r="T20" s="38">
        <f t="shared" si="0"/>
        <v>14996</v>
      </c>
      <c r="U20" s="40">
        <f t="shared" si="12"/>
        <v>1133830</v>
      </c>
      <c r="V20" s="18">
        <f t="shared" si="7"/>
        <v>92000</v>
      </c>
      <c r="W20" s="18">
        <f t="shared" si="8"/>
        <v>1</v>
      </c>
      <c r="AB20" s="8" t="s">
        <v>13</v>
      </c>
      <c r="AC20" s="11">
        <f>AI131</f>
        <v>98</v>
      </c>
      <c r="AG20" s="18">
        <f t="shared" si="1"/>
        <v>1</v>
      </c>
      <c r="AH20" s="18">
        <f t="shared" si="2"/>
        <v>0</v>
      </c>
      <c r="AI20" s="18">
        <f t="shared" si="9"/>
        <v>1</v>
      </c>
      <c r="AJ20" s="18">
        <f t="shared" si="10"/>
        <v>0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80</v>
      </c>
      <c r="C21" s="18" t="s">
        <v>80</v>
      </c>
      <c r="D21" s="19" t="s">
        <v>106</v>
      </c>
      <c r="E21" s="55">
        <v>0.70833333333333337</v>
      </c>
      <c r="F21" s="18">
        <v>193.52099999999999</v>
      </c>
      <c r="G21" s="18">
        <v>193.005</v>
      </c>
      <c r="H21" s="18">
        <v>2</v>
      </c>
      <c r="I21" s="58">
        <v>193.541</v>
      </c>
      <c r="J21" s="18">
        <v>192.98500000000001</v>
      </c>
      <c r="K21" s="18">
        <v>0.55500000000000005</v>
      </c>
      <c r="L21" s="18">
        <v>0.27700000000000002</v>
      </c>
      <c r="M21" s="67">
        <v>193.81800000000001</v>
      </c>
      <c r="N21" s="18" t="s">
        <v>170</v>
      </c>
      <c r="O21" s="18">
        <f t="shared" si="3"/>
        <v>27.7</v>
      </c>
      <c r="Q21" s="18">
        <f t="shared" si="4"/>
        <v>5.4</v>
      </c>
      <c r="R21" s="36">
        <f t="shared" si="5"/>
        <v>14958</v>
      </c>
      <c r="S21" s="36" t="str">
        <f t="shared" si="6"/>
        <v/>
      </c>
      <c r="T21" s="38">
        <f t="shared" si="0"/>
        <v>14958</v>
      </c>
      <c r="U21" s="40">
        <f t="shared" si="12"/>
        <v>1148788</v>
      </c>
      <c r="V21" s="18">
        <f t="shared" si="7"/>
        <v>54000</v>
      </c>
      <c r="W21" s="18">
        <f t="shared" si="8"/>
        <v>1</v>
      </c>
      <c r="AB21" s="8" t="s">
        <v>14</v>
      </c>
      <c r="AC21" s="12">
        <f>AJ131</f>
        <v>18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80</v>
      </c>
      <c r="C22" s="18" t="s">
        <v>80</v>
      </c>
      <c r="D22" s="19" t="s">
        <v>106</v>
      </c>
      <c r="E22" s="55">
        <v>0.125</v>
      </c>
      <c r="F22" s="18">
        <v>193.017</v>
      </c>
      <c r="G22" s="18">
        <v>192.65899999999999</v>
      </c>
      <c r="H22" s="18">
        <v>2</v>
      </c>
      <c r="I22" s="58">
        <v>193.03700000000001</v>
      </c>
      <c r="J22" s="18">
        <v>192.63900000000001</v>
      </c>
      <c r="K22" s="18">
        <v>0.39700000000000002</v>
      </c>
      <c r="L22" s="18">
        <v>0.19800000000000001</v>
      </c>
      <c r="M22" s="67">
        <v>193.23500000000001</v>
      </c>
      <c r="N22" s="18" t="s">
        <v>170</v>
      </c>
      <c r="O22" s="18">
        <f t="shared" si="3"/>
        <v>19.8</v>
      </c>
      <c r="Q22" s="18">
        <f t="shared" si="4"/>
        <v>7.5</v>
      </c>
      <c r="R22" s="36">
        <f t="shared" si="5"/>
        <v>14850</v>
      </c>
      <c r="S22" s="36" t="str">
        <f t="shared" si="6"/>
        <v/>
      </c>
      <c r="T22" s="38">
        <f t="shared" si="0"/>
        <v>14850</v>
      </c>
      <c r="U22" s="40">
        <f t="shared" si="12"/>
        <v>1163638</v>
      </c>
      <c r="V22" s="18">
        <f t="shared" si="7"/>
        <v>75000</v>
      </c>
      <c r="W22" s="18">
        <f t="shared" si="8"/>
        <v>1</v>
      </c>
      <c r="AB22" s="8" t="s">
        <v>15</v>
      </c>
      <c r="AC22" s="11" t="s">
        <v>173</v>
      </c>
      <c r="AG22" s="18">
        <f t="shared" si="1"/>
        <v>1</v>
      </c>
      <c r="AH22" s="18">
        <f t="shared" si="2"/>
        <v>0</v>
      </c>
      <c r="AI22" s="18">
        <f t="shared" si="9"/>
        <v>1</v>
      </c>
      <c r="AJ22" s="18">
        <f t="shared" si="10"/>
        <v>0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80</v>
      </c>
      <c r="C23" s="18" t="s">
        <v>80</v>
      </c>
      <c r="D23" s="19" t="s">
        <v>81</v>
      </c>
      <c r="E23" s="55">
        <v>0.33333333333333331</v>
      </c>
      <c r="F23" s="18">
        <v>190.21799999999999</v>
      </c>
      <c r="G23" s="18">
        <v>189.91900000000001</v>
      </c>
      <c r="H23" s="18">
        <v>2</v>
      </c>
      <c r="I23" s="58">
        <v>190.238</v>
      </c>
      <c r="J23" s="18">
        <v>189.899</v>
      </c>
      <c r="K23" s="18">
        <v>0.33800000000000002</v>
      </c>
      <c r="L23" s="18">
        <v>0.16900000000000001</v>
      </c>
      <c r="M23" s="67">
        <v>190.40700000000001</v>
      </c>
      <c r="N23" s="18" t="s">
        <v>170</v>
      </c>
      <c r="O23" s="18">
        <f t="shared" si="3"/>
        <v>16.899999999999999</v>
      </c>
      <c r="Q23" s="18">
        <f t="shared" si="4"/>
        <v>8.8000000000000007</v>
      </c>
      <c r="R23" s="36">
        <f t="shared" si="5"/>
        <v>14872</v>
      </c>
      <c r="S23" s="36" t="str">
        <f t="shared" si="6"/>
        <v/>
      </c>
      <c r="T23" s="38">
        <f t="shared" si="0"/>
        <v>14872</v>
      </c>
      <c r="U23" s="40">
        <f t="shared" si="12"/>
        <v>1178510</v>
      </c>
      <c r="V23" s="18">
        <f t="shared" si="7"/>
        <v>88000</v>
      </c>
      <c r="W23" s="18">
        <f t="shared" si="8"/>
        <v>1</v>
      </c>
      <c r="AB23" s="13" t="s">
        <v>174</v>
      </c>
      <c r="AC23" s="14">
        <f>AK131</f>
        <v>7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80</v>
      </c>
      <c r="C24" s="18" t="s">
        <v>80</v>
      </c>
      <c r="D24" s="19" t="s">
        <v>81</v>
      </c>
      <c r="E24" s="55">
        <v>0.20833333333333334</v>
      </c>
      <c r="F24" s="18">
        <v>190.149</v>
      </c>
      <c r="G24" s="18">
        <v>189.77</v>
      </c>
      <c r="H24" s="18">
        <v>2</v>
      </c>
      <c r="I24" s="58">
        <v>190.16900000000001</v>
      </c>
      <c r="J24" s="18">
        <v>189.75</v>
      </c>
      <c r="K24" s="18">
        <v>0.41899999999999998</v>
      </c>
      <c r="L24" s="18">
        <v>0.20899999999999999</v>
      </c>
      <c r="M24" s="67">
        <v>190.37799999999999</v>
      </c>
      <c r="N24" s="18" t="s">
        <v>170</v>
      </c>
      <c r="O24" s="18">
        <f t="shared" si="3"/>
        <v>20.9</v>
      </c>
      <c r="Q24" s="18">
        <f t="shared" si="4"/>
        <v>7.1</v>
      </c>
      <c r="R24" s="36">
        <f t="shared" si="5"/>
        <v>14839</v>
      </c>
      <c r="S24" s="36" t="str">
        <f t="shared" si="6"/>
        <v/>
      </c>
      <c r="T24" s="38">
        <f t="shared" si="0"/>
        <v>14839</v>
      </c>
      <c r="U24" s="40">
        <f t="shared" si="12"/>
        <v>1193349</v>
      </c>
      <c r="V24" s="18">
        <f t="shared" si="7"/>
        <v>71000</v>
      </c>
      <c r="W24" s="18">
        <f t="shared" si="8"/>
        <v>1</v>
      </c>
      <c r="AB24" s="8" t="s">
        <v>16</v>
      </c>
      <c r="AC24" s="53">
        <f>R133</f>
        <v>1456332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80</v>
      </c>
      <c r="C25" s="18" t="s">
        <v>80</v>
      </c>
      <c r="D25" s="19" t="s">
        <v>107</v>
      </c>
      <c r="E25" s="55">
        <v>0.41666666666666669</v>
      </c>
      <c r="F25" s="18">
        <v>188.76499999999999</v>
      </c>
      <c r="G25" s="18">
        <v>187.631</v>
      </c>
      <c r="H25" s="18">
        <v>2</v>
      </c>
      <c r="I25" s="58">
        <v>188.785</v>
      </c>
      <c r="J25" s="18">
        <v>187.61099999999999</v>
      </c>
      <c r="K25" s="18">
        <v>1.1739999999999999</v>
      </c>
      <c r="L25" s="18">
        <v>0.58699999999999997</v>
      </c>
      <c r="M25" s="67">
        <v>189.37200000000001</v>
      </c>
      <c r="N25" s="18" t="s">
        <v>170</v>
      </c>
      <c r="O25" s="18">
        <f t="shared" si="3"/>
        <v>58.7</v>
      </c>
      <c r="Q25" s="18">
        <f t="shared" si="4"/>
        <v>2.5</v>
      </c>
      <c r="R25" s="36">
        <f t="shared" si="5"/>
        <v>14675</v>
      </c>
      <c r="S25" s="36" t="str">
        <f t="shared" si="6"/>
        <v/>
      </c>
      <c r="T25" s="38">
        <f t="shared" si="0"/>
        <v>14675</v>
      </c>
      <c r="U25" s="40">
        <f t="shared" si="12"/>
        <v>1208024</v>
      </c>
      <c r="V25" s="18">
        <f t="shared" si="7"/>
        <v>25000</v>
      </c>
      <c r="W25" s="18">
        <f t="shared" si="8"/>
        <v>1</v>
      </c>
      <c r="AB25" s="8" t="s">
        <v>17</v>
      </c>
      <c r="AC25" s="54">
        <f>S133</f>
        <v>535002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80</v>
      </c>
      <c r="C26" s="18" t="s">
        <v>80</v>
      </c>
      <c r="D26" s="19" t="s">
        <v>107</v>
      </c>
      <c r="E26" s="55">
        <v>0.33333333333333331</v>
      </c>
      <c r="F26" s="18">
        <v>187.983</v>
      </c>
      <c r="G26" s="18">
        <v>187.411</v>
      </c>
      <c r="H26" s="18">
        <v>2</v>
      </c>
      <c r="I26" s="58">
        <v>188.00299999999999</v>
      </c>
      <c r="J26" s="18">
        <v>187.39099999999999</v>
      </c>
      <c r="K26" s="18">
        <v>0.61099999999999999</v>
      </c>
      <c r="L26" s="18">
        <v>0.30499999999999999</v>
      </c>
      <c r="M26" s="67">
        <v>188.30799999999999</v>
      </c>
      <c r="N26" s="18" t="s">
        <v>170</v>
      </c>
      <c r="O26" s="18">
        <f t="shared" si="3"/>
        <v>30.5</v>
      </c>
      <c r="Q26" s="18">
        <f t="shared" si="4"/>
        <v>4.9000000000000004</v>
      </c>
      <c r="R26" s="36">
        <f t="shared" si="5"/>
        <v>14945</v>
      </c>
      <c r="S26" s="36" t="str">
        <f t="shared" si="6"/>
        <v/>
      </c>
      <c r="T26" s="38">
        <f t="shared" si="0"/>
        <v>14945</v>
      </c>
      <c r="U26" s="40">
        <f t="shared" si="12"/>
        <v>1222969</v>
      </c>
      <c r="V26" s="18">
        <f t="shared" si="7"/>
        <v>49000</v>
      </c>
      <c r="W26" s="18">
        <f t="shared" si="8"/>
        <v>1</v>
      </c>
      <c r="AB26" s="8" t="s">
        <v>18</v>
      </c>
      <c r="AC26" s="53">
        <f>AC24-AC25</f>
        <v>921330</v>
      </c>
      <c r="AG26" s="18">
        <f t="shared" si="1"/>
        <v>1</v>
      </c>
      <c r="AH26" s="18">
        <f t="shared" si="2"/>
        <v>0</v>
      </c>
      <c r="AI26" s="18">
        <f t="shared" si="9"/>
        <v>1</v>
      </c>
      <c r="AJ26" s="18">
        <f t="shared" si="10"/>
        <v>0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80</v>
      </c>
      <c r="C27" s="18" t="s">
        <v>80</v>
      </c>
      <c r="D27" s="19" t="s">
        <v>108</v>
      </c>
      <c r="E27" s="55">
        <v>0.58333333333333337</v>
      </c>
      <c r="F27" s="18">
        <v>187.16499999999999</v>
      </c>
      <c r="G27" s="18">
        <v>186.65</v>
      </c>
      <c r="H27" s="18">
        <v>2</v>
      </c>
      <c r="I27" s="58">
        <v>187.185</v>
      </c>
      <c r="J27" s="18">
        <v>186.63</v>
      </c>
      <c r="K27" s="18">
        <v>0.55500000000000005</v>
      </c>
      <c r="L27" s="18">
        <v>0.27700000000000002</v>
      </c>
      <c r="M27" s="67">
        <v>187.46199999999999</v>
      </c>
      <c r="N27" s="18" t="s">
        <v>171</v>
      </c>
      <c r="P27" s="18">
        <f t="shared" si="13"/>
        <v>55.5</v>
      </c>
      <c r="Q27" s="18">
        <f t="shared" si="4"/>
        <v>5.4</v>
      </c>
      <c r="R27" s="36" t="str">
        <f t="shared" si="5"/>
        <v/>
      </c>
      <c r="S27" s="36">
        <f t="shared" si="6"/>
        <v>29970</v>
      </c>
      <c r="T27" s="38">
        <f t="shared" si="0"/>
        <v>-29970</v>
      </c>
      <c r="U27" s="40">
        <f t="shared" si="12"/>
        <v>1192999</v>
      </c>
      <c r="V27" s="18">
        <f t="shared" si="7"/>
        <v>54000</v>
      </c>
      <c r="W27" s="18">
        <f t="shared" si="8"/>
        <v>0</v>
      </c>
      <c r="AB27" s="8" t="s">
        <v>1</v>
      </c>
      <c r="AC27" s="61">
        <f>ROUNDDOWN(AC24/AC17,3)</f>
        <v>16739.448</v>
      </c>
      <c r="AG27" s="18">
        <f t="shared" si="1"/>
        <v>1</v>
      </c>
      <c r="AH27" s="18">
        <f t="shared" si="2"/>
        <v>0</v>
      </c>
      <c r="AI27" s="18">
        <f t="shared" si="9"/>
        <v>0</v>
      </c>
      <c r="AJ27" s="18">
        <f t="shared" si="10"/>
        <v>1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79</v>
      </c>
      <c r="C28" s="18" t="s">
        <v>79</v>
      </c>
      <c r="D28" s="19" t="s">
        <v>109</v>
      </c>
      <c r="E28" s="55">
        <v>0.375</v>
      </c>
      <c r="F28" s="18">
        <v>187.80600000000001</v>
      </c>
      <c r="G28" s="18">
        <v>188.54900000000001</v>
      </c>
      <c r="H28" s="18">
        <v>2</v>
      </c>
      <c r="I28" s="18">
        <v>187.786</v>
      </c>
      <c r="J28" s="18">
        <v>188.56899999999999</v>
      </c>
      <c r="K28" s="18">
        <v>0.78200000000000003</v>
      </c>
      <c r="L28" s="18">
        <v>0.39100000000000001</v>
      </c>
      <c r="M28" s="67">
        <v>187.39500000000001</v>
      </c>
      <c r="N28" s="18" t="s">
        <v>170</v>
      </c>
      <c r="O28" s="18">
        <f t="shared" si="3"/>
        <v>39.1</v>
      </c>
      <c r="Q28" s="18">
        <f t="shared" si="4"/>
        <v>3.8</v>
      </c>
      <c r="R28" s="36">
        <f t="shared" si="5"/>
        <v>14858</v>
      </c>
      <c r="S28" s="36" t="str">
        <f t="shared" si="6"/>
        <v/>
      </c>
      <c r="T28" s="38">
        <f t="shared" si="0"/>
        <v>14858</v>
      </c>
      <c r="U28" s="40">
        <f t="shared" si="12"/>
        <v>1207857</v>
      </c>
      <c r="V28" s="18">
        <f t="shared" si="7"/>
        <v>38000</v>
      </c>
      <c r="W28" s="18">
        <f t="shared" si="8"/>
        <v>1</v>
      </c>
      <c r="AB28" s="8" t="s">
        <v>2</v>
      </c>
      <c r="AC28" s="61">
        <f>ROUNDDOWN(AC25/AC21,3)</f>
        <v>29722.332999999999</v>
      </c>
      <c r="AG28" s="18">
        <f t="shared" si="1"/>
        <v>0</v>
      </c>
      <c r="AH28" s="18">
        <f t="shared" si="2"/>
        <v>1</v>
      </c>
      <c r="AI28" s="18">
        <f t="shared" si="9"/>
        <v>1</v>
      </c>
      <c r="AJ28" s="18">
        <f t="shared" si="10"/>
        <v>0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79</v>
      </c>
      <c r="C29" s="18" t="s">
        <v>79</v>
      </c>
      <c r="D29" s="19" t="s">
        <v>109</v>
      </c>
      <c r="E29" s="55">
        <v>0.125</v>
      </c>
      <c r="F29" s="18">
        <v>188.947</v>
      </c>
      <c r="G29" s="18">
        <v>189.447</v>
      </c>
      <c r="H29" s="18">
        <v>2</v>
      </c>
      <c r="I29" s="18">
        <v>188.92699999999999</v>
      </c>
      <c r="J29" s="18">
        <v>189.46700000000001</v>
      </c>
      <c r="K29" s="18">
        <v>0.54</v>
      </c>
      <c r="L29" s="18">
        <v>0.27</v>
      </c>
      <c r="M29" s="67">
        <v>188.65700000000001</v>
      </c>
      <c r="N29" s="18" t="s">
        <v>170</v>
      </c>
      <c r="O29" s="18">
        <f t="shared" si="3"/>
        <v>27</v>
      </c>
      <c r="Q29" s="18">
        <f t="shared" si="4"/>
        <v>5.5</v>
      </c>
      <c r="R29" s="36">
        <f t="shared" si="5"/>
        <v>14850</v>
      </c>
      <c r="S29" s="36" t="str">
        <f t="shared" si="6"/>
        <v/>
      </c>
      <c r="T29" s="38">
        <f t="shared" si="0"/>
        <v>14850</v>
      </c>
      <c r="U29" s="40">
        <f t="shared" si="12"/>
        <v>1222707</v>
      </c>
      <c r="V29" s="18">
        <f t="shared" si="7"/>
        <v>55000</v>
      </c>
      <c r="W29" s="18">
        <f t="shared" si="8"/>
        <v>1</v>
      </c>
      <c r="AB29" s="8" t="s">
        <v>19</v>
      </c>
      <c r="AC29" s="11">
        <v>15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79</v>
      </c>
      <c r="C30" s="18" t="s">
        <v>79</v>
      </c>
      <c r="D30" s="19" t="s">
        <v>110</v>
      </c>
      <c r="E30" s="55">
        <v>0.375</v>
      </c>
      <c r="F30" s="18">
        <v>190.93799999999999</v>
      </c>
      <c r="G30" s="18">
        <v>191.39</v>
      </c>
      <c r="H30" s="18">
        <v>2</v>
      </c>
      <c r="I30" s="18">
        <v>190.91800000000001</v>
      </c>
      <c r="J30" s="18">
        <v>191.41</v>
      </c>
      <c r="K30" s="18">
        <v>0.49099999999999999</v>
      </c>
      <c r="L30" s="18">
        <v>0.245</v>
      </c>
      <c r="M30" s="67">
        <v>190.673</v>
      </c>
      <c r="N30" s="18" t="s">
        <v>170</v>
      </c>
      <c r="O30" s="18">
        <f t="shared" si="3"/>
        <v>24.5</v>
      </c>
      <c r="Q30" s="18">
        <f t="shared" si="4"/>
        <v>6.1</v>
      </c>
      <c r="R30" s="36">
        <f t="shared" si="5"/>
        <v>14945</v>
      </c>
      <c r="S30" s="36" t="str">
        <f t="shared" si="6"/>
        <v/>
      </c>
      <c r="T30" s="38">
        <f t="shared" si="0"/>
        <v>14945</v>
      </c>
      <c r="U30" s="40">
        <f t="shared" si="12"/>
        <v>1237652</v>
      </c>
      <c r="V30" s="18">
        <f t="shared" si="7"/>
        <v>61000</v>
      </c>
      <c r="W30" s="18">
        <f t="shared" si="8"/>
        <v>1</v>
      </c>
      <c r="AB30" s="8" t="s">
        <v>20</v>
      </c>
      <c r="AC30" s="11">
        <v>4</v>
      </c>
      <c r="AG30" s="18">
        <f t="shared" si="1"/>
        <v>0</v>
      </c>
      <c r="AH30" s="18">
        <f t="shared" si="2"/>
        <v>1</v>
      </c>
      <c r="AI30" s="18">
        <f t="shared" si="9"/>
        <v>1</v>
      </c>
      <c r="AJ30" s="18">
        <f t="shared" si="10"/>
        <v>0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79</v>
      </c>
      <c r="C31" s="18" t="s">
        <v>79</v>
      </c>
      <c r="D31" s="19" t="s">
        <v>111</v>
      </c>
      <c r="E31" s="55">
        <v>0.58333333333333337</v>
      </c>
      <c r="F31" s="18">
        <v>192.02799999999999</v>
      </c>
      <c r="G31" s="18">
        <v>192.244</v>
      </c>
      <c r="H31" s="18">
        <v>2</v>
      </c>
      <c r="I31" s="18">
        <v>192.00800000000001</v>
      </c>
      <c r="J31" s="18">
        <v>192.26400000000001</v>
      </c>
      <c r="K31" s="18">
        <v>0.25600000000000001</v>
      </c>
      <c r="L31" s="18">
        <v>0.128</v>
      </c>
      <c r="M31" s="67">
        <v>191.88</v>
      </c>
      <c r="N31" s="18" t="s">
        <v>170</v>
      </c>
      <c r="O31" s="18">
        <f t="shared" si="3"/>
        <v>12.8</v>
      </c>
      <c r="Q31" s="18">
        <f t="shared" si="4"/>
        <v>11.7</v>
      </c>
      <c r="R31" s="36">
        <f t="shared" si="5"/>
        <v>14976</v>
      </c>
      <c r="S31" s="36" t="str">
        <f t="shared" si="6"/>
        <v/>
      </c>
      <c r="T31" s="38">
        <f t="shared" si="0"/>
        <v>14976</v>
      </c>
      <c r="U31" s="40">
        <f t="shared" si="12"/>
        <v>1252628</v>
      </c>
      <c r="V31" s="18">
        <f t="shared" si="7"/>
        <v>117000</v>
      </c>
      <c r="W31" s="18">
        <f t="shared" si="8"/>
        <v>1</v>
      </c>
      <c r="AB31" s="8" t="s">
        <v>21</v>
      </c>
      <c r="AC31" s="16">
        <f>O133</f>
        <v>118.8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80</v>
      </c>
      <c r="C32" s="18" t="s">
        <v>79</v>
      </c>
      <c r="D32" s="19" t="s">
        <v>112</v>
      </c>
      <c r="E32" s="55">
        <v>0.45833333333333331</v>
      </c>
      <c r="F32" s="18">
        <v>191.98599999999999</v>
      </c>
      <c r="G32" s="18">
        <v>192.869</v>
      </c>
      <c r="H32" s="18">
        <v>2</v>
      </c>
      <c r="I32" s="18">
        <v>191.96600000000001</v>
      </c>
      <c r="J32" s="18">
        <v>192.88900000000001</v>
      </c>
      <c r="K32" s="18">
        <v>0.92300000000000004</v>
      </c>
      <c r="L32" s="18">
        <v>0.46100000000000002</v>
      </c>
      <c r="M32" s="67">
        <v>191.505</v>
      </c>
      <c r="N32" s="18" t="s">
        <v>171</v>
      </c>
      <c r="P32" s="18">
        <f t="shared" si="13"/>
        <v>92.3</v>
      </c>
      <c r="Q32" s="18">
        <f t="shared" si="4"/>
        <v>3.2</v>
      </c>
      <c r="R32" s="36" t="str">
        <f t="shared" si="5"/>
        <v/>
      </c>
      <c r="S32" s="36">
        <f t="shared" si="6"/>
        <v>29536</v>
      </c>
      <c r="T32" s="38">
        <f t="shared" si="0"/>
        <v>-29536</v>
      </c>
      <c r="U32" s="40">
        <f t="shared" si="12"/>
        <v>1223092</v>
      </c>
      <c r="V32" s="18">
        <f t="shared" si="7"/>
        <v>32000</v>
      </c>
      <c r="W32" s="18">
        <f t="shared" si="8"/>
        <v>0</v>
      </c>
      <c r="AB32" s="9" t="s">
        <v>0</v>
      </c>
      <c r="AC32" s="29">
        <f>ROUNDDOWN((AC20/AC19)*1,2)</f>
        <v>0.79</v>
      </c>
      <c r="AG32" s="18">
        <f t="shared" si="1"/>
        <v>0</v>
      </c>
      <c r="AH32" s="18">
        <f t="shared" si="2"/>
        <v>1</v>
      </c>
      <c r="AI32" s="18">
        <f t="shared" si="9"/>
        <v>0</v>
      </c>
      <c r="AJ32" s="18">
        <f t="shared" si="10"/>
        <v>1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79</v>
      </c>
      <c r="C33" s="18" t="s">
        <v>79</v>
      </c>
      <c r="D33" s="19" t="s">
        <v>113</v>
      </c>
      <c r="E33" s="55">
        <v>0.125</v>
      </c>
      <c r="F33" s="18">
        <v>192.559</v>
      </c>
      <c r="G33" s="18">
        <v>193.00200000000001</v>
      </c>
      <c r="H33" s="18">
        <v>2</v>
      </c>
      <c r="I33" s="58">
        <v>192.53899999999999</v>
      </c>
      <c r="J33" s="18">
        <v>193.02199999999999</v>
      </c>
      <c r="K33" s="18">
        <v>0.48299999999999998</v>
      </c>
      <c r="L33" s="18">
        <v>0.24099999999999999</v>
      </c>
      <c r="M33" s="67">
        <v>192.298</v>
      </c>
      <c r="N33" s="18" t="s">
        <v>170</v>
      </c>
      <c r="O33" s="18">
        <f t="shared" si="3"/>
        <v>24.1</v>
      </c>
      <c r="Q33" s="18">
        <f t="shared" si="4"/>
        <v>6.2</v>
      </c>
      <c r="R33" s="36">
        <f t="shared" si="5"/>
        <v>14942</v>
      </c>
      <c r="S33" s="36" t="str">
        <f t="shared" si="6"/>
        <v/>
      </c>
      <c r="T33" s="38">
        <f t="shared" si="0"/>
        <v>14942</v>
      </c>
      <c r="U33" s="40">
        <f t="shared" si="12"/>
        <v>1238034</v>
      </c>
      <c r="V33" s="18">
        <f t="shared" si="7"/>
        <v>62000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79</v>
      </c>
      <c r="C34" s="18" t="s">
        <v>79</v>
      </c>
      <c r="D34" s="19" t="s">
        <v>114</v>
      </c>
      <c r="E34" s="55">
        <v>0.79166666666666663</v>
      </c>
      <c r="F34" s="18">
        <v>192.458</v>
      </c>
      <c r="G34" s="18">
        <v>193.37899999999999</v>
      </c>
      <c r="H34" s="18">
        <v>2</v>
      </c>
      <c r="I34" s="58">
        <v>192.43799999999999</v>
      </c>
      <c r="J34" s="18">
        <v>193.399</v>
      </c>
      <c r="K34" s="18">
        <v>0.96099999999999997</v>
      </c>
      <c r="L34" s="18">
        <v>0.48</v>
      </c>
      <c r="M34" s="67">
        <v>191.958</v>
      </c>
      <c r="N34" s="18" t="s">
        <v>171</v>
      </c>
      <c r="P34" s="18">
        <f t="shared" si="13"/>
        <v>96.1</v>
      </c>
      <c r="Q34" s="18">
        <f t="shared" si="4"/>
        <v>3.1</v>
      </c>
      <c r="R34" s="36" t="str">
        <f t="shared" si="5"/>
        <v/>
      </c>
      <c r="S34" s="36">
        <f t="shared" si="6"/>
        <v>29791</v>
      </c>
      <c r="T34" s="38">
        <f t="shared" si="0"/>
        <v>-29791</v>
      </c>
      <c r="U34" s="40">
        <f t="shared" si="12"/>
        <v>1208243</v>
      </c>
      <c r="V34" s="18">
        <f t="shared" si="7"/>
        <v>31000</v>
      </c>
      <c r="W34" s="18">
        <f t="shared" si="8"/>
        <v>0</v>
      </c>
      <c r="AB34" s="49" t="s">
        <v>70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0</v>
      </c>
      <c r="AJ34" s="18">
        <f t="shared" si="10"/>
        <v>1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79</v>
      </c>
      <c r="C35" s="18" t="s">
        <v>80</v>
      </c>
      <c r="D35" s="19" t="s">
        <v>115</v>
      </c>
      <c r="E35" s="55">
        <v>0.58333333333333337</v>
      </c>
      <c r="F35" s="18">
        <v>194.452</v>
      </c>
      <c r="G35" s="18">
        <v>194.071</v>
      </c>
      <c r="H35" s="18">
        <v>2</v>
      </c>
      <c r="I35" s="58">
        <v>194.47200000000001</v>
      </c>
      <c r="J35" s="18">
        <v>194.05099999999999</v>
      </c>
      <c r="K35" s="18">
        <v>0.42099999999999999</v>
      </c>
      <c r="L35" s="18">
        <v>0.21</v>
      </c>
      <c r="M35" s="67">
        <v>194.68199999999999</v>
      </c>
      <c r="N35" s="18" t="s">
        <v>170</v>
      </c>
      <c r="O35" s="18">
        <f t="shared" si="3"/>
        <v>21</v>
      </c>
      <c r="Q35" s="18">
        <f t="shared" si="4"/>
        <v>7.1</v>
      </c>
      <c r="R35" s="36">
        <f t="shared" si="5"/>
        <v>14910</v>
      </c>
      <c r="S35" s="36" t="str">
        <f t="shared" si="6"/>
        <v/>
      </c>
      <c r="T35" s="38">
        <f t="shared" si="0"/>
        <v>14910</v>
      </c>
      <c r="U35" s="40">
        <f t="shared" si="12"/>
        <v>1223153</v>
      </c>
      <c r="V35" s="18">
        <f t="shared" si="7"/>
        <v>71000</v>
      </c>
      <c r="W35" s="18">
        <f t="shared" si="8"/>
        <v>1</v>
      </c>
      <c r="AB35" s="45" t="s">
        <v>175</v>
      </c>
      <c r="AC35" s="47">
        <v>0.01</v>
      </c>
      <c r="AD35" s="47">
        <v>0.02</v>
      </c>
      <c r="AE35" s="47">
        <v>0.03</v>
      </c>
      <c r="AG35" s="18">
        <f t="shared" si="1"/>
        <v>1</v>
      </c>
      <c r="AH35" s="18">
        <f t="shared" si="2"/>
        <v>0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79</v>
      </c>
      <c r="C36" s="18" t="s">
        <v>79</v>
      </c>
      <c r="D36" s="19" t="s">
        <v>116</v>
      </c>
      <c r="E36" s="55">
        <v>0.75</v>
      </c>
      <c r="F36" s="18">
        <v>194.76</v>
      </c>
      <c r="G36" s="18">
        <v>195.51599999999999</v>
      </c>
      <c r="H36" s="18">
        <v>2</v>
      </c>
      <c r="I36" s="58">
        <v>194.74</v>
      </c>
      <c r="J36" s="18">
        <v>195.536</v>
      </c>
      <c r="K36" s="18">
        <v>0.79500000000000004</v>
      </c>
      <c r="L36" s="18">
        <v>0.39700000000000002</v>
      </c>
      <c r="M36" s="67">
        <v>194.34299999999999</v>
      </c>
      <c r="N36" s="18" t="s">
        <v>170</v>
      </c>
      <c r="O36" s="18">
        <f t="shared" si="3"/>
        <v>39.700000000000003</v>
      </c>
      <c r="Q36" s="18">
        <f t="shared" si="4"/>
        <v>3.7</v>
      </c>
      <c r="R36" s="36">
        <f t="shared" si="5"/>
        <v>14689</v>
      </c>
      <c r="S36" s="36" t="str">
        <f t="shared" si="6"/>
        <v/>
      </c>
      <c r="T36" s="38">
        <f t="shared" si="0"/>
        <v>14689</v>
      </c>
      <c r="U36" s="40">
        <f t="shared" si="12"/>
        <v>1237842</v>
      </c>
      <c r="V36" s="18">
        <f t="shared" si="7"/>
        <v>37000</v>
      </c>
      <c r="W36" s="18">
        <f t="shared" si="8"/>
        <v>1</v>
      </c>
      <c r="AB36" s="45" t="s">
        <v>71</v>
      </c>
      <c r="AC36" s="46">
        <v>302476</v>
      </c>
      <c r="AD36" s="46">
        <v>611915</v>
      </c>
      <c r="AE36" s="48">
        <v>921330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79</v>
      </c>
      <c r="C37" s="18" t="s">
        <v>80</v>
      </c>
      <c r="D37" s="19" t="s">
        <v>116</v>
      </c>
      <c r="E37" s="55">
        <v>0.20833333333333334</v>
      </c>
      <c r="F37" s="18">
        <v>195.02</v>
      </c>
      <c r="G37" s="18">
        <v>194.83199999999999</v>
      </c>
      <c r="H37" s="18">
        <v>2</v>
      </c>
      <c r="I37" s="58">
        <v>195.04</v>
      </c>
      <c r="J37" s="18">
        <v>194.81200000000001</v>
      </c>
      <c r="K37" s="18">
        <v>0.22700000000000001</v>
      </c>
      <c r="L37" s="18">
        <v>0.113</v>
      </c>
      <c r="M37" s="67">
        <v>195.15299999999999</v>
      </c>
      <c r="N37" s="18" t="s">
        <v>170</v>
      </c>
      <c r="O37" s="18">
        <f t="shared" si="3"/>
        <v>11.3</v>
      </c>
      <c r="Q37" s="18">
        <f t="shared" si="4"/>
        <v>13.2</v>
      </c>
      <c r="R37" s="36">
        <f t="shared" si="5"/>
        <v>14916</v>
      </c>
      <c r="S37" s="36" t="str">
        <f t="shared" si="6"/>
        <v/>
      </c>
      <c r="T37" s="38">
        <f t="shared" si="0"/>
        <v>14916</v>
      </c>
      <c r="U37" s="40">
        <f t="shared" si="12"/>
        <v>1252758</v>
      </c>
      <c r="V37" s="18">
        <f t="shared" si="7"/>
        <v>132000</v>
      </c>
      <c r="W37" s="18">
        <f t="shared" si="8"/>
        <v>1</v>
      </c>
      <c r="Z37" s="40">
        <f>T133</f>
        <v>921330</v>
      </c>
      <c r="AG37" s="18">
        <f t="shared" si="1"/>
        <v>1</v>
      </c>
      <c r="AH37" s="18">
        <f t="shared" si="2"/>
        <v>0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80</v>
      </c>
      <c r="C38" s="18" t="s">
        <v>80</v>
      </c>
      <c r="D38" s="19" t="s">
        <v>117</v>
      </c>
      <c r="E38" s="55">
        <v>0.375</v>
      </c>
      <c r="F38" s="18">
        <v>195.40100000000001</v>
      </c>
      <c r="G38" s="18">
        <v>195.053</v>
      </c>
      <c r="H38" s="18">
        <v>2</v>
      </c>
      <c r="I38" s="58">
        <v>195.42099999999999</v>
      </c>
      <c r="J38" s="18">
        <v>195.03299999999999</v>
      </c>
      <c r="K38" s="18">
        <v>0.38800000000000001</v>
      </c>
      <c r="L38" s="18">
        <v>0.19400000000000001</v>
      </c>
      <c r="M38" s="67">
        <v>195.61500000000001</v>
      </c>
      <c r="N38" s="18" t="s">
        <v>171</v>
      </c>
      <c r="P38" s="18">
        <f t="shared" si="13"/>
        <v>38.799999999999997</v>
      </c>
      <c r="Q38" s="18">
        <f t="shared" si="4"/>
        <v>7.7</v>
      </c>
      <c r="R38" s="36" t="str">
        <f t="shared" si="5"/>
        <v/>
      </c>
      <c r="S38" s="36">
        <f t="shared" si="6"/>
        <v>29876</v>
      </c>
      <c r="T38" s="38">
        <f t="shared" si="0"/>
        <v>-29876</v>
      </c>
      <c r="U38" s="40">
        <f t="shared" si="12"/>
        <v>1222882</v>
      </c>
      <c r="V38" s="18">
        <f t="shared" si="7"/>
        <v>77000</v>
      </c>
      <c r="W38" s="18">
        <f t="shared" si="8"/>
        <v>0</v>
      </c>
      <c r="AG38" s="18">
        <f t="shared" si="1"/>
        <v>1</v>
      </c>
      <c r="AH38" s="18">
        <f t="shared" si="2"/>
        <v>0</v>
      </c>
      <c r="AI38" s="18">
        <f t="shared" si="9"/>
        <v>0</v>
      </c>
      <c r="AJ38" s="18">
        <f t="shared" si="10"/>
        <v>1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80</v>
      </c>
      <c r="C39" s="18" t="s">
        <v>80</v>
      </c>
      <c r="D39" s="19" t="s">
        <v>118</v>
      </c>
      <c r="E39" s="55">
        <v>0.29166666666666669</v>
      </c>
      <c r="F39" s="18">
        <v>195.21700000000001</v>
      </c>
      <c r="G39" s="18">
        <v>194.96100000000001</v>
      </c>
      <c r="H39" s="18">
        <v>2</v>
      </c>
      <c r="I39" s="58">
        <v>195.23699999999999</v>
      </c>
      <c r="J39" s="18">
        <v>194.941</v>
      </c>
      <c r="K39" s="18">
        <v>0.29499999999999998</v>
      </c>
      <c r="L39" s="18">
        <v>0.14699999999999999</v>
      </c>
      <c r="M39" s="67">
        <v>195.38399999999999</v>
      </c>
      <c r="N39" s="18" t="s">
        <v>170</v>
      </c>
      <c r="O39" s="18">
        <f t="shared" si="3"/>
        <v>14.7</v>
      </c>
      <c r="Q39" s="18">
        <f t="shared" si="4"/>
        <v>10.1</v>
      </c>
      <c r="R39" s="36">
        <f t="shared" si="5"/>
        <v>14847</v>
      </c>
      <c r="S39" s="36" t="str">
        <f t="shared" si="6"/>
        <v/>
      </c>
      <c r="T39" s="38">
        <f t="shared" si="0"/>
        <v>14847</v>
      </c>
      <c r="U39" s="40">
        <f t="shared" si="12"/>
        <v>1237729</v>
      </c>
      <c r="V39" s="18">
        <f t="shared" si="7"/>
        <v>101000</v>
      </c>
      <c r="W39" s="18">
        <f t="shared" si="8"/>
        <v>1</v>
      </c>
      <c r="AG39" s="18">
        <f t="shared" si="1"/>
        <v>1</v>
      </c>
      <c r="AH39" s="18">
        <f t="shared" si="2"/>
        <v>0</v>
      </c>
      <c r="AI39" s="18">
        <f t="shared" si="9"/>
        <v>1</v>
      </c>
      <c r="AJ39" s="18">
        <f t="shared" si="10"/>
        <v>0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79</v>
      </c>
      <c r="C40" s="18" t="s">
        <v>79</v>
      </c>
      <c r="D40" s="19" t="s">
        <v>119</v>
      </c>
      <c r="E40" s="55">
        <v>0.66666666666666663</v>
      </c>
      <c r="F40" s="18">
        <v>194.71799999999999</v>
      </c>
      <c r="G40" s="18">
        <v>195.29499999999999</v>
      </c>
      <c r="H40" s="18">
        <v>2</v>
      </c>
      <c r="I40" s="18">
        <v>194.69800000000001</v>
      </c>
      <c r="J40" s="18">
        <v>195.315</v>
      </c>
      <c r="K40" s="18">
        <v>0.61599999999999999</v>
      </c>
      <c r="L40" s="18">
        <v>0.308</v>
      </c>
      <c r="M40" s="67">
        <v>194.39</v>
      </c>
      <c r="N40" s="18" t="s">
        <v>171</v>
      </c>
      <c r="P40" s="18">
        <f t="shared" si="13"/>
        <v>61.6</v>
      </c>
      <c r="Q40" s="18">
        <f t="shared" si="4"/>
        <v>4.8</v>
      </c>
      <c r="R40" s="36" t="str">
        <f t="shared" si="5"/>
        <v/>
      </c>
      <c r="S40" s="36">
        <f t="shared" si="6"/>
        <v>29568</v>
      </c>
      <c r="T40" s="38">
        <f t="shared" si="0"/>
        <v>-29568</v>
      </c>
      <c r="U40" s="40">
        <f t="shared" si="12"/>
        <v>1208161</v>
      </c>
      <c r="V40" s="18">
        <f t="shared" si="7"/>
        <v>48000</v>
      </c>
      <c r="W40" s="18">
        <f t="shared" si="8"/>
        <v>0</v>
      </c>
      <c r="AG40" s="18">
        <f t="shared" si="1"/>
        <v>0</v>
      </c>
      <c r="AH40" s="18">
        <f t="shared" si="2"/>
        <v>1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80</v>
      </c>
      <c r="C41" s="18" t="s">
        <v>80</v>
      </c>
      <c r="D41" s="19" t="s">
        <v>119</v>
      </c>
      <c r="E41" s="55">
        <v>0.20833333333333334</v>
      </c>
      <c r="F41" s="18">
        <v>195.35300000000001</v>
      </c>
      <c r="G41" s="18">
        <v>195.203</v>
      </c>
      <c r="H41" s="18">
        <v>2</v>
      </c>
      <c r="I41" s="18">
        <v>195.37299999999999</v>
      </c>
      <c r="J41" s="18">
        <v>195.18299999999999</v>
      </c>
      <c r="K41" s="18">
        <v>0.189</v>
      </c>
      <c r="L41" s="18">
        <v>9.4E-2</v>
      </c>
      <c r="M41" s="67">
        <v>195.46700000000001</v>
      </c>
      <c r="N41" s="18" t="s">
        <v>170</v>
      </c>
      <c r="O41" s="18">
        <f t="shared" si="3"/>
        <v>9.4</v>
      </c>
      <c r="Q41" s="18">
        <f t="shared" si="4"/>
        <v>15.8</v>
      </c>
      <c r="R41" s="36">
        <f t="shared" si="5"/>
        <v>14852</v>
      </c>
      <c r="S41" s="36" t="str">
        <f t="shared" si="6"/>
        <v/>
      </c>
      <c r="T41" s="38">
        <f t="shared" si="0"/>
        <v>14852</v>
      </c>
      <c r="U41" s="40">
        <f t="shared" si="12"/>
        <v>1223013</v>
      </c>
      <c r="V41" s="18">
        <f t="shared" si="7"/>
        <v>158000</v>
      </c>
      <c r="W41" s="18">
        <f t="shared" si="8"/>
        <v>1</v>
      </c>
      <c r="AG41" s="18">
        <f t="shared" si="1"/>
        <v>1</v>
      </c>
      <c r="AH41" s="18">
        <f t="shared" si="2"/>
        <v>0</v>
      </c>
      <c r="AI41" s="18">
        <f t="shared" si="9"/>
        <v>1</v>
      </c>
      <c r="AJ41" s="18">
        <f t="shared" si="10"/>
        <v>0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80</v>
      </c>
      <c r="C42" s="25" t="s">
        <v>80</v>
      </c>
      <c r="D42" s="30" t="s">
        <v>119</v>
      </c>
      <c r="E42" s="55">
        <v>8.3333333333333329E-2</v>
      </c>
      <c r="F42" s="18">
        <v>195.36699999999999</v>
      </c>
      <c r="G42" s="18">
        <v>195.18199999999999</v>
      </c>
      <c r="H42" s="18">
        <v>2</v>
      </c>
      <c r="I42" s="18">
        <v>195.387</v>
      </c>
      <c r="J42" s="18">
        <v>195.16200000000001</v>
      </c>
      <c r="K42" s="18">
        <v>0.224</v>
      </c>
      <c r="L42" s="18">
        <v>0.112</v>
      </c>
      <c r="M42" s="67">
        <v>195.499</v>
      </c>
      <c r="N42" s="18" t="s">
        <v>171</v>
      </c>
      <c r="P42" s="18">
        <f t="shared" si="13"/>
        <v>22.4</v>
      </c>
      <c r="Q42" s="18">
        <f t="shared" si="4"/>
        <v>13.3</v>
      </c>
      <c r="R42" s="36" t="str">
        <f t="shared" si="5"/>
        <v/>
      </c>
      <c r="S42" s="36">
        <f t="shared" si="6"/>
        <v>29792</v>
      </c>
      <c r="T42" s="38">
        <f t="shared" si="0"/>
        <v>-29792</v>
      </c>
      <c r="U42" s="40">
        <f t="shared" si="12"/>
        <v>1193221</v>
      </c>
      <c r="V42" s="18">
        <f t="shared" si="7"/>
        <v>133000</v>
      </c>
      <c r="W42" s="18">
        <f t="shared" si="8"/>
        <v>0</v>
      </c>
      <c r="AG42" s="18">
        <f t="shared" si="1"/>
        <v>1</v>
      </c>
      <c r="AH42" s="18">
        <f t="shared" si="2"/>
        <v>0</v>
      </c>
      <c r="AI42" s="18">
        <f t="shared" si="9"/>
        <v>0</v>
      </c>
      <c r="AJ42" s="18">
        <f t="shared" si="10"/>
        <v>1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80</v>
      </c>
      <c r="C43" s="18" t="s">
        <v>79</v>
      </c>
      <c r="D43" s="19" t="s">
        <v>120</v>
      </c>
      <c r="E43" s="55">
        <v>0.29166666666666669</v>
      </c>
      <c r="F43" s="18">
        <v>194.85400000000001</v>
      </c>
      <c r="G43" s="18">
        <v>195.06299999999999</v>
      </c>
      <c r="H43" s="18">
        <v>2</v>
      </c>
      <c r="I43" s="58">
        <v>194.834</v>
      </c>
      <c r="J43" s="18">
        <v>195.083</v>
      </c>
      <c r="K43" s="18">
        <v>0.248</v>
      </c>
      <c r="L43" s="18">
        <v>0.124</v>
      </c>
      <c r="M43" s="67">
        <v>194.71</v>
      </c>
      <c r="N43" s="18" t="s">
        <v>170</v>
      </c>
      <c r="O43" s="18">
        <f t="shared" si="3"/>
        <v>12.4</v>
      </c>
      <c r="Q43" s="18">
        <f t="shared" si="4"/>
        <v>12</v>
      </c>
      <c r="R43" s="36">
        <f t="shared" si="5"/>
        <v>14880</v>
      </c>
      <c r="S43" s="36" t="str">
        <f t="shared" si="6"/>
        <v/>
      </c>
      <c r="T43" s="38">
        <f t="shared" si="0"/>
        <v>14880</v>
      </c>
      <c r="U43" s="40">
        <f t="shared" si="12"/>
        <v>1208101</v>
      </c>
      <c r="V43" s="18">
        <f t="shared" si="7"/>
        <v>120000</v>
      </c>
      <c r="W43" s="18">
        <f t="shared" si="8"/>
        <v>1</v>
      </c>
      <c r="AG43" s="18">
        <f t="shared" si="1"/>
        <v>0</v>
      </c>
      <c r="AH43" s="18">
        <f t="shared" si="2"/>
        <v>1</v>
      </c>
      <c r="AI43" s="18">
        <f t="shared" si="9"/>
        <v>1</v>
      </c>
      <c r="AJ43" s="18">
        <f t="shared" si="10"/>
        <v>0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80</v>
      </c>
      <c r="C44" s="18" t="s">
        <v>80</v>
      </c>
      <c r="D44" s="19" t="s">
        <v>121</v>
      </c>
      <c r="E44" s="55">
        <v>0.20833333333333334</v>
      </c>
      <c r="F44" s="18">
        <v>193.119</v>
      </c>
      <c r="G44" s="18">
        <v>192.95400000000001</v>
      </c>
      <c r="H44" s="18">
        <v>2</v>
      </c>
      <c r="I44" s="58">
        <v>193.13900000000001</v>
      </c>
      <c r="J44" s="18">
        <v>192.934</v>
      </c>
      <c r="K44" s="18">
        <v>0.20499999999999999</v>
      </c>
      <c r="L44" s="18">
        <v>0.10199999999999999</v>
      </c>
      <c r="M44" s="67">
        <v>193.24100000000001</v>
      </c>
      <c r="N44" s="18" t="s">
        <v>170</v>
      </c>
      <c r="O44" s="18">
        <f t="shared" si="3"/>
        <v>10.199999999999999</v>
      </c>
      <c r="Q44" s="18">
        <f t="shared" si="4"/>
        <v>14.6</v>
      </c>
      <c r="R44" s="36">
        <f t="shared" si="5"/>
        <v>14892</v>
      </c>
      <c r="S44" s="36" t="str">
        <f t="shared" si="6"/>
        <v/>
      </c>
      <c r="T44" s="38">
        <f t="shared" si="0"/>
        <v>14892</v>
      </c>
      <c r="U44" s="40">
        <f t="shared" si="12"/>
        <v>1222993</v>
      </c>
      <c r="V44" s="18">
        <f t="shared" si="7"/>
        <v>146000</v>
      </c>
      <c r="W44" s="18">
        <f t="shared" si="8"/>
        <v>1</v>
      </c>
      <c r="AG44" s="18">
        <f t="shared" si="1"/>
        <v>1</v>
      </c>
      <c r="AH44" s="18">
        <f t="shared" si="2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80</v>
      </c>
      <c r="C45" s="18" t="s">
        <v>80</v>
      </c>
      <c r="D45" s="19" t="s">
        <v>122</v>
      </c>
      <c r="E45" s="55">
        <v>0.375</v>
      </c>
      <c r="F45" s="18">
        <v>193.11500000000001</v>
      </c>
      <c r="G45" s="18">
        <v>192.67099999999999</v>
      </c>
      <c r="H45" s="18">
        <v>2</v>
      </c>
      <c r="I45" s="58">
        <v>193.13499999999999</v>
      </c>
      <c r="J45" s="18">
        <v>192.65100000000001</v>
      </c>
      <c r="K45" s="18">
        <v>0.48299999999999998</v>
      </c>
      <c r="L45" s="18">
        <v>0.24099999999999999</v>
      </c>
      <c r="M45" s="67">
        <v>193.376</v>
      </c>
      <c r="N45" s="18" t="s">
        <v>170</v>
      </c>
      <c r="O45" s="18">
        <f t="shared" si="3"/>
        <v>24.1</v>
      </c>
      <c r="Q45" s="18">
        <f t="shared" si="4"/>
        <v>6.2</v>
      </c>
      <c r="R45" s="36">
        <f t="shared" si="5"/>
        <v>14942</v>
      </c>
      <c r="S45" s="36" t="str">
        <f t="shared" si="6"/>
        <v/>
      </c>
      <c r="T45" s="38">
        <f t="shared" si="0"/>
        <v>14942</v>
      </c>
      <c r="U45" s="40">
        <f t="shared" si="12"/>
        <v>1237935</v>
      </c>
      <c r="V45" s="18">
        <f t="shared" si="7"/>
        <v>62000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80</v>
      </c>
      <c r="C46" s="18" t="s">
        <v>80</v>
      </c>
      <c r="D46" s="19" t="s">
        <v>122</v>
      </c>
      <c r="E46" s="55">
        <v>0.16666666666666666</v>
      </c>
      <c r="F46" s="18">
        <v>193.06200000000001</v>
      </c>
      <c r="G46" s="18">
        <v>192.381</v>
      </c>
      <c r="H46" s="18">
        <v>2</v>
      </c>
      <c r="I46" s="58">
        <v>193.08199999999999</v>
      </c>
      <c r="J46" s="18">
        <v>192.36099999999999</v>
      </c>
      <c r="K46" s="18">
        <v>0.72099999999999997</v>
      </c>
      <c r="L46" s="18">
        <v>0.36</v>
      </c>
      <c r="M46" s="67">
        <v>193.44200000000001</v>
      </c>
      <c r="N46" s="18" t="s">
        <v>170</v>
      </c>
      <c r="O46" s="18">
        <f t="shared" si="3"/>
        <v>36</v>
      </c>
      <c r="Q46" s="18">
        <f t="shared" si="4"/>
        <v>4.0999999999999996</v>
      </c>
      <c r="R46" s="36">
        <f t="shared" si="5"/>
        <v>14760</v>
      </c>
      <c r="S46" s="36" t="str">
        <f t="shared" si="6"/>
        <v/>
      </c>
      <c r="T46" s="38">
        <f t="shared" si="0"/>
        <v>14760</v>
      </c>
      <c r="U46" s="40">
        <f t="shared" si="12"/>
        <v>1252695</v>
      </c>
      <c r="V46" s="18">
        <f t="shared" si="7"/>
        <v>41000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79</v>
      </c>
      <c r="C47" s="18" t="s">
        <v>80</v>
      </c>
      <c r="D47" s="19" t="s">
        <v>123</v>
      </c>
      <c r="E47" s="55">
        <v>0.70833333333333337</v>
      </c>
      <c r="F47" s="18">
        <v>191.93</v>
      </c>
      <c r="G47" s="18">
        <v>191.434</v>
      </c>
      <c r="H47" s="18">
        <v>2</v>
      </c>
      <c r="I47" s="18">
        <v>191.95</v>
      </c>
      <c r="J47" s="18">
        <v>191.41399999999999</v>
      </c>
      <c r="K47" s="18">
        <v>0.53600000000000003</v>
      </c>
      <c r="L47" s="18">
        <v>0.26800000000000002</v>
      </c>
      <c r="M47" s="67">
        <v>192.21799999999999</v>
      </c>
      <c r="N47" s="18" t="s">
        <v>170</v>
      </c>
      <c r="O47" s="18">
        <f t="shared" si="3"/>
        <v>26.8</v>
      </c>
      <c r="Q47" s="18">
        <f t="shared" si="4"/>
        <v>5.5</v>
      </c>
      <c r="R47" s="36">
        <f t="shared" si="5"/>
        <v>14740</v>
      </c>
      <c r="S47" s="36" t="str">
        <f t="shared" si="6"/>
        <v/>
      </c>
      <c r="T47" s="38">
        <f t="shared" si="0"/>
        <v>14740</v>
      </c>
      <c r="U47" s="40">
        <f t="shared" si="12"/>
        <v>1267435</v>
      </c>
      <c r="V47" s="18">
        <f t="shared" si="7"/>
        <v>55000</v>
      </c>
      <c r="W47" s="18">
        <f t="shared" si="8"/>
        <v>1</v>
      </c>
      <c r="AG47" s="18">
        <f t="shared" si="1"/>
        <v>1</v>
      </c>
      <c r="AH47" s="18">
        <f t="shared" si="2"/>
        <v>0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80</v>
      </c>
      <c r="C48" s="18" t="s">
        <v>80</v>
      </c>
      <c r="D48" s="19" t="s">
        <v>82</v>
      </c>
      <c r="E48" s="55">
        <v>0.70833333333333337</v>
      </c>
      <c r="F48" s="18">
        <v>192.047</v>
      </c>
      <c r="G48" s="18">
        <v>191.37100000000001</v>
      </c>
      <c r="H48" s="18">
        <v>2</v>
      </c>
      <c r="I48" s="58">
        <v>192.06700000000001</v>
      </c>
      <c r="J48" s="18">
        <v>191.351</v>
      </c>
      <c r="K48" s="18">
        <v>0.71599999999999997</v>
      </c>
      <c r="L48" s="18">
        <v>0.35799999999999998</v>
      </c>
      <c r="M48" s="67">
        <v>192.42500000000001</v>
      </c>
      <c r="N48" s="18" t="s">
        <v>170</v>
      </c>
      <c r="O48" s="18">
        <f t="shared" si="3"/>
        <v>35.799999999999997</v>
      </c>
      <c r="Q48" s="18">
        <f t="shared" si="4"/>
        <v>4.0999999999999996</v>
      </c>
      <c r="R48" s="36">
        <f t="shared" si="5"/>
        <v>14678</v>
      </c>
      <c r="S48" s="36" t="str">
        <f t="shared" si="6"/>
        <v/>
      </c>
      <c r="T48" s="38">
        <f t="shared" si="0"/>
        <v>14678</v>
      </c>
      <c r="U48" s="40">
        <f t="shared" si="12"/>
        <v>1282113</v>
      </c>
      <c r="V48" s="18">
        <f t="shared" si="7"/>
        <v>41000</v>
      </c>
      <c r="W48" s="18">
        <f t="shared" si="8"/>
        <v>1</v>
      </c>
      <c r="AG48" s="18">
        <f t="shared" si="1"/>
        <v>1</v>
      </c>
      <c r="AH48" s="18">
        <f t="shared" si="2"/>
        <v>0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80</v>
      </c>
      <c r="C49" s="18" t="s">
        <v>80</v>
      </c>
      <c r="D49" s="19" t="s">
        <v>82</v>
      </c>
      <c r="E49" s="55">
        <v>0.375</v>
      </c>
      <c r="F49" s="18">
        <v>191.66200000000001</v>
      </c>
      <c r="G49" s="18">
        <v>191.39400000000001</v>
      </c>
      <c r="H49" s="18">
        <v>2</v>
      </c>
      <c r="I49" s="58">
        <v>191.68199999999999</v>
      </c>
      <c r="J49" s="18">
        <v>191.374</v>
      </c>
      <c r="K49" s="18">
        <v>0.307</v>
      </c>
      <c r="L49" s="18">
        <v>0.153</v>
      </c>
      <c r="M49" s="67">
        <v>191.83500000000001</v>
      </c>
      <c r="N49" s="18" t="s">
        <v>170</v>
      </c>
      <c r="O49" s="18">
        <f t="shared" si="3"/>
        <v>15.3</v>
      </c>
      <c r="Q49" s="18">
        <f t="shared" si="4"/>
        <v>9.6999999999999993</v>
      </c>
      <c r="R49" s="36">
        <f t="shared" si="5"/>
        <v>14841</v>
      </c>
      <c r="S49" s="36" t="str">
        <f t="shared" si="6"/>
        <v/>
      </c>
      <c r="T49" s="38">
        <f t="shared" si="0"/>
        <v>14841</v>
      </c>
      <c r="U49" s="40">
        <f t="shared" si="12"/>
        <v>1296954</v>
      </c>
      <c r="V49" s="18">
        <f t="shared" si="7"/>
        <v>97000</v>
      </c>
      <c r="W49" s="18">
        <f t="shared" si="8"/>
        <v>1</v>
      </c>
      <c r="AG49" s="18">
        <f t="shared" si="1"/>
        <v>1</v>
      </c>
      <c r="AH49" s="18">
        <f t="shared" si="2"/>
        <v>0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80</v>
      </c>
      <c r="C50" s="18" t="s">
        <v>80</v>
      </c>
      <c r="D50" s="19" t="s">
        <v>93</v>
      </c>
      <c r="E50" s="55">
        <v>0.625</v>
      </c>
      <c r="F50" s="18">
        <v>191.56299999999999</v>
      </c>
      <c r="G50" s="18">
        <v>190.97800000000001</v>
      </c>
      <c r="H50" s="18">
        <v>2</v>
      </c>
      <c r="I50" s="58">
        <v>191.583</v>
      </c>
      <c r="J50" s="18">
        <v>190.958</v>
      </c>
      <c r="K50" s="18">
        <v>0.625</v>
      </c>
      <c r="L50" s="18">
        <v>0.312</v>
      </c>
      <c r="M50" s="67">
        <v>191.89500000000001</v>
      </c>
      <c r="N50" s="18" t="s">
        <v>170</v>
      </c>
      <c r="O50" s="18">
        <f t="shared" si="3"/>
        <v>31.2</v>
      </c>
      <c r="Q50" s="18">
        <f t="shared" si="4"/>
        <v>4.8</v>
      </c>
      <c r="R50" s="36">
        <f t="shared" si="5"/>
        <v>14976</v>
      </c>
      <c r="S50" s="36" t="str">
        <f t="shared" si="6"/>
        <v/>
      </c>
      <c r="T50" s="38">
        <f t="shared" si="0"/>
        <v>14976</v>
      </c>
      <c r="U50" s="40">
        <f t="shared" si="12"/>
        <v>1311930</v>
      </c>
      <c r="V50" s="18">
        <f t="shared" si="7"/>
        <v>48000</v>
      </c>
      <c r="W50" s="18">
        <f t="shared" si="8"/>
        <v>1</v>
      </c>
      <c r="AG50" s="18">
        <f t="shared" si="1"/>
        <v>1</v>
      </c>
      <c r="AH50" s="18">
        <f t="shared" si="2"/>
        <v>0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80</v>
      </c>
      <c r="C51" s="18" t="s">
        <v>80</v>
      </c>
      <c r="D51" s="30" t="s">
        <v>93</v>
      </c>
      <c r="E51" s="55">
        <v>0.41666666666666669</v>
      </c>
      <c r="F51" s="18">
        <v>190.84100000000001</v>
      </c>
      <c r="G51" s="18">
        <v>190.374</v>
      </c>
      <c r="H51" s="18">
        <v>2</v>
      </c>
      <c r="I51" s="58">
        <v>190.86099999999999</v>
      </c>
      <c r="J51" s="18">
        <v>190.35400000000001</v>
      </c>
      <c r="K51" s="18">
        <v>0.50600000000000001</v>
      </c>
      <c r="L51" s="18">
        <v>0.253</v>
      </c>
      <c r="M51" s="67">
        <v>191.114</v>
      </c>
      <c r="N51" s="18" t="s">
        <v>170</v>
      </c>
      <c r="O51" s="18">
        <f t="shared" si="3"/>
        <v>25.3</v>
      </c>
      <c r="Q51" s="18">
        <f t="shared" si="4"/>
        <v>5.9</v>
      </c>
      <c r="R51" s="36">
        <f t="shared" si="5"/>
        <v>14927</v>
      </c>
      <c r="S51" s="36" t="str">
        <f t="shared" si="6"/>
        <v/>
      </c>
      <c r="T51" s="38">
        <f t="shared" si="0"/>
        <v>14927</v>
      </c>
      <c r="U51" s="40">
        <f t="shared" si="12"/>
        <v>1326857</v>
      </c>
      <c r="V51" s="18">
        <f t="shared" si="7"/>
        <v>59000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79</v>
      </c>
      <c r="C52" s="18" t="s">
        <v>80</v>
      </c>
      <c r="D52" s="30" t="s">
        <v>93</v>
      </c>
      <c r="E52" s="55">
        <v>8.3333333333333329E-2</v>
      </c>
      <c r="F52" s="18">
        <v>190.482</v>
      </c>
      <c r="G52" s="18">
        <v>190.29400000000001</v>
      </c>
      <c r="H52" s="18">
        <v>2</v>
      </c>
      <c r="I52" s="58">
        <v>190.50200000000001</v>
      </c>
      <c r="J52" s="18">
        <v>190.274</v>
      </c>
      <c r="K52" s="18">
        <v>0.22800000000000001</v>
      </c>
      <c r="L52" s="18">
        <v>0.114</v>
      </c>
      <c r="M52" s="67">
        <v>190.61600000000001</v>
      </c>
      <c r="N52" s="18" t="s">
        <v>170</v>
      </c>
      <c r="O52" s="18">
        <f t="shared" si="3"/>
        <v>11.4</v>
      </c>
      <c r="Q52" s="18">
        <f t="shared" si="4"/>
        <v>13.1</v>
      </c>
      <c r="R52" s="36">
        <f t="shared" si="5"/>
        <v>14934</v>
      </c>
      <c r="S52" s="36" t="str">
        <f t="shared" si="6"/>
        <v/>
      </c>
      <c r="T52" s="38">
        <f t="shared" si="0"/>
        <v>14934</v>
      </c>
      <c r="U52" s="40">
        <f t="shared" si="12"/>
        <v>1341791</v>
      </c>
      <c r="V52" s="18">
        <f t="shared" si="7"/>
        <v>131000</v>
      </c>
      <c r="W52" s="18">
        <f t="shared" si="8"/>
        <v>1</v>
      </c>
      <c r="AG52" s="18">
        <f t="shared" si="1"/>
        <v>1</v>
      </c>
      <c r="AH52" s="18">
        <f t="shared" si="2"/>
        <v>0</v>
      </c>
      <c r="AI52" s="18">
        <f t="shared" si="9"/>
        <v>1</v>
      </c>
      <c r="AJ52" s="18">
        <f t="shared" si="10"/>
        <v>0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79</v>
      </c>
      <c r="C53" s="18" t="s">
        <v>80</v>
      </c>
      <c r="D53" s="30" t="s">
        <v>124</v>
      </c>
      <c r="E53" s="55">
        <v>0.875</v>
      </c>
      <c r="F53" s="18">
        <v>190.61</v>
      </c>
      <c r="G53" s="18">
        <v>190.261</v>
      </c>
      <c r="H53" s="18">
        <v>2</v>
      </c>
      <c r="I53" s="58">
        <v>190.63</v>
      </c>
      <c r="J53" s="18">
        <v>190.24100000000001</v>
      </c>
      <c r="K53" s="18">
        <v>0.38800000000000001</v>
      </c>
      <c r="L53" s="18">
        <v>0.19400000000000001</v>
      </c>
      <c r="M53" s="67">
        <v>190.82400000000001</v>
      </c>
      <c r="N53" s="18" t="s">
        <v>170</v>
      </c>
      <c r="O53" s="18">
        <f t="shared" si="3"/>
        <v>19.399999999999999</v>
      </c>
      <c r="Q53" s="18">
        <f t="shared" si="4"/>
        <v>7.7</v>
      </c>
      <c r="R53" s="36">
        <f t="shared" si="5"/>
        <v>14938</v>
      </c>
      <c r="S53" s="36" t="str">
        <f t="shared" si="6"/>
        <v/>
      </c>
      <c r="T53" s="38">
        <f t="shared" si="0"/>
        <v>14938</v>
      </c>
      <c r="U53" s="40">
        <f t="shared" si="12"/>
        <v>1356729</v>
      </c>
      <c r="V53" s="18">
        <f t="shared" si="7"/>
        <v>77000</v>
      </c>
      <c r="W53" s="18">
        <f t="shared" si="8"/>
        <v>1</v>
      </c>
      <c r="AG53" s="18">
        <f t="shared" si="1"/>
        <v>1</v>
      </c>
      <c r="AH53" s="18">
        <f t="shared" si="2"/>
        <v>0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79</v>
      </c>
      <c r="C54" s="18" t="s">
        <v>80</v>
      </c>
      <c r="D54" s="30" t="s">
        <v>124</v>
      </c>
      <c r="E54" s="55">
        <v>0.66666666666666663</v>
      </c>
      <c r="F54" s="18">
        <v>190.685</v>
      </c>
      <c r="G54" s="18">
        <v>190.167</v>
      </c>
      <c r="H54" s="18">
        <v>2</v>
      </c>
      <c r="I54" s="58">
        <v>190.70500000000001</v>
      </c>
      <c r="J54" s="18">
        <v>190.14699999999999</v>
      </c>
      <c r="K54" s="18">
        <v>0.55800000000000005</v>
      </c>
      <c r="L54" s="18">
        <v>0.27900000000000003</v>
      </c>
      <c r="M54" s="67">
        <v>190.98400000000001</v>
      </c>
      <c r="N54" s="18" t="s">
        <v>170</v>
      </c>
      <c r="O54" s="18">
        <f t="shared" si="3"/>
        <v>27.9</v>
      </c>
      <c r="Q54" s="18">
        <f t="shared" si="4"/>
        <v>5.3</v>
      </c>
      <c r="R54" s="36">
        <f t="shared" si="5"/>
        <v>14787</v>
      </c>
      <c r="S54" s="36" t="str">
        <f t="shared" si="6"/>
        <v/>
      </c>
      <c r="T54" s="38">
        <f t="shared" si="0"/>
        <v>14787</v>
      </c>
      <c r="U54" s="40">
        <f t="shared" si="12"/>
        <v>1371516</v>
      </c>
      <c r="V54" s="18">
        <f t="shared" si="7"/>
        <v>53000</v>
      </c>
      <c r="W54" s="18">
        <f t="shared" si="8"/>
        <v>1</v>
      </c>
      <c r="AG54" s="18">
        <f t="shared" si="1"/>
        <v>1</v>
      </c>
      <c r="AH54" s="18">
        <f t="shared" si="2"/>
        <v>0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80</v>
      </c>
      <c r="C55" s="18" t="s">
        <v>79</v>
      </c>
      <c r="D55" s="30" t="s">
        <v>125</v>
      </c>
      <c r="E55" s="55">
        <v>0.375</v>
      </c>
      <c r="F55" s="18">
        <v>191.19900000000001</v>
      </c>
      <c r="G55" s="18">
        <v>191.76300000000001</v>
      </c>
      <c r="H55" s="18">
        <v>2</v>
      </c>
      <c r="I55" s="18">
        <v>191.179</v>
      </c>
      <c r="J55" s="18">
        <v>191.78299999999999</v>
      </c>
      <c r="K55" s="18">
        <v>0.60299999999999998</v>
      </c>
      <c r="L55" s="18">
        <v>0.30099999999999999</v>
      </c>
      <c r="M55" s="67">
        <v>190.87799999999999</v>
      </c>
      <c r="N55" s="18" t="s">
        <v>170</v>
      </c>
      <c r="O55" s="18">
        <f t="shared" si="3"/>
        <v>30.1</v>
      </c>
      <c r="Q55" s="18">
        <f t="shared" si="4"/>
        <v>4.9000000000000004</v>
      </c>
      <c r="R55" s="36">
        <f t="shared" si="5"/>
        <v>14749</v>
      </c>
      <c r="S55" s="36" t="str">
        <f t="shared" si="6"/>
        <v/>
      </c>
      <c r="T55" s="38">
        <f t="shared" si="0"/>
        <v>14749</v>
      </c>
      <c r="U55" s="40">
        <f t="shared" si="12"/>
        <v>1386265</v>
      </c>
      <c r="V55" s="18">
        <f t="shared" si="7"/>
        <v>49000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80</v>
      </c>
      <c r="C56" s="18" t="s">
        <v>80</v>
      </c>
      <c r="D56" s="30" t="s">
        <v>126</v>
      </c>
      <c r="E56" s="55">
        <v>0.70833333333333337</v>
      </c>
      <c r="F56" s="18">
        <v>191.50899999999999</v>
      </c>
      <c r="G56" s="18">
        <v>191.17099999999999</v>
      </c>
      <c r="H56" s="18">
        <v>2</v>
      </c>
      <c r="I56" s="18">
        <v>191.529</v>
      </c>
      <c r="J56" s="18">
        <v>191.15100000000001</v>
      </c>
      <c r="K56" s="18">
        <v>0.377</v>
      </c>
      <c r="L56" s="18">
        <v>0.188</v>
      </c>
      <c r="M56" s="67">
        <v>191.71700000000001</v>
      </c>
      <c r="N56" s="18" t="s">
        <v>170</v>
      </c>
      <c r="O56" s="18">
        <f t="shared" si="3"/>
        <v>18.8</v>
      </c>
      <c r="Q56" s="18">
        <f t="shared" si="4"/>
        <v>7.9</v>
      </c>
      <c r="R56" s="36">
        <f t="shared" si="5"/>
        <v>14852</v>
      </c>
      <c r="S56" s="36" t="str">
        <f t="shared" si="6"/>
        <v/>
      </c>
      <c r="T56" s="38">
        <f t="shared" si="0"/>
        <v>14852</v>
      </c>
      <c r="U56" s="40">
        <f t="shared" si="12"/>
        <v>1401117</v>
      </c>
      <c r="V56" s="18">
        <f t="shared" si="7"/>
        <v>79000</v>
      </c>
      <c r="W56" s="18">
        <f t="shared" si="8"/>
        <v>1</v>
      </c>
      <c r="AG56" s="18">
        <f t="shared" si="1"/>
        <v>1</v>
      </c>
      <c r="AH56" s="18">
        <f t="shared" si="2"/>
        <v>0</v>
      </c>
      <c r="AI56" s="18">
        <f t="shared" si="9"/>
        <v>1</v>
      </c>
      <c r="AJ56" s="18">
        <f t="shared" si="10"/>
        <v>0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80</v>
      </c>
      <c r="C57" s="18" t="s">
        <v>80</v>
      </c>
      <c r="D57" s="30" t="s">
        <v>126</v>
      </c>
      <c r="E57" s="55">
        <v>0.5</v>
      </c>
      <c r="F57" s="18">
        <v>191.24600000000001</v>
      </c>
      <c r="G57" s="18">
        <v>190.881</v>
      </c>
      <c r="H57" s="18">
        <v>2</v>
      </c>
      <c r="I57" s="18">
        <v>191.26599999999999</v>
      </c>
      <c r="J57" s="18">
        <v>190.86099999999999</v>
      </c>
      <c r="K57" s="18">
        <v>0.40500000000000003</v>
      </c>
      <c r="L57" s="18">
        <v>0.20200000000000001</v>
      </c>
      <c r="M57" s="67">
        <v>191.46799999999999</v>
      </c>
      <c r="N57" s="18" t="s">
        <v>170</v>
      </c>
      <c r="O57" s="18">
        <f t="shared" si="3"/>
        <v>20.2</v>
      </c>
      <c r="Q57" s="18">
        <f t="shared" si="4"/>
        <v>7.4</v>
      </c>
      <c r="R57" s="36">
        <f t="shared" si="5"/>
        <v>14948</v>
      </c>
      <c r="S57" s="36" t="str">
        <f t="shared" si="6"/>
        <v/>
      </c>
      <c r="T57" s="38">
        <f t="shared" si="0"/>
        <v>14948</v>
      </c>
      <c r="U57" s="40">
        <f t="shared" si="12"/>
        <v>1416065</v>
      </c>
      <c r="V57" s="18">
        <f t="shared" si="7"/>
        <v>74000</v>
      </c>
      <c r="W57" s="18">
        <f t="shared" si="8"/>
        <v>1</v>
      </c>
      <c r="AG57" s="18">
        <f t="shared" si="1"/>
        <v>1</v>
      </c>
      <c r="AH57" s="18">
        <f t="shared" si="2"/>
        <v>0</v>
      </c>
      <c r="AI57" s="18">
        <f t="shared" si="9"/>
        <v>1</v>
      </c>
      <c r="AJ57" s="18">
        <f t="shared" si="10"/>
        <v>0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80</v>
      </c>
      <c r="C58" s="18" t="s">
        <v>80</v>
      </c>
      <c r="D58" s="30" t="s">
        <v>126</v>
      </c>
      <c r="E58" s="55">
        <v>0.125</v>
      </c>
      <c r="F58" s="18">
        <v>191.31899999999999</v>
      </c>
      <c r="G58" s="18">
        <v>191.036</v>
      </c>
      <c r="H58" s="18">
        <v>2</v>
      </c>
      <c r="I58" s="18">
        <v>191.339</v>
      </c>
      <c r="J58" s="18">
        <v>191.01599999999999</v>
      </c>
      <c r="K58" s="18">
        <v>0.32300000000000001</v>
      </c>
      <c r="L58" s="18">
        <v>0.161</v>
      </c>
      <c r="M58" s="67">
        <v>191.5</v>
      </c>
      <c r="N58" s="18" t="s">
        <v>172</v>
      </c>
      <c r="Q58" s="18">
        <f t="shared" si="4"/>
        <v>9.1999999999999993</v>
      </c>
      <c r="R58" s="36" t="str">
        <f t="shared" si="5"/>
        <v/>
      </c>
      <c r="S58" s="36" t="str">
        <f t="shared" si="6"/>
        <v/>
      </c>
      <c r="U58" s="40">
        <f t="shared" si="12"/>
        <v>1416065</v>
      </c>
      <c r="V58" s="18">
        <f t="shared" si="7"/>
        <v>92000</v>
      </c>
      <c r="W58" s="18">
        <f t="shared" si="8"/>
        <v>0</v>
      </c>
      <c r="AG58" s="18">
        <f t="shared" si="1"/>
        <v>1</v>
      </c>
      <c r="AH58" s="18">
        <f t="shared" si="2"/>
        <v>0</v>
      </c>
      <c r="AI58" s="18">
        <f t="shared" si="9"/>
        <v>0</v>
      </c>
      <c r="AJ58" s="18">
        <f t="shared" si="10"/>
        <v>0</v>
      </c>
      <c r="AK58" s="18">
        <f t="shared" si="11"/>
        <v>1</v>
      </c>
    </row>
    <row r="59" spans="1:37" ht="20.100000000000001" customHeight="1">
      <c r="A59" s="33">
        <v>55</v>
      </c>
      <c r="B59" s="18" t="s">
        <v>80</v>
      </c>
      <c r="C59" s="18" t="s">
        <v>80</v>
      </c>
      <c r="D59" s="30" t="s">
        <v>127</v>
      </c>
      <c r="E59" s="55">
        <v>0.625</v>
      </c>
      <c r="F59" s="18">
        <v>191.40600000000001</v>
      </c>
      <c r="G59" s="18">
        <v>190.87200000000001</v>
      </c>
      <c r="H59" s="18">
        <v>2</v>
      </c>
      <c r="I59" s="18">
        <v>191.42599999999999</v>
      </c>
      <c r="J59" s="18">
        <v>190.852</v>
      </c>
      <c r="K59" s="18">
        <v>0.57299999999999995</v>
      </c>
      <c r="L59" s="18">
        <v>0.28599999999999998</v>
      </c>
      <c r="M59" s="67">
        <v>191.71199999999999</v>
      </c>
      <c r="N59" s="18" t="s">
        <v>170</v>
      </c>
      <c r="O59" s="18">
        <f t="shared" si="3"/>
        <v>28.6</v>
      </c>
      <c r="Q59" s="18">
        <f t="shared" si="4"/>
        <v>5.2</v>
      </c>
      <c r="R59" s="36">
        <f t="shared" si="5"/>
        <v>14872</v>
      </c>
      <c r="S59" s="36" t="str">
        <f t="shared" si="6"/>
        <v/>
      </c>
      <c r="T59" s="38">
        <f t="shared" si="0"/>
        <v>14872</v>
      </c>
      <c r="U59" s="40">
        <f t="shared" si="12"/>
        <v>1430937</v>
      </c>
      <c r="V59" s="18">
        <f t="shared" si="7"/>
        <v>52000</v>
      </c>
      <c r="W59" s="18">
        <f t="shared" si="8"/>
        <v>1</v>
      </c>
      <c r="AG59" s="18">
        <f t="shared" si="1"/>
        <v>1</v>
      </c>
      <c r="AH59" s="18">
        <f t="shared" si="2"/>
        <v>0</v>
      </c>
      <c r="AI59" s="18">
        <f t="shared" si="9"/>
        <v>1</v>
      </c>
      <c r="AJ59" s="18">
        <f t="shared" si="10"/>
        <v>0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80</v>
      </c>
      <c r="C60" s="18" t="s">
        <v>80</v>
      </c>
      <c r="D60" s="30" t="s">
        <v>128</v>
      </c>
      <c r="E60" s="55">
        <v>0.70833333333333337</v>
      </c>
      <c r="F60" s="18">
        <v>190.518</v>
      </c>
      <c r="G60" s="18">
        <v>189.97800000000001</v>
      </c>
      <c r="H60" s="18">
        <v>2</v>
      </c>
      <c r="I60" s="18">
        <v>190.53800000000001</v>
      </c>
      <c r="J60" s="18">
        <v>189.958</v>
      </c>
      <c r="K60" s="18">
        <v>0.57999999999999996</v>
      </c>
      <c r="L60" s="18">
        <v>0.28999999999999998</v>
      </c>
      <c r="M60" s="67">
        <v>190.828</v>
      </c>
      <c r="N60" s="18" t="s">
        <v>170</v>
      </c>
      <c r="O60" s="18">
        <f t="shared" si="3"/>
        <v>29</v>
      </c>
      <c r="Q60" s="18">
        <f t="shared" si="4"/>
        <v>5.0999999999999996</v>
      </c>
      <c r="R60" s="36">
        <f t="shared" si="5"/>
        <v>14790</v>
      </c>
      <c r="S60" s="36" t="str">
        <f t="shared" si="6"/>
        <v/>
      </c>
      <c r="T60" s="38">
        <f t="shared" si="0"/>
        <v>14790</v>
      </c>
      <c r="U60" s="40">
        <f t="shared" si="12"/>
        <v>1445727</v>
      </c>
      <c r="V60" s="18">
        <f t="shared" si="7"/>
        <v>51000</v>
      </c>
      <c r="W60" s="18">
        <f t="shared" si="8"/>
        <v>1</v>
      </c>
      <c r="AG60" s="18">
        <f t="shared" si="1"/>
        <v>1</v>
      </c>
      <c r="AH60" s="18">
        <f t="shared" si="2"/>
        <v>0</v>
      </c>
      <c r="AI60" s="18">
        <f t="shared" si="9"/>
        <v>1</v>
      </c>
      <c r="AJ60" s="18">
        <f t="shared" si="10"/>
        <v>0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80</v>
      </c>
      <c r="C61" s="18" t="s">
        <v>80</v>
      </c>
      <c r="D61" s="30" t="s">
        <v>128</v>
      </c>
      <c r="E61" s="55">
        <v>0.33333333333333331</v>
      </c>
      <c r="F61" s="18">
        <v>190.411</v>
      </c>
      <c r="G61" s="18">
        <v>190.16</v>
      </c>
      <c r="H61" s="18">
        <v>2</v>
      </c>
      <c r="I61" s="18">
        <v>190.43100000000001</v>
      </c>
      <c r="J61" s="18">
        <v>190.14</v>
      </c>
      <c r="K61" s="18">
        <v>0.29099999999999998</v>
      </c>
      <c r="L61" s="18">
        <v>0.14499999999999999</v>
      </c>
      <c r="M61" s="67">
        <v>190.57599999999999</v>
      </c>
      <c r="N61" s="18" t="s">
        <v>170</v>
      </c>
      <c r="O61" s="18">
        <f t="shared" si="3"/>
        <v>14.5</v>
      </c>
      <c r="Q61" s="18">
        <f t="shared" si="4"/>
        <v>10.3</v>
      </c>
      <c r="R61" s="36">
        <f t="shared" si="5"/>
        <v>14935</v>
      </c>
      <c r="S61" s="36" t="str">
        <f t="shared" si="6"/>
        <v/>
      </c>
      <c r="T61" s="38">
        <f t="shared" si="0"/>
        <v>14935</v>
      </c>
      <c r="U61" s="40">
        <f t="shared" si="12"/>
        <v>1460662</v>
      </c>
      <c r="V61" s="18">
        <f t="shared" si="7"/>
        <v>103000</v>
      </c>
      <c r="W61" s="18">
        <f t="shared" si="8"/>
        <v>1</v>
      </c>
      <c r="AG61" s="18">
        <f t="shared" si="1"/>
        <v>1</v>
      </c>
      <c r="AH61" s="18">
        <f t="shared" si="2"/>
        <v>0</v>
      </c>
      <c r="AI61" s="18">
        <f t="shared" si="9"/>
        <v>1</v>
      </c>
      <c r="AJ61" s="18">
        <f t="shared" si="10"/>
        <v>0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80</v>
      </c>
      <c r="C62" s="18" t="s">
        <v>80</v>
      </c>
      <c r="D62" s="30" t="s">
        <v>128</v>
      </c>
      <c r="E62" s="55">
        <v>0.125</v>
      </c>
      <c r="F62" s="18">
        <v>190.45099999999999</v>
      </c>
      <c r="G62" s="18">
        <v>190.23099999999999</v>
      </c>
      <c r="H62" s="18">
        <v>2</v>
      </c>
      <c r="I62" s="18">
        <v>190.471</v>
      </c>
      <c r="J62" s="18">
        <v>190.21100000000001</v>
      </c>
      <c r="K62" s="18">
        <v>0.25900000000000001</v>
      </c>
      <c r="L62" s="18">
        <v>0.129</v>
      </c>
      <c r="M62" s="67">
        <v>190.6</v>
      </c>
      <c r="N62" s="18" t="s">
        <v>172</v>
      </c>
      <c r="Q62" s="18">
        <f t="shared" si="4"/>
        <v>11.5</v>
      </c>
      <c r="R62" s="36" t="str">
        <f t="shared" si="5"/>
        <v/>
      </c>
      <c r="S62" s="36" t="str">
        <f t="shared" si="6"/>
        <v/>
      </c>
      <c r="U62" s="40">
        <f t="shared" si="12"/>
        <v>1460662</v>
      </c>
      <c r="V62" s="18">
        <f t="shared" si="7"/>
        <v>115000</v>
      </c>
      <c r="W62" s="18">
        <f t="shared" si="8"/>
        <v>0</v>
      </c>
      <c r="AG62" s="18">
        <f t="shared" si="1"/>
        <v>1</v>
      </c>
      <c r="AH62" s="18">
        <f t="shared" si="2"/>
        <v>0</v>
      </c>
      <c r="AI62" s="18">
        <f t="shared" si="9"/>
        <v>0</v>
      </c>
      <c r="AJ62" s="18">
        <f t="shared" si="10"/>
        <v>0</v>
      </c>
      <c r="AK62" s="18">
        <f t="shared" si="11"/>
        <v>1</v>
      </c>
    </row>
    <row r="63" spans="1:37" ht="20.100000000000001" customHeight="1">
      <c r="A63" s="33">
        <v>59</v>
      </c>
      <c r="B63" s="18" t="s">
        <v>80</v>
      </c>
      <c r="C63" s="18" t="s">
        <v>80</v>
      </c>
      <c r="D63" s="30" t="s">
        <v>94</v>
      </c>
      <c r="E63" s="55">
        <v>0.45833333333333331</v>
      </c>
      <c r="F63" s="18">
        <v>189.89099999999999</v>
      </c>
      <c r="G63" s="18">
        <v>189.119</v>
      </c>
      <c r="H63" s="18">
        <v>2</v>
      </c>
      <c r="I63" s="18">
        <v>189.911</v>
      </c>
      <c r="J63" s="18">
        <v>189.09899999999999</v>
      </c>
      <c r="K63" s="18">
        <v>0.81200000000000006</v>
      </c>
      <c r="L63" s="18">
        <v>0.40600000000000003</v>
      </c>
      <c r="M63" s="67">
        <v>190.31700000000001</v>
      </c>
      <c r="N63" s="18" t="s">
        <v>170</v>
      </c>
      <c r="O63" s="18">
        <f t="shared" si="3"/>
        <v>40.6</v>
      </c>
      <c r="P63" s="18">
        <f t="shared" si="13"/>
        <v>81.2</v>
      </c>
      <c r="Q63" s="18">
        <f t="shared" si="4"/>
        <v>3.6</v>
      </c>
      <c r="R63" s="36">
        <f t="shared" si="5"/>
        <v>14616</v>
      </c>
      <c r="S63" s="36" t="str">
        <f t="shared" si="6"/>
        <v/>
      </c>
      <c r="T63" s="38">
        <f t="shared" si="0"/>
        <v>14616</v>
      </c>
      <c r="U63" s="40">
        <f t="shared" si="12"/>
        <v>1475278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79</v>
      </c>
      <c r="C64" s="18" t="s">
        <v>80</v>
      </c>
      <c r="D64" s="30" t="s">
        <v>129</v>
      </c>
      <c r="E64" s="55">
        <v>0.79166666666666663</v>
      </c>
      <c r="F64" s="18">
        <v>189.69399999999999</v>
      </c>
      <c r="G64" s="18">
        <v>189.262</v>
      </c>
      <c r="H64" s="18">
        <v>2</v>
      </c>
      <c r="I64" s="58">
        <v>189.714</v>
      </c>
      <c r="J64" s="18">
        <v>189.24199999999999</v>
      </c>
      <c r="K64" s="18">
        <v>0.47199999999999998</v>
      </c>
      <c r="L64" s="18">
        <v>0.23599999999999999</v>
      </c>
      <c r="M64" s="67">
        <v>189.95</v>
      </c>
      <c r="N64" s="18" t="s">
        <v>170</v>
      </c>
      <c r="O64" s="18">
        <f t="shared" si="3"/>
        <v>23.6</v>
      </c>
      <c r="Q64" s="18">
        <f t="shared" si="4"/>
        <v>6.3</v>
      </c>
      <c r="R64" s="36">
        <f t="shared" si="5"/>
        <v>14868</v>
      </c>
      <c r="S64" s="36" t="str">
        <f t="shared" si="6"/>
        <v/>
      </c>
      <c r="T64" s="38">
        <f t="shared" si="0"/>
        <v>14868</v>
      </c>
      <c r="U64" s="40">
        <f t="shared" si="12"/>
        <v>1490146</v>
      </c>
      <c r="V64" s="18">
        <f t="shared" si="7"/>
        <v>63000</v>
      </c>
      <c r="W64" s="18">
        <f t="shared" si="8"/>
        <v>1</v>
      </c>
      <c r="AG64" s="18">
        <f t="shared" si="1"/>
        <v>1</v>
      </c>
      <c r="AH64" s="18">
        <f t="shared" si="2"/>
        <v>0</v>
      </c>
      <c r="AI64" s="18">
        <f t="shared" si="9"/>
        <v>1</v>
      </c>
      <c r="AJ64" s="18">
        <f t="shared" si="10"/>
        <v>0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80</v>
      </c>
      <c r="C65" s="18" t="s">
        <v>79</v>
      </c>
      <c r="D65" s="30" t="s">
        <v>129</v>
      </c>
      <c r="E65" s="55">
        <v>0.375</v>
      </c>
      <c r="F65" s="18">
        <v>189.416</v>
      </c>
      <c r="G65" s="18">
        <v>189.98599999999999</v>
      </c>
      <c r="H65" s="18">
        <v>2</v>
      </c>
      <c r="I65" s="58">
        <v>189.39599999999999</v>
      </c>
      <c r="J65" s="18">
        <v>190.006</v>
      </c>
      <c r="K65" s="18">
        <v>0.61</v>
      </c>
      <c r="L65" s="18">
        <v>0.30499999999999999</v>
      </c>
      <c r="M65" s="67">
        <v>189.09100000000001</v>
      </c>
      <c r="N65" s="18" t="s">
        <v>170</v>
      </c>
      <c r="O65" s="18">
        <f t="shared" si="3"/>
        <v>30.5</v>
      </c>
      <c r="Q65" s="18">
        <f t="shared" si="4"/>
        <v>4.9000000000000004</v>
      </c>
      <c r="R65" s="36">
        <f t="shared" si="5"/>
        <v>14945</v>
      </c>
      <c r="S65" s="36" t="str">
        <f t="shared" si="6"/>
        <v/>
      </c>
      <c r="T65" s="38">
        <f t="shared" si="0"/>
        <v>14945</v>
      </c>
      <c r="U65" s="40">
        <f t="shared" si="12"/>
        <v>1505091</v>
      </c>
      <c r="V65" s="18">
        <f t="shared" si="7"/>
        <v>49000</v>
      </c>
      <c r="W65" s="18">
        <f t="shared" si="8"/>
        <v>1</v>
      </c>
      <c r="AG65" s="18">
        <f t="shared" si="1"/>
        <v>0</v>
      </c>
      <c r="AH65" s="18">
        <f t="shared" si="2"/>
        <v>1</v>
      </c>
      <c r="AI65" s="18">
        <f t="shared" si="9"/>
        <v>1</v>
      </c>
      <c r="AJ65" s="18">
        <f t="shared" si="10"/>
        <v>0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79</v>
      </c>
      <c r="C66" s="18" t="s">
        <v>80</v>
      </c>
      <c r="D66" s="30" t="s">
        <v>130</v>
      </c>
      <c r="E66" s="55">
        <v>0.75</v>
      </c>
      <c r="F66" s="18">
        <v>189.596</v>
      </c>
      <c r="G66" s="18">
        <v>189.25200000000001</v>
      </c>
      <c r="H66" s="18">
        <v>2</v>
      </c>
      <c r="I66" s="58">
        <v>189.61600000000001</v>
      </c>
      <c r="J66" s="18">
        <v>189.232</v>
      </c>
      <c r="K66" s="18">
        <v>0.38400000000000001</v>
      </c>
      <c r="L66" s="18">
        <v>0.192</v>
      </c>
      <c r="M66" s="67">
        <v>189.80799999999999</v>
      </c>
      <c r="N66" s="18" t="s">
        <v>170</v>
      </c>
      <c r="O66" s="18">
        <f t="shared" si="3"/>
        <v>19.2</v>
      </c>
      <c r="Q66" s="18">
        <f t="shared" si="4"/>
        <v>7.8</v>
      </c>
      <c r="R66" s="36">
        <f t="shared" si="5"/>
        <v>14976</v>
      </c>
      <c r="S66" s="36" t="str">
        <f t="shared" si="6"/>
        <v/>
      </c>
      <c r="T66" s="38">
        <f t="shared" si="0"/>
        <v>14976</v>
      </c>
      <c r="U66" s="40">
        <f t="shared" si="12"/>
        <v>1520067</v>
      </c>
      <c r="V66" s="18">
        <f t="shared" si="7"/>
        <v>78000</v>
      </c>
      <c r="W66" s="18">
        <f t="shared" si="8"/>
        <v>1</v>
      </c>
      <c r="AG66" s="18">
        <f t="shared" si="1"/>
        <v>1</v>
      </c>
      <c r="AH66" s="18">
        <f t="shared" si="2"/>
        <v>0</v>
      </c>
      <c r="AI66" s="18">
        <f t="shared" si="9"/>
        <v>1</v>
      </c>
      <c r="AJ66" s="18">
        <f t="shared" si="10"/>
        <v>0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79</v>
      </c>
      <c r="C67" s="18" t="s">
        <v>79</v>
      </c>
      <c r="D67" s="30" t="s">
        <v>130</v>
      </c>
      <c r="E67" s="55">
        <v>0.375</v>
      </c>
      <c r="F67" s="18">
        <v>189.54599999999999</v>
      </c>
      <c r="G67" s="18">
        <v>189.99700000000001</v>
      </c>
      <c r="H67" s="18">
        <v>2</v>
      </c>
      <c r="I67" s="18">
        <v>189.52600000000001</v>
      </c>
      <c r="J67" s="18">
        <v>190.017</v>
      </c>
      <c r="K67" s="18">
        <v>0.49</v>
      </c>
      <c r="L67" s="18">
        <v>0.245</v>
      </c>
      <c r="M67" s="67">
        <v>189.28100000000001</v>
      </c>
      <c r="N67" s="18" t="s">
        <v>170</v>
      </c>
      <c r="O67" s="18">
        <f t="shared" si="3"/>
        <v>24.5</v>
      </c>
      <c r="Q67" s="18">
        <f t="shared" si="4"/>
        <v>6.1</v>
      </c>
      <c r="R67" s="36">
        <f t="shared" si="5"/>
        <v>14945</v>
      </c>
      <c r="S67" s="36" t="str">
        <f t="shared" si="6"/>
        <v/>
      </c>
      <c r="T67" s="38">
        <f t="shared" si="0"/>
        <v>14945</v>
      </c>
      <c r="U67" s="40">
        <f t="shared" si="12"/>
        <v>1535012</v>
      </c>
      <c r="V67" s="18">
        <f t="shared" si="7"/>
        <v>61000</v>
      </c>
      <c r="W67" s="18">
        <f t="shared" si="8"/>
        <v>1</v>
      </c>
      <c r="AG67" s="18">
        <f t="shared" si="1"/>
        <v>0</v>
      </c>
      <c r="AH67" s="18">
        <f t="shared" si="2"/>
        <v>1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79</v>
      </c>
      <c r="C68" s="18" t="s">
        <v>79</v>
      </c>
      <c r="D68" s="30" t="s">
        <v>130</v>
      </c>
      <c r="E68" s="55">
        <v>0.125</v>
      </c>
      <c r="F68" s="18">
        <v>189.46600000000001</v>
      </c>
      <c r="G68" s="18">
        <v>189.727</v>
      </c>
      <c r="H68" s="18">
        <v>2</v>
      </c>
      <c r="I68" s="18">
        <v>189.446</v>
      </c>
      <c r="J68" s="18">
        <v>189.74700000000001</v>
      </c>
      <c r="K68" s="18">
        <v>0.30099999999999999</v>
      </c>
      <c r="L68" s="18">
        <v>0.15</v>
      </c>
      <c r="M68" s="67">
        <v>189.29599999999999</v>
      </c>
      <c r="N68" s="18" t="s">
        <v>172</v>
      </c>
      <c r="Q68" s="18">
        <f t="shared" si="4"/>
        <v>9.9</v>
      </c>
      <c r="R68" s="36" t="str">
        <f t="shared" si="5"/>
        <v/>
      </c>
      <c r="S68" s="36" t="str">
        <f t="shared" si="6"/>
        <v/>
      </c>
      <c r="U68" s="40">
        <f t="shared" si="12"/>
        <v>1535012</v>
      </c>
      <c r="V68" s="18">
        <f t="shared" si="7"/>
        <v>99000</v>
      </c>
      <c r="W68" s="18">
        <f t="shared" si="8"/>
        <v>0</v>
      </c>
      <c r="AG68" s="18">
        <f t="shared" si="1"/>
        <v>0</v>
      </c>
      <c r="AH68" s="18">
        <f t="shared" si="2"/>
        <v>1</v>
      </c>
      <c r="AI68" s="18">
        <f t="shared" si="9"/>
        <v>0</v>
      </c>
      <c r="AJ68" s="18">
        <f t="shared" si="10"/>
        <v>0</v>
      </c>
      <c r="AK68" s="18">
        <f t="shared" si="11"/>
        <v>1</v>
      </c>
    </row>
    <row r="69" spans="1:37" ht="20.100000000000001" customHeight="1">
      <c r="A69" s="33">
        <v>65</v>
      </c>
      <c r="B69" s="18" t="s">
        <v>79</v>
      </c>
      <c r="C69" s="18" t="s">
        <v>79</v>
      </c>
      <c r="D69" s="30" t="s">
        <v>131</v>
      </c>
      <c r="E69" s="55">
        <v>0.95833333333333337</v>
      </c>
      <c r="F69" s="18">
        <v>189.744</v>
      </c>
      <c r="G69" s="18">
        <v>189.876</v>
      </c>
      <c r="H69" s="18">
        <v>2</v>
      </c>
      <c r="I69" s="18">
        <v>189.72399999999999</v>
      </c>
      <c r="J69" s="18">
        <v>189.89599999999999</v>
      </c>
      <c r="K69" s="18">
        <v>0.17100000000000001</v>
      </c>
      <c r="L69" s="18">
        <v>8.5000000000000006E-2</v>
      </c>
      <c r="M69" s="67">
        <v>189.63900000000001</v>
      </c>
      <c r="N69" s="18" t="s">
        <v>170</v>
      </c>
      <c r="O69" s="18">
        <f t="shared" si="3"/>
        <v>8.5</v>
      </c>
      <c r="Q69" s="18">
        <f t="shared" si="4"/>
        <v>17.5</v>
      </c>
      <c r="R69" s="36">
        <f t="shared" si="5"/>
        <v>14875</v>
      </c>
      <c r="S69" s="36" t="str">
        <f t="shared" si="6"/>
        <v/>
      </c>
      <c r="T69" s="38">
        <f t="shared" ref="T69:T127" si="14">IF(W69=1,R69,S69*-1)</f>
        <v>14875</v>
      </c>
      <c r="U69" s="40">
        <f t="shared" si="12"/>
        <v>1549887</v>
      </c>
      <c r="V69" s="18">
        <f t="shared" si="7"/>
        <v>175000</v>
      </c>
      <c r="W69" s="18">
        <f t="shared" si="8"/>
        <v>1</v>
      </c>
      <c r="AG69" s="18">
        <f t="shared" ref="AG69:AG104" si="15">IF(C69="B",1,0)</f>
        <v>0</v>
      </c>
      <c r="AH69" s="18">
        <f t="shared" ref="AH69:AH104" si="16">IF(C69="S",1,0)</f>
        <v>1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79</v>
      </c>
      <c r="C70" s="18" t="s">
        <v>79</v>
      </c>
      <c r="D70" s="30" t="s">
        <v>131</v>
      </c>
      <c r="E70" s="55">
        <v>0.75</v>
      </c>
      <c r="F70" s="18">
        <v>189.74299999999999</v>
      </c>
      <c r="G70" s="18">
        <v>190.03299999999999</v>
      </c>
      <c r="H70" s="18">
        <v>2</v>
      </c>
      <c r="I70" s="18">
        <v>189.72300000000001</v>
      </c>
      <c r="J70" s="18">
        <v>190.053</v>
      </c>
      <c r="K70" s="18">
        <v>0.32900000000000001</v>
      </c>
      <c r="L70" s="18">
        <v>0.16400000000000001</v>
      </c>
      <c r="M70" s="67">
        <v>189.559</v>
      </c>
      <c r="N70" s="18" t="s">
        <v>170</v>
      </c>
      <c r="O70" s="18">
        <f t="shared" ref="O70:O123" si="17">ROUNDDOWN(L70*100,3)</f>
        <v>16.399999999999999</v>
      </c>
      <c r="Q70" s="18">
        <f t="shared" ref="Q70:Q106" si="18">ROUNDDOWN(V70/10000,1)</f>
        <v>9.1</v>
      </c>
      <c r="R70" s="36">
        <f t="shared" ref="R70:R127" si="19">IF(N70="○",ROUNDDOWN(L70*V70*$T$1,0),"")</f>
        <v>14924</v>
      </c>
      <c r="S70" s="36" t="str">
        <f t="shared" ref="S70:S127" si="20">IF(N70="X",ROUNDDOWN(K70*V70*$T$1,0),"")</f>
        <v/>
      </c>
      <c r="T70" s="38">
        <f t="shared" si="14"/>
        <v>14924</v>
      </c>
      <c r="U70" s="40">
        <f t="shared" si="12"/>
        <v>1564811</v>
      </c>
      <c r="V70" s="18">
        <f t="shared" ref="V70:V106" si="21">ROUNDDOWN(((($T$2*$V$4)/(K70*10000))*10000)/$T$1,-3)</f>
        <v>91000</v>
      </c>
      <c r="W70" s="18">
        <f t="shared" ref="W70:W106" si="22">IF(O70&gt;1,1,0)</f>
        <v>1</v>
      </c>
      <c r="AG70" s="18">
        <f t="shared" si="15"/>
        <v>0</v>
      </c>
      <c r="AH70" s="18">
        <f t="shared" si="16"/>
        <v>1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79</v>
      </c>
      <c r="C71" s="18" t="s">
        <v>79</v>
      </c>
      <c r="D71" s="19" t="s">
        <v>131</v>
      </c>
      <c r="E71" s="55">
        <v>0.54166666666666663</v>
      </c>
      <c r="F71" s="18">
        <v>189.58699999999999</v>
      </c>
      <c r="G71" s="18">
        <v>190.173</v>
      </c>
      <c r="H71" s="18">
        <v>2</v>
      </c>
      <c r="I71" s="58">
        <v>189.56700000000001</v>
      </c>
      <c r="J71" s="18">
        <v>190.19300000000001</v>
      </c>
      <c r="K71" s="18">
        <v>0.626</v>
      </c>
      <c r="L71" s="18">
        <v>0.313</v>
      </c>
      <c r="M71" s="67">
        <v>189.25399999999999</v>
      </c>
      <c r="N71" s="18" t="s">
        <v>170</v>
      </c>
      <c r="O71" s="18">
        <f t="shared" si="17"/>
        <v>31.3</v>
      </c>
      <c r="Q71" s="18">
        <f t="shared" si="18"/>
        <v>4.7</v>
      </c>
      <c r="R71" s="36">
        <f t="shared" si="19"/>
        <v>14711</v>
      </c>
      <c r="S71" s="36" t="str">
        <f t="shared" si="20"/>
        <v/>
      </c>
      <c r="T71" s="38">
        <f t="shared" si="14"/>
        <v>14711</v>
      </c>
      <c r="U71" s="40">
        <f t="shared" si="12"/>
        <v>1579522</v>
      </c>
      <c r="V71" s="18">
        <f t="shared" si="21"/>
        <v>47000</v>
      </c>
      <c r="W71" s="18">
        <f t="shared" si="22"/>
        <v>1</v>
      </c>
      <c r="AG71" s="18">
        <f t="shared" si="15"/>
        <v>0</v>
      </c>
      <c r="AH71" s="18">
        <f t="shared" si="16"/>
        <v>1</v>
      </c>
      <c r="AI71" s="18">
        <f t="shared" si="23"/>
        <v>1</v>
      </c>
      <c r="AJ71" s="18">
        <f t="shared" si="24"/>
        <v>0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80</v>
      </c>
      <c r="C72" s="18" t="s">
        <v>80</v>
      </c>
      <c r="D72" s="19" t="s">
        <v>131</v>
      </c>
      <c r="E72" s="55">
        <v>0.16666666666666666</v>
      </c>
      <c r="F72" s="18">
        <v>190.101</v>
      </c>
      <c r="G72" s="18">
        <v>189.691</v>
      </c>
      <c r="H72" s="18">
        <v>2</v>
      </c>
      <c r="I72" s="18">
        <v>190.12100000000001</v>
      </c>
      <c r="J72" s="18">
        <v>189.67099999999999</v>
      </c>
      <c r="K72" s="18">
        <v>0.45</v>
      </c>
      <c r="L72" s="18">
        <v>0.22500000000000001</v>
      </c>
      <c r="M72" s="67">
        <v>190.346</v>
      </c>
      <c r="N72" s="18" t="s">
        <v>170</v>
      </c>
      <c r="O72" s="18">
        <f t="shared" si="17"/>
        <v>22.5</v>
      </c>
      <c r="Q72" s="18">
        <f t="shared" si="18"/>
        <v>6.6</v>
      </c>
      <c r="R72" s="36">
        <f t="shared" si="19"/>
        <v>14850</v>
      </c>
      <c r="S72" s="36" t="str">
        <f t="shared" si="20"/>
        <v/>
      </c>
      <c r="T72" s="38">
        <f t="shared" si="14"/>
        <v>14850</v>
      </c>
      <c r="U72" s="40">
        <f t="shared" si="12"/>
        <v>1594372</v>
      </c>
      <c r="V72" s="18">
        <f t="shared" si="21"/>
        <v>66000</v>
      </c>
      <c r="W72" s="18">
        <f t="shared" si="22"/>
        <v>1</v>
      </c>
      <c r="AG72" s="18">
        <f t="shared" si="15"/>
        <v>1</v>
      </c>
      <c r="AH72" s="18">
        <f t="shared" si="16"/>
        <v>0</v>
      </c>
      <c r="AI72" s="18">
        <f t="shared" si="23"/>
        <v>1</v>
      </c>
      <c r="AJ72" s="18">
        <f t="shared" si="24"/>
        <v>0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80</v>
      </c>
      <c r="C73" s="18" t="s">
        <v>80</v>
      </c>
      <c r="D73" s="19" t="s">
        <v>132</v>
      </c>
      <c r="E73" s="55">
        <v>0.79166666666666663</v>
      </c>
      <c r="F73" s="18">
        <v>189.899</v>
      </c>
      <c r="G73" s="18">
        <v>189.614</v>
      </c>
      <c r="H73" s="18">
        <v>2</v>
      </c>
      <c r="I73" s="18">
        <v>189.91900000000001</v>
      </c>
      <c r="J73" s="18">
        <v>189.59399999999999</v>
      </c>
      <c r="K73" s="18">
        <v>0.32500000000000001</v>
      </c>
      <c r="L73" s="18">
        <v>0.16200000000000001</v>
      </c>
      <c r="M73" s="67">
        <v>190.08099999999999</v>
      </c>
      <c r="N73" s="18" t="s">
        <v>170</v>
      </c>
      <c r="O73" s="18">
        <f t="shared" si="17"/>
        <v>16.2</v>
      </c>
      <c r="Q73" s="18">
        <f t="shared" si="18"/>
        <v>9.1999999999999993</v>
      </c>
      <c r="R73" s="36">
        <f t="shared" si="19"/>
        <v>14904</v>
      </c>
      <c r="S73" s="36" t="str">
        <f t="shared" si="20"/>
        <v/>
      </c>
      <c r="T73" s="38">
        <f t="shared" si="14"/>
        <v>14904</v>
      </c>
      <c r="U73" s="40">
        <f t="shared" ref="U73:U104" si="26">U72+T73</f>
        <v>1609276</v>
      </c>
      <c r="V73" s="18">
        <f t="shared" si="21"/>
        <v>92000</v>
      </c>
      <c r="W73" s="18">
        <f t="shared" si="22"/>
        <v>1</v>
      </c>
      <c r="AG73" s="18">
        <f t="shared" si="15"/>
        <v>1</v>
      </c>
      <c r="AH73" s="18">
        <f t="shared" si="16"/>
        <v>0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80</v>
      </c>
      <c r="C74" s="18" t="s">
        <v>80</v>
      </c>
      <c r="D74" s="30" t="s">
        <v>132</v>
      </c>
      <c r="E74" s="55">
        <v>0.5</v>
      </c>
      <c r="F74" s="18">
        <v>189.952</v>
      </c>
      <c r="G74" s="18">
        <v>189.50700000000001</v>
      </c>
      <c r="H74" s="18">
        <v>2</v>
      </c>
      <c r="I74" s="18">
        <v>189.97200000000001</v>
      </c>
      <c r="J74" s="18">
        <v>189.48699999999999</v>
      </c>
      <c r="K74" s="18">
        <v>0.48499999999999999</v>
      </c>
      <c r="L74" s="18">
        <v>0.24199999999999999</v>
      </c>
      <c r="M74" s="67">
        <v>190.214</v>
      </c>
      <c r="N74" s="18" t="s">
        <v>170</v>
      </c>
      <c r="O74" s="18">
        <f t="shared" si="17"/>
        <v>24.2</v>
      </c>
      <c r="Q74" s="18">
        <f t="shared" si="18"/>
        <v>6.1</v>
      </c>
      <c r="R74" s="36">
        <f t="shared" si="19"/>
        <v>14762</v>
      </c>
      <c r="S74" s="36" t="str">
        <f t="shared" si="20"/>
        <v/>
      </c>
      <c r="T74" s="38">
        <f t="shared" si="14"/>
        <v>14762</v>
      </c>
      <c r="U74" s="40">
        <f t="shared" si="26"/>
        <v>1624038</v>
      </c>
      <c r="V74" s="18">
        <f t="shared" si="21"/>
        <v>61000</v>
      </c>
      <c r="W74" s="18">
        <f t="shared" si="22"/>
        <v>1</v>
      </c>
      <c r="AG74" s="18">
        <f t="shared" si="15"/>
        <v>1</v>
      </c>
      <c r="AH74" s="18">
        <f t="shared" si="16"/>
        <v>0</v>
      </c>
      <c r="AI74" s="18">
        <f t="shared" si="23"/>
        <v>1</v>
      </c>
      <c r="AJ74" s="18">
        <f t="shared" si="24"/>
        <v>0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80</v>
      </c>
      <c r="C75" s="18" t="s">
        <v>80</v>
      </c>
      <c r="D75" s="30" t="s">
        <v>132</v>
      </c>
      <c r="E75" s="55">
        <v>0.41666666666666669</v>
      </c>
      <c r="F75" s="18">
        <v>189.74199999999999</v>
      </c>
      <c r="G75" s="18">
        <v>189.411</v>
      </c>
      <c r="H75" s="18">
        <v>2</v>
      </c>
      <c r="I75" s="18">
        <v>189.762</v>
      </c>
      <c r="J75" s="18">
        <v>189.39099999999999</v>
      </c>
      <c r="K75" s="18">
        <v>0.371</v>
      </c>
      <c r="L75" s="18">
        <v>0.185</v>
      </c>
      <c r="M75" s="67">
        <v>189.947</v>
      </c>
      <c r="N75" s="18" t="s">
        <v>170</v>
      </c>
      <c r="O75" s="18">
        <f t="shared" si="17"/>
        <v>18.5</v>
      </c>
      <c r="Q75" s="18">
        <f t="shared" si="18"/>
        <v>8</v>
      </c>
      <c r="R75" s="36">
        <f t="shared" si="19"/>
        <v>14800</v>
      </c>
      <c r="S75" s="36" t="str">
        <f t="shared" si="20"/>
        <v/>
      </c>
      <c r="T75" s="38">
        <f t="shared" si="14"/>
        <v>14800</v>
      </c>
      <c r="U75" s="40">
        <f t="shared" si="26"/>
        <v>1638838</v>
      </c>
      <c r="V75" s="18">
        <f t="shared" si="21"/>
        <v>80000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80</v>
      </c>
      <c r="C76" s="18" t="s">
        <v>80</v>
      </c>
      <c r="D76" s="30" t="s">
        <v>132</v>
      </c>
      <c r="E76" s="55">
        <v>0.16666666666666666</v>
      </c>
      <c r="F76" s="18">
        <v>189.62</v>
      </c>
      <c r="G76" s="18">
        <v>189.321</v>
      </c>
      <c r="H76" s="18">
        <v>2</v>
      </c>
      <c r="I76" s="18">
        <v>189.64</v>
      </c>
      <c r="J76" s="18">
        <v>189.30099999999999</v>
      </c>
      <c r="K76" s="18">
        <v>0.33800000000000002</v>
      </c>
      <c r="L76" s="18">
        <v>0.16900000000000001</v>
      </c>
      <c r="M76" s="67">
        <v>189.809</v>
      </c>
      <c r="N76" s="18" t="s">
        <v>170</v>
      </c>
      <c r="O76" s="18">
        <f t="shared" si="17"/>
        <v>16.899999999999999</v>
      </c>
      <c r="Q76" s="18">
        <f t="shared" si="18"/>
        <v>8.8000000000000007</v>
      </c>
      <c r="R76" s="36">
        <f t="shared" si="19"/>
        <v>14872</v>
      </c>
      <c r="S76" s="36" t="str">
        <f t="shared" si="20"/>
        <v/>
      </c>
      <c r="T76" s="38">
        <f t="shared" si="14"/>
        <v>14872</v>
      </c>
      <c r="U76" s="40">
        <f t="shared" si="26"/>
        <v>1653710</v>
      </c>
      <c r="V76" s="18">
        <f t="shared" si="21"/>
        <v>88000</v>
      </c>
      <c r="W76" s="18">
        <f t="shared" si="22"/>
        <v>1</v>
      </c>
      <c r="AG76" s="18">
        <f t="shared" si="15"/>
        <v>1</v>
      </c>
      <c r="AH76" s="18">
        <f t="shared" si="16"/>
        <v>0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80</v>
      </c>
      <c r="C77" s="52" t="s">
        <v>80</v>
      </c>
      <c r="D77" s="30" t="s">
        <v>132</v>
      </c>
      <c r="E77" s="55">
        <v>4.1666666666666664E-2</v>
      </c>
      <c r="F77" s="18">
        <v>189.39</v>
      </c>
      <c r="G77" s="18">
        <v>189.22399999999999</v>
      </c>
      <c r="H77" s="18">
        <v>2</v>
      </c>
      <c r="I77" s="18">
        <v>189.41</v>
      </c>
      <c r="J77" s="18">
        <v>189.20400000000001</v>
      </c>
      <c r="K77" s="18">
        <v>0.20499999999999999</v>
      </c>
      <c r="L77" s="18">
        <v>0.10199999999999999</v>
      </c>
      <c r="M77" s="67">
        <v>189.512</v>
      </c>
      <c r="N77" s="18" t="s">
        <v>170</v>
      </c>
      <c r="O77" s="18">
        <f t="shared" si="17"/>
        <v>10.199999999999999</v>
      </c>
      <c r="Q77" s="18">
        <f t="shared" si="18"/>
        <v>14.6</v>
      </c>
      <c r="R77" s="36">
        <f t="shared" si="19"/>
        <v>14892</v>
      </c>
      <c r="S77" s="36" t="str">
        <f t="shared" si="20"/>
        <v/>
      </c>
      <c r="T77" s="38">
        <f t="shared" si="14"/>
        <v>14892</v>
      </c>
      <c r="U77" s="40">
        <f t="shared" si="26"/>
        <v>1668602</v>
      </c>
      <c r="V77" s="18">
        <f t="shared" si="21"/>
        <v>146000</v>
      </c>
      <c r="W77" s="18">
        <f t="shared" si="22"/>
        <v>1</v>
      </c>
      <c r="AG77" s="18">
        <f t="shared" si="15"/>
        <v>1</v>
      </c>
      <c r="AH77" s="18">
        <f t="shared" si="16"/>
        <v>0</v>
      </c>
      <c r="AI77" s="18">
        <f t="shared" si="23"/>
        <v>1</v>
      </c>
      <c r="AJ77" s="18">
        <f t="shared" si="24"/>
        <v>0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79</v>
      </c>
      <c r="C78" s="52" t="s">
        <v>80</v>
      </c>
      <c r="D78" s="30" t="s">
        <v>133</v>
      </c>
      <c r="E78" s="55">
        <v>0.20833333333333334</v>
      </c>
      <c r="F78" s="18">
        <v>188.124</v>
      </c>
      <c r="G78" s="18">
        <v>187.91900000000001</v>
      </c>
      <c r="H78" s="18">
        <v>2</v>
      </c>
      <c r="I78" s="58">
        <v>188.14400000000001</v>
      </c>
      <c r="J78" s="18">
        <v>187.899</v>
      </c>
      <c r="K78" s="18">
        <v>0.245</v>
      </c>
      <c r="L78" s="18">
        <v>0.122</v>
      </c>
      <c r="M78" s="67">
        <v>188.26599999999999</v>
      </c>
      <c r="N78" s="18" t="s">
        <v>170</v>
      </c>
      <c r="O78" s="18">
        <f t="shared" si="17"/>
        <v>12.2</v>
      </c>
      <c r="Q78" s="18">
        <f t="shared" si="18"/>
        <v>12.2</v>
      </c>
      <c r="R78" s="36">
        <f t="shared" si="19"/>
        <v>14884</v>
      </c>
      <c r="S78" s="36" t="str">
        <f t="shared" si="20"/>
        <v/>
      </c>
      <c r="T78" s="38">
        <f t="shared" si="14"/>
        <v>14884</v>
      </c>
      <c r="U78" s="40">
        <f t="shared" si="26"/>
        <v>1683486</v>
      </c>
      <c r="V78" s="18">
        <f t="shared" si="21"/>
        <v>122000</v>
      </c>
      <c r="W78" s="18">
        <f t="shared" si="22"/>
        <v>1</v>
      </c>
      <c r="AG78" s="18">
        <f t="shared" si="15"/>
        <v>1</v>
      </c>
      <c r="AH78" s="18">
        <f t="shared" si="16"/>
        <v>0</v>
      </c>
      <c r="AI78" s="18">
        <f t="shared" si="23"/>
        <v>1</v>
      </c>
      <c r="AJ78" s="18">
        <f t="shared" si="24"/>
        <v>0</v>
      </c>
      <c r="AK78" s="18">
        <f t="shared" si="25"/>
        <v>0</v>
      </c>
    </row>
    <row r="79" spans="1:37" ht="20.100000000000001" customHeight="1">
      <c r="A79" s="33">
        <v>75</v>
      </c>
      <c r="B79" s="18" t="s">
        <v>79</v>
      </c>
      <c r="C79" s="52" t="s">
        <v>79</v>
      </c>
      <c r="D79" s="30" t="s">
        <v>134</v>
      </c>
      <c r="E79" s="55">
        <v>0.45833333333333331</v>
      </c>
      <c r="F79" s="18">
        <v>188.291</v>
      </c>
      <c r="G79" s="18">
        <v>188.565</v>
      </c>
      <c r="H79" s="18">
        <v>2</v>
      </c>
      <c r="I79" s="18">
        <v>188.27099999999999</v>
      </c>
      <c r="J79" s="18">
        <v>188.58500000000001</v>
      </c>
      <c r="K79" s="18">
        <v>0.314</v>
      </c>
      <c r="L79" s="18">
        <v>0.157</v>
      </c>
      <c r="M79" s="67">
        <v>188.114</v>
      </c>
      <c r="N79" s="18" t="s">
        <v>170</v>
      </c>
      <c r="O79" s="18">
        <f t="shared" si="17"/>
        <v>15.7</v>
      </c>
      <c r="Q79" s="18">
        <f t="shared" si="18"/>
        <v>9.5</v>
      </c>
      <c r="R79" s="36">
        <f t="shared" si="19"/>
        <v>14915</v>
      </c>
      <c r="S79" s="36" t="str">
        <f t="shared" si="20"/>
        <v/>
      </c>
      <c r="T79" s="38">
        <f t="shared" si="14"/>
        <v>14915</v>
      </c>
      <c r="U79" s="40">
        <f t="shared" si="26"/>
        <v>1698401</v>
      </c>
      <c r="V79" s="18">
        <f t="shared" si="21"/>
        <v>95000</v>
      </c>
      <c r="W79" s="18">
        <f t="shared" si="22"/>
        <v>1</v>
      </c>
      <c r="AG79" s="18">
        <f t="shared" si="15"/>
        <v>0</v>
      </c>
      <c r="AH79" s="18">
        <f t="shared" si="16"/>
        <v>1</v>
      </c>
      <c r="AI79" s="18">
        <f t="shared" si="23"/>
        <v>1</v>
      </c>
      <c r="AJ79" s="18">
        <f t="shared" si="24"/>
        <v>0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80</v>
      </c>
      <c r="C80" s="52" t="s">
        <v>79</v>
      </c>
      <c r="D80" s="30" t="s">
        <v>83</v>
      </c>
      <c r="E80" s="55">
        <v>0.375</v>
      </c>
      <c r="F80" s="18">
        <v>189.209</v>
      </c>
      <c r="G80" s="18">
        <v>189.48500000000001</v>
      </c>
      <c r="H80" s="18">
        <v>2</v>
      </c>
      <c r="I80" s="18">
        <v>189.18899999999999</v>
      </c>
      <c r="J80" s="18">
        <v>189.505</v>
      </c>
      <c r="K80" s="18">
        <v>0.316</v>
      </c>
      <c r="L80" s="18">
        <v>0.158</v>
      </c>
      <c r="M80" s="67">
        <v>189.03100000000001</v>
      </c>
      <c r="N80" s="18" t="s">
        <v>170</v>
      </c>
      <c r="O80" s="18">
        <f t="shared" si="17"/>
        <v>15.8</v>
      </c>
      <c r="Q80" s="18">
        <f t="shared" si="18"/>
        <v>9.4</v>
      </c>
      <c r="R80" s="36">
        <f t="shared" si="19"/>
        <v>14852</v>
      </c>
      <c r="S80" s="36" t="str">
        <f t="shared" si="20"/>
        <v/>
      </c>
      <c r="T80" s="38">
        <f t="shared" si="14"/>
        <v>14852</v>
      </c>
      <c r="U80" s="40">
        <f t="shared" si="26"/>
        <v>1713253</v>
      </c>
      <c r="V80" s="18">
        <f t="shared" si="21"/>
        <v>94000</v>
      </c>
      <c r="W80" s="18">
        <f t="shared" si="22"/>
        <v>1</v>
      </c>
      <c r="AG80" s="18">
        <f t="shared" si="15"/>
        <v>0</v>
      </c>
      <c r="AH80" s="18">
        <f t="shared" si="16"/>
        <v>1</v>
      </c>
      <c r="AI80" s="18">
        <f t="shared" si="23"/>
        <v>1</v>
      </c>
      <c r="AJ80" s="18">
        <f t="shared" si="24"/>
        <v>0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80</v>
      </c>
      <c r="C81" s="52" t="s">
        <v>80</v>
      </c>
      <c r="D81" s="30" t="s">
        <v>135</v>
      </c>
      <c r="E81" s="55">
        <v>0.41666666666666669</v>
      </c>
      <c r="F81" s="18">
        <v>188.44200000000001</v>
      </c>
      <c r="G81" s="18">
        <v>187.93899999999999</v>
      </c>
      <c r="H81" s="18">
        <v>2</v>
      </c>
      <c r="I81" s="18">
        <v>188.46199999999999</v>
      </c>
      <c r="J81" s="18">
        <v>187.91900000000001</v>
      </c>
      <c r="K81" s="18">
        <v>0.54200000000000004</v>
      </c>
      <c r="L81" s="18">
        <v>0.27100000000000002</v>
      </c>
      <c r="M81" s="67">
        <v>188.733</v>
      </c>
      <c r="N81" s="18" t="s">
        <v>170</v>
      </c>
      <c r="O81" s="18">
        <f t="shared" si="17"/>
        <v>27.1</v>
      </c>
      <c r="Q81" s="18">
        <f t="shared" si="18"/>
        <v>5.5</v>
      </c>
      <c r="R81" s="36">
        <f t="shared" si="19"/>
        <v>14905</v>
      </c>
      <c r="S81" s="36" t="str">
        <f t="shared" si="20"/>
        <v/>
      </c>
      <c r="T81" s="38">
        <f t="shared" si="14"/>
        <v>14905</v>
      </c>
      <c r="U81" s="40">
        <f t="shared" si="26"/>
        <v>1728158</v>
      </c>
      <c r="V81" s="18">
        <f t="shared" si="21"/>
        <v>55000</v>
      </c>
      <c r="W81" s="18">
        <f t="shared" si="22"/>
        <v>1</v>
      </c>
      <c r="AG81" s="18">
        <f t="shared" si="15"/>
        <v>1</v>
      </c>
      <c r="AH81" s="18">
        <f t="shared" si="16"/>
        <v>0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80</v>
      </c>
      <c r="C82" s="52" t="s">
        <v>80</v>
      </c>
      <c r="D82" s="30" t="s">
        <v>95</v>
      </c>
      <c r="E82" s="55">
        <v>0.625</v>
      </c>
      <c r="F82" s="18">
        <v>188.125</v>
      </c>
      <c r="G82" s="18">
        <v>187.65199999999999</v>
      </c>
      <c r="H82" s="18">
        <v>2</v>
      </c>
      <c r="I82" s="18">
        <v>188.14500000000001</v>
      </c>
      <c r="J82" s="18">
        <v>187.63200000000001</v>
      </c>
      <c r="K82" s="18">
        <v>0.51300000000000001</v>
      </c>
      <c r="L82" s="18">
        <v>0.25600000000000001</v>
      </c>
      <c r="M82" s="67">
        <v>188.40100000000001</v>
      </c>
      <c r="N82" s="18" t="s">
        <v>170</v>
      </c>
      <c r="O82" s="18">
        <f t="shared" si="17"/>
        <v>25.6</v>
      </c>
      <c r="Q82" s="18">
        <f t="shared" si="18"/>
        <v>5.8</v>
      </c>
      <c r="R82" s="36">
        <f t="shared" si="19"/>
        <v>14848</v>
      </c>
      <c r="S82" s="36" t="str">
        <f t="shared" si="20"/>
        <v/>
      </c>
      <c r="T82" s="38">
        <f t="shared" si="14"/>
        <v>14848</v>
      </c>
      <c r="U82" s="40">
        <f t="shared" si="26"/>
        <v>1743006</v>
      </c>
      <c r="V82" s="18">
        <f t="shared" si="21"/>
        <v>58000</v>
      </c>
      <c r="W82" s="18">
        <f t="shared" si="22"/>
        <v>1</v>
      </c>
      <c r="AG82" s="18">
        <f t="shared" si="15"/>
        <v>1</v>
      </c>
      <c r="AH82" s="18">
        <f t="shared" si="16"/>
        <v>0</v>
      </c>
      <c r="AI82" s="18">
        <f t="shared" si="23"/>
        <v>1</v>
      </c>
      <c r="AJ82" s="18">
        <f t="shared" si="24"/>
        <v>0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80</v>
      </c>
      <c r="C83" s="52" t="s">
        <v>80</v>
      </c>
      <c r="D83" s="30" t="s">
        <v>95</v>
      </c>
      <c r="E83" s="55">
        <v>0.125</v>
      </c>
      <c r="F83" s="18">
        <v>187.42</v>
      </c>
      <c r="G83" s="18">
        <v>187.114</v>
      </c>
      <c r="H83" s="18">
        <v>2</v>
      </c>
      <c r="I83" s="18">
        <v>187.44</v>
      </c>
      <c r="J83" s="18">
        <v>187.09399999999999</v>
      </c>
      <c r="K83" s="18">
        <v>0.34599999999999997</v>
      </c>
      <c r="L83" s="18">
        <v>0.17299999999999999</v>
      </c>
      <c r="M83" s="67">
        <v>187.613</v>
      </c>
      <c r="N83" s="18" t="s">
        <v>170</v>
      </c>
      <c r="O83" s="18">
        <f t="shared" si="17"/>
        <v>17.3</v>
      </c>
      <c r="Q83" s="18">
        <f t="shared" si="18"/>
        <v>8.6</v>
      </c>
      <c r="R83" s="36">
        <f t="shared" si="19"/>
        <v>14878</v>
      </c>
      <c r="S83" s="36" t="str">
        <f t="shared" si="20"/>
        <v/>
      </c>
      <c r="T83" s="38">
        <f t="shared" si="14"/>
        <v>14878</v>
      </c>
      <c r="U83" s="40">
        <f t="shared" si="26"/>
        <v>1757884</v>
      </c>
      <c r="V83" s="18">
        <f t="shared" si="21"/>
        <v>86000</v>
      </c>
      <c r="W83" s="18">
        <f t="shared" si="22"/>
        <v>1</v>
      </c>
      <c r="AG83" s="18">
        <f t="shared" si="15"/>
        <v>1</v>
      </c>
      <c r="AH83" s="18">
        <f t="shared" si="16"/>
        <v>0</v>
      </c>
      <c r="AI83" s="18">
        <f t="shared" si="23"/>
        <v>1</v>
      </c>
      <c r="AJ83" s="18">
        <f t="shared" si="24"/>
        <v>0</v>
      </c>
      <c r="AK83" s="18">
        <f t="shared" si="25"/>
        <v>0</v>
      </c>
    </row>
    <row r="84" spans="1:37" ht="20.100000000000001" customHeight="1">
      <c r="A84" s="33">
        <v>80</v>
      </c>
      <c r="B84" s="18" t="s">
        <v>79</v>
      </c>
      <c r="C84" s="52" t="s">
        <v>79</v>
      </c>
      <c r="D84" s="30" t="s">
        <v>136</v>
      </c>
      <c r="E84" s="55">
        <v>0.41666666666666669</v>
      </c>
      <c r="F84" s="18">
        <v>187.03899999999999</v>
      </c>
      <c r="G84" s="18">
        <v>187.95500000000001</v>
      </c>
      <c r="H84" s="18">
        <v>2</v>
      </c>
      <c r="I84" s="18">
        <v>187.01900000000001</v>
      </c>
      <c r="J84" s="18">
        <v>187.97499999999999</v>
      </c>
      <c r="K84" s="18">
        <v>0.95499999999999996</v>
      </c>
      <c r="L84" s="18">
        <v>0.47699999999999998</v>
      </c>
      <c r="M84" s="67">
        <v>186.542</v>
      </c>
      <c r="N84" s="18" t="s">
        <v>170</v>
      </c>
      <c r="O84" s="18">
        <f t="shared" si="17"/>
        <v>47.7</v>
      </c>
      <c r="Q84" s="18">
        <f t="shared" si="18"/>
        <v>3.1</v>
      </c>
      <c r="R84" s="36">
        <f t="shared" si="19"/>
        <v>14787</v>
      </c>
      <c r="S84" s="36" t="str">
        <f t="shared" si="20"/>
        <v/>
      </c>
      <c r="T84" s="38">
        <f t="shared" si="14"/>
        <v>14787</v>
      </c>
      <c r="U84" s="40">
        <f t="shared" si="26"/>
        <v>1772671</v>
      </c>
      <c r="V84" s="18">
        <f t="shared" si="21"/>
        <v>31000</v>
      </c>
      <c r="W84" s="18">
        <f t="shared" si="22"/>
        <v>1</v>
      </c>
      <c r="AG84" s="18">
        <f t="shared" si="15"/>
        <v>0</v>
      </c>
      <c r="AH84" s="18">
        <f t="shared" si="16"/>
        <v>1</v>
      </c>
      <c r="AI84" s="18">
        <f t="shared" si="23"/>
        <v>1</v>
      </c>
      <c r="AJ84" s="18">
        <f t="shared" si="24"/>
        <v>0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79</v>
      </c>
      <c r="C85" s="18" t="s">
        <v>79</v>
      </c>
      <c r="D85" s="19" t="s">
        <v>137</v>
      </c>
      <c r="E85" s="55">
        <v>0.375</v>
      </c>
      <c r="F85" s="18">
        <v>187.86699999999999</v>
      </c>
      <c r="G85" s="18">
        <v>188.25800000000001</v>
      </c>
      <c r="H85" s="18">
        <v>2</v>
      </c>
      <c r="I85" s="58">
        <v>187.84700000000001</v>
      </c>
      <c r="J85" s="18">
        <v>188.27799999999999</v>
      </c>
      <c r="K85" s="18">
        <v>0.43</v>
      </c>
      <c r="L85" s="18">
        <v>0.215</v>
      </c>
      <c r="M85" s="67">
        <v>187.63200000000001</v>
      </c>
      <c r="N85" s="18" t="s">
        <v>170</v>
      </c>
      <c r="O85" s="18">
        <f t="shared" si="17"/>
        <v>21.5</v>
      </c>
      <c r="Q85" s="18">
        <f t="shared" si="18"/>
        <v>6.9</v>
      </c>
      <c r="R85" s="36">
        <f t="shared" si="19"/>
        <v>14835</v>
      </c>
      <c r="S85" s="36" t="str">
        <f t="shared" si="20"/>
        <v/>
      </c>
      <c r="T85" s="38">
        <f t="shared" si="14"/>
        <v>14835</v>
      </c>
      <c r="U85" s="40">
        <f t="shared" si="26"/>
        <v>1787506</v>
      </c>
      <c r="V85" s="18">
        <f t="shared" si="21"/>
        <v>69000</v>
      </c>
      <c r="W85" s="18">
        <f t="shared" si="22"/>
        <v>1</v>
      </c>
      <c r="AG85" s="18">
        <f t="shared" si="15"/>
        <v>0</v>
      </c>
      <c r="AH85" s="18">
        <f t="shared" si="16"/>
        <v>1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79</v>
      </c>
      <c r="C86" s="18" t="s">
        <v>80</v>
      </c>
      <c r="D86" s="19" t="s">
        <v>137</v>
      </c>
      <c r="E86" s="55">
        <v>0.125</v>
      </c>
      <c r="F86" s="18">
        <v>188.14599999999999</v>
      </c>
      <c r="G86" s="18">
        <v>187.76599999999999</v>
      </c>
      <c r="H86" s="18">
        <v>2</v>
      </c>
      <c r="I86" s="58">
        <v>188.166</v>
      </c>
      <c r="J86" s="18">
        <v>187.74600000000001</v>
      </c>
      <c r="K86" s="18">
        <v>0.41899999999999998</v>
      </c>
      <c r="L86" s="18">
        <v>0.20899999999999999</v>
      </c>
      <c r="M86" s="67">
        <v>188.375</v>
      </c>
      <c r="N86" s="18" t="s">
        <v>171</v>
      </c>
      <c r="P86" s="18">
        <f t="shared" ref="P86:P127" si="27">ROUNDDOWN(K86*100,3)</f>
        <v>41.9</v>
      </c>
      <c r="Q86" s="18">
        <f t="shared" si="18"/>
        <v>7.1</v>
      </c>
      <c r="R86" s="36" t="str">
        <f t="shared" si="19"/>
        <v/>
      </c>
      <c r="S86" s="36">
        <f t="shared" si="20"/>
        <v>29749</v>
      </c>
      <c r="T86" s="38">
        <f t="shared" si="14"/>
        <v>-29749</v>
      </c>
      <c r="U86" s="40">
        <f t="shared" si="26"/>
        <v>1757757</v>
      </c>
      <c r="V86" s="18">
        <f t="shared" si="21"/>
        <v>71000</v>
      </c>
      <c r="W86" s="18">
        <f t="shared" si="22"/>
        <v>0</v>
      </c>
      <c r="AG86" s="18">
        <f t="shared" si="15"/>
        <v>1</v>
      </c>
      <c r="AH86" s="18">
        <f t="shared" si="16"/>
        <v>0</v>
      </c>
      <c r="AI86" s="18">
        <f t="shared" si="23"/>
        <v>0</v>
      </c>
      <c r="AJ86" s="18">
        <f t="shared" si="24"/>
        <v>1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80</v>
      </c>
      <c r="C87" s="18" t="s">
        <v>79</v>
      </c>
      <c r="D87" s="19" t="s">
        <v>138</v>
      </c>
      <c r="E87" s="55">
        <v>0.75</v>
      </c>
      <c r="F87" s="18">
        <v>188.21799999999999</v>
      </c>
      <c r="G87" s="18">
        <v>188.45099999999999</v>
      </c>
      <c r="H87" s="18">
        <v>2</v>
      </c>
      <c r="I87" s="58">
        <v>188.19800000000001</v>
      </c>
      <c r="J87" s="18">
        <v>188.471</v>
      </c>
      <c r="K87" s="18">
        <v>0.27200000000000002</v>
      </c>
      <c r="L87" s="18">
        <v>0.13600000000000001</v>
      </c>
      <c r="M87" s="67">
        <v>188.06200000000001</v>
      </c>
      <c r="N87" s="18" t="s">
        <v>170</v>
      </c>
      <c r="O87" s="18">
        <f t="shared" si="17"/>
        <v>13.6</v>
      </c>
      <c r="Q87" s="18">
        <f t="shared" si="18"/>
        <v>11</v>
      </c>
      <c r="R87" s="36">
        <f t="shared" si="19"/>
        <v>14960</v>
      </c>
      <c r="S87" s="36" t="str">
        <f t="shared" si="20"/>
        <v/>
      </c>
      <c r="T87" s="38">
        <f t="shared" si="14"/>
        <v>14960</v>
      </c>
      <c r="U87" s="40">
        <f t="shared" si="26"/>
        <v>1772717</v>
      </c>
      <c r="V87" s="18">
        <f t="shared" si="21"/>
        <v>110000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80</v>
      </c>
      <c r="C88" s="18" t="s">
        <v>80</v>
      </c>
      <c r="D88" s="19" t="s">
        <v>138</v>
      </c>
      <c r="E88" s="55">
        <v>0.625</v>
      </c>
      <c r="F88" s="18">
        <v>188.453</v>
      </c>
      <c r="G88" s="18">
        <v>188.03700000000001</v>
      </c>
      <c r="H88" s="18">
        <v>2</v>
      </c>
      <c r="I88" s="58">
        <v>188.47300000000001</v>
      </c>
      <c r="J88" s="18">
        <v>188.017</v>
      </c>
      <c r="K88" s="18">
        <v>0.45600000000000002</v>
      </c>
      <c r="L88" s="18">
        <v>0.22800000000000001</v>
      </c>
      <c r="M88" s="67">
        <v>188.70099999999999</v>
      </c>
      <c r="N88" s="18" t="s">
        <v>171</v>
      </c>
      <c r="P88" s="18">
        <f t="shared" si="27"/>
        <v>45.6</v>
      </c>
      <c r="Q88" s="18">
        <f t="shared" si="18"/>
        <v>6.5</v>
      </c>
      <c r="R88" s="36" t="str">
        <f t="shared" si="19"/>
        <v/>
      </c>
      <c r="S88" s="36">
        <f t="shared" si="20"/>
        <v>29640</v>
      </c>
      <c r="T88" s="38">
        <f t="shared" si="14"/>
        <v>-29640</v>
      </c>
      <c r="U88" s="40">
        <f t="shared" si="26"/>
        <v>1743077</v>
      </c>
      <c r="V88" s="18">
        <f t="shared" si="21"/>
        <v>65000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80</v>
      </c>
      <c r="C89" s="18" t="s">
        <v>80</v>
      </c>
      <c r="D89" s="19" t="s">
        <v>138</v>
      </c>
      <c r="E89" s="55">
        <v>0.5</v>
      </c>
      <c r="F89" s="18">
        <v>188.38499999999999</v>
      </c>
      <c r="G89" s="18">
        <v>188.07499999999999</v>
      </c>
      <c r="H89" s="18">
        <v>2</v>
      </c>
      <c r="I89" s="58">
        <v>188.405</v>
      </c>
      <c r="J89" s="18">
        <v>188.05500000000001</v>
      </c>
      <c r="K89" s="18">
        <v>0.34899999999999998</v>
      </c>
      <c r="L89" s="18">
        <v>0.17399999999999999</v>
      </c>
      <c r="M89" s="67">
        <v>188.57900000000001</v>
      </c>
      <c r="N89" s="18" t="s">
        <v>170</v>
      </c>
      <c r="O89" s="18">
        <f t="shared" si="17"/>
        <v>17.399999999999999</v>
      </c>
      <c r="Q89" s="18">
        <f t="shared" si="18"/>
        <v>8.5</v>
      </c>
      <c r="R89" s="36">
        <f t="shared" si="19"/>
        <v>14790</v>
      </c>
      <c r="S89" s="36" t="str">
        <f t="shared" si="20"/>
        <v/>
      </c>
      <c r="T89" s="38">
        <f t="shared" si="14"/>
        <v>14790</v>
      </c>
      <c r="U89" s="40">
        <f t="shared" si="26"/>
        <v>1757867</v>
      </c>
      <c r="V89" s="18">
        <f t="shared" si="21"/>
        <v>85000</v>
      </c>
      <c r="W89" s="18">
        <f t="shared" si="22"/>
        <v>1</v>
      </c>
      <c r="AG89" s="18">
        <f t="shared" si="15"/>
        <v>1</v>
      </c>
      <c r="AH89" s="18">
        <f t="shared" si="16"/>
        <v>0</v>
      </c>
      <c r="AI89" s="18">
        <f t="shared" si="23"/>
        <v>1</v>
      </c>
      <c r="AJ89" s="18">
        <f t="shared" si="24"/>
        <v>0</v>
      </c>
      <c r="AK89" s="18">
        <f t="shared" si="25"/>
        <v>0</v>
      </c>
    </row>
    <row r="90" spans="1:37" ht="20.100000000000001" customHeight="1">
      <c r="A90" s="33">
        <v>86</v>
      </c>
      <c r="B90" s="18" t="s">
        <v>80</v>
      </c>
      <c r="C90" s="18" t="s">
        <v>80</v>
      </c>
      <c r="D90" s="19" t="s">
        <v>138</v>
      </c>
      <c r="E90" s="55">
        <v>0.125</v>
      </c>
      <c r="F90" s="18">
        <v>188.173</v>
      </c>
      <c r="G90" s="18">
        <v>187.96700000000001</v>
      </c>
      <c r="H90" s="18">
        <v>2</v>
      </c>
      <c r="I90" s="18">
        <v>188.19300000000001</v>
      </c>
      <c r="J90" s="18">
        <v>187.947</v>
      </c>
      <c r="K90" s="18">
        <v>0.246</v>
      </c>
      <c r="L90" s="18">
        <v>0.123</v>
      </c>
      <c r="M90" s="67">
        <v>188.316</v>
      </c>
      <c r="N90" s="18" t="s">
        <v>170</v>
      </c>
      <c r="O90" s="18">
        <f t="shared" si="17"/>
        <v>12.3</v>
      </c>
      <c r="Q90" s="18">
        <f t="shared" si="18"/>
        <v>12.1</v>
      </c>
      <c r="R90" s="36">
        <f t="shared" si="19"/>
        <v>14883</v>
      </c>
      <c r="S90" s="36" t="str">
        <f t="shared" si="20"/>
        <v/>
      </c>
      <c r="T90" s="38">
        <f t="shared" si="14"/>
        <v>14883</v>
      </c>
      <c r="U90" s="40">
        <f t="shared" si="26"/>
        <v>1772750</v>
      </c>
      <c r="V90" s="18">
        <f t="shared" si="21"/>
        <v>121000</v>
      </c>
      <c r="W90" s="18">
        <f t="shared" si="22"/>
        <v>1</v>
      </c>
      <c r="AG90" s="18">
        <f t="shared" si="15"/>
        <v>1</v>
      </c>
      <c r="AH90" s="18">
        <f t="shared" si="16"/>
        <v>0</v>
      </c>
      <c r="AI90" s="18">
        <f t="shared" si="23"/>
        <v>1</v>
      </c>
      <c r="AJ90" s="18">
        <f t="shared" si="24"/>
        <v>0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80</v>
      </c>
      <c r="C91" s="18" t="s">
        <v>79</v>
      </c>
      <c r="D91" s="19" t="s">
        <v>139</v>
      </c>
      <c r="E91" s="55">
        <v>0.79166666666666663</v>
      </c>
      <c r="F91" s="18">
        <v>187.65100000000001</v>
      </c>
      <c r="G91" s="18">
        <v>187.92099999999999</v>
      </c>
      <c r="H91" s="18">
        <v>2</v>
      </c>
      <c r="I91" s="18">
        <v>187.631</v>
      </c>
      <c r="J91" s="18">
        <v>187.941</v>
      </c>
      <c r="K91" s="18">
        <v>0.31</v>
      </c>
      <c r="L91" s="18">
        <v>0.155</v>
      </c>
      <c r="M91" s="67">
        <v>187.476</v>
      </c>
      <c r="N91" s="18" t="s">
        <v>172</v>
      </c>
      <c r="Q91" s="18">
        <f t="shared" si="18"/>
        <v>9.6</v>
      </c>
      <c r="R91" s="36" t="str">
        <f t="shared" si="19"/>
        <v/>
      </c>
      <c r="S91" s="36" t="str">
        <f t="shared" si="20"/>
        <v/>
      </c>
      <c r="U91" s="40">
        <f t="shared" si="26"/>
        <v>1772750</v>
      </c>
      <c r="V91" s="18">
        <f t="shared" si="21"/>
        <v>96000</v>
      </c>
      <c r="W91" s="18">
        <f t="shared" si="22"/>
        <v>0</v>
      </c>
      <c r="AG91" s="18">
        <f t="shared" si="15"/>
        <v>0</v>
      </c>
      <c r="AH91" s="18">
        <f t="shared" si="16"/>
        <v>1</v>
      </c>
      <c r="AI91" s="18">
        <f t="shared" si="23"/>
        <v>0</v>
      </c>
      <c r="AJ91" s="18">
        <f t="shared" si="24"/>
        <v>0</v>
      </c>
      <c r="AK91" s="18">
        <f t="shared" si="25"/>
        <v>1</v>
      </c>
    </row>
    <row r="92" spans="1:37" ht="20.100000000000001" customHeight="1">
      <c r="A92" s="33">
        <v>88</v>
      </c>
      <c r="B92" s="18" t="s">
        <v>80</v>
      </c>
      <c r="C92" s="18" t="s">
        <v>80</v>
      </c>
      <c r="D92" s="19" t="s">
        <v>139</v>
      </c>
      <c r="E92" s="55">
        <v>0.41666666666666669</v>
      </c>
      <c r="F92" s="18">
        <v>187.93299999999999</v>
      </c>
      <c r="G92" s="18">
        <v>187.41200000000001</v>
      </c>
      <c r="H92" s="18">
        <v>2</v>
      </c>
      <c r="I92" s="18">
        <v>187.953</v>
      </c>
      <c r="J92" s="18">
        <v>187.392</v>
      </c>
      <c r="K92" s="18">
        <v>0.56100000000000005</v>
      </c>
      <c r="L92" s="18">
        <v>0.28000000000000003</v>
      </c>
      <c r="M92" s="67">
        <v>188.233</v>
      </c>
      <c r="N92" s="18" t="s">
        <v>170</v>
      </c>
      <c r="O92" s="18">
        <f t="shared" si="17"/>
        <v>28</v>
      </c>
      <c r="Q92" s="18">
        <f t="shared" si="18"/>
        <v>5.3</v>
      </c>
      <c r="R92" s="36">
        <f t="shared" si="19"/>
        <v>14840</v>
      </c>
      <c r="S92" s="36" t="str">
        <f t="shared" si="20"/>
        <v/>
      </c>
      <c r="T92" s="38">
        <f t="shared" si="14"/>
        <v>14840</v>
      </c>
      <c r="U92" s="40">
        <f t="shared" si="26"/>
        <v>1787590</v>
      </c>
      <c r="V92" s="18">
        <f t="shared" si="21"/>
        <v>53000</v>
      </c>
      <c r="W92" s="18">
        <f t="shared" si="22"/>
        <v>1</v>
      </c>
      <c r="AG92" s="18">
        <f t="shared" si="15"/>
        <v>1</v>
      </c>
      <c r="AH92" s="18">
        <f t="shared" si="16"/>
        <v>0</v>
      </c>
      <c r="AI92" s="18">
        <f t="shared" si="23"/>
        <v>1</v>
      </c>
      <c r="AJ92" s="18">
        <f t="shared" si="24"/>
        <v>0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80</v>
      </c>
      <c r="C93" s="18" t="s">
        <v>80</v>
      </c>
      <c r="D93" s="19" t="s">
        <v>140</v>
      </c>
      <c r="E93" s="55">
        <v>0.41666666666666669</v>
      </c>
      <c r="F93" s="18">
        <v>188.18</v>
      </c>
      <c r="G93" s="18">
        <v>187.68700000000001</v>
      </c>
      <c r="H93" s="18">
        <v>2</v>
      </c>
      <c r="I93" s="18">
        <v>188.2</v>
      </c>
      <c r="J93" s="18">
        <v>187.667</v>
      </c>
      <c r="K93" s="18">
        <v>0.53200000000000003</v>
      </c>
      <c r="L93" s="18">
        <v>0.26600000000000001</v>
      </c>
      <c r="M93" s="67">
        <v>188.46600000000001</v>
      </c>
      <c r="N93" s="18" t="s">
        <v>170</v>
      </c>
      <c r="O93" s="18">
        <f t="shared" si="17"/>
        <v>26.6</v>
      </c>
      <c r="Q93" s="18">
        <f t="shared" si="18"/>
        <v>5.6</v>
      </c>
      <c r="R93" s="36">
        <f t="shared" si="19"/>
        <v>14896</v>
      </c>
      <c r="S93" s="36" t="str">
        <f t="shared" si="20"/>
        <v/>
      </c>
      <c r="T93" s="38">
        <f t="shared" si="14"/>
        <v>14896</v>
      </c>
      <c r="U93" s="40">
        <f t="shared" si="26"/>
        <v>1802486</v>
      </c>
      <c r="V93" s="18">
        <f t="shared" si="21"/>
        <v>56000</v>
      </c>
      <c r="W93" s="18">
        <f t="shared" si="22"/>
        <v>1</v>
      </c>
      <c r="AG93" s="18">
        <f t="shared" si="15"/>
        <v>1</v>
      </c>
      <c r="AH93" s="18">
        <f t="shared" si="16"/>
        <v>0</v>
      </c>
      <c r="AI93" s="18">
        <f t="shared" si="23"/>
        <v>1</v>
      </c>
      <c r="AJ93" s="18">
        <f t="shared" si="24"/>
        <v>0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80</v>
      </c>
      <c r="C94" s="18" t="s">
        <v>80</v>
      </c>
      <c r="D94" s="19" t="s">
        <v>141</v>
      </c>
      <c r="E94" s="55">
        <v>0.45833333333333331</v>
      </c>
      <c r="F94" s="18">
        <v>187.84100000000001</v>
      </c>
      <c r="G94" s="18">
        <v>186.73</v>
      </c>
      <c r="H94" s="18">
        <v>2</v>
      </c>
      <c r="I94" s="18">
        <v>187.86099999999999</v>
      </c>
      <c r="J94" s="18">
        <v>186.71</v>
      </c>
      <c r="K94" s="18">
        <v>1.1499999999999999</v>
      </c>
      <c r="L94" s="18">
        <v>0.57499999999999996</v>
      </c>
      <c r="M94" s="67">
        <v>188.43600000000001</v>
      </c>
      <c r="N94" s="18" t="s">
        <v>170</v>
      </c>
      <c r="O94" s="18">
        <f t="shared" si="17"/>
        <v>57.5</v>
      </c>
      <c r="Q94" s="18">
        <f t="shared" si="18"/>
        <v>2.6</v>
      </c>
      <c r="R94" s="36">
        <f t="shared" si="19"/>
        <v>14950</v>
      </c>
      <c r="S94" s="36" t="str">
        <f t="shared" si="20"/>
        <v/>
      </c>
      <c r="T94" s="38">
        <f t="shared" si="14"/>
        <v>14950</v>
      </c>
      <c r="U94" s="40">
        <f t="shared" si="26"/>
        <v>1817436</v>
      </c>
      <c r="V94" s="18">
        <f t="shared" si="21"/>
        <v>26000</v>
      </c>
      <c r="W94" s="18">
        <f t="shared" si="22"/>
        <v>1</v>
      </c>
      <c r="AG94" s="18">
        <f t="shared" si="15"/>
        <v>1</v>
      </c>
      <c r="AH94" s="18">
        <f t="shared" si="16"/>
        <v>0</v>
      </c>
      <c r="AI94" s="18">
        <f t="shared" si="23"/>
        <v>1</v>
      </c>
      <c r="AJ94" s="18">
        <f t="shared" si="24"/>
        <v>0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80</v>
      </c>
      <c r="C95" s="18" t="s">
        <v>80</v>
      </c>
      <c r="D95" s="19" t="s">
        <v>142</v>
      </c>
      <c r="E95" s="55">
        <v>0.5</v>
      </c>
      <c r="F95" s="18">
        <v>185.28299999999999</v>
      </c>
      <c r="G95" s="18">
        <v>184.56399999999999</v>
      </c>
      <c r="H95" s="18">
        <v>2</v>
      </c>
      <c r="I95" s="58">
        <v>185.303</v>
      </c>
      <c r="J95" s="18">
        <v>184.54400000000001</v>
      </c>
      <c r="K95" s="18">
        <v>0.75800000000000001</v>
      </c>
      <c r="L95" s="18">
        <v>0.379</v>
      </c>
      <c r="M95" s="67">
        <v>185.68199999999999</v>
      </c>
      <c r="N95" s="18" t="s">
        <v>170</v>
      </c>
      <c r="O95" s="18">
        <f t="shared" si="17"/>
        <v>37.9</v>
      </c>
      <c r="Q95" s="18">
        <f t="shared" si="18"/>
        <v>3.9</v>
      </c>
      <c r="R95" s="36">
        <f t="shared" si="19"/>
        <v>14781</v>
      </c>
      <c r="S95" s="36" t="str">
        <f t="shared" si="20"/>
        <v/>
      </c>
      <c r="T95" s="38">
        <f t="shared" si="14"/>
        <v>14781</v>
      </c>
      <c r="U95" s="40">
        <f t="shared" si="26"/>
        <v>1832217</v>
      </c>
      <c r="V95" s="18">
        <f t="shared" si="21"/>
        <v>39000</v>
      </c>
      <c r="W95" s="18">
        <f t="shared" si="22"/>
        <v>1</v>
      </c>
      <c r="AG95" s="18">
        <f t="shared" si="15"/>
        <v>1</v>
      </c>
      <c r="AH95" s="18">
        <f t="shared" si="16"/>
        <v>0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80</v>
      </c>
      <c r="C96" s="19" t="s">
        <v>80</v>
      </c>
      <c r="D96" s="19" t="s">
        <v>143</v>
      </c>
      <c r="E96" s="55">
        <v>0.41666666666666669</v>
      </c>
      <c r="F96" s="18">
        <v>185.98699999999999</v>
      </c>
      <c r="G96" s="18">
        <v>185.28899999999999</v>
      </c>
      <c r="H96" s="18">
        <v>2</v>
      </c>
      <c r="I96" s="18">
        <v>186.00700000000001</v>
      </c>
      <c r="J96" s="18">
        <v>185.26900000000001</v>
      </c>
      <c r="K96" s="18">
        <v>0.73799999999999999</v>
      </c>
      <c r="L96" s="18">
        <v>0.36899999999999999</v>
      </c>
      <c r="M96" s="67">
        <v>186.376</v>
      </c>
      <c r="N96" s="18" t="s">
        <v>172</v>
      </c>
      <c r="Q96" s="18">
        <f t="shared" si="18"/>
        <v>4</v>
      </c>
      <c r="R96" s="36" t="str">
        <f t="shared" si="19"/>
        <v/>
      </c>
      <c r="S96" s="36" t="str">
        <f t="shared" si="20"/>
        <v/>
      </c>
      <c r="U96" s="40">
        <f t="shared" si="26"/>
        <v>1832217</v>
      </c>
      <c r="V96" s="18">
        <f t="shared" si="21"/>
        <v>40000</v>
      </c>
      <c r="W96" s="18">
        <f t="shared" si="22"/>
        <v>0</v>
      </c>
      <c r="AG96" s="18">
        <f t="shared" si="15"/>
        <v>1</v>
      </c>
      <c r="AH96" s="18">
        <f t="shared" si="16"/>
        <v>0</v>
      </c>
      <c r="AI96" s="18">
        <f t="shared" si="23"/>
        <v>0</v>
      </c>
      <c r="AJ96" s="18">
        <f t="shared" si="24"/>
        <v>0</v>
      </c>
      <c r="AK96" s="18">
        <f t="shared" si="25"/>
        <v>1</v>
      </c>
    </row>
    <row r="97" spans="1:37" ht="20.100000000000001" customHeight="1">
      <c r="A97" s="33">
        <v>93</v>
      </c>
      <c r="B97" s="18" t="s">
        <v>80</v>
      </c>
      <c r="C97" s="18" t="s">
        <v>80</v>
      </c>
      <c r="D97" s="19" t="s">
        <v>143</v>
      </c>
      <c r="E97" s="55">
        <v>0</v>
      </c>
      <c r="F97" s="18">
        <v>184.86</v>
      </c>
      <c r="G97" s="18">
        <v>182.52199999999999</v>
      </c>
      <c r="H97" s="18">
        <v>2</v>
      </c>
      <c r="I97" s="18">
        <v>184.88</v>
      </c>
      <c r="J97" s="18">
        <v>182.50200000000001</v>
      </c>
      <c r="K97" s="18">
        <v>2.3769999999999998</v>
      </c>
      <c r="L97" s="18">
        <v>1.1879999999999999</v>
      </c>
      <c r="M97" s="67">
        <v>186.06800000000001</v>
      </c>
      <c r="N97" s="18" t="s">
        <v>170</v>
      </c>
      <c r="O97" s="18">
        <f t="shared" si="17"/>
        <v>118.8</v>
      </c>
      <c r="Q97" s="18">
        <f t="shared" si="18"/>
        <v>1.2</v>
      </c>
      <c r="R97" s="36">
        <f t="shared" si="19"/>
        <v>14256</v>
      </c>
      <c r="S97" s="36" t="str">
        <f t="shared" si="20"/>
        <v/>
      </c>
      <c r="T97" s="38">
        <f t="shared" si="14"/>
        <v>14256</v>
      </c>
      <c r="U97" s="40">
        <f t="shared" si="26"/>
        <v>1846473</v>
      </c>
      <c r="V97" s="18">
        <f t="shared" si="21"/>
        <v>12000</v>
      </c>
      <c r="W97" s="18">
        <f t="shared" si="22"/>
        <v>1</v>
      </c>
      <c r="AG97" s="18">
        <f t="shared" si="15"/>
        <v>1</v>
      </c>
      <c r="AH97" s="18">
        <f t="shared" si="16"/>
        <v>0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79</v>
      </c>
      <c r="C98" s="18" t="s">
        <v>79</v>
      </c>
      <c r="D98" s="19" t="s">
        <v>144</v>
      </c>
      <c r="E98" s="55">
        <v>0.375</v>
      </c>
      <c r="F98" s="18">
        <v>181.601</v>
      </c>
      <c r="G98" s="18">
        <v>182.18199999999999</v>
      </c>
      <c r="H98" s="18">
        <v>2</v>
      </c>
      <c r="I98" s="18">
        <v>181.58099999999999</v>
      </c>
      <c r="J98" s="18">
        <v>182.202</v>
      </c>
      <c r="K98" s="18">
        <v>0.621</v>
      </c>
      <c r="L98" s="18">
        <v>0.31</v>
      </c>
      <c r="M98" s="67">
        <v>181.27099999999999</v>
      </c>
      <c r="N98" s="18" t="s">
        <v>170</v>
      </c>
      <c r="O98" s="18">
        <f t="shared" si="17"/>
        <v>31</v>
      </c>
      <c r="Q98" s="18">
        <f t="shared" si="18"/>
        <v>4.8</v>
      </c>
      <c r="R98" s="36">
        <f t="shared" si="19"/>
        <v>14880</v>
      </c>
      <c r="S98" s="36" t="str">
        <f t="shared" si="20"/>
        <v/>
      </c>
      <c r="T98" s="38">
        <f t="shared" si="14"/>
        <v>14880</v>
      </c>
      <c r="U98" s="40">
        <f t="shared" si="26"/>
        <v>1861353</v>
      </c>
      <c r="V98" s="18">
        <f t="shared" si="21"/>
        <v>48000</v>
      </c>
      <c r="W98" s="18">
        <f t="shared" si="22"/>
        <v>1</v>
      </c>
      <c r="AG98" s="18">
        <f t="shared" si="15"/>
        <v>0</v>
      </c>
      <c r="AH98" s="18">
        <f t="shared" si="16"/>
        <v>1</v>
      </c>
      <c r="AI98" s="18">
        <f t="shared" si="23"/>
        <v>1</v>
      </c>
      <c r="AJ98" s="18">
        <f t="shared" si="24"/>
        <v>0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80</v>
      </c>
      <c r="C99" s="18" t="s">
        <v>80</v>
      </c>
      <c r="D99" s="19" t="s">
        <v>145</v>
      </c>
      <c r="E99" s="55">
        <v>0.91666666666666663</v>
      </c>
      <c r="F99" s="18">
        <v>182.20099999999999</v>
      </c>
      <c r="G99" s="18">
        <v>181.86600000000001</v>
      </c>
      <c r="H99" s="18">
        <v>2</v>
      </c>
      <c r="I99" s="18">
        <v>182.221</v>
      </c>
      <c r="J99" s="18">
        <v>181.846</v>
      </c>
      <c r="K99" s="18">
        <v>0.375</v>
      </c>
      <c r="L99" s="18">
        <v>0.187</v>
      </c>
      <c r="M99" s="67">
        <v>182.40799999999999</v>
      </c>
      <c r="N99" s="18" t="s">
        <v>172</v>
      </c>
      <c r="Q99" s="18">
        <f t="shared" si="18"/>
        <v>8</v>
      </c>
      <c r="R99" s="36" t="str">
        <f t="shared" si="19"/>
        <v/>
      </c>
      <c r="S99" s="36" t="str">
        <f t="shared" si="20"/>
        <v/>
      </c>
      <c r="U99" s="40">
        <f t="shared" si="26"/>
        <v>1861353</v>
      </c>
      <c r="V99" s="18">
        <f t="shared" si="21"/>
        <v>80000</v>
      </c>
      <c r="W99" s="18">
        <f t="shared" si="22"/>
        <v>0</v>
      </c>
      <c r="AG99" s="18">
        <f t="shared" si="15"/>
        <v>1</v>
      </c>
      <c r="AH99" s="18">
        <f t="shared" si="16"/>
        <v>0</v>
      </c>
      <c r="AI99" s="18">
        <f t="shared" si="23"/>
        <v>0</v>
      </c>
      <c r="AJ99" s="18">
        <f t="shared" si="24"/>
        <v>0</v>
      </c>
      <c r="AK99" s="18">
        <f t="shared" si="25"/>
        <v>1</v>
      </c>
    </row>
    <row r="100" spans="1:37" ht="20.100000000000001" customHeight="1">
      <c r="A100" s="33">
        <v>96</v>
      </c>
      <c r="B100" s="18" t="s">
        <v>80</v>
      </c>
      <c r="C100" s="18" t="s">
        <v>80</v>
      </c>
      <c r="D100" s="19" t="s">
        <v>84</v>
      </c>
      <c r="E100" s="55">
        <v>0.54166666666666663</v>
      </c>
      <c r="F100" s="18">
        <v>182.22399999999999</v>
      </c>
      <c r="G100" s="18">
        <v>181.78100000000001</v>
      </c>
      <c r="H100" s="18">
        <v>2</v>
      </c>
      <c r="I100" s="18">
        <v>182.244</v>
      </c>
      <c r="J100" s="18">
        <v>181.761</v>
      </c>
      <c r="K100" s="18">
        <v>0.48299999999999998</v>
      </c>
      <c r="L100" s="18">
        <v>0.24099999999999999</v>
      </c>
      <c r="M100" s="67">
        <v>182.48500000000001</v>
      </c>
      <c r="N100" s="18" t="s">
        <v>170</v>
      </c>
      <c r="O100" s="18">
        <f t="shared" si="17"/>
        <v>24.1</v>
      </c>
      <c r="Q100" s="18">
        <f t="shared" si="18"/>
        <v>6.2</v>
      </c>
      <c r="R100" s="36">
        <f t="shared" si="19"/>
        <v>14942</v>
      </c>
      <c r="S100" s="36" t="str">
        <f t="shared" si="20"/>
        <v/>
      </c>
      <c r="T100" s="38">
        <f t="shared" si="14"/>
        <v>14942</v>
      </c>
      <c r="U100" s="40">
        <f t="shared" si="26"/>
        <v>1876295</v>
      </c>
      <c r="V100" s="18">
        <f t="shared" si="21"/>
        <v>62000</v>
      </c>
      <c r="W100" s="18">
        <f t="shared" si="22"/>
        <v>1</v>
      </c>
      <c r="AG100" s="18">
        <f t="shared" si="15"/>
        <v>1</v>
      </c>
      <c r="AH100" s="18">
        <f t="shared" si="16"/>
        <v>0</v>
      </c>
      <c r="AI100" s="18">
        <f t="shared" si="23"/>
        <v>1</v>
      </c>
      <c r="AJ100" s="18">
        <f t="shared" si="24"/>
        <v>0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79</v>
      </c>
      <c r="C101" s="18" t="s">
        <v>80</v>
      </c>
      <c r="D101" s="19" t="s">
        <v>84</v>
      </c>
      <c r="E101" s="55">
        <v>0.41666666666666669</v>
      </c>
      <c r="F101" s="18">
        <v>181.80600000000001</v>
      </c>
      <c r="G101" s="18">
        <v>181.45099999999999</v>
      </c>
      <c r="H101" s="18">
        <v>2</v>
      </c>
      <c r="I101" s="58">
        <v>181.82599999999999</v>
      </c>
      <c r="J101" s="18">
        <v>181.43100000000001</v>
      </c>
      <c r="K101" s="18">
        <v>0.39400000000000002</v>
      </c>
      <c r="L101" s="18">
        <v>0.19700000000000001</v>
      </c>
      <c r="M101" s="67">
        <v>182.023</v>
      </c>
      <c r="N101" s="18" t="s">
        <v>170</v>
      </c>
      <c r="O101" s="18">
        <f t="shared" si="17"/>
        <v>19.7</v>
      </c>
      <c r="Q101" s="18">
        <f t="shared" si="18"/>
        <v>7.6</v>
      </c>
      <c r="R101" s="36">
        <f t="shared" si="19"/>
        <v>14972</v>
      </c>
      <c r="S101" s="36" t="str">
        <f t="shared" si="20"/>
        <v/>
      </c>
      <c r="T101" s="38">
        <f t="shared" si="14"/>
        <v>14972</v>
      </c>
      <c r="U101" s="40">
        <f t="shared" si="26"/>
        <v>1891267</v>
      </c>
      <c r="V101" s="18">
        <f t="shared" si="21"/>
        <v>76000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79</v>
      </c>
      <c r="C102" s="18" t="s">
        <v>79</v>
      </c>
      <c r="D102" s="19" t="s">
        <v>146</v>
      </c>
      <c r="E102" s="55">
        <v>0.5</v>
      </c>
      <c r="F102" s="18">
        <v>181.642</v>
      </c>
      <c r="G102" s="18">
        <v>182.03899999999999</v>
      </c>
      <c r="H102" s="18">
        <v>2</v>
      </c>
      <c r="I102" s="58">
        <v>181.62200000000001</v>
      </c>
      <c r="J102" s="18">
        <v>182.059</v>
      </c>
      <c r="K102" s="18">
        <v>0.436</v>
      </c>
      <c r="L102" s="18">
        <v>0.218</v>
      </c>
      <c r="M102" s="67">
        <v>181.404</v>
      </c>
      <c r="N102" s="18" t="s">
        <v>171</v>
      </c>
      <c r="P102" s="18">
        <f t="shared" si="27"/>
        <v>43.6</v>
      </c>
      <c r="Q102" s="18">
        <f t="shared" si="18"/>
        <v>6.8</v>
      </c>
      <c r="R102" s="36" t="str">
        <f t="shared" si="19"/>
        <v/>
      </c>
      <c r="S102" s="36">
        <f t="shared" si="20"/>
        <v>29648</v>
      </c>
      <c r="T102" s="38">
        <f t="shared" si="14"/>
        <v>-29648</v>
      </c>
      <c r="U102" s="40">
        <f t="shared" si="26"/>
        <v>1861619</v>
      </c>
      <c r="V102" s="18">
        <f t="shared" si="21"/>
        <v>68000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1</v>
      </c>
      <c r="AK102" s="18">
        <f t="shared" si="25"/>
        <v>0</v>
      </c>
    </row>
    <row r="103" spans="1:37" ht="20.100000000000001" customHeight="1">
      <c r="A103" s="33">
        <v>99</v>
      </c>
      <c r="B103" s="18" t="s">
        <v>79</v>
      </c>
      <c r="C103" s="18" t="s">
        <v>79</v>
      </c>
      <c r="D103" s="19" t="s">
        <v>146</v>
      </c>
      <c r="E103" s="55">
        <v>0.20833333333333334</v>
      </c>
      <c r="F103" s="18">
        <v>181.88200000000001</v>
      </c>
      <c r="G103" s="18">
        <v>182.059</v>
      </c>
      <c r="H103" s="18">
        <v>2</v>
      </c>
      <c r="I103" s="58">
        <v>181.86199999999999</v>
      </c>
      <c r="J103" s="18">
        <v>182.07900000000001</v>
      </c>
      <c r="K103" s="18">
        <v>0.217</v>
      </c>
      <c r="L103" s="18">
        <v>0.108</v>
      </c>
      <c r="M103" s="67">
        <v>181.75399999999999</v>
      </c>
      <c r="N103" s="18" t="s">
        <v>170</v>
      </c>
      <c r="O103" s="18">
        <f t="shared" si="17"/>
        <v>10.8</v>
      </c>
      <c r="Q103" s="18">
        <f t="shared" si="18"/>
        <v>13.8</v>
      </c>
      <c r="R103" s="36">
        <f t="shared" si="19"/>
        <v>14904</v>
      </c>
      <c r="S103" s="36" t="str">
        <f t="shared" si="20"/>
        <v/>
      </c>
      <c r="T103" s="38">
        <f t="shared" si="14"/>
        <v>14904</v>
      </c>
      <c r="U103" s="40">
        <f t="shared" si="26"/>
        <v>1876523</v>
      </c>
      <c r="V103" s="18">
        <f t="shared" si="21"/>
        <v>138000</v>
      </c>
      <c r="W103" s="18">
        <f t="shared" si="22"/>
        <v>1</v>
      </c>
      <c r="AG103" s="18">
        <f t="shared" si="15"/>
        <v>0</v>
      </c>
      <c r="AH103" s="18">
        <f t="shared" si="16"/>
        <v>1</v>
      </c>
      <c r="AI103" s="18">
        <f t="shared" si="23"/>
        <v>1</v>
      </c>
      <c r="AJ103" s="18">
        <f t="shared" si="24"/>
        <v>0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80</v>
      </c>
      <c r="C104" s="23" t="s">
        <v>79</v>
      </c>
      <c r="D104" s="22" t="s">
        <v>147</v>
      </c>
      <c r="E104" s="55">
        <v>0.29166666666666669</v>
      </c>
      <c r="F104" s="23">
        <v>182.786</v>
      </c>
      <c r="G104" s="23">
        <v>183.45099999999999</v>
      </c>
      <c r="H104" s="18">
        <v>2</v>
      </c>
      <c r="I104" s="58">
        <v>182.76599999999999</v>
      </c>
      <c r="J104" s="18">
        <v>183.471</v>
      </c>
      <c r="K104" s="18">
        <v>0.70499999999999996</v>
      </c>
      <c r="L104" s="18">
        <v>0.35199999999999998</v>
      </c>
      <c r="M104" s="67">
        <v>182.41399999999999</v>
      </c>
      <c r="N104" s="18" t="s">
        <v>171</v>
      </c>
      <c r="P104" s="18">
        <f t="shared" si="27"/>
        <v>70.5</v>
      </c>
      <c r="Q104" s="23">
        <f t="shared" si="18"/>
        <v>4.2</v>
      </c>
      <c r="R104" s="36" t="str">
        <f t="shared" si="19"/>
        <v/>
      </c>
      <c r="S104" s="36">
        <f t="shared" si="20"/>
        <v>29610</v>
      </c>
      <c r="T104" s="38">
        <f t="shared" si="14"/>
        <v>-29610</v>
      </c>
      <c r="U104" s="44">
        <f t="shared" si="26"/>
        <v>1846913</v>
      </c>
      <c r="V104" s="18">
        <f t="shared" si="21"/>
        <v>42000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1</v>
      </c>
      <c r="AK104" s="18">
        <f t="shared" si="25"/>
        <v>0</v>
      </c>
    </row>
    <row r="105" spans="1:37" ht="20.100000000000001" customHeight="1">
      <c r="A105" s="18">
        <v>101</v>
      </c>
      <c r="B105" s="18" t="s">
        <v>80</v>
      </c>
      <c r="C105" s="18" t="s">
        <v>80</v>
      </c>
      <c r="D105" s="52" t="s">
        <v>148</v>
      </c>
      <c r="E105" s="55">
        <v>0.41666666666666669</v>
      </c>
      <c r="F105" s="18">
        <v>181.58</v>
      </c>
      <c r="G105" s="18">
        <v>181.26499999999999</v>
      </c>
      <c r="H105" s="18">
        <v>2</v>
      </c>
      <c r="I105" s="58">
        <v>181.6</v>
      </c>
      <c r="J105" s="18">
        <v>181.245</v>
      </c>
      <c r="K105" s="18">
        <v>0.35399999999999998</v>
      </c>
      <c r="L105" s="18">
        <v>0.17699999999999999</v>
      </c>
      <c r="M105" s="67">
        <v>181.77699999999999</v>
      </c>
      <c r="N105" s="18" t="s">
        <v>170</v>
      </c>
      <c r="O105" s="18">
        <f t="shared" si="17"/>
        <v>17.7</v>
      </c>
      <c r="Q105" s="23">
        <f t="shared" si="18"/>
        <v>8.4</v>
      </c>
      <c r="R105" s="36">
        <f t="shared" si="19"/>
        <v>14868</v>
      </c>
      <c r="S105" s="36" t="str">
        <f t="shared" si="20"/>
        <v/>
      </c>
      <c r="T105" s="38">
        <f t="shared" si="14"/>
        <v>14868</v>
      </c>
      <c r="U105" s="44">
        <f>U104+T105</f>
        <v>1861781</v>
      </c>
      <c r="V105" s="18">
        <f t="shared" si="21"/>
        <v>84000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80</v>
      </c>
      <c r="C106" s="18" t="s">
        <v>80</v>
      </c>
      <c r="D106" s="18" t="s">
        <v>85</v>
      </c>
      <c r="E106" s="55">
        <v>0.625</v>
      </c>
      <c r="F106" s="18">
        <v>180.66300000000001</v>
      </c>
      <c r="G106" s="18">
        <v>180.36199999999999</v>
      </c>
      <c r="H106" s="18">
        <v>2</v>
      </c>
      <c r="I106" s="18">
        <v>180.68299999999999</v>
      </c>
      <c r="J106" s="18">
        <v>180.34200000000001</v>
      </c>
      <c r="K106" s="18">
        <v>0.34</v>
      </c>
      <c r="L106" s="18">
        <v>0.17</v>
      </c>
      <c r="M106" s="67">
        <v>180.85300000000001</v>
      </c>
      <c r="N106" s="18" t="s">
        <v>170</v>
      </c>
      <c r="O106" s="18">
        <f t="shared" si="17"/>
        <v>17</v>
      </c>
      <c r="Q106" s="23">
        <f t="shared" si="18"/>
        <v>8.8000000000000007</v>
      </c>
      <c r="R106" s="36">
        <f t="shared" si="19"/>
        <v>14960</v>
      </c>
      <c r="S106" s="36" t="str">
        <f t="shared" si="20"/>
        <v/>
      </c>
      <c r="T106" s="38">
        <f t="shared" si="14"/>
        <v>14960</v>
      </c>
      <c r="U106" s="44">
        <f>U105+T106</f>
        <v>1876741</v>
      </c>
      <c r="V106" s="18">
        <f t="shared" si="21"/>
        <v>88000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80</v>
      </c>
      <c r="C107" s="18" t="s">
        <v>80</v>
      </c>
      <c r="D107" s="18" t="s">
        <v>85</v>
      </c>
      <c r="E107" s="55">
        <v>0.29166666666666669</v>
      </c>
      <c r="F107" s="18">
        <v>180.726</v>
      </c>
      <c r="G107" s="18">
        <v>180.41900000000001</v>
      </c>
      <c r="H107" s="18">
        <v>2</v>
      </c>
      <c r="I107" s="18">
        <v>180.74600000000001</v>
      </c>
      <c r="J107" s="18">
        <v>180.399</v>
      </c>
      <c r="K107" s="18">
        <v>0.34699999999999998</v>
      </c>
      <c r="L107" s="18">
        <v>0.17299999999999999</v>
      </c>
      <c r="M107" s="67">
        <v>180.91900000000001</v>
      </c>
      <c r="N107" s="18" t="s">
        <v>171</v>
      </c>
      <c r="P107" s="18">
        <f t="shared" si="27"/>
        <v>34.700000000000003</v>
      </c>
      <c r="Q107" s="23">
        <f t="shared" ref="Q107:Q127" si="28">ROUNDDOWN(V107/10000,1)</f>
        <v>8.6</v>
      </c>
      <c r="R107" s="36" t="str">
        <f t="shared" si="19"/>
        <v/>
      </c>
      <c r="S107" s="36">
        <f t="shared" si="20"/>
        <v>29842</v>
      </c>
      <c r="T107" s="38">
        <f t="shared" si="14"/>
        <v>-29842</v>
      </c>
      <c r="U107" s="44">
        <f t="shared" ref="U107:U127" si="29">U106+T107</f>
        <v>1846899</v>
      </c>
      <c r="V107" s="18">
        <f t="shared" ref="V107:V127" si="30">ROUNDDOWN(((($T$2*$V$4)/(K107*10000))*10000)/$T$1,-3)</f>
        <v>86000</v>
      </c>
      <c r="W107" s="18">
        <f t="shared" ref="W107:W127" si="31">IF(O107&gt;1,1,0)</f>
        <v>0</v>
      </c>
      <c r="AG107" s="18">
        <f>IF(C107="B",1,0)</f>
        <v>1</v>
      </c>
      <c r="AH107" s="18">
        <f>IF(C107="S",1,0)</f>
        <v>0</v>
      </c>
      <c r="AI107" s="18">
        <f>IF(N107="○",1,0)</f>
        <v>0</v>
      </c>
      <c r="AJ107" s="18">
        <f>IF(N107="X",1,0)</f>
        <v>1</v>
      </c>
      <c r="AK107" s="18">
        <f>IF(N107="C",1,0)</f>
        <v>0</v>
      </c>
    </row>
    <row r="108" spans="1:37" ht="20.100000000000001" customHeight="1">
      <c r="A108" s="27">
        <v>104</v>
      </c>
      <c r="B108" s="18" t="s">
        <v>80</v>
      </c>
      <c r="C108" s="18" t="s">
        <v>80</v>
      </c>
      <c r="D108" s="18" t="s">
        <v>149</v>
      </c>
      <c r="E108" s="55">
        <v>0.70833333333333337</v>
      </c>
      <c r="F108" s="18">
        <v>180.29300000000001</v>
      </c>
      <c r="G108" s="18">
        <v>179.696</v>
      </c>
      <c r="H108" s="18">
        <v>2</v>
      </c>
      <c r="I108" s="58">
        <v>180.31299999999999</v>
      </c>
      <c r="J108" s="18">
        <v>179.67599999999999</v>
      </c>
      <c r="K108" s="18">
        <v>0.63700000000000001</v>
      </c>
      <c r="L108" s="18">
        <v>0.318</v>
      </c>
      <c r="M108" s="67">
        <v>180.631</v>
      </c>
      <c r="N108" s="18" t="s">
        <v>170</v>
      </c>
      <c r="O108" s="18">
        <f t="shared" si="17"/>
        <v>31.8</v>
      </c>
      <c r="Q108" s="23">
        <f t="shared" si="28"/>
        <v>4.7</v>
      </c>
      <c r="R108" s="36">
        <f t="shared" si="19"/>
        <v>14946</v>
      </c>
      <c r="S108" s="36" t="str">
        <f t="shared" si="20"/>
        <v/>
      </c>
      <c r="T108" s="38">
        <f t="shared" si="14"/>
        <v>14946</v>
      </c>
      <c r="U108" s="44">
        <f t="shared" si="29"/>
        <v>1861845</v>
      </c>
      <c r="V108" s="18">
        <f t="shared" si="30"/>
        <v>47000</v>
      </c>
      <c r="W108" s="18">
        <f t="shared" si="31"/>
        <v>1</v>
      </c>
      <c r="AG108" s="18">
        <f>IF(C108="B",1,0)</f>
        <v>1</v>
      </c>
      <c r="AH108" s="18">
        <f>IF(C108="S",1,0)</f>
        <v>0</v>
      </c>
      <c r="AI108" s="18">
        <f>IF(N108="○",1,0)</f>
        <v>1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A109" s="18">
        <v>105</v>
      </c>
      <c r="B109" s="18" t="s">
        <v>80</v>
      </c>
      <c r="C109" s="18" t="s">
        <v>79</v>
      </c>
      <c r="D109" s="18" t="s">
        <v>149</v>
      </c>
      <c r="E109" s="55">
        <v>0.375</v>
      </c>
      <c r="F109" s="18">
        <v>179.62700000000001</v>
      </c>
      <c r="G109" s="18">
        <v>180.12799999999999</v>
      </c>
      <c r="H109" s="18">
        <v>2</v>
      </c>
      <c r="I109" s="58">
        <v>179.607</v>
      </c>
      <c r="J109" s="18">
        <v>180.148</v>
      </c>
      <c r="K109" s="18">
        <v>0.54</v>
      </c>
      <c r="L109" s="18">
        <v>0.27</v>
      </c>
      <c r="M109" s="67">
        <v>179.33699999999999</v>
      </c>
      <c r="N109" s="18" t="s">
        <v>170</v>
      </c>
      <c r="O109" s="18">
        <f t="shared" si="17"/>
        <v>27</v>
      </c>
      <c r="Q109" s="23">
        <f t="shared" si="28"/>
        <v>5.5</v>
      </c>
      <c r="R109" s="36">
        <f t="shared" si="19"/>
        <v>14850</v>
      </c>
      <c r="S109" s="36" t="str">
        <f t="shared" si="20"/>
        <v/>
      </c>
      <c r="T109" s="38">
        <f t="shared" si="14"/>
        <v>14850</v>
      </c>
      <c r="U109" s="44">
        <f t="shared" si="29"/>
        <v>1876695</v>
      </c>
      <c r="V109" s="18">
        <f t="shared" si="30"/>
        <v>55000</v>
      </c>
      <c r="W109" s="18">
        <f t="shared" si="31"/>
        <v>1</v>
      </c>
      <c r="AG109" s="18">
        <f t="shared" ref="AG109:AG127" si="32">IF(C109="B",1,0)</f>
        <v>0</v>
      </c>
      <c r="AH109" s="18">
        <f t="shared" ref="AH109:AH127" si="33">IF(C109="S",1,0)</f>
        <v>1</v>
      </c>
      <c r="AI109" s="18">
        <f t="shared" ref="AI109:AI127" si="34">IF(N109="○",1,0)</f>
        <v>1</v>
      </c>
      <c r="AJ109" s="18">
        <f t="shared" ref="AJ109:AJ127" si="35">IF(N109="X",1,0)</f>
        <v>0</v>
      </c>
      <c r="AK109" s="18">
        <f t="shared" ref="AK109:AK127" si="36">IF(N109="C",1,0)</f>
        <v>0</v>
      </c>
    </row>
    <row r="110" spans="1:37" ht="20.100000000000001" customHeight="1">
      <c r="A110" s="27">
        <v>106</v>
      </c>
      <c r="B110" s="18" t="s">
        <v>80</v>
      </c>
      <c r="C110" s="18" t="s">
        <v>79</v>
      </c>
      <c r="D110" s="18" t="s">
        <v>149</v>
      </c>
      <c r="E110" s="55">
        <v>0.29166666666666669</v>
      </c>
      <c r="F110" s="18">
        <v>179.887</v>
      </c>
      <c r="G110" s="18">
        <v>180.29300000000001</v>
      </c>
      <c r="H110" s="18">
        <v>2</v>
      </c>
      <c r="I110" s="58">
        <v>179.86699999999999</v>
      </c>
      <c r="J110" s="18">
        <v>180.31299999999999</v>
      </c>
      <c r="K110" s="18">
        <v>0.44500000000000001</v>
      </c>
      <c r="L110" s="18">
        <v>0.222</v>
      </c>
      <c r="M110" s="67">
        <v>179.64500000000001</v>
      </c>
      <c r="N110" s="18" t="s">
        <v>170</v>
      </c>
      <c r="O110" s="18">
        <f t="shared" si="17"/>
        <v>22.2</v>
      </c>
      <c r="Q110" s="23">
        <f t="shared" si="28"/>
        <v>6.7</v>
      </c>
      <c r="R110" s="36">
        <f t="shared" si="19"/>
        <v>14874</v>
      </c>
      <c r="S110" s="36" t="str">
        <f t="shared" si="20"/>
        <v/>
      </c>
      <c r="T110" s="38">
        <f t="shared" si="14"/>
        <v>14874</v>
      </c>
      <c r="U110" s="44">
        <f t="shared" si="29"/>
        <v>1891569</v>
      </c>
      <c r="V110" s="18">
        <f t="shared" si="30"/>
        <v>67000</v>
      </c>
      <c r="W110" s="18">
        <f t="shared" si="31"/>
        <v>1</v>
      </c>
      <c r="X110" s="34"/>
      <c r="Y110" s="34"/>
      <c r="Z110" s="34"/>
      <c r="AA110" s="18">
        <f>O110-P110</f>
        <v>22.2</v>
      </c>
      <c r="AG110" s="18">
        <f t="shared" si="32"/>
        <v>0</v>
      </c>
      <c r="AH110" s="18">
        <f t="shared" si="33"/>
        <v>1</v>
      </c>
      <c r="AI110" s="18">
        <f t="shared" si="34"/>
        <v>1</v>
      </c>
      <c r="AJ110" s="18">
        <f t="shared" si="35"/>
        <v>0</v>
      </c>
      <c r="AK110" s="18">
        <f t="shared" si="36"/>
        <v>0</v>
      </c>
    </row>
    <row r="111" spans="1:37" ht="20.100000000000001" customHeight="1">
      <c r="A111" s="18">
        <v>107</v>
      </c>
      <c r="B111" s="18" t="s">
        <v>80</v>
      </c>
      <c r="C111" s="18" t="s">
        <v>80</v>
      </c>
      <c r="D111" s="18" t="s">
        <v>150</v>
      </c>
      <c r="E111" s="55">
        <v>0.41666666666666669</v>
      </c>
      <c r="F111" s="18">
        <v>179.011</v>
      </c>
      <c r="G111" s="18">
        <v>178.55500000000001</v>
      </c>
      <c r="H111" s="18">
        <v>2</v>
      </c>
      <c r="I111" s="58">
        <v>179.03100000000001</v>
      </c>
      <c r="J111" s="18">
        <v>178.535</v>
      </c>
      <c r="K111" s="18">
        <v>0.496</v>
      </c>
      <c r="L111" s="18">
        <v>0.248</v>
      </c>
      <c r="M111" s="67">
        <v>179.279</v>
      </c>
      <c r="N111" s="18" t="s">
        <v>170</v>
      </c>
      <c r="O111" s="18">
        <f t="shared" si="17"/>
        <v>24.8</v>
      </c>
      <c r="Q111" s="23">
        <f t="shared" si="28"/>
        <v>6</v>
      </c>
      <c r="R111" s="36">
        <f t="shared" si="19"/>
        <v>14880</v>
      </c>
      <c r="S111" s="36" t="str">
        <f t="shared" si="20"/>
        <v/>
      </c>
      <c r="T111" s="38">
        <f t="shared" si="14"/>
        <v>14880</v>
      </c>
      <c r="U111" s="44">
        <f t="shared" si="29"/>
        <v>1906449</v>
      </c>
      <c r="V111" s="18">
        <f t="shared" si="30"/>
        <v>60000</v>
      </c>
      <c r="W111" s="18">
        <f t="shared" si="31"/>
        <v>1</v>
      </c>
      <c r="AG111" s="18">
        <f t="shared" si="32"/>
        <v>1</v>
      </c>
      <c r="AH111" s="18">
        <f t="shared" si="33"/>
        <v>0</v>
      </c>
      <c r="AI111" s="18">
        <f t="shared" si="34"/>
        <v>1</v>
      </c>
      <c r="AJ111" s="18">
        <f t="shared" si="35"/>
        <v>0</v>
      </c>
      <c r="AK111" s="18">
        <f t="shared" si="36"/>
        <v>0</v>
      </c>
    </row>
    <row r="112" spans="1:37" ht="20.100000000000001" customHeight="1">
      <c r="A112" s="27">
        <v>108</v>
      </c>
      <c r="B112" s="18" t="s">
        <v>80</v>
      </c>
      <c r="C112" s="18" t="s">
        <v>80</v>
      </c>
      <c r="D112" s="18" t="s">
        <v>96</v>
      </c>
      <c r="E112" s="55">
        <v>0.41666666666666669</v>
      </c>
      <c r="F112" s="18">
        <v>177.95699999999999</v>
      </c>
      <c r="G112" s="18">
        <v>177.5</v>
      </c>
      <c r="H112" s="18">
        <v>2</v>
      </c>
      <c r="I112" s="58">
        <v>177.977</v>
      </c>
      <c r="J112" s="18">
        <v>177.48</v>
      </c>
      <c r="K112" s="18">
        <v>0.497</v>
      </c>
      <c r="L112" s="18">
        <v>0.248</v>
      </c>
      <c r="M112" s="67">
        <v>178.22499999999999</v>
      </c>
      <c r="N112" s="18" t="s">
        <v>170</v>
      </c>
      <c r="O112" s="18">
        <f t="shared" si="17"/>
        <v>24.8</v>
      </c>
      <c r="Q112" s="23">
        <f t="shared" si="28"/>
        <v>6</v>
      </c>
      <c r="R112" s="36">
        <f t="shared" si="19"/>
        <v>14880</v>
      </c>
      <c r="S112" s="36" t="str">
        <f t="shared" si="20"/>
        <v/>
      </c>
      <c r="T112" s="38">
        <f t="shared" si="14"/>
        <v>14880</v>
      </c>
      <c r="U112" s="44">
        <f t="shared" si="29"/>
        <v>1921329</v>
      </c>
      <c r="V112" s="18">
        <f t="shared" si="30"/>
        <v>60000</v>
      </c>
      <c r="W112" s="18">
        <f t="shared" si="31"/>
        <v>1</v>
      </c>
      <c r="AG112" s="18">
        <f t="shared" si="32"/>
        <v>1</v>
      </c>
      <c r="AH112" s="18">
        <f t="shared" si="33"/>
        <v>0</v>
      </c>
      <c r="AI112" s="18">
        <f t="shared" si="34"/>
        <v>1</v>
      </c>
      <c r="AJ112" s="18">
        <f t="shared" si="35"/>
        <v>0</v>
      </c>
      <c r="AK112" s="18">
        <f t="shared" si="36"/>
        <v>0</v>
      </c>
    </row>
    <row r="113" spans="1:37" ht="20.100000000000001" customHeight="1">
      <c r="A113" s="18">
        <v>109</v>
      </c>
      <c r="B113" s="18" t="s">
        <v>80</v>
      </c>
      <c r="C113" s="18" t="s">
        <v>80</v>
      </c>
      <c r="D113" s="18" t="s">
        <v>151</v>
      </c>
      <c r="E113" s="55">
        <v>0.41666666666666669</v>
      </c>
      <c r="F113" s="18">
        <v>178.00200000000001</v>
      </c>
      <c r="G113" s="18">
        <v>177.578</v>
      </c>
      <c r="H113" s="18">
        <v>2</v>
      </c>
      <c r="I113" s="58">
        <v>178.02199999999999</v>
      </c>
      <c r="J113" s="18">
        <v>177.55799999999999</v>
      </c>
      <c r="K113" s="18">
        <v>0.46300000000000002</v>
      </c>
      <c r="L113" s="18">
        <v>0.23100000000000001</v>
      </c>
      <c r="M113" s="67">
        <v>178.25299999999999</v>
      </c>
      <c r="N113" s="18" t="s">
        <v>170</v>
      </c>
      <c r="O113" s="18">
        <f t="shared" si="17"/>
        <v>23.1</v>
      </c>
      <c r="Q113" s="23">
        <f t="shared" si="28"/>
        <v>6.4</v>
      </c>
      <c r="R113" s="36">
        <f t="shared" si="19"/>
        <v>14784</v>
      </c>
      <c r="S113" s="36" t="str">
        <f t="shared" si="20"/>
        <v/>
      </c>
      <c r="T113" s="38">
        <f t="shared" si="14"/>
        <v>14784</v>
      </c>
      <c r="U113" s="44">
        <f t="shared" si="29"/>
        <v>1936113</v>
      </c>
      <c r="V113" s="18">
        <f t="shared" si="30"/>
        <v>64000</v>
      </c>
      <c r="W113" s="18">
        <f t="shared" si="31"/>
        <v>1</v>
      </c>
      <c r="AG113" s="18">
        <f t="shared" si="32"/>
        <v>1</v>
      </c>
      <c r="AH113" s="18">
        <f t="shared" si="33"/>
        <v>0</v>
      </c>
      <c r="AI113" s="18">
        <f t="shared" si="34"/>
        <v>1</v>
      </c>
      <c r="AJ113" s="18">
        <f t="shared" si="35"/>
        <v>0</v>
      </c>
      <c r="AK113" s="18">
        <f t="shared" si="36"/>
        <v>0</v>
      </c>
    </row>
    <row r="114" spans="1:37" ht="20.100000000000001" customHeight="1">
      <c r="A114" s="27">
        <v>110</v>
      </c>
      <c r="B114" s="18" t="s">
        <v>80</v>
      </c>
      <c r="C114" s="18" t="s">
        <v>80</v>
      </c>
      <c r="D114" s="18" t="s">
        <v>152</v>
      </c>
      <c r="E114" s="55">
        <v>0.70833333333333337</v>
      </c>
      <c r="F114" s="18">
        <v>177.833</v>
      </c>
      <c r="G114" s="18">
        <v>177.39400000000001</v>
      </c>
      <c r="H114" s="18">
        <v>2</v>
      </c>
      <c r="I114" s="58">
        <v>177.85300000000001</v>
      </c>
      <c r="J114" s="18">
        <v>177.374</v>
      </c>
      <c r="K114" s="18">
        <v>0.47899999999999998</v>
      </c>
      <c r="L114" s="18">
        <v>0.23899999999999999</v>
      </c>
      <c r="M114" s="67">
        <v>178.09200000000001</v>
      </c>
      <c r="N114" s="18" t="s">
        <v>170</v>
      </c>
      <c r="O114" s="18">
        <f t="shared" si="17"/>
        <v>23.9</v>
      </c>
      <c r="Q114" s="23">
        <f t="shared" si="28"/>
        <v>6.2</v>
      </c>
      <c r="R114" s="36">
        <f t="shared" si="19"/>
        <v>14818</v>
      </c>
      <c r="S114" s="36" t="str">
        <f t="shared" si="20"/>
        <v/>
      </c>
      <c r="T114" s="38">
        <f t="shared" si="14"/>
        <v>14818</v>
      </c>
      <c r="U114" s="44">
        <f t="shared" si="29"/>
        <v>1950931</v>
      </c>
      <c r="V114" s="18">
        <f t="shared" si="30"/>
        <v>62000</v>
      </c>
      <c r="W114" s="18">
        <f t="shared" si="31"/>
        <v>1</v>
      </c>
      <c r="AG114" s="18">
        <f t="shared" si="32"/>
        <v>1</v>
      </c>
      <c r="AH114" s="18">
        <f t="shared" si="33"/>
        <v>0</v>
      </c>
      <c r="AI114" s="18">
        <f t="shared" si="34"/>
        <v>1</v>
      </c>
      <c r="AJ114" s="18">
        <f t="shared" si="35"/>
        <v>0</v>
      </c>
      <c r="AK114" s="18">
        <f t="shared" si="36"/>
        <v>0</v>
      </c>
    </row>
    <row r="115" spans="1:37" ht="20.100000000000001" customHeight="1">
      <c r="A115" s="18">
        <v>111</v>
      </c>
      <c r="B115" s="18" t="s">
        <v>80</v>
      </c>
      <c r="C115" s="18" t="s">
        <v>80</v>
      </c>
      <c r="D115" s="18" t="s">
        <v>152</v>
      </c>
      <c r="E115" s="55">
        <v>0.5</v>
      </c>
      <c r="F115" s="18">
        <v>177.18899999999999</v>
      </c>
      <c r="G115" s="18">
        <v>176.786</v>
      </c>
      <c r="H115" s="18">
        <v>2</v>
      </c>
      <c r="I115" s="58">
        <v>177.209</v>
      </c>
      <c r="J115" s="18">
        <v>176.76599999999999</v>
      </c>
      <c r="K115" s="18">
        <v>0.443</v>
      </c>
      <c r="L115" s="18">
        <v>0.221</v>
      </c>
      <c r="M115" s="67">
        <v>177.43</v>
      </c>
      <c r="N115" s="18" t="s">
        <v>170</v>
      </c>
      <c r="O115" s="18">
        <f t="shared" si="17"/>
        <v>22.1</v>
      </c>
      <c r="Q115" s="23">
        <f t="shared" si="28"/>
        <v>6.7</v>
      </c>
      <c r="R115" s="36">
        <f t="shared" si="19"/>
        <v>14807</v>
      </c>
      <c r="S115" s="36" t="str">
        <f t="shared" si="20"/>
        <v/>
      </c>
      <c r="T115" s="38">
        <f t="shared" si="14"/>
        <v>14807</v>
      </c>
      <c r="U115" s="44">
        <f t="shared" si="29"/>
        <v>1965738</v>
      </c>
      <c r="V115" s="18">
        <f t="shared" si="30"/>
        <v>67000</v>
      </c>
      <c r="W115" s="18">
        <f t="shared" si="31"/>
        <v>1</v>
      </c>
      <c r="AG115" s="18">
        <f t="shared" si="32"/>
        <v>1</v>
      </c>
      <c r="AH115" s="18">
        <f t="shared" si="33"/>
        <v>0</v>
      </c>
      <c r="AI115" s="18">
        <f t="shared" si="34"/>
        <v>1</v>
      </c>
      <c r="AJ115" s="18">
        <f t="shared" si="35"/>
        <v>0</v>
      </c>
      <c r="AK115" s="18">
        <f t="shared" si="36"/>
        <v>0</v>
      </c>
    </row>
    <row r="116" spans="1:37" ht="20.100000000000001" customHeight="1">
      <c r="A116" s="27">
        <v>112</v>
      </c>
      <c r="B116" s="18" t="s">
        <v>80</v>
      </c>
      <c r="C116" s="18" t="s">
        <v>80</v>
      </c>
      <c r="D116" s="18" t="s">
        <v>152</v>
      </c>
      <c r="E116" s="55">
        <v>0.125</v>
      </c>
      <c r="F116" s="18">
        <v>177</v>
      </c>
      <c r="G116" s="18">
        <v>176.59200000000001</v>
      </c>
      <c r="H116" s="18">
        <v>2</v>
      </c>
      <c r="I116" s="58">
        <v>177.02</v>
      </c>
      <c r="J116" s="18">
        <v>176.572</v>
      </c>
      <c r="K116" s="18">
        <v>0.44800000000000001</v>
      </c>
      <c r="L116" s="18">
        <v>0.224</v>
      </c>
      <c r="M116" s="67">
        <v>177.244</v>
      </c>
      <c r="N116" s="18" t="s">
        <v>170</v>
      </c>
      <c r="O116" s="18">
        <f t="shared" si="17"/>
        <v>22.4</v>
      </c>
      <c r="Q116" s="23">
        <f t="shared" si="28"/>
        <v>6.6</v>
      </c>
      <c r="R116" s="36">
        <f t="shared" si="19"/>
        <v>14784</v>
      </c>
      <c r="S116" s="36" t="str">
        <f t="shared" si="20"/>
        <v/>
      </c>
      <c r="T116" s="38">
        <f t="shared" si="14"/>
        <v>14784</v>
      </c>
      <c r="U116" s="44">
        <f t="shared" si="29"/>
        <v>1980522</v>
      </c>
      <c r="V116" s="18">
        <f t="shared" si="30"/>
        <v>66000</v>
      </c>
      <c r="W116" s="18">
        <f t="shared" si="31"/>
        <v>1</v>
      </c>
      <c r="AG116" s="18">
        <f t="shared" si="32"/>
        <v>1</v>
      </c>
      <c r="AH116" s="18">
        <f t="shared" si="33"/>
        <v>0</v>
      </c>
      <c r="AI116" s="18">
        <f t="shared" si="34"/>
        <v>1</v>
      </c>
      <c r="AJ116" s="18">
        <f t="shared" si="35"/>
        <v>0</v>
      </c>
      <c r="AK116" s="18">
        <f t="shared" si="36"/>
        <v>0</v>
      </c>
    </row>
    <row r="117" spans="1:37" ht="20.100000000000001" customHeight="1">
      <c r="A117" s="18">
        <v>113</v>
      </c>
      <c r="B117" s="18" t="s">
        <v>79</v>
      </c>
      <c r="C117" s="18" t="s">
        <v>80</v>
      </c>
      <c r="D117" s="18" t="s">
        <v>153</v>
      </c>
      <c r="E117" s="55">
        <v>0.66666666666666663</v>
      </c>
      <c r="F117" s="18">
        <v>176.304</v>
      </c>
      <c r="G117" s="18">
        <v>175.70400000000001</v>
      </c>
      <c r="H117" s="18">
        <v>2</v>
      </c>
      <c r="I117" s="58">
        <v>176.32400000000001</v>
      </c>
      <c r="J117" s="18">
        <v>175.684</v>
      </c>
      <c r="K117" s="18">
        <v>0.64</v>
      </c>
      <c r="L117" s="18">
        <v>0.32</v>
      </c>
      <c r="M117" s="67">
        <v>176.64400000000001</v>
      </c>
      <c r="N117" s="18" t="s">
        <v>171</v>
      </c>
      <c r="P117" s="18">
        <f t="shared" si="27"/>
        <v>64</v>
      </c>
      <c r="Q117" s="23">
        <f t="shared" si="28"/>
        <v>4.5999999999999996</v>
      </c>
      <c r="R117" s="36" t="str">
        <f t="shared" si="19"/>
        <v/>
      </c>
      <c r="S117" s="36">
        <f t="shared" si="20"/>
        <v>29440</v>
      </c>
      <c r="T117" s="38">
        <f t="shared" si="14"/>
        <v>-29440</v>
      </c>
      <c r="U117" s="44">
        <f t="shared" si="29"/>
        <v>1951082</v>
      </c>
      <c r="V117" s="18">
        <f t="shared" si="30"/>
        <v>46000</v>
      </c>
      <c r="W117" s="18">
        <f t="shared" si="31"/>
        <v>0</v>
      </c>
      <c r="AG117" s="18">
        <f t="shared" si="32"/>
        <v>1</v>
      </c>
      <c r="AH117" s="18">
        <f t="shared" si="33"/>
        <v>0</v>
      </c>
      <c r="AI117" s="18">
        <f t="shared" si="34"/>
        <v>0</v>
      </c>
      <c r="AJ117" s="18">
        <f t="shared" si="35"/>
        <v>1</v>
      </c>
      <c r="AK117" s="18">
        <f t="shared" si="36"/>
        <v>0</v>
      </c>
    </row>
    <row r="118" spans="1:37" ht="20.100000000000001" customHeight="1">
      <c r="A118" s="27">
        <v>114</v>
      </c>
      <c r="B118" s="18" t="s">
        <v>79</v>
      </c>
      <c r="C118" s="18" t="s">
        <v>79</v>
      </c>
      <c r="D118" s="18" t="s">
        <v>154</v>
      </c>
      <c r="E118" s="55">
        <v>0.20833333333333334</v>
      </c>
      <c r="F118" s="18">
        <v>177.28899999999999</v>
      </c>
      <c r="G118" s="18">
        <v>177.494</v>
      </c>
      <c r="H118" s="18">
        <v>2</v>
      </c>
      <c r="I118" s="58">
        <v>177.26900000000001</v>
      </c>
      <c r="J118" s="18">
        <v>177.51400000000001</v>
      </c>
      <c r="K118" s="18">
        <v>0.245</v>
      </c>
      <c r="L118" s="18">
        <v>0.122</v>
      </c>
      <c r="M118" s="67">
        <v>177.14699999999999</v>
      </c>
      <c r="N118" s="18" t="s">
        <v>170</v>
      </c>
      <c r="O118" s="18">
        <f t="shared" si="17"/>
        <v>12.2</v>
      </c>
      <c r="Q118" s="23">
        <f t="shared" si="28"/>
        <v>12.2</v>
      </c>
      <c r="R118" s="36">
        <f t="shared" si="19"/>
        <v>14884</v>
      </c>
      <c r="S118" s="36" t="str">
        <f t="shared" si="20"/>
        <v/>
      </c>
      <c r="T118" s="38">
        <f t="shared" si="14"/>
        <v>14884</v>
      </c>
      <c r="U118" s="44">
        <f t="shared" si="29"/>
        <v>1965966</v>
      </c>
      <c r="V118" s="18">
        <f t="shared" si="30"/>
        <v>122000</v>
      </c>
      <c r="W118" s="18">
        <f t="shared" si="31"/>
        <v>1</v>
      </c>
      <c r="AG118" s="18">
        <f t="shared" si="32"/>
        <v>0</v>
      </c>
      <c r="AH118" s="18">
        <f t="shared" si="33"/>
        <v>1</v>
      </c>
      <c r="AI118" s="18">
        <f t="shared" si="34"/>
        <v>1</v>
      </c>
      <c r="AJ118" s="18">
        <f t="shared" si="35"/>
        <v>0</v>
      </c>
      <c r="AK118" s="18">
        <f t="shared" si="36"/>
        <v>0</v>
      </c>
    </row>
    <row r="119" spans="1:37" ht="20.100000000000001" customHeight="1">
      <c r="A119" s="18">
        <v>115</v>
      </c>
      <c r="B119" s="18" t="s">
        <v>80</v>
      </c>
      <c r="C119" s="18" t="s">
        <v>80</v>
      </c>
      <c r="D119" s="18" t="s">
        <v>155</v>
      </c>
      <c r="E119" s="55">
        <v>0.41666666666666669</v>
      </c>
      <c r="F119" s="18">
        <v>178.64099999999999</v>
      </c>
      <c r="G119" s="18">
        <v>178.06899999999999</v>
      </c>
      <c r="H119" s="18">
        <v>2</v>
      </c>
      <c r="I119" s="58">
        <v>178.661</v>
      </c>
      <c r="J119" s="18">
        <v>178.04900000000001</v>
      </c>
      <c r="K119" s="18">
        <v>0.61099999999999999</v>
      </c>
      <c r="L119" s="18">
        <v>0.30499999999999999</v>
      </c>
      <c r="M119" s="67">
        <v>178.96600000000001</v>
      </c>
      <c r="N119" s="18" t="s">
        <v>170</v>
      </c>
      <c r="O119" s="18">
        <f t="shared" si="17"/>
        <v>30.5</v>
      </c>
      <c r="Q119" s="23">
        <f t="shared" si="28"/>
        <v>4.9000000000000004</v>
      </c>
      <c r="R119" s="36">
        <f t="shared" si="19"/>
        <v>14945</v>
      </c>
      <c r="S119" s="36" t="str">
        <f t="shared" si="20"/>
        <v/>
      </c>
      <c r="T119" s="38">
        <f t="shared" si="14"/>
        <v>14945</v>
      </c>
      <c r="U119" s="44">
        <f t="shared" si="29"/>
        <v>1980911</v>
      </c>
      <c r="V119" s="18">
        <f t="shared" si="30"/>
        <v>49000</v>
      </c>
      <c r="W119" s="18">
        <f t="shared" si="31"/>
        <v>1</v>
      </c>
      <c r="AG119" s="18">
        <f t="shared" si="32"/>
        <v>1</v>
      </c>
      <c r="AH119" s="18">
        <f t="shared" si="33"/>
        <v>0</v>
      </c>
      <c r="AI119" s="18">
        <f t="shared" si="34"/>
        <v>1</v>
      </c>
      <c r="AJ119" s="18">
        <f t="shared" si="35"/>
        <v>0</v>
      </c>
      <c r="AK119" s="18">
        <f t="shared" si="36"/>
        <v>0</v>
      </c>
    </row>
    <row r="120" spans="1:37" ht="20.100000000000001" customHeight="1">
      <c r="A120" s="27">
        <v>116</v>
      </c>
      <c r="B120" s="18" t="s">
        <v>80</v>
      </c>
      <c r="C120" s="18" t="s">
        <v>80</v>
      </c>
      <c r="D120" s="18" t="s">
        <v>155</v>
      </c>
      <c r="E120" s="55">
        <v>0.33333333333333331</v>
      </c>
      <c r="F120" s="18">
        <v>178.3</v>
      </c>
      <c r="G120" s="18">
        <v>178.02199999999999</v>
      </c>
      <c r="H120" s="18">
        <v>2</v>
      </c>
      <c r="I120" s="58">
        <v>178.32</v>
      </c>
      <c r="J120" s="18">
        <v>178.00200000000001</v>
      </c>
      <c r="K120" s="18">
        <v>0.317</v>
      </c>
      <c r="L120" s="18">
        <v>0.158</v>
      </c>
      <c r="M120" s="67">
        <v>178.47800000000001</v>
      </c>
      <c r="N120" s="18" t="s">
        <v>170</v>
      </c>
      <c r="O120" s="18">
        <f t="shared" si="17"/>
        <v>15.8</v>
      </c>
      <c r="Q120" s="23">
        <f t="shared" si="28"/>
        <v>9.4</v>
      </c>
      <c r="R120" s="36">
        <f t="shared" si="19"/>
        <v>14852</v>
      </c>
      <c r="S120" s="36" t="str">
        <f t="shared" si="20"/>
        <v/>
      </c>
      <c r="T120" s="38">
        <f t="shared" si="14"/>
        <v>14852</v>
      </c>
      <c r="U120" s="44">
        <f t="shared" si="29"/>
        <v>1995763</v>
      </c>
      <c r="V120" s="18">
        <f t="shared" si="30"/>
        <v>94000</v>
      </c>
      <c r="W120" s="18">
        <f t="shared" si="31"/>
        <v>1</v>
      </c>
      <c r="AG120" s="18">
        <f t="shared" si="32"/>
        <v>1</v>
      </c>
      <c r="AH120" s="18">
        <f t="shared" si="33"/>
        <v>0</v>
      </c>
      <c r="AI120" s="18">
        <f t="shared" si="34"/>
        <v>1</v>
      </c>
      <c r="AJ120" s="18">
        <f t="shared" si="35"/>
        <v>0</v>
      </c>
      <c r="AK120" s="18">
        <f t="shared" si="36"/>
        <v>0</v>
      </c>
    </row>
    <row r="121" spans="1:37" ht="20.100000000000001" customHeight="1">
      <c r="A121" s="18">
        <v>117</v>
      </c>
      <c r="B121" s="18" t="s">
        <v>80</v>
      </c>
      <c r="C121" s="18" t="s">
        <v>80</v>
      </c>
      <c r="D121" s="18" t="s">
        <v>156</v>
      </c>
      <c r="E121" s="55">
        <v>0.66666666666666663</v>
      </c>
      <c r="F121" s="18">
        <v>178.06200000000001</v>
      </c>
      <c r="G121" s="18">
        <v>177.81</v>
      </c>
      <c r="H121" s="18">
        <v>2</v>
      </c>
      <c r="I121" s="58">
        <v>178.08199999999999</v>
      </c>
      <c r="J121" s="18">
        <v>177.79</v>
      </c>
      <c r="K121" s="18">
        <v>0.29199999999999998</v>
      </c>
      <c r="L121" s="18">
        <v>0.14599999999999999</v>
      </c>
      <c r="M121" s="67">
        <v>178.22800000000001</v>
      </c>
      <c r="N121" s="18" t="s">
        <v>170</v>
      </c>
      <c r="O121" s="18">
        <f t="shared" si="17"/>
        <v>14.6</v>
      </c>
      <c r="Q121" s="23">
        <f t="shared" si="28"/>
        <v>10.199999999999999</v>
      </c>
      <c r="R121" s="36">
        <f t="shared" si="19"/>
        <v>14892</v>
      </c>
      <c r="S121" s="36" t="str">
        <f t="shared" si="20"/>
        <v/>
      </c>
      <c r="T121" s="38">
        <f t="shared" si="14"/>
        <v>14892</v>
      </c>
      <c r="U121" s="44">
        <f t="shared" si="29"/>
        <v>2010655</v>
      </c>
      <c r="V121" s="18">
        <f t="shared" si="30"/>
        <v>102000</v>
      </c>
      <c r="W121" s="18">
        <f t="shared" si="31"/>
        <v>1</v>
      </c>
      <c r="AG121" s="18">
        <f t="shared" si="32"/>
        <v>1</v>
      </c>
      <c r="AH121" s="18">
        <f t="shared" si="33"/>
        <v>0</v>
      </c>
      <c r="AI121" s="18">
        <f t="shared" si="34"/>
        <v>1</v>
      </c>
      <c r="AJ121" s="18">
        <f t="shared" si="35"/>
        <v>0</v>
      </c>
      <c r="AK121" s="18">
        <f t="shared" si="36"/>
        <v>0</v>
      </c>
    </row>
    <row r="122" spans="1:37" ht="20.100000000000001" customHeight="1">
      <c r="A122" s="27">
        <v>118</v>
      </c>
      <c r="B122" s="18" t="s">
        <v>80</v>
      </c>
      <c r="C122" s="18" t="s">
        <v>80</v>
      </c>
      <c r="D122" s="18" t="s">
        <v>156</v>
      </c>
      <c r="E122" s="55">
        <v>0.41666666666666669</v>
      </c>
      <c r="F122" s="18">
        <v>177.697</v>
      </c>
      <c r="G122" s="18">
        <v>177.52099999999999</v>
      </c>
      <c r="H122" s="18">
        <v>2</v>
      </c>
      <c r="I122" s="58">
        <v>177.71700000000001</v>
      </c>
      <c r="J122" s="18">
        <v>177.501</v>
      </c>
      <c r="K122" s="18">
        <v>0.216</v>
      </c>
      <c r="L122" s="18">
        <v>0.108</v>
      </c>
      <c r="M122" s="67">
        <v>177.82499999999999</v>
      </c>
      <c r="N122" s="18" t="s">
        <v>170</v>
      </c>
      <c r="O122" s="18">
        <f t="shared" si="17"/>
        <v>10.8</v>
      </c>
      <c r="Q122" s="23">
        <f t="shared" si="28"/>
        <v>13.8</v>
      </c>
      <c r="R122" s="36">
        <f t="shared" si="19"/>
        <v>14904</v>
      </c>
      <c r="S122" s="36" t="str">
        <f t="shared" si="20"/>
        <v/>
      </c>
      <c r="T122" s="38">
        <f t="shared" si="14"/>
        <v>14904</v>
      </c>
      <c r="U122" s="44">
        <f t="shared" si="29"/>
        <v>2025559</v>
      </c>
      <c r="V122" s="18">
        <f t="shared" si="30"/>
        <v>138000</v>
      </c>
      <c r="W122" s="18">
        <f t="shared" si="31"/>
        <v>1</v>
      </c>
      <c r="AG122" s="18">
        <f t="shared" si="32"/>
        <v>1</v>
      </c>
      <c r="AH122" s="18">
        <f t="shared" si="33"/>
        <v>0</v>
      </c>
      <c r="AI122" s="18">
        <f t="shared" si="34"/>
        <v>1</v>
      </c>
      <c r="AJ122" s="18">
        <f t="shared" si="35"/>
        <v>0</v>
      </c>
      <c r="AK122" s="18">
        <f t="shared" si="36"/>
        <v>0</v>
      </c>
    </row>
    <row r="123" spans="1:37" ht="20.100000000000001" customHeight="1">
      <c r="A123" s="18">
        <v>119</v>
      </c>
      <c r="B123" s="18" t="s">
        <v>80</v>
      </c>
      <c r="C123" s="18" t="s">
        <v>80</v>
      </c>
      <c r="D123" s="18" t="s">
        <v>156</v>
      </c>
      <c r="E123" s="55">
        <v>0.125</v>
      </c>
      <c r="F123" s="18">
        <v>177.57300000000001</v>
      </c>
      <c r="G123" s="18">
        <v>177.24199999999999</v>
      </c>
      <c r="H123" s="18">
        <v>2</v>
      </c>
      <c r="I123" s="58">
        <v>177.59299999999999</v>
      </c>
      <c r="J123" s="18">
        <v>177.22200000000001</v>
      </c>
      <c r="K123" s="18">
        <v>0.37</v>
      </c>
      <c r="L123" s="18">
        <v>0.185</v>
      </c>
      <c r="M123" s="67">
        <v>177.77799999999999</v>
      </c>
      <c r="N123" s="18" t="s">
        <v>170</v>
      </c>
      <c r="O123" s="18">
        <f t="shared" si="17"/>
        <v>18.5</v>
      </c>
      <c r="Q123" s="23">
        <f t="shared" si="28"/>
        <v>8.1</v>
      </c>
      <c r="R123" s="36">
        <f t="shared" si="19"/>
        <v>14985</v>
      </c>
      <c r="S123" s="36" t="str">
        <f t="shared" si="20"/>
        <v/>
      </c>
      <c r="T123" s="38">
        <f t="shared" si="14"/>
        <v>14985</v>
      </c>
      <c r="U123" s="44">
        <f t="shared" si="29"/>
        <v>2040544</v>
      </c>
      <c r="V123" s="18">
        <f t="shared" si="30"/>
        <v>81000</v>
      </c>
      <c r="W123" s="18">
        <f t="shared" si="31"/>
        <v>1</v>
      </c>
      <c r="AG123" s="18">
        <f t="shared" si="32"/>
        <v>1</v>
      </c>
      <c r="AH123" s="18">
        <f t="shared" si="33"/>
        <v>0</v>
      </c>
      <c r="AI123" s="18">
        <f t="shared" si="34"/>
        <v>1</v>
      </c>
      <c r="AJ123" s="18">
        <f t="shared" si="35"/>
        <v>0</v>
      </c>
      <c r="AK123" s="18">
        <f t="shared" si="36"/>
        <v>0</v>
      </c>
    </row>
    <row r="124" spans="1:37" ht="20.100000000000001" customHeight="1">
      <c r="A124" s="27">
        <v>120</v>
      </c>
      <c r="B124" s="18" t="s">
        <v>79</v>
      </c>
      <c r="C124" s="18" t="s">
        <v>80</v>
      </c>
      <c r="D124" s="18" t="s">
        <v>157</v>
      </c>
      <c r="E124" s="55">
        <v>0.83333333333333337</v>
      </c>
      <c r="F124" s="18">
        <v>177.45699999999999</v>
      </c>
      <c r="G124" s="18">
        <v>177.20699999999999</v>
      </c>
      <c r="H124" s="18">
        <v>2</v>
      </c>
      <c r="I124" s="58">
        <v>177.477</v>
      </c>
      <c r="J124" s="18">
        <v>177.18700000000001</v>
      </c>
      <c r="K124" s="18">
        <v>0.28899999999999998</v>
      </c>
      <c r="L124" s="18">
        <v>0.14399999999999999</v>
      </c>
      <c r="M124" s="67">
        <v>177.62100000000001</v>
      </c>
      <c r="N124" s="18" t="s">
        <v>171</v>
      </c>
      <c r="P124" s="18">
        <f t="shared" si="27"/>
        <v>28.9</v>
      </c>
      <c r="Q124" s="23">
        <f t="shared" si="28"/>
        <v>10.3</v>
      </c>
      <c r="R124" s="36" t="str">
        <f t="shared" si="19"/>
        <v/>
      </c>
      <c r="S124" s="36">
        <f t="shared" si="20"/>
        <v>29767</v>
      </c>
      <c r="T124" s="38">
        <f t="shared" si="14"/>
        <v>-29767</v>
      </c>
      <c r="U124" s="44">
        <f t="shared" si="29"/>
        <v>2010777</v>
      </c>
      <c r="V124" s="18">
        <f t="shared" si="30"/>
        <v>103000</v>
      </c>
      <c r="W124" s="18">
        <f t="shared" si="31"/>
        <v>0</v>
      </c>
      <c r="AG124" s="18">
        <f t="shared" si="32"/>
        <v>1</v>
      </c>
      <c r="AH124" s="18">
        <f t="shared" si="33"/>
        <v>0</v>
      </c>
      <c r="AI124" s="18">
        <f t="shared" si="34"/>
        <v>0</v>
      </c>
      <c r="AJ124" s="18">
        <f t="shared" si="35"/>
        <v>1</v>
      </c>
      <c r="AK124" s="18">
        <f t="shared" si="36"/>
        <v>0</v>
      </c>
    </row>
    <row r="125" spans="1:37" ht="20.100000000000001" customHeight="1">
      <c r="A125" s="18">
        <v>121</v>
      </c>
      <c r="B125" s="18" t="s">
        <v>80</v>
      </c>
      <c r="C125" s="18" t="s">
        <v>80</v>
      </c>
      <c r="D125" s="18" t="s">
        <v>158</v>
      </c>
      <c r="E125" s="55">
        <v>0.29166666666666669</v>
      </c>
      <c r="F125" s="18">
        <v>178.02199999999999</v>
      </c>
      <c r="G125" s="18">
        <v>177.66300000000001</v>
      </c>
      <c r="H125" s="18">
        <v>2</v>
      </c>
      <c r="I125" s="18">
        <v>178.042</v>
      </c>
      <c r="J125" s="18">
        <v>177.643</v>
      </c>
      <c r="K125" s="18">
        <v>0.39900000000000002</v>
      </c>
      <c r="L125" s="18">
        <v>0.19900000000000001</v>
      </c>
      <c r="M125" s="67">
        <v>178.24100000000001</v>
      </c>
      <c r="N125" s="18" t="s">
        <v>171</v>
      </c>
      <c r="P125" s="18">
        <f t="shared" si="27"/>
        <v>39.9</v>
      </c>
      <c r="Q125" s="23">
        <f t="shared" si="28"/>
        <v>7.5</v>
      </c>
      <c r="R125" s="36" t="str">
        <f t="shared" si="19"/>
        <v/>
      </c>
      <c r="S125" s="36">
        <f t="shared" si="20"/>
        <v>29925</v>
      </c>
      <c r="T125" s="38">
        <f t="shared" si="14"/>
        <v>-29925</v>
      </c>
      <c r="U125" s="44">
        <f t="shared" si="29"/>
        <v>1980852</v>
      </c>
      <c r="V125" s="18">
        <f t="shared" si="30"/>
        <v>75000</v>
      </c>
      <c r="W125" s="18">
        <f t="shared" si="31"/>
        <v>0</v>
      </c>
      <c r="AG125" s="18">
        <f t="shared" si="32"/>
        <v>1</v>
      </c>
      <c r="AH125" s="18">
        <f t="shared" si="33"/>
        <v>0</v>
      </c>
      <c r="AI125" s="18">
        <f t="shared" si="34"/>
        <v>0</v>
      </c>
      <c r="AJ125" s="18">
        <f t="shared" si="35"/>
        <v>1</v>
      </c>
      <c r="AK125" s="18">
        <f t="shared" si="36"/>
        <v>0</v>
      </c>
    </row>
    <row r="126" spans="1:37" ht="20.100000000000001" customHeight="1">
      <c r="A126" s="27">
        <v>122</v>
      </c>
      <c r="B126" s="18" t="s">
        <v>79</v>
      </c>
      <c r="C126" s="18" t="s">
        <v>80</v>
      </c>
      <c r="D126" s="18" t="s">
        <v>158</v>
      </c>
      <c r="E126" s="55">
        <v>0.125</v>
      </c>
      <c r="F126" s="18">
        <v>177.98699999999999</v>
      </c>
      <c r="G126" s="18">
        <v>177.42400000000001</v>
      </c>
      <c r="H126" s="18">
        <v>2</v>
      </c>
      <c r="I126" s="18">
        <v>178.00700000000001</v>
      </c>
      <c r="J126" s="18">
        <v>177.404</v>
      </c>
      <c r="K126" s="18">
        <v>0.60299999999999998</v>
      </c>
      <c r="L126" s="18">
        <v>0.30099999999999999</v>
      </c>
      <c r="M126" s="67">
        <v>178.30799999999999</v>
      </c>
      <c r="N126" s="18" t="s">
        <v>171</v>
      </c>
      <c r="P126" s="18">
        <f t="shared" si="27"/>
        <v>60.3</v>
      </c>
      <c r="Q126" s="23">
        <f t="shared" si="28"/>
        <v>4.9000000000000004</v>
      </c>
      <c r="R126" s="36" t="str">
        <f t="shared" si="19"/>
        <v/>
      </c>
      <c r="S126" s="36">
        <f t="shared" si="20"/>
        <v>29547</v>
      </c>
      <c r="T126" s="38">
        <f t="shared" si="14"/>
        <v>-29547</v>
      </c>
      <c r="U126" s="44">
        <f t="shared" si="29"/>
        <v>1951305</v>
      </c>
      <c r="V126" s="18">
        <f t="shared" si="30"/>
        <v>49000</v>
      </c>
      <c r="W126" s="18">
        <f t="shared" si="31"/>
        <v>0</v>
      </c>
      <c r="AG126" s="18">
        <f t="shared" si="32"/>
        <v>1</v>
      </c>
      <c r="AH126" s="18">
        <f t="shared" si="33"/>
        <v>0</v>
      </c>
      <c r="AI126" s="18">
        <f t="shared" si="34"/>
        <v>0</v>
      </c>
      <c r="AJ126" s="18">
        <f t="shared" si="35"/>
        <v>1</v>
      </c>
      <c r="AK126" s="18">
        <f t="shared" si="36"/>
        <v>0</v>
      </c>
    </row>
    <row r="127" spans="1:37" ht="20.100000000000001" customHeight="1">
      <c r="A127" s="18">
        <v>123</v>
      </c>
      <c r="B127" s="18" t="s">
        <v>80</v>
      </c>
      <c r="C127" s="18" t="s">
        <v>80</v>
      </c>
      <c r="D127" s="18" t="s">
        <v>159</v>
      </c>
      <c r="E127" s="55">
        <v>0.125</v>
      </c>
      <c r="F127" s="18">
        <v>177.934</v>
      </c>
      <c r="G127" s="18">
        <v>177.69900000000001</v>
      </c>
      <c r="H127" s="18">
        <v>2</v>
      </c>
      <c r="I127" s="18">
        <v>177.95400000000001</v>
      </c>
      <c r="J127" s="18">
        <v>177.679</v>
      </c>
      <c r="K127" s="18">
        <v>0.27500000000000002</v>
      </c>
      <c r="L127" s="18">
        <v>0.13700000000000001</v>
      </c>
      <c r="M127" s="67">
        <v>178.09100000000001</v>
      </c>
      <c r="N127" s="18" t="s">
        <v>171</v>
      </c>
      <c r="P127" s="18">
        <f t="shared" si="27"/>
        <v>27.5</v>
      </c>
      <c r="Q127" s="18">
        <f t="shared" si="28"/>
        <v>10.9</v>
      </c>
      <c r="R127" s="36" t="str">
        <f t="shared" si="19"/>
        <v/>
      </c>
      <c r="S127" s="36">
        <f t="shared" si="20"/>
        <v>29975</v>
      </c>
      <c r="T127" s="38">
        <f t="shared" si="14"/>
        <v>-29975</v>
      </c>
      <c r="U127" s="40">
        <f t="shared" si="29"/>
        <v>1921330</v>
      </c>
      <c r="V127" s="18">
        <f t="shared" si="30"/>
        <v>109000</v>
      </c>
      <c r="W127" s="18">
        <f t="shared" si="31"/>
        <v>0</v>
      </c>
      <c r="AG127" s="18">
        <f t="shared" si="32"/>
        <v>1</v>
      </c>
      <c r="AH127" s="18">
        <f t="shared" si="33"/>
        <v>0</v>
      </c>
      <c r="AI127" s="18">
        <f t="shared" si="34"/>
        <v>0</v>
      </c>
      <c r="AJ127" s="18">
        <f t="shared" si="35"/>
        <v>1</v>
      </c>
      <c r="AK127" s="18">
        <f t="shared" si="36"/>
        <v>0</v>
      </c>
    </row>
    <row r="128" spans="1:37" ht="20.100000000000001" customHeight="1">
      <c r="E128" s="55"/>
      <c r="R128" s="36"/>
      <c r="S128" s="36"/>
      <c r="U128" s="40"/>
    </row>
    <row r="129" spans="5:37" ht="20.100000000000001" customHeight="1">
      <c r="E129" s="55"/>
      <c r="R129" s="36"/>
      <c r="S129" s="36"/>
      <c r="U129" s="40"/>
    </row>
    <row r="130" spans="5:37" ht="20.100000000000001" customHeight="1">
      <c r="E130" s="55"/>
      <c r="R130" s="36"/>
      <c r="S130" s="36"/>
      <c r="U130" s="40"/>
    </row>
    <row r="131" spans="5:37" ht="20.100000000000001" customHeight="1">
      <c r="E131" s="55"/>
      <c r="R131" s="36"/>
      <c r="S131" s="36"/>
      <c r="U131" s="40"/>
      <c r="AG131" s="18">
        <f>SUM(AG5:AG130)</f>
        <v>87</v>
      </c>
      <c r="AH131" s="18">
        <f>SUM(AH5:AH130)</f>
        <v>36</v>
      </c>
      <c r="AI131" s="18">
        <f>SUM(AI5:AI130)</f>
        <v>98</v>
      </c>
      <c r="AJ131" s="18">
        <f>SUM(AJ5:AJ130)</f>
        <v>18</v>
      </c>
      <c r="AK131" s="18">
        <f>SUM(AK5:AK130)</f>
        <v>7</v>
      </c>
    </row>
    <row r="132" spans="5:37" ht="20.100000000000001" customHeight="1">
      <c r="E132" s="55"/>
      <c r="Q132" s="34"/>
      <c r="T132" s="36"/>
      <c r="U132" s="34"/>
      <c r="V132" s="34"/>
    </row>
    <row r="133" spans="5:37" ht="20.100000000000001" customHeight="1">
      <c r="E133" s="55"/>
      <c r="O133" s="18">
        <f>MAX(O5:O127)</f>
        <v>118.8</v>
      </c>
      <c r="R133" s="36">
        <f>SUM(R5:R131)</f>
        <v>1456332</v>
      </c>
      <c r="S133" s="36">
        <f>SUM(S5:S131)</f>
        <v>535002</v>
      </c>
      <c r="T133" s="36">
        <f>SUM(T5:T131)</f>
        <v>921330</v>
      </c>
    </row>
    <row r="134" spans="5:37" ht="20.100000000000001" customHeight="1">
      <c r="E134" s="55"/>
      <c r="S134" s="40">
        <f>R133-S133</f>
        <v>921330</v>
      </c>
    </row>
    <row r="135" spans="5:37" ht="20.100000000000001" customHeight="1">
      <c r="E135" s="55"/>
    </row>
    <row r="136" spans="5:37" ht="20.100000000000001" customHeight="1">
      <c r="E136" s="55"/>
      <c r="R136" s="40"/>
      <c r="S136" s="40"/>
      <c r="T136" s="40"/>
    </row>
    <row r="137" spans="5:37" ht="20.100000000000001" customHeight="1">
      <c r="E137" s="55"/>
    </row>
    <row r="138" spans="5:37" ht="20.100000000000001" customHeight="1">
      <c r="E138" s="55"/>
    </row>
    <row r="139" spans="5:37" ht="20.100000000000001" customHeight="1">
      <c r="E139" s="55"/>
    </row>
    <row r="140" spans="5:37" ht="20.100000000000001" customHeight="1">
      <c r="E140" s="55"/>
    </row>
    <row r="141" spans="5:37" ht="20.100000000000001" customHeight="1">
      <c r="E141" s="55"/>
    </row>
    <row r="142" spans="5:37" ht="20.100000000000001" customHeight="1">
      <c r="E142" s="55"/>
    </row>
    <row r="143" spans="5:37" ht="20.100000000000001" customHeight="1">
      <c r="E143" s="55"/>
    </row>
    <row r="144" spans="5:37" ht="20.100000000000001" customHeight="1">
      <c r="E144" s="55"/>
    </row>
    <row r="145" spans="5:5" ht="20.100000000000001" customHeight="1">
      <c r="E145" s="55"/>
    </row>
    <row r="146" spans="5:5" ht="20.100000000000001" customHeight="1">
      <c r="E146" s="55"/>
    </row>
    <row r="147" spans="5:5" ht="20.100000000000001" customHeight="1">
      <c r="E147" s="55"/>
    </row>
    <row r="148" spans="5:5" ht="20.100000000000001" customHeight="1">
      <c r="E148" s="55"/>
    </row>
    <row r="227" spans="23:23" ht="20.100000000000001" customHeight="1">
      <c r="W227" s="18">
        <f>IF(O205&gt;1,1,0)</f>
        <v>0</v>
      </c>
    </row>
    <row r="228" spans="23:23" ht="20.100000000000001" customHeight="1">
      <c r="W228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3622047244094491" bottom="0.74803149606299213" header="0.39370078740157483" footer="0.31496062992125984"/>
  <pageSetup paperSize="9" scale="60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8"/>
  <sheetViews>
    <sheetView topLeftCell="K7" zoomScale="85" zoomScaleNormal="85" zoomScaleSheetLayoutView="100" workbookViewId="0">
      <selection activeCell="AB35" sqref="AB35:AE36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162</v>
      </c>
      <c r="S1" s="45" t="s">
        <v>87</v>
      </c>
      <c r="T1" s="60">
        <v>1</v>
      </c>
      <c r="V1" s="18" t="s">
        <v>86</v>
      </c>
    </row>
    <row r="2" spans="1:37" ht="20.100000000000001" customHeight="1">
      <c r="D2" s="18" t="s">
        <v>163</v>
      </c>
      <c r="F2" s="18" t="s">
        <v>164</v>
      </c>
      <c r="Q2" s="18" t="s">
        <v>89</v>
      </c>
      <c r="S2" s="45" t="s">
        <v>60</v>
      </c>
      <c r="T2" s="59">
        <v>1000000</v>
      </c>
      <c r="V2" s="18" t="s">
        <v>61</v>
      </c>
    </row>
    <row r="3" spans="1:37" ht="20.100000000000001" customHeight="1">
      <c r="A3" s="31"/>
      <c r="B3" s="20"/>
      <c r="C3" s="20"/>
      <c r="D3" s="20"/>
      <c r="E3" s="56" t="s">
        <v>165</v>
      </c>
      <c r="F3" s="20" t="s">
        <v>39</v>
      </c>
      <c r="G3" s="20" t="s">
        <v>40</v>
      </c>
      <c r="H3" s="20" t="s">
        <v>166</v>
      </c>
      <c r="I3" s="26" t="s">
        <v>167</v>
      </c>
      <c r="J3" s="26" t="s">
        <v>167</v>
      </c>
      <c r="K3" s="20" t="s">
        <v>43</v>
      </c>
      <c r="L3" s="20" t="s">
        <v>42</v>
      </c>
      <c r="M3" s="20"/>
      <c r="N3" s="20"/>
      <c r="O3" s="20"/>
      <c r="P3" s="20"/>
      <c r="Q3" s="20" t="s">
        <v>88</v>
      </c>
      <c r="R3" s="20" t="s">
        <v>62</v>
      </c>
      <c r="S3" s="42"/>
      <c r="T3" s="43"/>
      <c r="U3" s="42"/>
      <c r="V3" s="20" t="s">
        <v>62</v>
      </c>
      <c r="W3" s="21" t="s">
        <v>69</v>
      </c>
    </row>
    <row r="4" spans="1:37" ht="20.100000000000001" customHeight="1">
      <c r="A4" s="32" t="s">
        <v>168</v>
      </c>
      <c r="B4" s="23" t="s">
        <v>78</v>
      </c>
      <c r="C4" s="28" t="s">
        <v>4</v>
      </c>
      <c r="D4" s="28" t="s">
        <v>5</v>
      </c>
      <c r="E4" s="28" t="s">
        <v>72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52</v>
      </c>
      <c r="M4" s="23" t="s">
        <v>41</v>
      </c>
      <c r="N4" s="23" t="s">
        <v>169</v>
      </c>
      <c r="O4" s="35" t="s">
        <v>6</v>
      </c>
      <c r="P4" s="35" t="s">
        <v>7</v>
      </c>
      <c r="Q4" s="35" t="s">
        <v>63</v>
      </c>
      <c r="R4" s="35" t="s">
        <v>65</v>
      </c>
      <c r="S4" s="35" t="s">
        <v>66</v>
      </c>
      <c r="T4" s="39" t="s">
        <v>64</v>
      </c>
      <c r="U4" s="35" t="s">
        <v>67</v>
      </c>
      <c r="V4" s="41">
        <v>0.03</v>
      </c>
      <c r="W4" s="37" t="s">
        <v>68</v>
      </c>
      <c r="X4" s="37"/>
      <c r="Y4" s="37"/>
      <c r="Z4" s="37"/>
      <c r="AG4" s="18" t="s">
        <v>38</v>
      </c>
      <c r="AH4" s="18" t="s">
        <v>56</v>
      </c>
      <c r="AI4" s="18" t="s">
        <v>55</v>
      </c>
      <c r="AJ4" s="18" t="s">
        <v>75</v>
      </c>
      <c r="AK4" s="18" t="s">
        <v>76</v>
      </c>
    </row>
    <row r="5" spans="1:37" ht="20.100000000000001" customHeight="1">
      <c r="A5" s="33">
        <v>1</v>
      </c>
      <c r="B5" s="18" t="s">
        <v>80</v>
      </c>
      <c r="C5" s="18" t="s">
        <v>80</v>
      </c>
      <c r="D5" s="19" t="s">
        <v>97</v>
      </c>
      <c r="E5" s="55">
        <v>0.375</v>
      </c>
      <c r="F5" s="18">
        <v>193.779</v>
      </c>
      <c r="G5" s="18">
        <v>193.465</v>
      </c>
      <c r="H5" s="18">
        <v>2</v>
      </c>
      <c r="I5" s="18">
        <v>193.79900000000001</v>
      </c>
      <c r="J5" s="18">
        <v>193.44499999999999</v>
      </c>
      <c r="K5" s="18">
        <v>0.35399999999999998</v>
      </c>
      <c r="L5" s="18">
        <v>0.35399999999999998</v>
      </c>
      <c r="M5" s="67">
        <v>194.15299999999999</v>
      </c>
      <c r="N5" s="18" t="s">
        <v>170</v>
      </c>
      <c r="O5" s="18">
        <f>ROUNDDOWN(L5*100,3)</f>
        <v>35.4</v>
      </c>
      <c r="Q5" s="18">
        <f>ROUNDDOWN(V5/10000,1)</f>
        <v>8.4</v>
      </c>
      <c r="R5" s="36">
        <f>IF(N5="○",ROUNDDOWN(L5*V5*$T$1,0),"")</f>
        <v>29736</v>
      </c>
      <c r="S5" s="36" t="str">
        <f>IF(N5="X",ROUNDDOWN(K5*V5*$T$1,0),"")</f>
        <v/>
      </c>
      <c r="T5" s="38">
        <f t="shared" ref="T5:T67" si="0">IF(W5=1,R5,S5*-1)</f>
        <v>29736</v>
      </c>
      <c r="U5" s="40">
        <f>T2+T5</f>
        <v>1029736</v>
      </c>
      <c r="V5" s="18">
        <f>ROUNDDOWN(((($T$2*$V$4)/(K5*10000))*10000)/$T$1,-3)</f>
        <v>84000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80</v>
      </c>
      <c r="C6" s="18" t="s">
        <v>80</v>
      </c>
      <c r="D6" s="19" t="s">
        <v>97</v>
      </c>
      <c r="E6" s="55">
        <v>0.125</v>
      </c>
      <c r="F6" s="18">
        <v>193.559</v>
      </c>
      <c r="G6" s="18">
        <v>193.30799999999999</v>
      </c>
      <c r="H6" s="18">
        <v>2</v>
      </c>
      <c r="I6" s="58">
        <v>193.57900000000001</v>
      </c>
      <c r="J6" s="18">
        <v>193.28800000000001</v>
      </c>
      <c r="K6" s="18">
        <v>0.28999999999999998</v>
      </c>
      <c r="L6" s="18">
        <v>0.28999999999999998</v>
      </c>
      <c r="M6" s="67">
        <v>193.869</v>
      </c>
      <c r="N6" s="18" t="s">
        <v>170</v>
      </c>
      <c r="O6" s="18">
        <f t="shared" ref="O6:O69" si="3">ROUNDDOWN(L6*100,3)</f>
        <v>29</v>
      </c>
      <c r="Q6" s="18">
        <f t="shared" ref="Q6:Q69" si="4">ROUNDDOWN(V6/10000,1)</f>
        <v>10.3</v>
      </c>
      <c r="R6" s="36">
        <f t="shared" ref="R6:R69" si="5">IF(N6="○",ROUNDDOWN(L6*V6*$T$1,0),"")</f>
        <v>29870</v>
      </c>
      <c r="S6" s="36" t="str">
        <f t="shared" ref="S6:S69" si="6">IF(N6="X",ROUNDDOWN(K6*V6*$T$1,0),"")</f>
        <v/>
      </c>
      <c r="T6" s="38">
        <f t="shared" si="0"/>
        <v>29870</v>
      </c>
      <c r="U6" s="40">
        <f>U5+T6</f>
        <v>1059606</v>
      </c>
      <c r="V6" s="18">
        <f t="shared" ref="V6:V69" si="7">ROUNDDOWN(((($T$2*$V$4)/(K6*10000))*10000)/$T$1,-3)</f>
        <v>103000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80</v>
      </c>
      <c r="C7" s="18" t="s">
        <v>80</v>
      </c>
      <c r="D7" s="19" t="s">
        <v>98</v>
      </c>
      <c r="E7" s="55">
        <v>0.375</v>
      </c>
      <c r="F7" s="18">
        <v>192.935</v>
      </c>
      <c r="G7" s="18">
        <v>192.58</v>
      </c>
      <c r="H7" s="18">
        <v>2</v>
      </c>
      <c r="I7" s="18">
        <v>192.95500000000001</v>
      </c>
      <c r="J7" s="18">
        <v>192.56</v>
      </c>
      <c r="K7" s="18">
        <v>0.39500000000000002</v>
      </c>
      <c r="L7" s="18">
        <v>0.39500000000000002</v>
      </c>
      <c r="M7" s="67">
        <v>193.35</v>
      </c>
      <c r="N7" s="18" t="s">
        <v>170</v>
      </c>
      <c r="O7" s="18">
        <f t="shared" si="3"/>
        <v>39.5</v>
      </c>
      <c r="Q7" s="18">
        <f t="shared" si="4"/>
        <v>7.5</v>
      </c>
      <c r="R7" s="36">
        <f t="shared" si="5"/>
        <v>29625</v>
      </c>
      <c r="S7" s="36" t="str">
        <f t="shared" si="6"/>
        <v/>
      </c>
      <c r="T7" s="38">
        <f t="shared" si="0"/>
        <v>29625</v>
      </c>
      <c r="U7" s="40">
        <f>U6+T7</f>
        <v>1089231</v>
      </c>
      <c r="V7" s="18">
        <f t="shared" si="7"/>
        <v>75000</v>
      </c>
      <c r="W7" s="18">
        <f t="shared" si="8"/>
        <v>1</v>
      </c>
      <c r="AG7" s="18">
        <f t="shared" si="1"/>
        <v>1</v>
      </c>
      <c r="AH7" s="18">
        <f t="shared" si="2"/>
        <v>0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80</v>
      </c>
      <c r="C8" s="18" t="s">
        <v>80</v>
      </c>
      <c r="D8" s="19" t="s">
        <v>92</v>
      </c>
      <c r="E8" s="55">
        <v>0.45833333333333331</v>
      </c>
      <c r="F8" s="18">
        <v>192.81800000000001</v>
      </c>
      <c r="G8" s="18">
        <v>191.971</v>
      </c>
      <c r="H8" s="18">
        <v>2</v>
      </c>
      <c r="I8" s="58">
        <v>192.83799999999999</v>
      </c>
      <c r="J8" s="18">
        <v>191.95099999999999</v>
      </c>
      <c r="K8" s="18">
        <v>0.88700000000000001</v>
      </c>
      <c r="L8" s="18">
        <v>0.88700000000000001</v>
      </c>
      <c r="M8" s="67">
        <v>193.72499999999999</v>
      </c>
      <c r="N8" s="18" t="s">
        <v>170</v>
      </c>
      <c r="O8" s="18">
        <f t="shared" si="3"/>
        <v>88.7</v>
      </c>
      <c r="Q8" s="18">
        <f t="shared" si="4"/>
        <v>3.3</v>
      </c>
      <c r="R8" s="36">
        <f t="shared" si="5"/>
        <v>29271</v>
      </c>
      <c r="S8" s="36" t="str">
        <f t="shared" si="6"/>
        <v/>
      </c>
      <c r="T8" s="38">
        <f t="shared" si="0"/>
        <v>29271</v>
      </c>
      <c r="U8" s="40">
        <f>U7+T8</f>
        <v>1118502</v>
      </c>
      <c r="V8" s="18">
        <f t="shared" si="7"/>
        <v>33000</v>
      </c>
      <c r="W8" s="18">
        <f t="shared" si="8"/>
        <v>1</v>
      </c>
      <c r="AG8" s="18">
        <f t="shared" si="1"/>
        <v>1</v>
      </c>
      <c r="AH8" s="18">
        <f t="shared" si="2"/>
        <v>0</v>
      </c>
      <c r="AI8" s="18">
        <f t="shared" si="9"/>
        <v>1</v>
      </c>
      <c r="AJ8" s="18">
        <f t="shared" si="10"/>
        <v>0</v>
      </c>
      <c r="AK8" s="18">
        <f t="shared" si="11"/>
        <v>0</v>
      </c>
    </row>
    <row r="9" spans="1:37" ht="20.100000000000001" customHeight="1">
      <c r="A9" s="33">
        <v>5</v>
      </c>
      <c r="B9" s="18" t="s">
        <v>80</v>
      </c>
      <c r="C9" s="18" t="s">
        <v>80</v>
      </c>
      <c r="D9" s="19" t="s">
        <v>92</v>
      </c>
      <c r="E9" s="55">
        <v>0.20833333333333334</v>
      </c>
      <c r="F9" s="18">
        <v>192.24600000000001</v>
      </c>
      <c r="G9" s="18">
        <v>191.49700000000001</v>
      </c>
      <c r="H9" s="18">
        <v>2</v>
      </c>
      <c r="I9" s="58">
        <v>192.26599999999999</v>
      </c>
      <c r="J9" s="18">
        <v>191.477</v>
      </c>
      <c r="K9" s="18">
        <v>0.78800000000000003</v>
      </c>
      <c r="L9" s="18">
        <v>0.78800000000000003</v>
      </c>
      <c r="M9" s="67">
        <v>193.054</v>
      </c>
      <c r="N9" s="18" t="s">
        <v>170</v>
      </c>
      <c r="O9" s="18">
        <f t="shared" si="3"/>
        <v>78.8</v>
      </c>
      <c r="Q9" s="18">
        <f t="shared" si="4"/>
        <v>3.8</v>
      </c>
      <c r="R9" s="36">
        <f t="shared" si="5"/>
        <v>29944</v>
      </c>
      <c r="S9" s="36" t="str">
        <f t="shared" si="6"/>
        <v/>
      </c>
      <c r="T9" s="38">
        <f t="shared" si="0"/>
        <v>29944</v>
      </c>
      <c r="U9" s="40">
        <f t="shared" ref="U9:U72" si="12">U8+T9</f>
        <v>1148446</v>
      </c>
      <c r="V9" s="18">
        <f t="shared" si="7"/>
        <v>38000</v>
      </c>
      <c r="W9" s="18">
        <f t="shared" si="8"/>
        <v>1</v>
      </c>
      <c r="AG9" s="18">
        <f t="shared" si="1"/>
        <v>1</v>
      </c>
      <c r="AH9" s="18">
        <f t="shared" si="2"/>
        <v>0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79</v>
      </c>
      <c r="C10" s="18" t="s">
        <v>79</v>
      </c>
      <c r="D10" s="19" t="s">
        <v>99</v>
      </c>
      <c r="E10" s="55">
        <v>0.20833333333333334</v>
      </c>
      <c r="F10" s="18">
        <v>191.65700000000001</v>
      </c>
      <c r="G10" s="18">
        <v>192.059</v>
      </c>
      <c r="H10" s="18">
        <v>2</v>
      </c>
      <c r="I10" s="18">
        <v>191.637</v>
      </c>
      <c r="J10" s="18">
        <v>192.07900000000001</v>
      </c>
      <c r="K10" s="18">
        <v>0.442</v>
      </c>
      <c r="L10" s="18">
        <v>0.442</v>
      </c>
      <c r="M10" s="67">
        <v>191.19499999999999</v>
      </c>
      <c r="N10" s="18" t="s">
        <v>170</v>
      </c>
      <c r="O10" s="18">
        <f t="shared" si="3"/>
        <v>44.2</v>
      </c>
      <c r="Q10" s="18">
        <f t="shared" si="4"/>
        <v>6.7</v>
      </c>
      <c r="R10" s="36">
        <f t="shared" si="5"/>
        <v>29614</v>
      </c>
      <c r="S10" s="36" t="str">
        <f t="shared" si="6"/>
        <v/>
      </c>
      <c r="T10" s="38">
        <f t="shared" si="0"/>
        <v>29614</v>
      </c>
      <c r="U10" s="40">
        <f t="shared" si="12"/>
        <v>1178060</v>
      </c>
      <c r="V10" s="18">
        <f t="shared" si="7"/>
        <v>67000</v>
      </c>
      <c r="W10" s="18">
        <f t="shared" si="8"/>
        <v>1</v>
      </c>
      <c r="AG10" s="18">
        <f t="shared" si="1"/>
        <v>0</v>
      </c>
      <c r="AH10" s="18">
        <f t="shared" si="2"/>
        <v>1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79</v>
      </c>
      <c r="C11" s="18" t="s">
        <v>79</v>
      </c>
      <c r="D11" s="19" t="s">
        <v>100</v>
      </c>
      <c r="E11" s="55">
        <v>0.16666666666666666</v>
      </c>
      <c r="F11" s="18">
        <v>192.12799999999999</v>
      </c>
      <c r="G11" s="18">
        <v>192.43600000000001</v>
      </c>
      <c r="H11" s="18">
        <v>2</v>
      </c>
      <c r="I11" s="18">
        <v>192.108</v>
      </c>
      <c r="J11" s="18">
        <v>192.45599999999999</v>
      </c>
      <c r="K11" s="18">
        <v>0.34699999999999998</v>
      </c>
      <c r="L11" s="18">
        <v>0.34699999999999998</v>
      </c>
      <c r="M11" s="67">
        <v>191.761</v>
      </c>
      <c r="N11" s="18" t="s">
        <v>170</v>
      </c>
      <c r="O11" s="18">
        <f t="shared" si="3"/>
        <v>34.700000000000003</v>
      </c>
      <c r="Q11" s="18">
        <f t="shared" si="4"/>
        <v>8.6</v>
      </c>
      <c r="R11" s="36">
        <f t="shared" si="5"/>
        <v>29842</v>
      </c>
      <c r="S11" s="36" t="str">
        <f t="shared" si="6"/>
        <v/>
      </c>
      <c r="T11" s="38">
        <f t="shared" si="0"/>
        <v>29842</v>
      </c>
      <c r="U11" s="40">
        <f t="shared" si="12"/>
        <v>1207902</v>
      </c>
      <c r="V11" s="18">
        <f t="shared" si="7"/>
        <v>86000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79</v>
      </c>
      <c r="C12" s="18" t="s">
        <v>79</v>
      </c>
      <c r="D12" s="19" t="s">
        <v>101</v>
      </c>
      <c r="E12" s="55">
        <v>0.625</v>
      </c>
      <c r="F12" s="18">
        <v>192.87799999999999</v>
      </c>
      <c r="G12" s="18">
        <v>193.393</v>
      </c>
      <c r="H12" s="18">
        <v>2</v>
      </c>
      <c r="I12" s="18">
        <v>192.858</v>
      </c>
      <c r="J12" s="18">
        <v>193.41300000000001</v>
      </c>
      <c r="K12" s="18">
        <v>0.55500000000000005</v>
      </c>
      <c r="L12" s="18">
        <v>0.55500000000000005</v>
      </c>
      <c r="M12" s="67">
        <v>192.303</v>
      </c>
      <c r="N12" s="18" t="s">
        <v>170</v>
      </c>
      <c r="O12" s="18">
        <f t="shared" si="3"/>
        <v>55.5</v>
      </c>
      <c r="Q12" s="18">
        <f t="shared" si="4"/>
        <v>5.4</v>
      </c>
      <c r="R12" s="36">
        <f t="shared" si="5"/>
        <v>29970</v>
      </c>
      <c r="S12" s="36" t="str">
        <f t="shared" si="6"/>
        <v/>
      </c>
      <c r="T12" s="38">
        <f t="shared" si="0"/>
        <v>29970</v>
      </c>
      <c r="U12" s="40">
        <f t="shared" si="12"/>
        <v>1237872</v>
      </c>
      <c r="V12" s="18">
        <f t="shared" si="7"/>
        <v>54000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80</v>
      </c>
      <c r="C13" s="18" t="s">
        <v>80</v>
      </c>
      <c r="D13" s="19" t="s">
        <v>101</v>
      </c>
      <c r="E13" s="55">
        <v>0.41666666666666669</v>
      </c>
      <c r="F13" s="18">
        <v>193.916</v>
      </c>
      <c r="G13" s="18">
        <v>193.60300000000001</v>
      </c>
      <c r="H13" s="18">
        <v>2</v>
      </c>
      <c r="I13" s="18">
        <v>193.93600000000001</v>
      </c>
      <c r="J13" s="18">
        <v>193.583</v>
      </c>
      <c r="K13" s="18">
        <v>0.35299999999999998</v>
      </c>
      <c r="L13" s="18">
        <v>0.35299999999999998</v>
      </c>
      <c r="M13" s="67">
        <v>194.28899999999999</v>
      </c>
      <c r="N13" s="18" t="s">
        <v>171</v>
      </c>
      <c r="P13" s="18">
        <f t="shared" ref="P13:P66" si="13">ROUNDDOWN(K13*100,3)</f>
        <v>35.299999999999997</v>
      </c>
      <c r="Q13" s="18">
        <f t="shared" si="4"/>
        <v>8.4</v>
      </c>
      <c r="R13" s="36" t="str">
        <f t="shared" si="5"/>
        <v/>
      </c>
      <c r="S13" s="36">
        <f t="shared" si="6"/>
        <v>29652</v>
      </c>
      <c r="T13" s="38">
        <f t="shared" si="0"/>
        <v>-29652</v>
      </c>
      <c r="U13" s="40">
        <f t="shared" si="12"/>
        <v>1208220</v>
      </c>
      <c r="V13" s="18">
        <f t="shared" si="7"/>
        <v>84000</v>
      </c>
      <c r="W13" s="18">
        <f t="shared" si="8"/>
        <v>0</v>
      </c>
      <c r="AG13" s="18">
        <f t="shared" si="1"/>
        <v>1</v>
      </c>
      <c r="AH13" s="18">
        <f t="shared" si="2"/>
        <v>0</v>
      </c>
      <c r="AI13" s="18">
        <f t="shared" si="9"/>
        <v>0</v>
      </c>
      <c r="AJ13" s="18">
        <f t="shared" si="10"/>
        <v>1</v>
      </c>
      <c r="AK13" s="18">
        <f t="shared" si="11"/>
        <v>0</v>
      </c>
    </row>
    <row r="14" spans="1:37" ht="20.100000000000001" customHeight="1" thickBot="1">
      <c r="A14" s="33">
        <v>10</v>
      </c>
      <c r="B14" s="18" t="s">
        <v>80</v>
      </c>
      <c r="C14" s="18" t="s">
        <v>80</v>
      </c>
      <c r="D14" s="19" t="s">
        <v>101</v>
      </c>
      <c r="E14" s="55">
        <v>4.1666666666666664E-2</v>
      </c>
      <c r="F14" s="18">
        <v>193.57</v>
      </c>
      <c r="G14" s="18">
        <v>193.471</v>
      </c>
      <c r="H14" s="18">
        <v>2</v>
      </c>
      <c r="I14" s="18">
        <v>193.59</v>
      </c>
      <c r="J14" s="18">
        <v>193.45099999999999</v>
      </c>
      <c r="K14" s="18">
        <v>0.13900000000000001</v>
      </c>
      <c r="L14" s="18">
        <v>0.13900000000000001</v>
      </c>
      <c r="M14" s="67">
        <v>193.72900000000001</v>
      </c>
      <c r="N14" s="18" t="s">
        <v>170</v>
      </c>
      <c r="O14" s="18">
        <f t="shared" si="3"/>
        <v>13.9</v>
      </c>
      <c r="Q14" s="18">
        <f t="shared" si="4"/>
        <v>21.5</v>
      </c>
      <c r="R14" s="36">
        <f t="shared" si="5"/>
        <v>29885</v>
      </c>
      <c r="S14" s="36" t="str">
        <f t="shared" si="6"/>
        <v/>
      </c>
      <c r="T14" s="38">
        <f t="shared" si="0"/>
        <v>29885</v>
      </c>
      <c r="U14" s="40">
        <f t="shared" si="12"/>
        <v>1238105</v>
      </c>
      <c r="V14" s="18">
        <f t="shared" si="7"/>
        <v>215000</v>
      </c>
      <c r="W14" s="18">
        <f>IF(O14&gt;1,1,0)</f>
        <v>1</v>
      </c>
      <c r="AB14" s="17" t="s">
        <v>48</v>
      </c>
      <c r="AC14" s="17" t="s">
        <v>176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79</v>
      </c>
      <c r="C15" s="18" t="s">
        <v>80</v>
      </c>
      <c r="D15" s="19" t="s">
        <v>102</v>
      </c>
      <c r="E15" s="55">
        <v>0.375</v>
      </c>
      <c r="F15" s="18">
        <v>193.15199999999999</v>
      </c>
      <c r="G15" s="18">
        <v>192.57900000000001</v>
      </c>
      <c r="H15" s="18">
        <v>2</v>
      </c>
      <c r="I15" s="58">
        <v>193.172</v>
      </c>
      <c r="J15" s="18">
        <v>192.559</v>
      </c>
      <c r="K15" s="18">
        <v>0.61299999999999999</v>
      </c>
      <c r="L15" s="18">
        <v>0.61299999999999999</v>
      </c>
      <c r="M15" s="67">
        <v>193.785</v>
      </c>
      <c r="N15" s="18" t="s">
        <v>170</v>
      </c>
      <c r="O15" s="18">
        <f t="shared" si="3"/>
        <v>61.3</v>
      </c>
      <c r="Q15" s="18">
        <f t="shared" si="4"/>
        <v>4.8</v>
      </c>
      <c r="R15" s="36">
        <f t="shared" si="5"/>
        <v>29424</v>
      </c>
      <c r="S15" s="36" t="str">
        <f t="shared" si="6"/>
        <v/>
      </c>
      <c r="T15" s="38">
        <f t="shared" si="0"/>
        <v>29424</v>
      </c>
      <c r="U15" s="40">
        <f t="shared" si="12"/>
        <v>1267529</v>
      </c>
      <c r="V15" s="18">
        <f t="shared" si="7"/>
        <v>48000</v>
      </c>
      <c r="W15" s="18">
        <f t="shared" si="8"/>
        <v>1</v>
      </c>
      <c r="AB15" s="68" t="s">
        <v>8</v>
      </c>
      <c r="AC15" s="69"/>
      <c r="AG15" s="18">
        <f t="shared" si="1"/>
        <v>1</v>
      </c>
      <c r="AH15" s="18">
        <f t="shared" si="2"/>
        <v>0</v>
      </c>
      <c r="AI15" s="18">
        <f t="shared" si="9"/>
        <v>1</v>
      </c>
      <c r="AJ15" s="18">
        <f t="shared" si="10"/>
        <v>0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79</v>
      </c>
      <c r="C16" s="18" t="s">
        <v>79</v>
      </c>
      <c r="D16" s="19" t="s">
        <v>102</v>
      </c>
      <c r="E16" s="55">
        <v>0.16666666666666666</v>
      </c>
      <c r="F16" s="18">
        <v>192.41399999999999</v>
      </c>
      <c r="G16" s="18">
        <v>192.77600000000001</v>
      </c>
      <c r="H16" s="18">
        <v>2</v>
      </c>
      <c r="I16" s="18">
        <v>192.39400000000001</v>
      </c>
      <c r="J16" s="18">
        <v>192.79599999999999</v>
      </c>
      <c r="K16" s="18">
        <v>0.40100000000000002</v>
      </c>
      <c r="L16" s="18">
        <v>0.40100000000000002</v>
      </c>
      <c r="M16" s="67">
        <v>191.99299999999999</v>
      </c>
      <c r="N16" s="18" t="s">
        <v>171</v>
      </c>
      <c r="P16" s="18">
        <f t="shared" si="13"/>
        <v>40.1</v>
      </c>
      <c r="Q16" s="18">
        <f t="shared" si="4"/>
        <v>7.4</v>
      </c>
      <c r="R16" s="36" t="str">
        <f t="shared" si="5"/>
        <v/>
      </c>
      <c r="S16" s="36">
        <f t="shared" si="6"/>
        <v>29674</v>
      </c>
      <c r="T16" s="38">
        <f t="shared" si="0"/>
        <v>-29674</v>
      </c>
      <c r="U16" s="40">
        <f t="shared" si="12"/>
        <v>1237855</v>
      </c>
      <c r="V16" s="18">
        <f t="shared" si="7"/>
        <v>74000</v>
      </c>
      <c r="W16" s="18">
        <f t="shared" si="8"/>
        <v>0</v>
      </c>
      <c r="AB16" s="7" t="s">
        <v>9</v>
      </c>
      <c r="AC16" s="10" t="s">
        <v>178</v>
      </c>
      <c r="AG16" s="18">
        <f t="shared" si="1"/>
        <v>0</v>
      </c>
      <c r="AH16" s="18">
        <f t="shared" si="2"/>
        <v>1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79</v>
      </c>
      <c r="C17" s="18" t="s">
        <v>79</v>
      </c>
      <c r="D17" s="19" t="s">
        <v>103</v>
      </c>
      <c r="E17" s="55">
        <v>0.625</v>
      </c>
      <c r="F17" s="18">
        <v>193.31</v>
      </c>
      <c r="G17" s="18">
        <v>193.54400000000001</v>
      </c>
      <c r="H17" s="18">
        <v>2</v>
      </c>
      <c r="I17" s="18">
        <v>193.29</v>
      </c>
      <c r="J17" s="18">
        <v>193.56399999999999</v>
      </c>
      <c r="K17" s="18">
        <v>0.27400000000000002</v>
      </c>
      <c r="L17" s="18">
        <v>0.27400000000000002</v>
      </c>
      <c r="M17" s="67">
        <v>193.01599999999999</v>
      </c>
      <c r="N17" s="18" t="s">
        <v>170</v>
      </c>
      <c r="O17" s="18">
        <f t="shared" si="3"/>
        <v>27.4</v>
      </c>
      <c r="Q17" s="18">
        <f t="shared" si="4"/>
        <v>10.9</v>
      </c>
      <c r="R17" s="36">
        <f t="shared" si="5"/>
        <v>29866</v>
      </c>
      <c r="S17" s="36" t="str">
        <f t="shared" si="6"/>
        <v/>
      </c>
      <c r="T17" s="38">
        <f t="shared" si="0"/>
        <v>29866</v>
      </c>
      <c r="U17" s="40">
        <f t="shared" si="12"/>
        <v>1267721</v>
      </c>
      <c r="V17" s="18">
        <f t="shared" si="7"/>
        <v>109000</v>
      </c>
      <c r="W17" s="18">
        <f t="shared" si="8"/>
        <v>1</v>
      </c>
      <c r="AB17" s="8" t="s">
        <v>10</v>
      </c>
      <c r="AC17" s="11">
        <f>AG131</f>
        <v>87</v>
      </c>
      <c r="AG17" s="18">
        <f t="shared" si="1"/>
        <v>0</v>
      </c>
      <c r="AH17" s="18">
        <f t="shared" si="2"/>
        <v>1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79</v>
      </c>
      <c r="C18" s="18" t="s">
        <v>79</v>
      </c>
      <c r="D18" s="19" t="s">
        <v>104</v>
      </c>
      <c r="E18" s="55">
        <v>0.83333333333333337</v>
      </c>
      <c r="F18" s="18">
        <v>193.524</v>
      </c>
      <c r="G18" s="18">
        <v>193.892</v>
      </c>
      <c r="H18" s="18">
        <v>2</v>
      </c>
      <c r="I18" s="58">
        <v>193.50399999999999</v>
      </c>
      <c r="J18" s="18">
        <v>193.91200000000001</v>
      </c>
      <c r="K18" s="18">
        <v>0.40799999999999997</v>
      </c>
      <c r="L18" s="18">
        <v>0.40799999999999997</v>
      </c>
      <c r="M18" s="67">
        <v>193.096</v>
      </c>
      <c r="N18" s="18" t="s">
        <v>171</v>
      </c>
      <c r="P18" s="18">
        <f t="shared" si="13"/>
        <v>40.799999999999997</v>
      </c>
      <c r="Q18" s="18">
        <f t="shared" si="4"/>
        <v>7.3</v>
      </c>
      <c r="R18" s="36" t="str">
        <f t="shared" si="5"/>
        <v/>
      </c>
      <c r="S18" s="36">
        <f t="shared" si="6"/>
        <v>29784</v>
      </c>
      <c r="T18" s="38">
        <f t="shared" si="0"/>
        <v>-29784</v>
      </c>
      <c r="U18" s="40">
        <f t="shared" si="12"/>
        <v>1237937</v>
      </c>
      <c r="V18" s="18">
        <f t="shared" si="7"/>
        <v>73000</v>
      </c>
      <c r="W18" s="18">
        <f t="shared" si="8"/>
        <v>0</v>
      </c>
      <c r="AB18" s="8" t="s">
        <v>11</v>
      </c>
      <c r="AC18" s="11">
        <f>AH131</f>
        <v>36</v>
      </c>
      <c r="AG18" s="18">
        <f t="shared" si="1"/>
        <v>0</v>
      </c>
      <c r="AH18" s="18">
        <f t="shared" si="2"/>
        <v>1</v>
      </c>
      <c r="AI18" s="18">
        <f t="shared" si="9"/>
        <v>0</v>
      </c>
      <c r="AJ18" s="18">
        <f t="shared" si="10"/>
        <v>1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80</v>
      </c>
      <c r="C19" s="18" t="s">
        <v>80</v>
      </c>
      <c r="D19" s="19" t="s">
        <v>104</v>
      </c>
      <c r="E19" s="55">
        <v>0.375</v>
      </c>
      <c r="F19" s="18">
        <v>194.36500000000001</v>
      </c>
      <c r="G19" s="18">
        <v>193.893</v>
      </c>
      <c r="H19" s="18">
        <v>2</v>
      </c>
      <c r="I19" s="58">
        <v>194.38499999999999</v>
      </c>
      <c r="J19" s="18">
        <v>193.87299999999999</v>
      </c>
      <c r="K19" s="18">
        <v>0.51200000000000001</v>
      </c>
      <c r="L19" s="18">
        <v>0.51200000000000001</v>
      </c>
      <c r="M19" s="67">
        <v>194.89699999999999</v>
      </c>
      <c r="N19" s="18" t="s">
        <v>172</v>
      </c>
      <c r="Q19" s="18">
        <f t="shared" si="4"/>
        <v>5.8</v>
      </c>
      <c r="R19" s="36" t="str">
        <f t="shared" si="5"/>
        <v/>
      </c>
      <c r="S19" s="36" t="str">
        <f t="shared" si="6"/>
        <v/>
      </c>
      <c r="U19" s="40">
        <f t="shared" si="12"/>
        <v>1237937</v>
      </c>
      <c r="V19" s="18">
        <f t="shared" si="7"/>
        <v>58000</v>
      </c>
      <c r="W19" s="18">
        <f t="shared" si="8"/>
        <v>0</v>
      </c>
      <c r="AB19" s="8" t="s">
        <v>12</v>
      </c>
      <c r="AC19" s="11">
        <f>SUM(AC17:AC18)</f>
        <v>123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0</v>
      </c>
      <c r="AK19" s="18">
        <f t="shared" si="11"/>
        <v>1</v>
      </c>
    </row>
    <row r="20" spans="1:37" ht="20.100000000000001" customHeight="1">
      <c r="A20" s="33">
        <v>16</v>
      </c>
      <c r="B20" s="18" t="s">
        <v>80</v>
      </c>
      <c r="C20" s="18" t="s">
        <v>80</v>
      </c>
      <c r="D20" s="19" t="s">
        <v>105</v>
      </c>
      <c r="E20" s="55">
        <v>0.75</v>
      </c>
      <c r="F20" s="18">
        <v>193.643</v>
      </c>
      <c r="G20" s="18">
        <v>193.35599999999999</v>
      </c>
      <c r="H20" s="18">
        <v>2</v>
      </c>
      <c r="I20" s="58">
        <v>193.66300000000001</v>
      </c>
      <c r="J20" s="18">
        <v>193.33600000000001</v>
      </c>
      <c r="K20" s="18">
        <v>0.32600000000000001</v>
      </c>
      <c r="L20" s="18">
        <v>0.32600000000000001</v>
      </c>
      <c r="M20" s="67">
        <v>193.989</v>
      </c>
      <c r="N20" s="18" t="s">
        <v>170</v>
      </c>
      <c r="O20" s="18">
        <f t="shared" si="3"/>
        <v>32.6</v>
      </c>
      <c r="Q20" s="18">
        <f t="shared" si="4"/>
        <v>9.1999999999999993</v>
      </c>
      <c r="R20" s="36">
        <f t="shared" si="5"/>
        <v>29992</v>
      </c>
      <c r="S20" s="36" t="str">
        <f t="shared" si="6"/>
        <v/>
      </c>
      <c r="T20" s="38">
        <f t="shared" si="0"/>
        <v>29992</v>
      </c>
      <c r="U20" s="40">
        <f t="shared" si="12"/>
        <v>1267929</v>
      </c>
      <c r="V20" s="18">
        <f t="shared" si="7"/>
        <v>92000</v>
      </c>
      <c r="W20" s="18">
        <f t="shared" si="8"/>
        <v>1</v>
      </c>
      <c r="AB20" s="8" t="s">
        <v>13</v>
      </c>
      <c r="AC20" s="11">
        <f>AI131</f>
        <v>85</v>
      </c>
      <c r="AG20" s="18">
        <f t="shared" si="1"/>
        <v>1</v>
      </c>
      <c r="AH20" s="18">
        <f t="shared" si="2"/>
        <v>0</v>
      </c>
      <c r="AI20" s="18">
        <f t="shared" si="9"/>
        <v>1</v>
      </c>
      <c r="AJ20" s="18">
        <f t="shared" si="10"/>
        <v>0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80</v>
      </c>
      <c r="C21" s="18" t="s">
        <v>80</v>
      </c>
      <c r="D21" s="19" t="s">
        <v>106</v>
      </c>
      <c r="E21" s="55">
        <v>0.70833333333333337</v>
      </c>
      <c r="F21" s="18">
        <v>193.52099999999999</v>
      </c>
      <c r="G21" s="18">
        <v>193.005</v>
      </c>
      <c r="H21" s="18">
        <v>2</v>
      </c>
      <c r="I21" s="58">
        <v>193.541</v>
      </c>
      <c r="J21" s="18">
        <v>192.98500000000001</v>
      </c>
      <c r="K21" s="18">
        <v>0.55500000000000005</v>
      </c>
      <c r="L21" s="18">
        <v>0.55500000000000005</v>
      </c>
      <c r="M21" s="67">
        <v>194.096</v>
      </c>
      <c r="N21" s="18" t="s">
        <v>170</v>
      </c>
      <c r="O21" s="18">
        <f t="shared" si="3"/>
        <v>55.5</v>
      </c>
      <c r="Q21" s="18">
        <f t="shared" si="4"/>
        <v>5.4</v>
      </c>
      <c r="R21" s="36">
        <f t="shared" si="5"/>
        <v>29970</v>
      </c>
      <c r="S21" s="36" t="str">
        <f t="shared" si="6"/>
        <v/>
      </c>
      <c r="T21" s="38">
        <f t="shared" si="0"/>
        <v>29970</v>
      </c>
      <c r="U21" s="40">
        <f t="shared" si="12"/>
        <v>1297899</v>
      </c>
      <c r="V21" s="18">
        <f t="shared" si="7"/>
        <v>54000</v>
      </c>
      <c r="W21" s="18">
        <f t="shared" si="8"/>
        <v>1</v>
      </c>
      <c r="AB21" s="8" t="s">
        <v>14</v>
      </c>
      <c r="AC21" s="12">
        <f>AJ131</f>
        <v>31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80</v>
      </c>
      <c r="C22" s="18" t="s">
        <v>80</v>
      </c>
      <c r="D22" s="19" t="s">
        <v>106</v>
      </c>
      <c r="E22" s="55">
        <v>0.125</v>
      </c>
      <c r="F22" s="18">
        <v>193.017</v>
      </c>
      <c r="G22" s="18">
        <v>192.65899999999999</v>
      </c>
      <c r="H22" s="18">
        <v>2</v>
      </c>
      <c r="I22" s="58">
        <v>193.03700000000001</v>
      </c>
      <c r="J22" s="18">
        <v>192.63900000000001</v>
      </c>
      <c r="K22" s="18">
        <v>0.39700000000000002</v>
      </c>
      <c r="L22" s="18">
        <v>0.39700000000000002</v>
      </c>
      <c r="M22" s="67">
        <v>193.434</v>
      </c>
      <c r="N22" s="18" t="s">
        <v>170</v>
      </c>
      <c r="O22" s="18">
        <f t="shared" si="3"/>
        <v>39.700000000000003</v>
      </c>
      <c r="Q22" s="18">
        <f t="shared" si="4"/>
        <v>7.5</v>
      </c>
      <c r="R22" s="36">
        <f t="shared" si="5"/>
        <v>29775</v>
      </c>
      <c r="S22" s="36" t="str">
        <f t="shared" si="6"/>
        <v/>
      </c>
      <c r="T22" s="38">
        <f t="shared" si="0"/>
        <v>29775</v>
      </c>
      <c r="U22" s="40">
        <f t="shared" si="12"/>
        <v>1327674</v>
      </c>
      <c r="V22" s="18">
        <f t="shared" si="7"/>
        <v>75000</v>
      </c>
      <c r="W22" s="18">
        <f t="shared" si="8"/>
        <v>1</v>
      </c>
      <c r="AB22" s="8" t="s">
        <v>15</v>
      </c>
      <c r="AC22" s="11" t="s">
        <v>173</v>
      </c>
      <c r="AG22" s="18">
        <f t="shared" si="1"/>
        <v>1</v>
      </c>
      <c r="AH22" s="18">
        <f t="shared" si="2"/>
        <v>0</v>
      </c>
      <c r="AI22" s="18">
        <f t="shared" si="9"/>
        <v>1</v>
      </c>
      <c r="AJ22" s="18">
        <f t="shared" si="10"/>
        <v>0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80</v>
      </c>
      <c r="C23" s="18" t="s">
        <v>80</v>
      </c>
      <c r="D23" s="19" t="s">
        <v>81</v>
      </c>
      <c r="E23" s="55">
        <v>0.33333333333333331</v>
      </c>
      <c r="F23" s="18">
        <v>190.21799999999999</v>
      </c>
      <c r="G23" s="18">
        <v>189.91900000000001</v>
      </c>
      <c r="H23" s="18">
        <v>2</v>
      </c>
      <c r="I23" s="58">
        <v>190.238</v>
      </c>
      <c r="J23" s="18">
        <v>189.899</v>
      </c>
      <c r="K23" s="18">
        <v>0.33800000000000002</v>
      </c>
      <c r="L23" s="18">
        <v>0.33800000000000002</v>
      </c>
      <c r="M23" s="67">
        <v>190.57599999999999</v>
      </c>
      <c r="N23" s="18" t="s">
        <v>170</v>
      </c>
      <c r="O23" s="18">
        <f t="shared" si="3"/>
        <v>33.799999999999997</v>
      </c>
      <c r="Q23" s="18">
        <f t="shared" si="4"/>
        <v>8.8000000000000007</v>
      </c>
      <c r="R23" s="36">
        <f t="shared" si="5"/>
        <v>29744</v>
      </c>
      <c r="S23" s="36" t="str">
        <f t="shared" si="6"/>
        <v/>
      </c>
      <c r="T23" s="38">
        <f t="shared" si="0"/>
        <v>29744</v>
      </c>
      <c r="U23" s="40">
        <f t="shared" si="12"/>
        <v>1357418</v>
      </c>
      <c r="V23" s="18">
        <f t="shared" si="7"/>
        <v>88000</v>
      </c>
      <c r="W23" s="18">
        <f t="shared" si="8"/>
        <v>1</v>
      </c>
      <c r="AB23" s="13" t="s">
        <v>174</v>
      </c>
      <c r="AC23" s="14">
        <f>AK131</f>
        <v>7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80</v>
      </c>
      <c r="C24" s="18" t="s">
        <v>80</v>
      </c>
      <c r="D24" s="19" t="s">
        <v>81</v>
      </c>
      <c r="E24" s="55">
        <v>0.20833333333333334</v>
      </c>
      <c r="F24" s="18">
        <v>190.149</v>
      </c>
      <c r="G24" s="18">
        <v>189.77</v>
      </c>
      <c r="H24" s="18">
        <v>2</v>
      </c>
      <c r="I24" s="58">
        <v>190.16900000000001</v>
      </c>
      <c r="J24" s="18">
        <v>189.75</v>
      </c>
      <c r="K24" s="18">
        <v>0.41899999999999998</v>
      </c>
      <c r="L24" s="18">
        <v>0.41899999999999998</v>
      </c>
      <c r="M24" s="67">
        <v>190.58799999999999</v>
      </c>
      <c r="N24" s="18" t="s">
        <v>170</v>
      </c>
      <c r="O24" s="18">
        <f t="shared" si="3"/>
        <v>41.9</v>
      </c>
      <c r="Q24" s="18">
        <f t="shared" si="4"/>
        <v>7.1</v>
      </c>
      <c r="R24" s="36">
        <f t="shared" si="5"/>
        <v>29749</v>
      </c>
      <c r="S24" s="36" t="str">
        <f t="shared" si="6"/>
        <v/>
      </c>
      <c r="T24" s="38">
        <f t="shared" si="0"/>
        <v>29749</v>
      </c>
      <c r="U24" s="40">
        <f t="shared" si="12"/>
        <v>1387167</v>
      </c>
      <c r="V24" s="18">
        <f t="shared" si="7"/>
        <v>71000</v>
      </c>
      <c r="W24" s="18">
        <f t="shared" si="8"/>
        <v>1</v>
      </c>
      <c r="AB24" s="8" t="s">
        <v>16</v>
      </c>
      <c r="AC24" s="53">
        <f>R133</f>
        <v>2529577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80</v>
      </c>
      <c r="C25" s="18" t="s">
        <v>80</v>
      </c>
      <c r="D25" s="19" t="s">
        <v>107</v>
      </c>
      <c r="E25" s="55">
        <v>0.41666666666666669</v>
      </c>
      <c r="F25" s="18">
        <v>188.76499999999999</v>
      </c>
      <c r="G25" s="18">
        <v>187.631</v>
      </c>
      <c r="H25" s="18">
        <v>2</v>
      </c>
      <c r="I25" s="58">
        <v>188.785</v>
      </c>
      <c r="J25" s="18">
        <v>187.61099999999999</v>
      </c>
      <c r="K25" s="18">
        <v>1.1739999999999999</v>
      </c>
      <c r="L25" s="18">
        <v>1.1739999999999999</v>
      </c>
      <c r="M25" s="67">
        <v>189.959</v>
      </c>
      <c r="N25" s="18" t="s">
        <v>170</v>
      </c>
      <c r="O25" s="18">
        <f t="shared" si="3"/>
        <v>117.4</v>
      </c>
      <c r="Q25" s="18">
        <f t="shared" si="4"/>
        <v>2.5</v>
      </c>
      <c r="R25" s="36">
        <f t="shared" si="5"/>
        <v>29350</v>
      </c>
      <c r="S25" s="36" t="str">
        <f t="shared" si="6"/>
        <v/>
      </c>
      <c r="T25" s="38">
        <f t="shared" si="0"/>
        <v>29350</v>
      </c>
      <c r="U25" s="40">
        <f t="shared" si="12"/>
        <v>1416517</v>
      </c>
      <c r="V25" s="18">
        <f t="shared" si="7"/>
        <v>25000</v>
      </c>
      <c r="W25" s="18">
        <f t="shared" si="8"/>
        <v>1</v>
      </c>
      <c r="AB25" s="8" t="s">
        <v>17</v>
      </c>
      <c r="AC25" s="54">
        <f>S133</f>
        <v>922108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80</v>
      </c>
      <c r="C26" s="18" t="s">
        <v>80</v>
      </c>
      <c r="D26" s="19" t="s">
        <v>107</v>
      </c>
      <c r="E26" s="55">
        <v>0.33333333333333331</v>
      </c>
      <c r="F26" s="18">
        <v>187.983</v>
      </c>
      <c r="G26" s="18">
        <v>187.411</v>
      </c>
      <c r="H26" s="18">
        <v>2</v>
      </c>
      <c r="I26" s="58">
        <v>188.00299999999999</v>
      </c>
      <c r="J26" s="18">
        <v>187.39099999999999</v>
      </c>
      <c r="K26" s="18">
        <v>0.61099999999999999</v>
      </c>
      <c r="L26" s="18">
        <v>0.61099999999999999</v>
      </c>
      <c r="M26" s="67">
        <v>188.614</v>
      </c>
      <c r="N26" s="18" t="s">
        <v>170</v>
      </c>
      <c r="O26" s="18">
        <f t="shared" si="3"/>
        <v>61.1</v>
      </c>
      <c r="Q26" s="18">
        <f t="shared" si="4"/>
        <v>4.9000000000000004</v>
      </c>
      <c r="R26" s="36">
        <f t="shared" si="5"/>
        <v>29939</v>
      </c>
      <c r="S26" s="36" t="str">
        <f t="shared" si="6"/>
        <v/>
      </c>
      <c r="T26" s="38">
        <f t="shared" si="0"/>
        <v>29939</v>
      </c>
      <c r="U26" s="40">
        <f t="shared" si="12"/>
        <v>1446456</v>
      </c>
      <c r="V26" s="18">
        <f t="shared" si="7"/>
        <v>49000</v>
      </c>
      <c r="W26" s="18">
        <f t="shared" si="8"/>
        <v>1</v>
      </c>
      <c r="AB26" s="8" t="s">
        <v>18</v>
      </c>
      <c r="AC26" s="53">
        <f>AC24-AC25</f>
        <v>1607469</v>
      </c>
      <c r="AG26" s="18">
        <f t="shared" si="1"/>
        <v>1</v>
      </c>
      <c r="AH26" s="18">
        <f t="shared" si="2"/>
        <v>0</v>
      </c>
      <c r="AI26" s="18">
        <f t="shared" si="9"/>
        <v>1</v>
      </c>
      <c r="AJ26" s="18">
        <f t="shared" si="10"/>
        <v>0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80</v>
      </c>
      <c r="C27" s="18" t="s">
        <v>80</v>
      </c>
      <c r="D27" s="19" t="s">
        <v>108</v>
      </c>
      <c r="E27" s="55">
        <v>0.58333333333333337</v>
      </c>
      <c r="F27" s="18">
        <v>187.16499999999999</v>
      </c>
      <c r="G27" s="18">
        <v>186.65</v>
      </c>
      <c r="H27" s="18">
        <v>2</v>
      </c>
      <c r="I27" s="58">
        <v>187.185</v>
      </c>
      <c r="J27" s="18">
        <v>186.63</v>
      </c>
      <c r="K27" s="18">
        <v>0.55500000000000005</v>
      </c>
      <c r="L27" s="18">
        <v>0.55500000000000005</v>
      </c>
      <c r="M27" s="67">
        <v>187.74</v>
      </c>
      <c r="N27" s="18" t="s">
        <v>171</v>
      </c>
      <c r="P27" s="18">
        <f t="shared" si="13"/>
        <v>55.5</v>
      </c>
      <c r="Q27" s="18">
        <f t="shared" si="4"/>
        <v>5.4</v>
      </c>
      <c r="R27" s="36" t="str">
        <f t="shared" si="5"/>
        <v/>
      </c>
      <c r="S27" s="36">
        <f t="shared" si="6"/>
        <v>29970</v>
      </c>
      <c r="T27" s="38">
        <f t="shared" si="0"/>
        <v>-29970</v>
      </c>
      <c r="U27" s="40">
        <f t="shared" si="12"/>
        <v>1416486</v>
      </c>
      <c r="V27" s="18">
        <f t="shared" si="7"/>
        <v>54000</v>
      </c>
      <c r="W27" s="18">
        <f t="shared" si="8"/>
        <v>0</v>
      </c>
      <c r="AB27" s="8" t="s">
        <v>1</v>
      </c>
      <c r="AC27" s="61">
        <f>ROUNDDOWN(AC24/AC17,3)</f>
        <v>29075.597000000002</v>
      </c>
      <c r="AG27" s="18">
        <f t="shared" si="1"/>
        <v>1</v>
      </c>
      <c r="AH27" s="18">
        <f t="shared" si="2"/>
        <v>0</v>
      </c>
      <c r="AI27" s="18">
        <f t="shared" si="9"/>
        <v>0</v>
      </c>
      <c r="AJ27" s="18">
        <f t="shared" si="10"/>
        <v>1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79</v>
      </c>
      <c r="C28" s="18" t="s">
        <v>79</v>
      </c>
      <c r="D28" s="19" t="s">
        <v>109</v>
      </c>
      <c r="E28" s="55">
        <v>0.375</v>
      </c>
      <c r="F28" s="18">
        <v>187.80600000000001</v>
      </c>
      <c r="G28" s="18">
        <v>188.54900000000001</v>
      </c>
      <c r="H28" s="18">
        <v>2</v>
      </c>
      <c r="I28" s="18">
        <v>187.786</v>
      </c>
      <c r="J28" s="18">
        <v>188.56899999999999</v>
      </c>
      <c r="K28" s="18">
        <v>0.78200000000000003</v>
      </c>
      <c r="L28" s="18">
        <v>0.78200000000000003</v>
      </c>
      <c r="M28" s="67">
        <v>187.00399999999999</v>
      </c>
      <c r="N28" s="18" t="s">
        <v>170</v>
      </c>
      <c r="O28" s="18">
        <f t="shared" si="3"/>
        <v>78.2</v>
      </c>
      <c r="Q28" s="18">
        <f t="shared" si="4"/>
        <v>3.8</v>
      </c>
      <c r="R28" s="36">
        <f t="shared" si="5"/>
        <v>29716</v>
      </c>
      <c r="S28" s="36" t="str">
        <f t="shared" si="6"/>
        <v/>
      </c>
      <c r="T28" s="38">
        <f t="shared" si="0"/>
        <v>29716</v>
      </c>
      <c r="U28" s="40">
        <f t="shared" si="12"/>
        <v>1446202</v>
      </c>
      <c r="V28" s="18">
        <f t="shared" si="7"/>
        <v>38000</v>
      </c>
      <c r="W28" s="18">
        <f t="shared" si="8"/>
        <v>1</v>
      </c>
      <c r="AB28" s="8" t="s">
        <v>2</v>
      </c>
      <c r="AC28" s="61">
        <f>ROUNDDOWN(AC25/AC21,3)</f>
        <v>29745.419000000002</v>
      </c>
      <c r="AG28" s="18">
        <f t="shared" si="1"/>
        <v>0</v>
      </c>
      <c r="AH28" s="18">
        <f t="shared" si="2"/>
        <v>1</v>
      </c>
      <c r="AI28" s="18">
        <f t="shared" si="9"/>
        <v>1</v>
      </c>
      <c r="AJ28" s="18">
        <f t="shared" si="10"/>
        <v>0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79</v>
      </c>
      <c r="C29" s="18" t="s">
        <v>79</v>
      </c>
      <c r="D29" s="19" t="s">
        <v>109</v>
      </c>
      <c r="E29" s="55">
        <v>0.125</v>
      </c>
      <c r="F29" s="18">
        <v>188.947</v>
      </c>
      <c r="G29" s="18">
        <v>189.447</v>
      </c>
      <c r="H29" s="18">
        <v>2</v>
      </c>
      <c r="I29" s="18">
        <v>188.92699999999999</v>
      </c>
      <c r="J29" s="18">
        <v>189.46700000000001</v>
      </c>
      <c r="K29" s="18">
        <v>0.54</v>
      </c>
      <c r="L29" s="18">
        <v>0.54</v>
      </c>
      <c r="M29" s="67">
        <v>188.387</v>
      </c>
      <c r="N29" s="18" t="s">
        <v>170</v>
      </c>
      <c r="O29" s="18">
        <f t="shared" si="3"/>
        <v>54</v>
      </c>
      <c r="Q29" s="18">
        <f t="shared" si="4"/>
        <v>5.5</v>
      </c>
      <c r="R29" s="36">
        <f t="shared" si="5"/>
        <v>29700</v>
      </c>
      <c r="S29" s="36" t="str">
        <f t="shared" si="6"/>
        <v/>
      </c>
      <c r="T29" s="38">
        <f t="shared" si="0"/>
        <v>29700</v>
      </c>
      <c r="U29" s="40">
        <f t="shared" si="12"/>
        <v>1475902</v>
      </c>
      <c r="V29" s="18">
        <f t="shared" si="7"/>
        <v>55000</v>
      </c>
      <c r="W29" s="18">
        <f t="shared" si="8"/>
        <v>1</v>
      </c>
      <c r="AB29" s="8" t="s">
        <v>19</v>
      </c>
      <c r="AC29" s="11">
        <v>13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79</v>
      </c>
      <c r="C30" s="18" t="s">
        <v>79</v>
      </c>
      <c r="D30" s="19" t="s">
        <v>110</v>
      </c>
      <c r="E30" s="55">
        <v>0.375</v>
      </c>
      <c r="F30" s="18">
        <v>190.93799999999999</v>
      </c>
      <c r="G30" s="18">
        <v>191.39</v>
      </c>
      <c r="H30" s="18">
        <v>2</v>
      </c>
      <c r="I30" s="18">
        <v>190.91800000000001</v>
      </c>
      <c r="J30" s="18">
        <v>191.41</v>
      </c>
      <c r="K30" s="18">
        <v>0.49099999999999999</v>
      </c>
      <c r="L30" s="18">
        <v>0.49099999999999999</v>
      </c>
      <c r="M30" s="67">
        <v>190.42699999999999</v>
      </c>
      <c r="N30" s="18" t="s">
        <v>170</v>
      </c>
      <c r="O30" s="18">
        <f t="shared" si="3"/>
        <v>49.1</v>
      </c>
      <c r="Q30" s="18">
        <f t="shared" si="4"/>
        <v>6.1</v>
      </c>
      <c r="R30" s="36">
        <f t="shared" si="5"/>
        <v>29951</v>
      </c>
      <c r="S30" s="36" t="str">
        <f t="shared" si="6"/>
        <v/>
      </c>
      <c r="T30" s="38">
        <f t="shared" si="0"/>
        <v>29951</v>
      </c>
      <c r="U30" s="40">
        <f t="shared" si="12"/>
        <v>1505853</v>
      </c>
      <c r="V30" s="18">
        <f t="shared" si="7"/>
        <v>61000</v>
      </c>
      <c r="W30" s="18">
        <f t="shared" si="8"/>
        <v>1</v>
      </c>
      <c r="AB30" s="8" t="s">
        <v>20</v>
      </c>
      <c r="AC30" s="11">
        <v>4</v>
      </c>
      <c r="AG30" s="18">
        <f t="shared" si="1"/>
        <v>0</v>
      </c>
      <c r="AH30" s="18">
        <f t="shared" si="2"/>
        <v>1</v>
      </c>
      <c r="AI30" s="18">
        <f t="shared" si="9"/>
        <v>1</v>
      </c>
      <c r="AJ30" s="18">
        <f t="shared" si="10"/>
        <v>0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79</v>
      </c>
      <c r="C31" s="18" t="s">
        <v>79</v>
      </c>
      <c r="D31" s="19" t="s">
        <v>111</v>
      </c>
      <c r="E31" s="55">
        <v>0.58333333333333337</v>
      </c>
      <c r="F31" s="18">
        <v>192.02799999999999</v>
      </c>
      <c r="G31" s="18">
        <v>192.244</v>
      </c>
      <c r="H31" s="18">
        <v>2</v>
      </c>
      <c r="I31" s="18">
        <v>192.00800000000001</v>
      </c>
      <c r="J31" s="18">
        <v>192.26400000000001</v>
      </c>
      <c r="K31" s="18">
        <v>0.25600000000000001</v>
      </c>
      <c r="L31" s="18">
        <v>0.25600000000000001</v>
      </c>
      <c r="M31" s="67">
        <v>191.75200000000001</v>
      </c>
      <c r="N31" s="18" t="s">
        <v>170</v>
      </c>
      <c r="O31" s="18">
        <f t="shared" si="3"/>
        <v>25.6</v>
      </c>
      <c r="Q31" s="18">
        <f t="shared" si="4"/>
        <v>11.7</v>
      </c>
      <c r="R31" s="36">
        <f t="shared" si="5"/>
        <v>29952</v>
      </c>
      <c r="S31" s="36" t="str">
        <f t="shared" si="6"/>
        <v/>
      </c>
      <c r="T31" s="38">
        <f t="shared" si="0"/>
        <v>29952</v>
      </c>
      <c r="U31" s="40">
        <f t="shared" si="12"/>
        <v>1535805</v>
      </c>
      <c r="V31" s="18">
        <f t="shared" si="7"/>
        <v>117000</v>
      </c>
      <c r="W31" s="18">
        <f t="shared" si="8"/>
        <v>1</v>
      </c>
      <c r="AB31" s="8" t="s">
        <v>21</v>
      </c>
      <c r="AC31" s="16">
        <f>O133</f>
        <v>237.7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80</v>
      </c>
      <c r="C32" s="18" t="s">
        <v>79</v>
      </c>
      <c r="D32" s="19" t="s">
        <v>112</v>
      </c>
      <c r="E32" s="55">
        <v>0.45833333333333331</v>
      </c>
      <c r="F32" s="18">
        <v>191.98599999999999</v>
      </c>
      <c r="G32" s="18">
        <v>192.869</v>
      </c>
      <c r="H32" s="18">
        <v>2</v>
      </c>
      <c r="I32" s="18">
        <v>191.96600000000001</v>
      </c>
      <c r="J32" s="18">
        <v>192.88900000000001</v>
      </c>
      <c r="K32" s="18">
        <v>0.92300000000000004</v>
      </c>
      <c r="L32" s="18">
        <v>0.92300000000000004</v>
      </c>
      <c r="M32" s="67">
        <v>191.04300000000001</v>
      </c>
      <c r="N32" s="18" t="s">
        <v>171</v>
      </c>
      <c r="P32" s="18">
        <f t="shared" si="13"/>
        <v>92.3</v>
      </c>
      <c r="Q32" s="18">
        <f t="shared" si="4"/>
        <v>3.2</v>
      </c>
      <c r="R32" s="36" t="str">
        <f t="shared" si="5"/>
        <v/>
      </c>
      <c r="S32" s="36">
        <f t="shared" si="6"/>
        <v>29536</v>
      </c>
      <c r="T32" s="38">
        <f t="shared" si="0"/>
        <v>-29536</v>
      </c>
      <c r="U32" s="40">
        <f t="shared" si="12"/>
        <v>1506269</v>
      </c>
      <c r="V32" s="18">
        <f t="shared" si="7"/>
        <v>32000</v>
      </c>
      <c r="W32" s="18">
        <f t="shared" si="8"/>
        <v>0</v>
      </c>
      <c r="AB32" s="9" t="s">
        <v>0</v>
      </c>
      <c r="AC32" s="29">
        <f>ROUNDDOWN((AC20/AC19)*1,2)</f>
        <v>0.69</v>
      </c>
      <c r="AG32" s="18">
        <f t="shared" si="1"/>
        <v>0</v>
      </c>
      <c r="AH32" s="18">
        <f t="shared" si="2"/>
        <v>1</v>
      </c>
      <c r="AI32" s="18">
        <f t="shared" si="9"/>
        <v>0</v>
      </c>
      <c r="AJ32" s="18">
        <f t="shared" si="10"/>
        <v>1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79</v>
      </c>
      <c r="C33" s="18" t="s">
        <v>79</v>
      </c>
      <c r="D33" s="19" t="s">
        <v>113</v>
      </c>
      <c r="E33" s="55">
        <v>0.125</v>
      </c>
      <c r="F33" s="18">
        <v>192.559</v>
      </c>
      <c r="G33" s="18">
        <v>193.00200000000001</v>
      </c>
      <c r="H33" s="18">
        <v>2</v>
      </c>
      <c r="I33" s="58">
        <v>192.53899999999999</v>
      </c>
      <c r="J33" s="18">
        <v>193.02199999999999</v>
      </c>
      <c r="K33" s="18">
        <v>0.48299999999999998</v>
      </c>
      <c r="L33" s="18">
        <v>0.48299999999999998</v>
      </c>
      <c r="M33" s="67">
        <v>192.05600000000001</v>
      </c>
      <c r="N33" s="18" t="s">
        <v>170</v>
      </c>
      <c r="O33" s="18">
        <f t="shared" si="3"/>
        <v>48.3</v>
      </c>
      <c r="Q33" s="18">
        <f t="shared" si="4"/>
        <v>6.2</v>
      </c>
      <c r="R33" s="36">
        <f t="shared" si="5"/>
        <v>29946</v>
      </c>
      <c r="S33" s="36" t="str">
        <f t="shared" si="6"/>
        <v/>
      </c>
      <c r="T33" s="38">
        <f t="shared" si="0"/>
        <v>29946</v>
      </c>
      <c r="U33" s="40">
        <f t="shared" si="12"/>
        <v>1536215</v>
      </c>
      <c r="V33" s="18">
        <f t="shared" si="7"/>
        <v>62000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79</v>
      </c>
      <c r="C34" s="18" t="s">
        <v>79</v>
      </c>
      <c r="D34" s="19" t="s">
        <v>114</v>
      </c>
      <c r="E34" s="55">
        <v>0.79166666666666663</v>
      </c>
      <c r="F34" s="18">
        <v>192.458</v>
      </c>
      <c r="G34" s="18">
        <v>193.37899999999999</v>
      </c>
      <c r="H34" s="18">
        <v>2</v>
      </c>
      <c r="I34" s="58">
        <v>192.43799999999999</v>
      </c>
      <c r="J34" s="18">
        <v>193.399</v>
      </c>
      <c r="K34" s="18">
        <v>0.96099999999999997</v>
      </c>
      <c r="L34" s="18">
        <v>0.96099999999999997</v>
      </c>
      <c r="M34" s="67">
        <v>191.477</v>
      </c>
      <c r="N34" s="18" t="s">
        <v>171</v>
      </c>
      <c r="P34" s="18">
        <f t="shared" si="13"/>
        <v>96.1</v>
      </c>
      <c r="Q34" s="18">
        <f t="shared" si="4"/>
        <v>3.1</v>
      </c>
      <c r="R34" s="36" t="str">
        <f t="shared" si="5"/>
        <v/>
      </c>
      <c r="S34" s="36">
        <f t="shared" si="6"/>
        <v>29791</v>
      </c>
      <c r="T34" s="38">
        <f t="shared" si="0"/>
        <v>-29791</v>
      </c>
      <c r="U34" s="40">
        <f t="shared" si="12"/>
        <v>1506424</v>
      </c>
      <c r="V34" s="18">
        <f t="shared" si="7"/>
        <v>31000</v>
      </c>
      <c r="W34" s="18">
        <f t="shared" si="8"/>
        <v>0</v>
      </c>
      <c r="AB34" s="49" t="s">
        <v>70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0</v>
      </c>
      <c r="AJ34" s="18">
        <f t="shared" si="10"/>
        <v>1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79</v>
      </c>
      <c r="C35" s="18" t="s">
        <v>80</v>
      </c>
      <c r="D35" s="19" t="s">
        <v>115</v>
      </c>
      <c r="E35" s="55">
        <v>0.58333333333333337</v>
      </c>
      <c r="F35" s="18">
        <v>194.452</v>
      </c>
      <c r="G35" s="18">
        <v>194.071</v>
      </c>
      <c r="H35" s="18">
        <v>2</v>
      </c>
      <c r="I35" s="58">
        <v>194.47200000000001</v>
      </c>
      <c r="J35" s="18">
        <v>194.05099999999999</v>
      </c>
      <c r="K35" s="18">
        <v>0.42099999999999999</v>
      </c>
      <c r="L35" s="18">
        <v>0.42099999999999999</v>
      </c>
      <c r="M35" s="67">
        <v>194.893</v>
      </c>
      <c r="N35" s="18" t="s">
        <v>170</v>
      </c>
      <c r="O35" s="18">
        <f t="shared" si="3"/>
        <v>42.1</v>
      </c>
      <c r="Q35" s="18">
        <f t="shared" si="4"/>
        <v>7.1</v>
      </c>
      <c r="R35" s="36">
        <f t="shared" si="5"/>
        <v>29891</v>
      </c>
      <c r="S35" s="36" t="str">
        <f t="shared" si="6"/>
        <v/>
      </c>
      <c r="T35" s="38">
        <f t="shared" si="0"/>
        <v>29891</v>
      </c>
      <c r="U35" s="40">
        <f t="shared" si="12"/>
        <v>1536315</v>
      </c>
      <c r="V35" s="18">
        <f t="shared" si="7"/>
        <v>71000</v>
      </c>
      <c r="W35" s="18">
        <f t="shared" si="8"/>
        <v>1</v>
      </c>
      <c r="AB35" s="45" t="s">
        <v>175</v>
      </c>
      <c r="AC35" s="47">
        <v>0.01</v>
      </c>
      <c r="AD35" s="47">
        <v>0.02</v>
      </c>
      <c r="AE35" s="47">
        <v>0.03</v>
      </c>
      <c r="AG35" s="18">
        <f t="shared" si="1"/>
        <v>1</v>
      </c>
      <c r="AH35" s="18">
        <f t="shared" si="2"/>
        <v>0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79</v>
      </c>
      <c r="C36" s="18" t="s">
        <v>79</v>
      </c>
      <c r="D36" s="19" t="s">
        <v>116</v>
      </c>
      <c r="E36" s="55">
        <v>0.75</v>
      </c>
      <c r="F36" s="18">
        <v>194.76</v>
      </c>
      <c r="G36" s="18">
        <v>195.51599999999999</v>
      </c>
      <c r="H36" s="18">
        <v>2</v>
      </c>
      <c r="I36" s="58">
        <v>194.74</v>
      </c>
      <c r="J36" s="18">
        <v>195.536</v>
      </c>
      <c r="K36" s="18">
        <v>0.79500000000000004</v>
      </c>
      <c r="L36" s="18">
        <v>0.79500000000000004</v>
      </c>
      <c r="M36" s="67">
        <v>193.94499999999999</v>
      </c>
      <c r="N36" s="18" t="s">
        <v>170</v>
      </c>
      <c r="O36" s="18">
        <f t="shared" si="3"/>
        <v>79.5</v>
      </c>
      <c r="Q36" s="18">
        <f t="shared" si="4"/>
        <v>3.7</v>
      </c>
      <c r="R36" s="36">
        <f t="shared" si="5"/>
        <v>29415</v>
      </c>
      <c r="S36" s="36" t="str">
        <f t="shared" si="6"/>
        <v/>
      </c>
      <c r="T36" s="38">
        <f t="shared" si="0"/>
        <v>29415</v>
      </c>
      <c r="U36" s="40">
        <f t="shared" si="12"/>
        <v>1565730</v>
      </c>
      <c r="V36" s="18">
        <f t="shared" si="7"/>
        <v>37000</v>
      </c>
      <c r="W36" s="18">
        <f t="shared" si="8"/>
        <v>1</v>
      </c>
      <c r="AB36" s="45" t="s">
        <v>71</v>
      </c>
      <c r="AC36" s="46">
        <v>527896</v>
      </c>
      <c r="AD36" s="46">
        <v>1066757</v>
      </c>
      <c r="AE36" s="48">
        <v>1607496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79</v>
      </c>
      <c r="C37" s="18" t="s">
        <v>80</v>
      </c>
      <c r="D37" s="19" t="s">
        <v>116</v>
      </c>
      <c r="E37" s="55">
        <v>0.20833333333333334</v>
      </c>
      <c r="F37" s="18">
        <v>195.02</v>
      </c>
      <c r="G37" s="18">
        <v>194.83199999999999</v>
      </c>
      <c r="H37" s="18">
        <v>2</v>
      </c>
      <c r="I37" s="58">
        <v>195.04</v>
      </c>
      <c r="J37" s="18">
        <v>194.81200000000001</v>
      </c>
      <c r="K37" s="18">
        <v>0.22700000000000001</v>
      </c>
      <c r="L37" s="18">
        <v>0.22700000000000001</v>
      </c>
      <c r="M37" s="67">
        <v>195.267</v>
      </c>
      <c r="N37" s="18" t="s">
        <v>170</v>
      </c>
      <c r="O37" s="18">
        <f t="shared" si="3"/>
        <v>22.7</v>
      </c>
      <c r="Q37" s="18">
        <f t="shared" si="4"/>
        <v>13.2</v>
      </c>
      <c r="R37" s="36">
        <f t="shared" si="5"/>
        <v>29964</v>
      </c>
      <c r="S37" s="36" t="str">
        <f t="shared" si="6"/>
        <v/>
      </c>
      <c r="T37" s="38">
        <f t="shared" si="0"/>
        <v>29964</v>
      </c>
      <c r="U37" s="40">
        <f t="shared" si="12"/>
        <v>1595694</v>
      </c>
      <c r="V37" s="18">
        <f t="shared" si="7"/>
        <v>132000</v>
      </c>
      <c r="W37" s="18">
        <f t="shared" si="8"/>
        <v>1</v>
      </c>
      <c r="Z37" s="40">
        <f>T133</f>
        <v>1607469</v>
      </c>
      <c r="AG37" s="18">
        <f t="shared" si="1"/>
        <v>1</v>
      </c>
      <c r="AH37" s="18">
        <f t="shared" si="2"/>
        <v>0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80</v>
      </c>
      <c r="C38" s="18" t="s">
        <v>80</v>
      </c>
      <c r="D38" s="19" t="s">
        <v>117</v>
      </c>
      <c r="E38" s="55">
        <v>0.375</v>
      </c>
      <c r="F38" s="18">
        <v>195.40100000000001</v>
      </c>
      <c r="G38" s="18">
        <v>195.053</v>
      </c>
      <c r="H38" s="18">
        <v>2</v>
      </c>
      <c r="I38" s="58">
        <v>195.42099999999999</v>
      </c>
      <c r="J38" s="18">
        <v>195.03299999999999</v>
      </c>
      <c r="K38" s="18">
        <v>0.38800000000000001</v>
      </c>
      <c r="L38" s="18">
        <v>0.38800000000000001</v>
      </c>
      <c r="M38" s="67">
        <v>195.809</v>
      </c>
      <c r="N38" s="18" t="s">
        <v>171</v>
      </c>
      <c r="P38" s="18">
        <f t="shared" si="13"/>
        <v>38.799999999999997</v>
      </c>
      <c r="Q38" s="18">
        <f t="shared" si="4"/>
        <v>7.7</v>
      </c>
      <c r="R38" s="36" t="str">
        <f t="shared" si="5"/>
        <v/>
      </c>
      <c r="S38" s="36">
        <f t="shared" si="6"/>
        <v>29876</v>
      </c>
      <c r="T38" s="38">
        <f t="shared" si="0"/>
        <v>-29876</v>
      </c>
      <c r="U38" s="40">
        <f t="shared" si="12"/>
        <v>1565818</v>
      </c>
      <c r="V38" s="18">
        <f t="shared" si="7"/>
        <v>77000</v>
      </c>
      <c r="W38" s="18">
        <f t="shared" si="8"/>
        <v>0</v>
      </c>
      <c r="AG38" s="18">
        <f t="shared" si="1"/>
        <v>1</v>
      </c>
      <c r="AH38" s="18">
        <f t="shared" si="2"/>
        <v>0</v>
      </c>
      <c r="AI38" s="18">
        <f t="shared" si="9"/>
        <v>0</v>
      </c>
      <c r="AJ38" s="18">
        <f t="shared" si="10"/>
        <v>1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80</v>
      </c>
      <c r="C39" s="18" t="s">
        <v>80</v>
      </c>
      <c r="D39" s="19" t="s">
        <v>118</v>
      </c>
      <c r="E39" s="55">
        <v>0.29166666666666669</v>
      </c>
      <c r="F39" s="18">
        <v>195.21700000000001</v>
      </c>
      <c r="G39" s="18">
        <v>194.96100000000001</v>
      </c>
      <c r="H39" s="18">
        <v>2</v>
      </c>
      <c r="I39" s="58">
        <v>195.23699999999999</v>
      </c>
      <c r="J39" s="18">
        <v>194.941</v>
      </c>
      <c r="K39" s="18">
        <v>0.29499999999999998</v>
      </c>
      <c r="L39" s="18">
        <v>0.29499999999999998</v>
      </c>
      <c r="M39" s="67">
        <v>195.53200000000001</v>
      </c>
      <c r="N39" s="18" t="s">
        <v>170</v>
      </c>
      <c r="O39" s="18">
        <f t="shared" si="3"/>
        <v>29.5</v>
      </c>
      <c r="Q39" s="18">
        <f t="shared" si="4"/>
        <v>10.1</v>
      </c>
      <c r="R39" s="36">
        <f t="shared" si="5"/>
        <v>29795</v>
      </c>
      <c r="S39" s="36" t="str">
        <f t="shared" si="6"/>
        <v/>
      </c>
      <c r="T39" s="38">
        <f t="shared" si="0"/>
        <v>29795</v>
      </c>
      <c r="U39" s="40">
        <f t="shared" si="12"/>
        <v>1595613</v>
      </c>
      <c r="V39" s="18">
        <f t="shared" si="7"/>
        <v>101000</v>
      </c>
      <c r="W39" s="18">
        <f t="shared" si="8"/>
        <v>1</v>
      </c>
      <c r="AG39" s="18">
        <f t="shared" si="1"/>
        <v>1</v>
      </c>
      <c r="AH39" s="18">
        <f t="shared" si="2"/>
        <v>0</v>
      </c>
      <c r="AI39" s="18">
        <f t="shared" si="9"/>
        <v>1</v>
      </c>
      <c r="AJ39" s="18">
        <f t="shared" si="10"/>
        <v>0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79</v>
      </c>
      <c r="C40" s="18" t="s">
        <v>79</v>
      </c>
      <c r="D40" s="19" t="s">
        <v>119</v>
      </c>
      <c r="E40" s="55">
        <v>0.66666666666666663</v>
      </c>
      <c r="F40" s="18">
        <v>194.71799999999999</v>
      </c>
      <c r="G40" s="18">
        <v>195.29499999999999</v>
      </c>
      <c r="H40" s="18">
        <v>2</v>
      </c>
      <c r="I40" s="18">
        <v>194.69800000000001</v>
      </c>
      <c r="J40" s="18">
        <v>195.315</v>
      </c>
      <c r="K40" s="18">
        <v>0.61599999999999999</v>
      </c>
      <c r="L40" s="18">
        <v>0.61599999999999999</v>
      </c>
      <c r="M40" s="67">
        <v>194.08199999999999</v>
      </c>
      <c r="N40" s="18" t="s">
        <v>171</v>
      </c>
      <c r="P40" s="18">
        <f t="shared" si="13"/>
        <v>61.6</v>
      </c>
      <c r="Q40" s="18">
        <f t="shared" si="4"/>
        <v>4.8</v>
      </c>
      <c r="R40" s="36" t="str">
        <f t="shared" si="5"/>
        <v/>
      </c>
      <c r="S40" s="36">
        <f t="shared" si="6"/>
        <v>29568</v>
      </c>
      <c r="T40" s="38">
        <f t="shared" si="0"/>
        <v>-29568</v>
      </c>
      <c r="U40" s="40">
        <f t="shared" si="12"/>
        <v>1566045</v>
      </c>
      <c r="V40" s="18">
        <f t="shared" si="7"/>
        <v>48000</v>
      </c>
      <c r="W40" s="18">
        <f t="shared" si="8"/>
        <v>0</v>
      </c>
      <c r="AG40" s="18">
        <f t="shared" si="1"/>
        <v>0</v>
      </c>
      <c r="AH40" s="18">
        <f t="shared" si="2"/>
        <v>1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80</v>
      </c>
      <c r="C41" s="18" t="s">
        <v>80</v>
      </c>
      <c r="D41" s="19" t="s">
        <v>119</v>
      </c>
      <c r="E41" s="55">
        <v>0.20833333333333334</v>
      </c>
      <c r="F41" s="18">
        <v>195.35300000000001</v>
      </c>
      <c r="G41" s="18">
        <v>195.203</v>
      </c>
      <c r="H41" s="18">
        <v>2</v>
      </c>
      <c r="I41" s="18">
        <v>195.37299999999999</v>
      </c>
      <c r="J41" s="18">
        <v>195.18299999999999</v>
      </c>
      <c r="K41" s="18">
        <v>0.189</v>
      </c>
      <c r="L41" s="18">
        <v>0.189</v>
      </c>
      <c r="M41" s="67">
        <v>195.56200000000001</v>
      </c>
      <c r="N41" s="18" t="s">
        <v>171</v>
      </c>
      <c r="P41" s="18">
        <f t="shared" si="13"/>
        <v>18.899999999999999</v>
      </c>
      <c r="Q41" s="18">
        <f t="shared" si="4"/>
        <v>15.8</v>
      </c>
      <c r="R41" s="36" t="str">
        <f t="shared" si="5"/>
        <v/>
      </c>
      <c r="S41" s="36">
        <f t="shared" si="6"/>
        <v>29862</v>
      </c>
      <c r="T41" s="38">
        <f t="shared" si="0"/>
        <v>-29862</v>
      </c>
      <c r="U41" s="40">
        <f t="shared" si="12"/>
        <v>1536183</v>
      </c>
      <c r="V41" s="18">
        <f t="shared" si="7"/>
        <v>158000</v>
      </c>
      <c r="W41" s="18">
        <f t="shared" si="8"/>
        <v>0</v>
      </c>
      <c r="AG41" s="18">
        <f t="shared" si="1"/>
        <v>1</v>
      </c>
      <c r="AH41" s="18">
        <f t="shared" si="2"/>
        <v>0</v>
      </c>
      <c r="AI41" s="18">
        <f t="shared" si="9"/>
        <v>0</v>
      </c>
      <c r="AJ41" s="18">
        <f t="shared" si="10"/>
        <v>1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80</v>
      </c>
      <c r="C42" s="25" t="s">
        <v>80</v>
      </c>
      <c r="D42" s="30" t="s">
        <v>119</v>
      </c>
      <c r="E42" s="55">
        <v>8.3333333333333329E-2</v>
      </c>
      <c r="F42" s="18">
        <v>195.36699999999999</v>
      </c>
      <c r="G42" s="18">
        <v>195.18199999999999</v>
      </c>
      <c r="H42" s="18">
        <v>2</v>
      </c>
      <c r="I42" s="18">
        <v>195.387</v>
      </c>
      <c r="J42" s="18">
        <v>195.16200000000001</v>
      </c>
      <c r="K42" s="18">
        <v>0.224</v>
      </c>
      <c r="L42" s="18">
        <v>0.224</v>
      </c>
      <c r="M42" s="67">
        <v>195.61099999999999</v>
      </c>
      <c r="N42" s="18" t="s">
        <v>171</v>
      </c>
      <c r="P42" s="18">
        <f t="shared" si="13"/>
        <v>22.4</v>
      </c>
      <c r="Q42" s="18">
        <f t="shared" si="4"/>
        <v>13.3</v>
      </c>
      <c r="R42" s="36" t="str">
        <f t="shared" si="5"/>
        <v/>
      </c>
      <c r="S42" s="36">
        <f t="shared" si="6"/>
        <v>29792</v>
      </c>
      <c r="T42" s="38">
        <f t="shared" si="0"/>
        <v>-29792</v>
      </c>
      <c r="U42" s="40">
        <f t="shared" si="12"/>
        <v>1506391</v>
      </c>
      <c r="V42" s="18">
        <f t="shared" si="7"/>
        <v>133000</v>
      </c>
      <c r="W42" s="18">
        <f t="shared" si="8"/>
        <v>0</v>
      </c>
      <c r="AG42" s="18">
        <f t="shared" si="1"/>
        <v>1</v>
      </c>
      <c r="AH42" s="18">
        <f t="shared" si="2"/>
        <v>0</v>
      </c>
      <c r="AI42" s="18">
        <f t="shared" si="9"/>
        <v>0</v>
      </c>
      <c r="AJ42" s="18">
        <f t="shared" si="10"/>
        <v>1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80</v>
      </c>
      <c r="C43" s="18" t="s">
        <v>79</v>
      </c>
      <c r="D43" s="19" t="s">
        <v>120</v>
      </c>
      <c r="E43" s="55">
        <v>0.29166666666666669</v>
      </c>
      <c r="F43" s="18">
        <v>194.85400000000001</v>
      </c>
      <c r="G43" s="18">
        <v>195.06299999999999</v>
      </c>
      <c r="H43" s="18">
        <v>2</v>
      </c>
      <c r="I43" s="58">
        <v>194.834</v>
      </c>
      <c r="J43" s="18">
        <v>195.083</v>
      </c>
      <c r="K43" s="18">
        <v>0.248</v>
      </c>
      <c r="L43" s="18">
        <v>0.248</v>
      </c>
      <c r="M43" s="67">
        <v>194.58600000000001</v>
      </c>
      <c r="N43" s="18" t="s">
        <v>170</v>
      </c>
      <c r="O43" s="18">
        <f t="shared" si="3"/>
        <v>24.8</v>
      </c>
      <c r="Q43" s="18">
        <f t="shared" si="4"/>
        <v>12</v>
      </c>
      <c r="R43" s="36">
        <f t="shared" si="5"/>
        <v>29760</v>
      </c>
      <c r="S43" s="36" t="str">
        <f t="shared" si="6"/>
        <v/>
      </c>
      <c r="T43" s="38">
        <f t="shared" si="0"/>
        <v>29760</v>
      </c>
      <c r="U43" s="40">
        <f t="shared" si="12"/>
        <v>1536151</v>
      </c>
      <c r="V43" s="18">
        <f t="shared" si="7"/>
        <v>120000</v>
      </c>
      <c r="W43" s="18">
        <f t="shared" si="8"/>
        <v>1</v>
      </c>
      <c r="AG43" s="18">
        <f t="shared" si="1"/>
        <v>0</v>
      </c>
      <c r="AH43" s="18">
        <f t="shared" si="2"/>
        <v>1</v>
      </c>
      <c r="AI43" s="18">
        <f t="shared" si="9"/>
        <v>1</v>
      </c>
      <c r="AJ43" s="18">
        <f t="shared" si="10"/>
        <v>0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80</v>
      </c>
      <c r="C44" s="18" t="s">
        <v>80</v>
      </c>
      <c r="D44" s="19" t="s">
        <v>121</v>
      </c>
      <c r="E44" s="55">
        <v>0.20833333333333334</v>
      </c>
      <c r="F44" s="18">
        <v>193.119</v>
      </c>
      <c r="G44" s="18">
        <v>192.95400000000001</v>
      </c>
      <c r="H44" s="18">
        <v>2</v>
      </c>
      <c r="I44" s="58">
        <v>193.13900000000001</v>
      </c>
      <c r="J44" s="18">
        <v>192.934</v>
      </c>
      <c r="K44" s="18">
        <v>0.20499999999999999</v>
      </c>
      <c r="L44" s="18">
        <v>0.20499999999999999</v>
      </c>
      <c r="M44" s="67">
        <v>193.34399999999999</v>
      </c>
      <c r="N44" s="18" t="s">
        <v>170</v>
      </c>
      <c r="O44" s="18">
        <f t="shared" si="3"/>
        <v>20.5</v>
      </c>
      <c r="Q44" s="18">
        <f t="shared" si="4"/>
        <v>14.6</v>
      </c>
      <c r="R44" s="36">
        <f t="shared" si="5"/>
        <v>29930</v>
      </c>
      <c r="S44" s="36" t="str">
        <f t="shared" si="6"/>
        <v/>
      </c>
      <c r="T44" s="38">
        <f t="shared" si="0"/>
        <v>29930</v>
      </c>
      <c r="U44" s="40">
        <f t="shared" si="12"/>
        <v>1566081</v>
      </c>
      <c r="V44" s="18">
        <f t="shared" si="7"/>
        <v>146000</v>
      </c>
      <c r="W44" s="18">
        <f t="shared" si="8"/>
        <v>1</v>
      </c>
      <c r="AG44" s="18">
        <f t="shared" si="1"/>
        <v>1</v>
      </c>
      <c r="AH44" s="18">
        <f t="shared" si="2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80</v>
      </c>
      <c r="C45" s="18" t="s">
        <v>80</v>
      </c>
      <c r="D45" s="19" t="s">
        <v>122</v>
      </c>
      <c r="E45" s="55">
        <v>0.375</v>
      </c>
      <c r="F45" s="18">
        <v>193.11500000000001</v>
      </c>
      <c r="G45" s="18">
        <v>192.67099999999999</v>
      </c>
      <c r="H45" s="18">
        <v>2</v>
      </c>
      <c r="I45" s="58">
        <v>193.13499999999999</v>
      </c>
      <c r="J45" s="18">
        <v>192.65100000000001</v>
      </c>
      <c r="K45" s="18">
        <v>0.48299999999999998</v>
      </c>
      <c r="L45" s="18">
        <v>0.48299999999999998</v>
      </c>
      <c r="M45" s="67">
        <v>193.61799999999999</v>
      </c>
      <c r="N45" s="18" t="s">
        <v>170</v>
      </c>
      <c r="O45" s="18">
        <f t="shared" si="3"/>
        <v>48.3</v>
      </c>
      <c r="Q45" s="18">
        <f t="shared" si="4"/>
        <v>6.2</v>
      </c>
      <c r="R45" s="36">
        <f t="shared" si="5"/>
        <v>29946</v>
      </c>
      <c r="S45" s="36" t="str">
        <f t="shared" si="6"/>
        <v/>
      </c>
      <c r="T45" s="38">
        <f t="shared" si="0"/>
        <v>29946</v>
      </c>
      <c r="U45" s="40">
        <f t="shared" si="12"/>
        <v>1596027</v>
      </c>
      <c r="V45" s="18">
        <f t="shared" si="7"/>
        <v>62000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80</v>
      </c>
      <c r="C46" s="18" t="s">
        <v>80</v>
      </c>
      <c r="D46" s="19" t="s">
        <v>122</v>
      </c>
      <c r="E46" s="55">
        <v>0.16666666666666666</v>
      </c>
      <c r="F46" s="18">
        <v>193.06200000000001</v>
      </c>
      <c r="G46" s="18">
        <v>192.381</v>
      </c>
      <c r="H46" s="18">
        <v>2</v>
      </c>
      <c r="I46" s="58">
        <v>193.08199999999999</v>
      </c>
      <c r="J46" s="18">
        <v>192.36099999999999</v>
      </c>
      <c r="K46" s="18">
        <v>0.72099999999999997</v>
      </c>
      <c r="L46" s="18">
        <v>0.72099999999999997</v>
      </c>
      <c r="M46" s="67">
        <v>193.803</v>
      </c>
      <c r="N46" s="18" t="s">
        <v>170</v>
      </c>
      <c r="O46" s="18">
        <f t="shared" si="3"/>
        <v>72.099999999999994</v>
      </c>
      <c r="Q46" s="18">
        <f t="shared" si="4"/>
        <v>4.0999999999999996</v>
      </c>
      <c r="R46" s="36">
        <f t="shared" si="5"/>
        <v>29561</v>
      </c>
      <c r="S46" s="36" t="str">
        <f t="shared" si="6"/>
        <v/>
      </c>
      <c r="T46" s="38">
        <f t="shared" si="0"/>
        <v>29561</v>
      </c>
      <c r="U46" s="40">
        <f t="shared" si="12"/>
        <v>1625588</v>
      </c>
      <c r="V46" s="18">
        <f t="shared" si="7"/>
        <v>41000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79</v>
      </c>
      <c r="C47" s="18" t="s">
        <v>80</v>
      </c>
      <c r="D47" s="19" t="s">
        <v>123</v>
      </c>
      <c r="E47" s="55">
        <v>0.70833333333333337</v>
      </c>
      <c r="F47" s="18">
        <v>191.93</v>
      </c>
      <c r="G47" s="18">
        <v>191.434</v>
      </c>
      <c r="H47" s="18">
        <v>2</v>
      </c>
      <c r="I47" s="18">
        <v>191.95</v>
      </c>
      <c r="J47" s="18">
        <v>191.41399999999999</v>
      </c>
      <c r="K47" s="18">
        <v>0.53600000000000003</v>
      </c>
      <c r="L47" s="18">
        <v>0.53600000000000003</v>
      </c>
      <c r="M47" s="67">
        <v>192.48599999999999</v>
      </c>
      <c r="N47" s="18" t="s">
        <v>170</v>
      </c>
      <c r="O47" s="18">
        <f t="shared" si="3"/>
        <v>53.6</v>
      </c>
      <c r="Q47" s="18">
        <f t="shared" si="4"/>
        <v>5.5</v>
      </c>
      <c r="R47" s="36">
        <f t="shared" si="5"/>
        <v>29480</v>
      </c>
      <c r="S47" s="36" t="str">
        <f t="shared" si="6"/>
        <v/>
      </c>
      <c r="T47" s="38">
        <f t="shared" si="0"/>
        <v>29480</v>
      </c>
      <c r="U47" s="40">
        <f t="shared" si="12"/>
        <v>1655068</v>
      </c>
      <c r="V47" s="18">
        <f t="shared" si="7"/>
        <v>55000</v>
      </c>
      <c r="W47" s="18">
        <f t="shared" si="8"/>
        <v>1</v>
      </c>
      <c r="AG47" s="18">
        <f t="shared" si="1"/>
        <v>1</v>
      </c>
      <c r="AH47" s="18">
        <f t="shared" si="2"/>
        <v>0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80</v>
      </c>
      <c r="C48" s="18" t="s">
        <v>80</v>
      </c>
      <c r="D48" s="19" t="s">
        <v>82</v>
      </c>
      <c r="E48" s="55">
        <v>0.70833333333333337</v>
      </c>
      <c r="F48" s="18">
        <v>192.047</v>
      </c>
      <c r="G48" s="18">
        <v>191.37100000000001</v>
      </c>
      <c r="H48" s="18">
        <v>2</v>
      </c>
      <c r="I48" s="58">
        <v>192.06700000000001</v>
      </c>
      <c r="J48" s="18">
        <v>191.351</v>
      </c>
      <c r="K48" s="18">
        <v>0.71599999999999997</v>
      </c>
      <c r="L48" s="18">
        <v>0.71599999999999997</v>
      </c>
      <c r="M48" s="67">
        <v>192.78299999999999</v>
      </c>
      <c r="N48" s="18" t="s">
        <v>170</v>
      </c>
      <c r="O48" s="18">
        <f t="shared" si="3"/>
        <v>71.599999999999994</v>
      </c>
      <c r="Q48" s="18">
        <f t="shared" si="4"/>
        <v>4.0999999999999996</v>
      </c>
      <c r="R48" s="36">
        <f t="shared" si="5"/>
        <v>29356</v>
      </c>
      <c r="S48" s="36" t="str">
        <f t="shared" si="6"/>
        <v/>
      </c>
      <c r="T48" s="38">
        <f t="shared" si="0"/>
        <v>29356</v>
      </c>
      <c r="U48" s="40">
        <f t="shared" si="12"/>
        <v>1684424</v>
      </c>
      <c r="V48" s="18">
        <f t="shared" si="7"/>
        <v>41000</v>
      </c>
      <c r="W48" s="18">
        <f t="shared" si="8"/>
        <v>1</v>
      </c>
      <c r="AG48" s="18">
        <f t="shared" si="1"/>
        <v>1</v>
      </c>
      <c r="AH48" s="18">
        <f t="shared" si="2"/>
        <v>0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80</v>
      </c>
      <c r="C49" s="18" t="s">
        <v>80</v>
      </c>
      <c r="D49" s="19" t="s">
        <v>82</v>
      </c>
      <c r="E49" s="55">
        <v>0.375</v>
      </c>
      <c r="F49" s="18">
        <v>191.66200000000001</v>
      </c>
      <c r="G49" s="18">
        <v>191.39400000000001</v>
      </c>
      <c r="H49" s="18">
        <v>2</v>
      </c>
      <c r="I49" s="58">
        <v>191.68199999999999</v>
      </c>
      <c r="J49" s="18">
        <v>191.374</v>
      </c>
      <c r="K49" s="18">
        <v>0.307</v>
      </c>
      <c r="L49" s="18">
        <v>0.307</v>
      </c>
      <c r="M49" s="67">
        <v>191.989</v>
      </c>
      <c r="N49" s="18" t="s">
        <v>170</v>
      </c>
      <c r="O49" s="18">
        <f t="shared" si="3"/>
        <v>30.7</v>
      </c>
      <c r="Q49" s="18">
        <f t="shared" si="4"/>
        <v>9.6999999999999993</v>
      </c>
      <c r="R49" s="36">
        <f t="shared" si="5"/>
        <v>29779</v>
      </c>
      <c r="S49" s="36" t="str">
        <f t="shared" si="6"/>
        <v/>
      </c>
      <c r="T49" s="38">
        <f t="shared" si="0"/>
        <v>29779</v>
      </c>
      <c r="U49" s="40">
        <f t="shared" si="12"/>
        <v>1714203</v>
      </c>
      <c r="V49" s="18">
        <f t="shared" si="7"/>
        <v>97000</v>
      </c>
      <c r="W49" s="18">
        <f t="shared" si="8"/>
        <v>1</v>
      </c>
      <c r="AG49" s="18">
        <f t="shared" si="1"/>
        <v>1</v>
      </c>
      <c r="AH49" s="18">
        <f t="shared" si="2"/>
        <v>0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80</v>
      </c>
      <c r="C50" s="18" t="s">
        <v>80</v>
      </c>
      <c r="D50" s="19" t="s">
        <v>93</v>
      </c>
      <c r="E50" s="55">
        <v>0.625</v>
      </c>
      <c r="F50" s="18">
        <v>191.56299999999999</v>
      </c>
      <c r="G50" s="18">
        <v>190.97800000000001</v>
      </c>
      <c r="H50" s="18">
        <v>2</v>
      </c>
      <c r="I50" s="58">
        <v>191.583</v>
      </c>
      <c r="J50" s="18">
        <v>190.958</v>
      </c>
      <c r="K50" s="18">
        <v>0.625</v>
      </c>
      <c r="L50" s="18">
        <v>0.625</v>
      </c>
      <c r="M50" s="67">
        <v>192.208</v>
      </c>
      <c r="N50" s="18" t="s">
        <v>170</v>
      </c>
      <c r="O50" s="18">
        <f t="shared" si="3"/>
        <v>62.5</v>
      </c>
      <c r="Q50" s="18">
        <f t="shared" si="4"/>
        <v>4.8</v>
      </c>
      <c r="R50" s="36">
        <f t="shared" si="5"/>
        <v>30000</v>
      </c>
      <c r="S50" s="36" t="str">
        <f t="shared" si="6"/>
        <v/>
      </c>
      <c r="T50" s="38">
        <f t="shared" si="0"/>
        <v>30000</v>
      </c>
      <c r="U50" s="40">
        <f t="shared" si="12"/>
        <v>1744203</v>
      </c>
      <c r="V50" s="18">
        <f t="shared" si="7"/>
        <v>48000</v>
      </c>
      <c r="W50" s="18">
        <f t="shared" si="8"/>
        <v>1</v>
      </c>
      <c r="AG50" s="18">
        <f t="shared" si="1"/>
        <v>1</v>
      </c>
      <c r="AH50" s="18">
        <f t="shared" si="2"/>
        <v>0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80</v>
      </c>
      <c r="C51" s="18" t="s">
        <v>80</v>
      </c>
      <c r="D51" s="30" t="s">
        <v>93</v>
      </c>
      <c r="E51" s="55">
        <v>0.41666666666666669</v>
      </c>
      <c r="F51" s="18">
        <v>190.84100000000001</v>
      </c>
      <c r="G51" s="18">
        <v>190.374</v>
      </c>
      <c r="H51" s="18">
        <v>2</v>
      </c>
      <c r="I51" s="58">
        <v>190.86099999999999</v>
      </c>
      <c r="J51" s="18">
        <v>190.35400000000001</v>
      </c>
      <c r="K51" s="18">
        <v>0.50600000000000001</v>
      </c>
      <c r="L51" s="18">
        <v>0.50600000000000001</v>
      </c>
      <c r="M51" s="67">
        <v>191.36699999999999</v>
      </c>
      <c r="N51" s="18" t="s">
        <v>170</v>
      </c>
      <c r="O51" s="18">
        <f t="shared" si="3"/>
        <v>50.6</v>
      </c>
      <c r="Q51" s="18">
        <f t="shared" si="4"/>
        <v>5.9</v>
      </c>
      <c r="R51" s="36">
        <f t="shared" si="5"/>
        <v>29854</v>
      </c>
      <c r="S51" s="36" t="str">
        <f t="shared" si="6"/>
        <v/>
      </c>
      <c r="T51" s="38">
        <f t="shared" si="0"/>
        <v>29854</v>
      </c>
      <c r="U51" s="40">
        <f t="shared" si="12"/>
        <v>1774057</v>
      </c>
      <c r="V51" s="18">
        <f t="shared" si="7"/>
        <v>59000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79</v>
      </c>
      <c r="C52" s="18" t="s">
        <v>80</v>
      </c>
      <c r="D52" s="30" t="s">
        <v>93</v>
      </c>
      <c r="E52" s="55">
        <v>8.3333333333333329E-2</v>
      </c>
      <c r="F52" s="18">
        <v>190.482</v>
      </c>
      <c r="G52" s="18">
        <v>190.29400000000001</v>
      </c>
      <c r="H52" s="18">
        <v>2</v>
      </c>
      <c r="I52" s="58">
        <v>190.50200000000001</v>
      </c>
      <c r="J52" s="18">
        <v>190.274</v>
      </c>
      <c r="K52" s="18">
        <v>0.22800000000000001</v>
      </c>
      <c r="L52" s="18">
        <v>0.22800000000000001</v>
      </c>
      <c r="M52" s="67">
        <v>190.73</v>
      </c>
      <c r="N52" s="18" t="s">
        <v>170</v>
      </c>
      <c r="O52" s="18">
        <f t="shared" si="3"/>
        <v>22.8</v>
      </c>
      <c r="Q52" s="18">
        <f t="shared" si="4"/>
        <v>13.1</v>
      </c>
      <c r="R52" s="36">
        <f t="shared" si="5"/>
        <v>29868</v>
      </c>
      <c r="S52" s="36" t="str">
        <f t="shared" si="6"/>
        <v/>
      </c>
      <c r="T52" s="38">
        <f t="shared" si="0"/>
        <v>29868</v>
      </c>
      <c r="U52" s="40">
        <f t="shared" si="12"/>
        <v>1803925</v>
      </c>
      <c r="V52" s="18">
        <f t="shared" si="7"/>
        <v>131000</v>
      </c>
      <c r="W52" s="18">
        <f t="shared" si="8"/>
        <v>1</v>
      </c>
      <c r="AG52" s="18">
        <f t="shared" si="1"/>
        <v>1</v>
      </c>
      <c r="AH52" s="18">
        <f t="shared" si="2"/>
        <v>0</v>
      </c>
      <c r="AI52" s="18">
        <f t="shared" si="9"/>
        <v>1</v>
      </c>
      <c r="AJ52" s="18">
        <f t="shared" si="10"/>
        <v>0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79</v>
      </c>
      <c r="C53" s="18" t="s">
        <v>80</v>
      </c>
      <c r="D53" s="30" t="s">
        <v>124</v>
      </c>
      <c r="E53" s="55">
        <v>0.875</v>
      </c>
      <c r="F53" s="18">
        <v>190.61</v>
      </c>
      <c r="G53" s="18">
        <v>190.261</v>
      </c>
      <c r="H53" s="18">
        <v>2</v>
      </c>
      <c r="I53" s="58">
        <v>190.63</v>
      </c>
      <c r="J53" s="18">
        <v>190.24100000000001</v>
      </c>
      <c r="K53" s="18">
        <v>0.38800000000000001</v>
      </c>
      <c r="L53" s="18">
        <v>0.38800000000000001</v>
      </c>
      <c r="M53" s="67">
        <v>191.018</v>
      </c>
      <c r="N53" s="18" t="s">
        <v>170</v>
      </c>
      <c r="O53" s="18">
        <f t="shared" si="3"/>
        <v>38.799999999999997</v>
      </c>
      <c r="Q53" s="18">
        <f t="shared" si="4"/>
        <v>7.7</v>
      </c>
      <c r="R53" s="36">
        <f t="shared" si="5"/>
        <v>29876</v>
      </c>
      <c r="S53" s="36" t="str">
        <f t="shared" si="6"/>
        <v/>
      </c>
      <c r="T53" s="38">
        <f t="shared" si="0"/>
        <v>29876</v>
      </c>
      <c r="U53" s="40">
        <f t="shared" si="12"/>
        <v>1833801</v>
      </c>
      <c r="V53" s="18">
        <f t="shared" si="7"/>
        <v>77000</v>
      </c>
      <c r="W53" s="18">
        <f t="shared" si="8"/>
        <v>1</v>
      </c>
      <c r="AG53" s="18">
        <f t="shared" si="1"/>
        <v>1</v>
      </c>
      <c r="AH53" s="18">
        <f t="shared" si="2"/>
        <v>0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79</v>
      </c>
      <c r="C54" s="18" t="s">
        <v>80</v>
      </c>
      <c r="D54" s="30" t="s">
        <v>124</v>
      </c>
      <c r="E54" s="55">
        <v>0.66666666666666663</v>
      </c>
      <c r="F54" s="18">
        <v>190.685</v>
      </c>
      <c r="G54" s="18">
        <v>190.167</v>
      </c>
      <c r="H54" s="18">
        <v>2</v>
      </c>
      <c r="I54" s="58">
        <v>190.70500000000001</v>
      </c>
      <c r="J54" s="18">
        <v>190.14699999999999</v>
      </c>
      <c r="K54" s="18">
        <v>0.55800000000000005</v>
      </c>
      <c r="L54" s="18">
        <v>0.55800000000000005</v>
      </c>
      <c r="M54" s="67">
        <v>191.26300000000001</v>
      </c>
      <c r="N54" s="18" t="s">
        <v>170</v>
      </c>
      <c r="O54" s="18">
        <f t="shared" si="3"/>
        <v>55.8</v>
      </c>
      <c r="Q54" s="18">
        <f t="shared" si="4"/>
        <v>5.3</v>
      </c>
      <c r="R54" s="36">
        <f t="shared" si="5"/>
        <v>29574</v>
      </c>
      <c r="S54" s="36" t="str">
        <f t="shared" si="6"/>
        <v/>
      </c>
      <c r="T54" s="38">
        <f t="shared" si="0"/>
        <v>29574</v>
      </c>
      <c r="U54" s="40">
        <f t="shared" si="12"/>
        <v>1863375</v>
      </c>
      <c r="V54" s="18">
        <f t="shared" si="7"/>
        <v>53000</v>
      </c>
      <c r="W54" s="18">
        <f t="shared" si="8"/>
        <v>1</v>
      </c>
      <c r="AG54" s="18">
        <f t="shared" si="1"/>
        <v>1</v>
      </c>
      <c r="AH54" s="18">
        <f t="shared" si="2"/>
        <v>0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80</v>
      </c>
      <c r="C55" s="18" t="s">
        <v>79</v>
      </c>
      <c r="D55" s="30" t="s">
        <v>125</v>
      </c>
      <c r="E55" s="55">
        <v>0.375</v>
      </c>
      <c r="F55" s="18">
        <v>191.19900000000001</v>
      </c>
      <c r="G55" s="18">
        <v>191.76300000000001</v>
      </c>
      <c r="H55" s="18">
        <v>2</v>
      </c>
      <c r="I55" s="18">
        <v>191.179</v>
      </c>
      <c r="J55" s="18">
        <v>191.78299999999999</v>
      </c>
      <c r="K55" s="18">
        <v>0.60299999999999998</v>
      </c>
      <c r="L55" s="18">
        <v>0.60299999999999998</v>
      </c>
      <c r="M55" s="67">
        <v>190.57599999999999</v>
      </c>
      <c r="N55" s="18" t="s">
        <v>170</v>
      </c>
      <c r="O55" s="18">
        <f t="shared" si="3"/>
        <v>60.3</v>
      </c>
      <c r="Q55" s="18">
        <f t="shared" si="4"/>
        <v>4.9000000000000004</v>
      </c>
      <c r="R55" s="36">
        <f t="shared" si="5"/>
        <v>29547</v>
      </c>
      <c r="S55" s="36" t="str">
        <f t="shared" si="6"/>
        <v/>
      </c>
      <c r="T55" s="38">
        <f t="shared" si="0"/>
        <v>29547</v>
      </c>
      <c r="U55" s="40">
        <f t="shared" si="12"/>
        <v>1892922</v>
      </c>
      <c r="V55" s="18">
        <f t="shared" si="7"/>
        <v>49000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80</v>
      </c>
      <c r="C56" s="18" t="s">
        <v>80</v>
      </c>
      <c r="D56" s="30" t="s">
        <v>126</v>
      </c>
      <c r="E56" s="55">
        <v>0.70833333333333337</v>
      </c>
      <c r="F56" s="18">
        <v>191.50899999999999</v>
      </c>
      <c r="G56" s="18">
        <v>191.17099999999999</v>
      </c>
      <c r="H56" s="18">
        <v>2</v>
      </c>
      <c r="I56" s="18">
        <v>191.529</v>
      </c>
      <c r="J56" s="18">
        <v>191.15100000000001</v>
      </c>
      <c r="K56" s="18">
        <v>0.377</v>
      </c>
      <c r="L56" s="18">
        <v>0.377</v>
      </c>
      <c r="M56" s="67">
        <v>191.90600000000001</v>
      </c>
      <c r="N56" s="18" t="s">
        <v>170</v>
      </c>
      <c r="O56" s="18">
        <f t="shared" si="3"/>
        <v>37.700000000000003</v>
      </c>
      <c r="Q56" s="18">
        <f t="shared" si="4"/>
        <v>7.9</v>
      </c>
      <c r="R56" s="36">
        <f t="shared" si="5"/>
        <v>29783</v>
      </c>
      <c r="S56" s="36" t="str">
        <f t="shared" si="6"/>
        <v/>
      </c>
      <c r="T56" s="38">
        <f t="shared" si="0"/>
        <v>29783</v>
      </c>
      <c r="U56" s="40">
        <f t="shared" si="12"/>
        <v>1922705</v>
      </c>
      <c r="V56" s="18">
        <f t="shared" si="7"/>
        <v>79000</v>
      </c>
      <c r="W56" s="18">
        <f t="shared" si="8"/>
        <v>1</v>
      </c>
      <c r="AG56" s="18">
        <f t="shared" si="1"/>
        <v>1</v>
      </c>
      <c r="AH56" s="18">
        <f t="shared" si="2"/>
        <v>0</v>
      </c>
      <c r="AI56" s="18">
        <f t="shared" si="9"/>
        <v>1</v>
      </c>
      <c r="AJ56" s="18">
        <f t="shared" si="10"/>
        <v>0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80</v>
      </c>
      <c r="C57" s="18" t="s">
        <v>80</v>
      </c>
      <c r="D57" s="30" t="s">
        <v>126</v>
      </c>
      <c r="E57" s="55">
        <v>0.5</v>
      </c>
      <c r="F57" s="18">
        <v>191.24600000000001</v>
      </c>
      <c r="G57" s="18">
        <v>190.881</v>
      </c>
      <c r="H57" s="18">
        <v>2</v>
      </c>
      <c r="I57" s="18">
        <v>191.26599999999999</v>
      </c>
      <c r="J57" s="18">
        <v>190.86099999999999</v>
      </c>
      <c r="K57" s="18">
        <v>0.40500000000000003</v>
      </c>
      <c r="L57" s="18">
        <v>0.40500000000000003</v>
      </c>
      <c r="M57" s="67">
        <v>191.67099999999999</v>
      </c>
      <c r="N57" s="18" t="s">
        <v>171</v>
      </c>
      <c r="P57" s="18">
        <f t="shared" si="13"/>
        <v>40.5</v>
      </c>
      <c r="Q57" s="18">
        <f t="shared" si="4"/>
        <v>7.4</v>
      </c>
      <c r="R57" s="36" t="str">
        <f t="shared" si="5"/>
        <v/>
      </c>
      <c r="S57" s="36">
        <f t="shared" si="6"/>
        <v>29970</v>
      </c>
      <c r="T57" s="38">
        <f t="shared" si="0"/>
        <v>-29970</v>
      </c>
      <c r="U57" s="40">
        <f t="shared" si="12"/>
        <v>1892735</v>
      </c>
      <c r="V57" s="18">
        <f t="shared" si="7"/>
        <v>74000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80</v>
      </c>
      <c r="C58" s="18" t="s">
        <v>80</v>
      </c>
      <c r="D58" s="30" t="s">
        <v>126</v>
      </c>
      <c r="E58" s="55">
        <v>0.125</v>
      </c>
      <c r="F58" s="18">
        <v>191.31899999999999</v>
      </c>
      <c r="G58" s="18">
        <v>191.036</v>
      </c>
      <c r="H58" s="18">
        <v>2</v>
      </c>
      <c r="I58" s="18">
        <v>191.339</v>
      </c>
      <c r="J58" s="18">
        <v>191.01599999999999</v>
      </c>
      <c r="K58" s="18">
        <v>0.32300000000000001</v>
      </c>
      <c r="L58" s="18">
        <v>0.32300000000000001</v>
      </c>
      <c r="M58" s="67">
        <v>191.66200000000001</v>
      </c>
      <c r="N58" s="18" t="s">
        <v>172</v>
      </c>
      <c r="Q58" s="18">
        <f t="shared" si="4"/>
        <v>9.1999999999999993</v>
      </c>
      <c r="R58" s="36" t="str">
        <f t="shared" si="5"/>
        <v/>
      </c>
      <c r="S58" s="36" t="str">
        <f t="shared" si="6"/>
        <v/>
      </c>
      <c r="U58" s="40">
        <f t="shared" si="12"/>
        <v>1892735</v>
      </c>
      <c r="V58" s="18">
        <f t="shared" si="7"/>
        <v>92000</v>
      </c>
      <c r="W58" s="18">
        <f t="shared" si="8"/>
        <v>0</v>
      </c>
      <c r="AG58" s="18">
        <f t="shared" si="1"/>
        <v>1</v>
      </c>
      <c r="AH58" s="18">
        <f t="shared" si="2"/>
        <v>0</v>
      </c>
      <c r="AI58" s="18">
        <f t="shared" si="9"/>
        <v>0</v>
      </c>
      <c r="AJ58" s="18">
        <f t="shared" si="10"/>
        <v>0</v>
      </c>
      <c r="AK58" s="18">
        <f t="shared" si="11"/>
        <v>1</v>
      </c>
    </row>
    <row r="59" spans="1:37" ht="20.100000000000001" customHeight="1">
      <c r="A59" s="33">
        <v>55</v>
      </c>
      <c r="B59" s="18" t="s">
        <v>80</v>
      </c>
      <c r="C59" s="18" t="s">
        <v>80</v>
      </c>
      <c r="D59" s="30" t="s">
        <v>127</v>
      </c>
      <c r="E59" s="55">
        <v>0.625</v>
      </c>
      <c r="F59" s="18">
        <v>191.40600000000001</v>
      </c>
      <c r="G59" s="18">
        <v>190.87200000000001</v>
      </c>
      <c r="H59" s="18">
        <v>2</v>
      </c>
      <c r="I59" s="18">
        <v>191.42599999999999</v>
      </c>
      <c r="J59" s="18">
        <v>190.852</v>
      </c>
      <c r="K59" s="18">
        <v>0.57299999999999995</v>
      </c>
      <c r="L59" s="18">
        <v>0.57299999999999995</v>
      </c>
      <c r="M59" s="67">
        <v>191.999</v>
      </c>
      <c r="N59" s="18" t="s">
        <v>171</v>
      </c>
      <c r="P59" s="18">
        <f t="shared" si="13"/>
        <v>57.3</v>
      </c>
      <c r="Q59" s="18">
        <f t="shared" si="4"/>
        <v>5.2</v>
      </c>
      <c r="R59" s="36" t="str">
        <f t="shared" si="5"/>
        <v/>
      </c>
      <c r="S59" s="36">
        <f t="shared" si="6"/>
        <v>29796</v>
      </c>
      <c r="T59" s="38">
        <f t="shared" si="0"/>
        <v>-29796</v>
      </c>
      <c r="U59" s="40">
        <f t="shared" si="12"/>
        <v>1862939</v>
      </c>
      <c r="V59" s="18">
        <f t="shared" si="7"/>
        <v>52000</v>
      </c>
      <c r="W59" s="18">
        <f t="shared" si="8"/>
        <v>0</v>
      </c>
      <c r="AG59" s="18">
        <f t="shared" si="1"/>
        <v>1</v>
      </c>
      <c r="AH59" s="18">
        <f t="shared" si="2"/>
        <v>0</v>
      </c>
      <c r="AI59" s="18">
        <f t="shared" si="9"/>
        <v>0</v>
      </c>
      <c r="AJ59" s="18">
        <f t="shared" si="10"/>
        <v>1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80</v>
      </c>
      <c r="C60" s="18" t="s">
        <v>80</v>
      </c>
      <c r="D60" s="30" t="s">
        <v>128</v>
      </c>
      <c r="E60" s="55">
        <v>0.70833333333333337</v>
      </c>
      <c r="F60" s="18">
        <v>190.518</v>
      </c>
      <c r="G60" s="18">
        <v>189.97800000000001</v>
      </c>
      <c r="H60" s="18">
        <v>2</v>
      </c>
      <c r="I60" s="18">
        <v>190.53800000000001</v>
      </c>
      <c r="J60" s="18">
        <v>189.958</v>
      </c>
      <c r="K60" s="18">
        <v>0.57999999999999996</v>
      </c>
      <c r="L60" s="18">
        <v>0.57999999999999996</v>
      </c>
      <c r="M60" s="67">
        <v>191.11799999999999</v>
      </c>
      <c r="N60" s="18" t="s">
        <v>171</v>
      </c>
      <c r="P60" s="18">
        <f t="shared" si="13"/>
        <v>58</v>
      </c>
      <c r="Q60" s="18">
        <f t="shared" si="4"/>
        <v>5.0999999999999996</v>
      </c>
      <c r="R60" s="36" t="str">
        <f t="shared" si="5"/>
        <v/>
      </c>
      <c r="S60" s="36">
        <f t="shared" si="6"/>
        <v>29580</v>
      </c>
      <c r="T60" s="38">
        <f t="shared" si="0"/>
        <v>-29580</v>
      </c>
      <c r="U60" s="40">
        <f t="shared" si="12"/>
        <v>1833359</v>
      </c>
      <c r="V60" s="18">
        <f t="shared" si="7"/>
        <v>51000</v>
      </c>
      <c r="W60" s="18">
        <f t="shared" si="8"/>
        <v>0</v>
      </c>
      <c r="AG60" s="18">
        <f t="shared" si="1"/>
        <v>1</v>
      </c>
      <c r="AH60" s="18">
        <f t="shared" si="2"/>
        <v>0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80</v>
      </c>
      <c r="C61" s="18" t="s">
        <v>80</v>
      </c>
      <c r="D61" s="30" t="s">
        <v>128</v>
      </c>
      <c r="E61" s="55">
        <v>0.33333333333333331</v>
      </c>
      <c r="F61" s="18">
        <v>190.411</v>
      </c>
      <c r="G61" s="18">
        <v>190.16</v>
      </c>
      <c r="H61" s="18">
        <v>2</v>
      </c>
      <c r="I61" s="18">
        <v>190.43100000000001</v>
      </c>
      <c r="J61" s="18">
        <v>190.14</v>
      </c>
      <c r="K61" s="18">
        <v>0.29099999999999998</v>
      </c>
      <c r="L61" s="18">
        <v>0.29099999999999998</v>
      </c>
      <c r="M61" s="67">
        <v>190.72200000000001</v>
      </c>
      <c r="N61" s="18" t="s">
        <v>170</v>
      </c>
      <c r="O61" s="18">
        <f t="shared" si="3"/>
        <v>29.1</v>
      </c>
      <c r="Q61" s="18">
        <f t="shared" si="4"/>
        <v>10.3</v>
      </c>
      <c r="R61" s="36">
        <f t="shared" si="5"/>
        <v>29973</v>
      </c>
      <c r="S61" s="36" t="str">
        <f t="shared" si="6"/>
        <v/>
      </c>
      <c r="T61" s="38">
        <f t="shared" si="0"/>
        <v>29973</v>
      </c>
      <c r="U61" s="40">
        <f t="shared" si="12"/>
        <v>1863332</v>
      </c>
      <c r="V61" s="18">
        <f t="shared" si="7"/>
        <v>103000</v>
      </c>
      <c r="W61" s="18">
        <f t="shared" si="8"/>
        <v>1</v>
      </c>
      <c r="AG61" s="18">
        <f t="shared" si="1"/>
        <v>1</v>
      </c>
      <c r="AH61" s="18">
        <f t="shared" si="2"/>
        <v>0</v>
      </c>
      <c r="AI61" s="18">
        <f t="shared" si="9"/>
        <v>1</v>
      </c>
      <c r="AJ61" s="18">
        <f t="shared" si="10"/>
        <v>0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80</v>
      </c>
      <c r="C62" s="18" t="s">
        <v>80</v>
      </c>
      <c r="D62" s="30" t="s">
        <v>128</v>
      </c>
      <c r="E62" s="55">
        <v>0.125</v>
      </c>
      <c r="F62" s="18">
        <v>190.45099999999999</v>
      </c>
      <c r="G62" s="18">
        <v>190.23099999999999</v>
      </c>
      <c r="H62" s="18">
        <v>2</v>
      </c>
      <c r="I62" s="18">
        <v>190.471</v>
      </c>
      <c r="J62" s="18">
        <v>190.21100000000001</v>
      </c>
      <c r="K62" s="18">
        <v>0.25900000000000001</v>
      </c>
      <c r="L62" s="18">
        <v>0.25900000000000001</v>
      </c>
      <c r="M62" s="67">
        <v>190.73</v>
      </c>
      <c r="N62" s="18" t="s">
        <v>172</v>
      </c>
      <c r="Q62" s="18">
        <f t="shared" si="4"/>
        <v>11.5</v>
      </c>
      <c r="R62" s="36" t="str">
        <f t="shared" si="5"/>
        <v/>
      </c>
      <c r="S62" s="36" t="str">
        <f t="shared" si="6"/>
        <v/>
      </c>
      <c r="U62" s="40">
        <f t="shared" si="12"/>
        <v>1863332</v>
      </c>
      <c r="V62" s="18">
        <f t="shared" si="7"/>
        <v>115000</v>
      </c>
      <c r="W62" s="18">
        <f t="shared" si="8"/>
        <v>0</v>
      </c>
      <c r="AG62" s="18">
        <f t="shared" si="1"/>
        <v>1</v>
      </c>
      <c r="AH62" s="18">
        <f t="shared" si="2"/>
        <v>0</v>
      </c>
      <c r="AI62" s="18">
        <f t="shared" si="9"/>
        <v>0</v>
      </c>
      <c r="AJ62" s="18">
        <f t="shared" si="10"/>
        <v>0</v>
      </c>
      <c r="AK62" s="18">
        <f t="shared" si="11"/>
        <v>1</v>
      </c>
    </row>
    <row r="63" spans="1:37" ht="20.100000000000001" customHeight="1">
      <c r="A63" s="33">
        <v>59</v>
      </c>
      <c r="B63" s="18" t="s">
        <v>80</v>
      </c>
      <c r="C63" s="18" t="s">
        <v>80</v>
      </c>
      <c r="D63" s="30" t="s">
        <v>94</v>
      </c>
      <c r="E63" s="55">
        <v>0.45833333333333331</v>
      </c>
      <c r="F63" s="18">
        <v>189.89099999999999</v>
      </c>
      <c r="G63" s="18">
        <v>189.119</v>
      </c>
      <c r="H63" s="18">
        <v>2</v>
      </c>
      <c r="I63" s="18">
        <v>189.911</v>
      </c>
      <c r="J63" s="18">
        <v>189.09899999999999</v>
      </c>
      <c r="K63" s="18">
        <v>0.81200000000000006</v>
      </c>
      <c r="L63" s="18">
        <v>0.81200000000000006</v>
      </c>
      <c r="M63" s="67">
        <v>190.72300000000001</v>
      </c>
      <c r="N63" s="18" t="s">
        <v>170</v>
      </c>
      <c r="O63" s="18">
        <f t="shared" si="3"/>
        <v>81.2</v>
      </c>
      <c r="Q63" s="18">
        <f t="shared" si="4"/>
        <v>3.6</v>
      </c>
      <c r="R63" s="36">
        <f t="shared" si="5"/>
        <v>29232</v>
      </c>
      <c r="S63" s="36" t="str">
        <f t="shared" si="6"/>
        <v/>
      </c>
      <c r="T63" s="38">
        <f t="shared" si="0"/>
        <v>29232</v>
      </c>
      <c r="U63" s="40">
        <f t="shared" si="12"/>
        <v>1892564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79</v>
      </c>
      <c r="C64" s="18" t="s">
        <v>80</v>
      </c>
      <c r="D64" s="30" t="s">
        <v>129</v>
      </c>
      <c r="E64" s="55">
        <v>0.79166666666666663</v>
      </c>
      <c r="F64" s="18">
        <v>189.69399999999999</v>
      </c>
      <c r="G64" s="18">
        <v>189.262</v>
      </c>
      <c r="H64" s="18">
        <v>2</v>
      </c>
      <c r="I64" s="58">
        <v>189.714</v>
      </c>
      <c r="J64" s="18">
        <v>189.24199999999999</v>
      </c>
      <c r="K64" s="18">
        <v>0.47199999999999998</v>
      </c>
      <c r="L64" s="18">
        <v>0.47199999999999998</v>
      </c>
      <c r="M64" s="67">
        <v>190.18600000000001</v>
      </c>
      <c r="N64" s="18" t="s">
        <v>171</v>
      </c>
      <c r="P64" s="18">
        <f t="shared" si="13"/>
        <v>47.2</v>
      </c>
      <c r="Q64" s="18">
        <f t="shared" si="4"/>
        <v>6.3</v>
      </c>
      <c r="R64" s="36" t="str">
        <f t="shared" si="5"/>
        <v/>
      </c>
      <c r="S64" s="36">
        <f t="shared" si="6"/>
        <v>29736</v>
      </c>
      <c r="T64" s="38">
        <f t="shared" si="0"/>
        <v>-29736</v>
      </c>
      <c r="U64" s="40">
        <f t="shared" si="12"/>
        <v>1862828</v>
      </c>
      <c r="V64" s="18">
        <f t="shared" si="7"/>
        <v>63000</v>
      </c>
      <c r="W64" s="18">
        <f t="shared" si="8"/>
        <v>0</v>
      </c>
      <c r="AG64" s="18">
        <f t="shared" si="1"/>
        <v>1</v>
      </c>
      <c r="AH64" s="18">
        <f t="shared" si="2"/>
        <v>0</v>
      </c>
      <c r="AI64" s="18">
        <f t="shared" si="9"/>
        <v>0</v>
      </c>
      <c r="AJ64" s="18">
        <f t="shared" si="10"/>
        <v>1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80</v>
      </c>
      <c r="C65" s="18" t="s">
        <v>79</v>
      </c>
      <c r="D65" s="30" t="s">
        <v>129</v>
      </c>
      <c r="E65" s="55">
        <v>0.375</v>
      </c>
      <c r="F65" s="18">
        <v>189.416</v>
      </c>
      <c r="G65" s="18">
        <v>189.98599999999999</v>
      </c>
      <c r="H65" s="18">
        <v>2</v>
      </c>
      <c r="I65" s="58">
        <v>189.39599999999999</v>
      </c>
      <c r="J65" s="18">
        <v>190.006</v>
      </c>
      <c r="K65" s="18">
        <v>0.61</v>
      </c>
      <c r="L65" s="18">
        <v>0.61</v>
      </c>
      <c r="M65" s="67">
        <v>188.786</v>
      </c>
      <c r="N65" s="18" t="s">
        <v>170</v>
      </c>
      <c r="O65" s="18">
        <f t="shared" si="3"/>
        <v>61</v>
      </c>
      <c r="Q65" s="18">
        <f t="shared" si="4"/>
        <v>4.9000000000000004</v>
      </c>
      <c r="R65" s="36">
        <f t="shared" si="5"/>
        <v>29890</v>
      </c>
      <c r="S65" s="36" t="str">
        <f t="shared" si="6"/>
        <v/>
      </c>
      <c r="T65" s="38">
        <f t="shared" si="0"/>
        <v>29890</v>
      </c>
      <c r="U65" s="40">
        <f t="shared" si="12"/>
        <v>1892718</v>
      </c>
      <c r="V65" s="18">
        <f t="shared" si="7"/>
        <v>49000</v>
      </c>
      <c r="W65" s="18">
        <f t="shared" si="8"/>
        <v>1</v>
      </c>
      <c r="AG65" s="18">
        <f t="shared" si="1"/>
        <v>0</v>
      </c>
      <c r="AH65" s="18">
        <f t="shared" si="2"/>
        <v>1</v>
      </c>
      <c r="AI65" s="18">
        <f t="shared" si="9"/>
        <v>1</v>
      </c>
      <c r="AJ65" s="18">
        <f t="shared" si="10"/>
        <v>0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79</v>
      </c>
      <c r="C66" s="18" t="s">
        <v>80</v>
      </c>
      <c r="D66" s="30" t="s">
        <v>130</v>
      </c>
      <c r="E66" s="55">
        <v>0.75</v>
      </c>
      <c r="F66" s="18">
        <v>189.596</v>
      </c>
      <c r="G66" s="18">
        <v>189.25200000000001</v>
      </c>
      <c r="H66" s="18">
        <v>2</v>
      </c>
      <c r="I66" s="58">
        <v>189.61600000000001</v>
      </c>
      <c r="J66" s="18">
        <v>189.232</v>
      </c>
      <c r="K66" s="18">
        <v>0.38400000000000001</v>
      </c>
      <c r="L66" s="18">
        <v>0.38400000000000001</v>
      </c>
      <c r="M66" s="67">
        <v>190</v>
      </c>
      <c r="N66" s="18" t="s">
        <v>171</v>
      </c>
      <c r="P66" s="18">
        <f t="shared" si="13"/>
        <v>38.4</v>
      </c>
      <c r="Q66" s="18">
        <f t="shared" si="4"/>
        <v>7.8</v>
      </c>
      <c r="R66" s="36" t="str">
        <f t="shared" si="5"/>
        <v/>
      </c>
      <c r="S66" s="36">
        <f t="shared" si="6"/>
        <v>29952</v>
      </c>
      <c r="T66" s="38">
        <f t="shared" si="0"/>
        <v>-29952</v>
      </c>
      <c r="U66" s="40">
        <f t="shared" si="12"/>
        <v>1862766</v>
      </c>
      <c r="V66" s="18">
        <f t="shared" si="7"/>
        <v>78000</v>
      </c>
      <c r="W66" s="18">
        <f t="shared" si="8"/>
        <v>0</v>
      </c>
      <c r="AG66" s="18">
        <f t="shared" si="1"/>
        <v>1</v>
      </c>
      <c r="AH66" s="18">
        <f t="shared" si="2"/>
        <v>0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79</v>
      </c>
      <c r="C67" s="18" t="s">
        <v>79</v>
      </c>
      <c r="D67" s="30" t="s">
        <v>130</v>
      </c>
      <c r="E67" s="55">
        <v>0.375</v>
      </c>
      <c r="F67" s="18">
        <v>189.54599999999999</v>
      </c>
      <c r="G67" s="18">
        <v>189.99700000000001</v>
      </c>
      <c r="H67" s="18">
        <v>2</v>
      </c>
      <c r="I67" s="18">
        <v>189.52600000000001</v>
      </c>
      <c r="J67" s="18">
        <v>190.017</v>
      </c>
      <c r="K67" s="18">
        <v>0.49</v>
      </c>
      <c r="L67" s="18">
        <v>0.49</v>
      </c>
      <c r="M67" s="67">
        <v>189.036</v>
      </c>
      <c r="N67" s="18" t="s">
        <v>170</v>
      </c>
      <c r="O67" s="18">
        <f t="shared" si="3"/>
        <v>49</v>
      </c>
      <c r="Q67" s="18">
        <f t="shared" si="4"/>
        <v>6.1</v>
      </c>
      <c r="R67" s="36">
        <f t="shared" si="5"/>
        <v>29890</v>
      </c>
      <c r="S67" s="36" t="str">
        <f t="shared" si="6"/>
        <v/>
      </c>
      <c r="T67" s="38">
        <f t="shared" si="0"/>
        <v>29890</v>
      </c>
      <c r="U67" s="40">
        <f t="shared" si="12"/>
        <v>1892656</v>
      </c>
      <c r="V67" s="18">
        <f t="shared" si="7"/>
        <v>61000</v>
      </c>
      <c r="W67" s="18">
        <f t="shared" si="8"/>
        <v>1</v>
      </c>
      <c r="AG67" s="18">
        <f t="shared" si="1"/>
        <v>0</v>
      </c>
      <c r="AH67" s="18">
        <f t="shared" si="2"/>
        <v>1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79</v>
      </c>
      <c r="C68" s="18" t="s">
        <v>79</v>
      </c>
      <c r="D68" s="30" t="s">
        <v>130</v>
      </c>
      <c r="E68" s="55">
        <v>0.125</v>
      </c>
      <c r="F68" s="18">
        <v>189.46600000000001</v>
      </c>
      <c r="G68" s="18">
        <v>189.727</v>
      </c>
      <c r="H68" s="18">
        <v>2</v>
      </c>
      <c r="I68" s="18">
        <v>189.446</v>
      </c>
      <c r="J68" s="18">
        <v>189.74700000000001</v>
      </c>
      <c r="K68" s="18">
        <v>0.30099999999999999</v>
      </c>
      <c r="L68" s="18">
        <v>0.30099999999999999</v>
      </c>
      <c r="M68" s="67">
        <v>189.14500000000001</v>
      </c>
      <c r="N68" s="18" t="s">
        <v>172</v>
      </c>
      <c r="Q68" s="18">
        <f t="shared" si="4"/>
        <v>9.9</v>
      </c>
      <c r="R68" s="36" t="str">
        <f t="shared" si="5"/>
        <v/>
      </c>
      <c r="S68" s="36" t="str">
        <f t="shared" si="6"/>
        <v/>
      </c>
      <c r="U68" s="40">
        <f t="shared" si="12"/>
        <v>1892656</v>
      </c>
      <c r="V68" s="18">
        <f t="shared" si="7"/>
        <v>99000</v>
      </c>
      <c r="W68" s="18">
        <f t="shared" si="8"/>
        <v>0</v>
      </c>
      <c r="AG68" s="18">
        <f t="shared" si="1"/>
        <v>0</v>
      </c>
      <c r="AH68" s="18">
        <f t="shared" si="2"/>
        <v>1</v>
      </c>
      <c r="AI68" s="18">
        <f t="shared" si="9"/>
        <v>0</v>
      </c>
      <c r="AJ68" s="18">
        <f t="shared" si="10"/>
        <v>0</v>
      </c>
      <c r="AK68" s="18">
        <f t="shared" si="11"/>
        <v>1</v>
      </c>
    </row>
    <row r="69" spans="1:37" ht="20.100000000000001" customHeight="1">
      <c r="A69" s="33">
        <v>65</v>
      </c>
      <c r="B69" s="18" t="s">
        <v>79</v>
      </c>
      <c r="C69" s="18" t="s">
        <v>79</v>
      </c>
      <c r="D69" s="30" t="s">
        <v>131</v>
      </c>
      <c r="E69" s="55">
        <v>0.95833333333333337</v>
      </c>
      <c r="F69" s="18">
        <v>189.744</v>
      </c>
      <c r="G69" s="18">
        <v>189.876</v>
      </c>
      <c r="H69" s="18">
        <v>2</v>
      </c>
      <c r="I69" s="18">
        <v>189.72399999999999</v>
      </c>
      <c r="J69" s="18">
        <v>189.89599999999999</v>
      </c>
      <c r="K69" s="18">
        <v>0.17100000000000001</v>
      </c>
      <c r="L69" s="18">
        <v>0.17100000000000001</v>
      </c>
      <c r="M69" s="67">
        <v>189.553</v>
      </c>
      <c r="N69" s="18" t="s">
        <v>170</v>
      </c>
      <c r="O69" s="18">
        <f t="shared" si="3"/>
        <v>17.100000000000001</v>
      </c>
      <c r="Q69" s="18">
        <f t="shared" si="4"/>
        <v>17.5</v>
      </c>
      <c r="R69" s="36">
        <f t="shared" si="5"/>
        <v>29925</v>
      </c>
      <c r="S69" s="36" t="str">
        <f t="shared" si="6"/>
        <v/>
      </c>
      <c r="T69" s="38">
        <f t="shared" ref="T69:T127" si="14">IF(W69=1,R69,S69*-1)</f>
        <v>29925</v>
      </c>
      <c r="U69" s="40">
        <f t="shared" si="12"/>
        <v>1922581</v>
      </c>
      <c r="V69" s="18">
        <f t="shared" si="7"/>
        <v>175000</v>
      </c>
      <c r="W69" s="18">
        <f t="shared" si="8"/>
        <v>1</v>
      </c>
      <c r="AG69" s="18">
        <f t="shared" ref="AG69:AG104" si="15">IF(C69="B",1,0)</f>
        <v>0</v>
      </c>
      <c r="AH69" s="18">
        <f t="shared" ref="AH69:AH104" si="16">IF(C69="S",1,0)</f>
        <v>1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79</v>
      </c>
      <c r="C70" s="18" t="s">
        <v>79</v>
      </c>
      <c r="D70" s="30" t="s">
        <v>131</v>
      </c>
      <c r="E70" s="55">
        <v>0.75</v>
      </c>
      <c r="F70" s="18">
        <v>189.74299999999999</v>
      </c>
      <c r="G70" s="18">
        <v>190.03299999999999</v>
      </c>
      <c r="H70" s="18">
        <v>2</v>
      </c>
      <c r="I70" s="18">
        <v>189.72300000000001</v>
      </c>
      <c r="J70" s="18">
        <v>190.053</v>
      </c>
      <c r="K70" s="18">
        <v>0.32900000000000001</v>
      </c>
      <c r="L70" s="18">
        <v>0.32900000000000001</v>
      </c>
      <c r="M70" s="67">
        <v>189.39400000000001</v>
      </c>
      <c r="N70" s="18" t="s">
        <v>170</v>
      </c>
      <c r="O70" s="18">
        <f t="shared" ref="O70:O123" si="17">ROUNDDOWN(L70*100,3)</f>
        <v>32.9</v>
      </c>
      <c r="Q70" s="18">
        <f t="shared" ref="Q70:Q127" si="18">ROUNDDOWN(V70/10000,1)</f>
        <v>9.1</v>
      </c>
      <c r="R70" s="36">
        <f t="shared" ref="R70:R127" si="19">IF(N70="○",ROUNDDOWN(L70*V70*$T$1,0),"")</f>
        <v>29939</v>
      </c>
      <c r="S70" s="36" t="str">
        <f t="shared" ref="S70:S127" si="20">IF(N70="X",ROUNDDOWN(K70*V70*$T$1,0),"")</f>
        <v/>
      </c>
      <c r="T70" s="38">
        <f t="shared" si="14"/>
        <v>29939</v>
      </c>
      <c r="U70" s="40">
        <f t="shared" si="12"/>
        <v>1952520</v>
      </c>
      <c r="V70" s="18">
        <f t="shared" ref="V70:V127" si="21">ROUNDDOWN(((($T$2*$V$4)/(K70*10000))*10000)/$T$1,-3)</f>
        <v>91000</v>
      </c>
      <c r="W70" s="18">
        <f t="shared" ref="W70:W127" si="22">IF(O70&gt;1,1,0)</f>
        <v>1</v>
      </c>
      <c r="AG70" s="18">
        <f t="shared" si="15"/>
        <v>0</v>
      </c>
      <c r="AH70" s="18">
        <f t="shared" si="16"/>
        <v>1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79</v>
      </c>
      <c r="C71" s="18" t="s">
        <v>79</v>
      </c>
      <c r="D71" s="19" t="s">
        <v>131</v>
      </c>
      <c r="E71" s="55">
        <v>0.54166666666666663</v>
      </c>
      <c r="F71" s="18">
        <v>189.58699999999999</v>
      </c>
      <c r="G71" s="18">
        <v>190.173</v>
      </c>
      <c r="H71" s="18">
        <v>2</v>
      </c>
      <c r="I71" s="58">
        <v>189.56700000000001</v>
      </c>
      <c r="J71" s="18">
        <v>190.19300000000001</v>
      </c>
      <c r="K71" s="18">
        <v>0.626</v>
      </c>
      <c r="L71" s="18">
        <v>0.626</v>
      </c>
      <c r="M71" s="67">
        <v>188.941</v>
      </c>
      <c r="N71" s="18" t="s">
        <v>170</v>
      </c>
      <c r="O71" s="18">
        <f t="shared" si="17"/>
        <v>62.6</v>
      </c>
      <c r="Q71" s="18">
        <f t="shared" si="18"/>
        <v>4.7</v>
      </c>
      <c r="R71" s="36">
        <f t="shared" si="19"/>
        <v>29422</v>
      </c>
      <c r="S71" s="36" t="str">
        <f t="shared" si="20"/>
        <v/>
      </c>
      <c r="T71" s="38">
        <f t="shared" si="14"/>
        <v>29422</v>
      </c>
      <c r="U71" s="40">
        <f t="shared" si="12"/>
        <v>1981942</v>
      </c>
      <c r="V71" s="18">
        <f t="shared" si="21"/>
        <v>47000</v>
      </c>
      <c r="W71" s="18">
        <f t="shared" si="22"/>
        <v>1</v>
      </c>
      <c r="AG71" s="18">
        <f t="shared" si="15"/>
        <v>0</v>
      </c>
      <c r="AH71" s="18">
        <f t="shared" si="16"/>
        <v>1</v>
      </c>
      <c r="AI71" s="18">
        <f t="shared" si="23"/>
        <v>1</v>
      </c>
      <c r="AJ71" s="18">
        <f t="shared" si="24"/>
        <v>0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80</v>
      </c>
      <c r="C72" s="18" t="s">
        <v>80</v>
      </c>
      <c r="D72" s="19" t="s">
        <v>131</v>
      </c>
      <c r="E72" s="55">
        <v>0.16666666666666666</v>
      </c>
      <c r="F72" s="18">
        <v>190.101</v>
      </c>
      <c r="G72" s="18">
        <v>189.691</v>
      </c>
      <c r="H72" s="18">
        <v>2</v>
      </c>
      <c r="I72" s="18">
        <v>190.12100000000001</v>
      </c>
      <c r="J72" s="18">
        <v>189.67099999999999</v>
      </c>
      <c r="K72" s="18">
        <v>0.45</v>
      </c>
      <c r="L72" s="18">
        <v>0.45</v>
      </c>
      <c r="M72" s="67">
        <v>190.571</v>
      </c>
      <c r="N72" s="18" t="s">
        <v>170</v>
      </c>
      <c r="O72" s="18">
        <f t="shared" si="17"/>
        <v>45</v>
      </c>
      <c r="Q72" s="18">
        <f t="shared" si="18"/>
        <v>6.6</v>
      </c>
      <c r="R72" s="36">
        <f t="shared" si="19"/>
        <v>29700</v>
      </c>
      <c r="S72" s="36" t="str">
        <f t="shared" si="20"/>
        <v/>
      </c>
      <c r="T72" s="38">
        <f t="shared" si="14"/>
        <v>29700</v>
      </c>
      <c r="U72" s="40">
        <f t="shared" si="12"/>
        <v>2011642</v>
      </c>
      <c r="V72" s="18">
        <f t="shared" si="21"/>
        <v>66000</v>
      </c>
      <c r="W72" s="18">
        <f t="shared" si="22"/>
        <v>1</v>
      </c>
      <c r="AG72" s="18">
        <f t="shared" si="15"/>
        <v>1</v>
      </c>
      <c r="AH72" s="18">
        <f t="shared" si="16"/>
        <v>0</v>
      </c>
      <c r="AI72" s="18">
        <f t="shared" si="23"/>
        <v>1</v>
      </c>
      <c r="AJ72" s="18">
        <f t="shared" si="24"/>
        <v>0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80</v>
      </c>
      <c r="C73" s="18" t="s">
        <v>80</v>
      </c>
      <c r="D73" s="19" t="s">
        <v>132</v>
      </c>
      <c r="E73" s="55">
        <v>0.79166666666666663</v>
      </c>
      <c r="F73" s="18">
        <v>189.899</v>
      </c>
      <c r="G73" s="18">
        <v>189.614</v>
      </c>
      <c r="H73" s="18">
        <v>2</v>
      </c>
      <c r="I73" s="18">
        <v>189.91900000000001</v>
      </c>
      <c r="J73" s="18">
        <v>189.59399999999999</v>
      </c>
      <c r="K73" s="18">
        <v>0.32500000000000001</v>
      </c>
      <c r="L73" s="18">
        <v>0.32500000000000001</v>
      </c>
      <c r="M73" s="67">
        <v>190.244</v>
      </c>
      <c r="N73" s="18" t="s">
        <v>170</v>
      </c>
      <c r="O73" s="18">
        <f t="shared" si="17"/>
        <v>32.5</v>
      </c>
      <c r="Q73" s="18">
        <f t="shared" si="18"/>
        <v>9.1999999999999993</v>
      </c>
      <c r="R73" s="36">
        <f t="shared" si="19"/>
        <v>29900</v>
      </c>
      <c r="S73" s="36" t="str">
        <f t="shared" si="20"/>
        <v/>
      </c>
      <c r="T73" s="38">
        <f t="shared" si="14"/>
        <v>29900</v>
      </c>
      <c r="U73" s="40">
        <f t="shared" ref="U73:U104" si="26">U72+T73</f>
        <v>2041542</v>
      </c>
      <c r="V73" s="18">
        <f t="shared" si="21"/>
        <v>92000</v>
      </c>
      <c r="W73" s="18">
        <f t="shared" si="22"/>
        <v>1</v>
      </c>
      <c r="AG73" s="18">
        <f t="shared" si="15"/>
        <v>1</v>
      </c>
      <c r="AH73" s="18">
        <f t="shared" si="16"/>
        <v>0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80</v>
      </c>
      <c r="C74" s="18" t="s">
        <v>80</v>
      </c>
      <c r="D74" s="30" t="s">
        <v>132</v>
      </c>
      <c r="E74" s="55">
        <v>0.5</v>
      </c>
      <c r="F74" s="18">
        <v>189.952</v>
      </c>
      <c r="G74" s="18">
        <v>189.50700000000001</v>
      </c>
      <c r="H74" s="18">
        <v>2</v>
      </c>
      <c r="I74" s="18">
        <v>189.97200000000001</v>
      </c>
      <c r="J74" s="18">
        <v>189.48699999999999</v>
      </c>
      <c r="K74" s="18">
        <v>0.48499999999999999</v>
      </c>
      <c r="L74" s="18">
        <v>0.48499999999999999</v>
      </c>
      <c r="M74" s="67">
        <v>190.45699999999999</v>
      </c>
      <c r="N74" s="18" t="s">
        <v>171</v>
      </c>
      <c r="P74" s="18">
        <f t="shared" ref="P74:P127" si="27">ROUNDDOWN(K74*100,3)</f>
        <v>48.5</v>
      </c>
      <c r="Q74" s="18">
        <f t="shared" si="18"/>
        <v>6.1</v>
      </c>
      <c r="R74" s="36" t="str">
        <f t="shared" si="19"/>
        <v/>
      </c>
      <c r="S74" s="36">
        <f t="shared" si="20"/>
        <v>29585</v>
      </c>
      <c r="T74" s="38">
        <f t="shared" si="14"/>
        <v>-29585</v>
      </c>
      <c r="U74" s="40">
        <f t="shared" si="26"/>
        <v>2011957</v>
      </c>
      <c r="V74" s="18">
        <f t="shared" si="21"/>
        <v>61000</v>
      </c>
      <c r="W74" s="18">
        <f t="shared" si="22"/>
        <v>0</v>
      </c>
      <c r="AG74" s="18">
        <f t="shared" si="15"/>
        <v>1</v>
      </c>
      <c r="AH74" s="18">
        <f t="shared" si="16"/>
        <v>0</v>
      </c>
      <c r="AI74" s="18">
        <f t="shared" si="23"/>
        <v>0</v>
      </c>
      <c r="AJ74" s="18">
        <f t="shared" si="24"/>
        <v>1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80</v>
      </c>
      <c r="C75" s="18" t="s">
        <v>80</v>
      </c>
      <c r="D75" s="30" t="s">
        <v>132</v>
      </c>
      <c r="E75" s="55">
        <v>0.41666666666666669</v>
      </c>
      <c r="F75" s="18">
        <v>189.74199999999999</v>
      </c>
      <c r="G75" s="18">
        <v>189.411</v>
      </c>
      <c r="H75" s="18">
        <v>2</v>
      </c>
      <c r="I75" s="18">
        <v>189.762</v>
      </c>
      <c r="J75" s="18">
        <v>189.39099999999999</v>
      </c>
      <c r="K75" s="18">
        <v>0.371</v>
      </c>
      <c r="L75" s="18">
        <v>0.371</v>
      </c>
      <c r="M75" s="67">
        <v>190.13300000000001</v>
      </c>
      <c r="N75" s="18" t="s">
        <v>170</v>
      </c>
      <c r="O75" s="18">
        <f t="shared" si="17"/>
        <v>37.1</v>
      </c>
      <c r="Q75" s="18">
        <f t="shared" si="18"/>
        <v>8</v>
      </c>
      <c r="R75" s="36">
        <f t="shared" si="19"/>
        <v>29680</v>
      </c>
      <c r="S75" s="36" t="str">
        <f t="shared" si="20"/>
        <v/>
      </c>
      <c r="T75" s="38">
        <f t="shared" si="14"/>
        <v>29680</v>
      </c>
      <c r="U75" s="40">
        <f t="shared" si="26"/>
        <v>2041637</v>
      </c>
      <c r="V75" s="18">
        <f t="shared" si="21"/>
        <v>80000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80</v>
      </c>
      <c r="C76" s="18" t="s">
        <v>80</v>
      </c>
      <c r="D76" s="30" t="s">
        <v>132</v>
      </c>
      <c r="E76" s="55">
        <v>0.16666666666666666</v>
      </c>
      <c r="F76" s="18">
        <v>189.62</v>
      </c>
      <c r="G76" s="18">
        <v>189.321</v>
      </c>
      <c r="H76" s="18">
        <v>2</v>
      </c>
      <c r="I76" s="18">
        <v>189.64</v>
      </c>
      <c r="J76" s="18">
        <v>189.30099999999999</v>
      </c>
      <c r="K76" s="18">
        <v>0.33800000000000002</v>
      </c>
      <c r="L76" s="18">
        <v>0.33800000000000002</v>
      </c>
      <c r="M76" s="67">
        <v>189.97800000000001</v>
      </c>
      <c r="N76" s="18" t="s">
        <v>170</v>
      </c>
      <c r="O76" s="18">
        <f t="shared" si="17"/>
        <v>33.799999999999997</v>
      </c>
      <c r="Q76" s="18">
        <f t="shared" si="18"/>
        <v>8.8000000000000007</v>
      </c>
      <c r="R76" s="36">
        <f t="shared" si="19"/>
        <v>29744</v>
      </c>
      <c r="S76" s="36" t="str">
        <f t="shared" si="20"/>
        <v/>
      </c>
      <c r="T76" s="38">
        <f t="shared" si="14"/>
        <v>29744</v>
      </c>
      <c r="U76" s="40">
        <f t="shared" si="26"/>
        <v>2071381</v>
      </c>
      <c r="V76" s="18">
        <f t="shared" si="21"/>
        <v>88000</v>
      </c>
      <c r="W76" s="18">
        <f t="shared" si="22"/>
        <v>1</v>
      </c>
      <c r="AG76" s="18">
        <f t="shared" si="15"/>
        <v>1</v>
      </c>
      <c r="AH76" s="18">
        <f t="shared" si="16"/>
        <v>0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80</v>
      </c>
      <c r="C77" s="52" t="s">
        <v>80</v>
      </c>
      <c r="D77" s="30" t="s">
        <v>132</v>
      </c>
      <c r="E77" s="55">
        <v>4.1666666666666664E-2</v>
      </c>
      <c r="F77" s="18">
        <v>189.39</v>
      </c>
      <c r="G77" s="18">
        <v>189.22399999999999</v>
      </c>
      <c r="H77" s="18">
        <v>2</v>
      </c>
      <c r="I77" s="18">
        <v>189.41</v>
      </c>
      <c r="J77" s="18">
        <v>189.20400000000001</v>
      </c>
      <c r="K77" s="18">
        <v>0.20499999999999999</v>
      </c>
      <c r="L77" s="18">
        <v>0.20499999999999999</v>
      </c>
      <c r="M77" s="67">
        <v>189.61500000000001</v>
      </c>
      <c r="N77" s="18" t="s">
        <v>170</v>
      </c>
      <c r="O77" s="18">
        <f t="shared" si="17"/>
        <v>20.5</v>
      </c>
      <c r="Q77" s="18">
        <f t="shared" si="18"/>
        <v>14.6</v>
      </c>
      <c r="R77" s="36">
        <f t="shared" si="19"/>
        <v>29930</v>
      </c>
      <c r="S77" s="36" t="str">
        <f t="shared" si="20"/>
        <v/>
      </c>
      <c r="T77" s="38">
        <f t="shared" si="14"/>
        <v>29930</v>
      </c>
      <c r="U77" s="40">
        <f t="shared" si="26"/>
        <v>2101311</v>
      </c>
      <c r="V77" s="18">
        <f t="shared" si="21"/>
        <v>146000</v>
      </c>
      <c r="W77" s="18">
        <f t="shared" si="22"/>
        <v>1</v>
      </c>
      <c r="AG77" s="18">
        <f t="shared" si="15"/>
        <v>1</v>
      </c>
      <c r="AH77" s="18">
        <f t="shared" si="16"/>
        <v>0</v>
      </c>
      <c r="AI77" s="18">
        <f t="shared" si="23"/>
        <v>1</v>
      </c>
      <c r="AJ77" s="18">
        <f t="shared" si="24"/>
        <v>0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79</v>
      </c>
      <c r="C78" s="52" t="s">
        <v>80</v>
      </c>
      <c r="D78" s="30" t="s">
        <v>133</v>
      </c>
      <c r="E78" s="55">
        <v>0.20833333333333334</v>
      </c>
      <c r="F78" s="18">
        <v>188.124</v>
      </c>
      <c r="G78" s="18">
        <v>187.91900000000001</v>
      </c>
      <c r="H78" s="18">
        <v>2</v>
      </c>
      <c r="I78" s="58">
        <v>188.14400000000001</v>
      </c>
      <c r="J78" s="18">
        <v>187.899</v>
      </c>
      <c r="K78" s="18">
        <v>0.245</v>
      </c>
      <c r="L78" s="18">
        <v>0.245</v>
      </c>
      <c r="M78" s="67">
        <v>188.38900000000001</v>
      </c>
      <c r="N78" s="18" t="s">
        <v>170</v>
      </c>
      <c r="O78" s="18">
        <f t="shared" si="17"/>
        <v>24.5</v>
      </c>
      <c r="Q78" s="18">
        <f t="shared" si="18"/>
        <v>12.2</v>
      </c>
      <c r="R78" s="36">
        <f t="shared" si="19"/>
        <v>29890</v>
      </c>
      <c r="S78" s="36" t="str">
        <f t="shared" si="20"/>
        <v/>
      </c>
      <c r="T78" s="38">
        <f t="shared" si="14"/>
        <v>29890</v>
      </c>
      <c r="U78" s="40">
        <f t="shared" si="26"/>
        <v>2131201</v>
      </c>
      <c r="V78" s="18">
        <f t="shared" si="21"/>
        <v>122000</v>
      </c>
      <c r="W78" s="18">
        <f t="shared" si="22"/>
        <v>1</v>
      </c>
      <c r="AG78" s="18">
        <f t="shared" si="15"/>
        <v>1</v>
      </c>
      <c r="AH78" s="18">
        <f t="shared" si="16"/>
        <v>0</v>
      </c>
      <c r="AI78" s="18">
        <f t="shared" si="23"/>
        <v>1</v>
      </c>
      <c r="AJ78" s="18">
        <f t="shared" si="24"/>
        <v>0</v>
      </c>
      <c r="AK78" s="18">
        <f t="shared" si="25"/>
        <v>0</v>
      </c>
    </row>
    <row r="79" spans="1:37" ht="20.100000000000001" customHeight="1">
      <c r="A79" s="33">
        <v>75</v>
      </c>
      <c r="B79" s="18" t="s">
        <v>79</v>
      </c>
      <c r="C79" s="52" t="s">
        <v>79</v>
      </c>
      <c r="D79" s="30" t="s">
        <v>134</v>
      </c>
      <c r="E79" s="55">
        <v>0.45833333333333331</v>
      </c>
      <c r="F79" s="18">
        <v>188.291</v>
      </c>
      <c r="G79" s="18">
        <v>188.565</v>
      </c>
      <c r="H79" s="18">
        <v>2</v>
      </c>
      <c r="I79" s="18">
        <v>188.27099999999999</v>
      </c>
      <c r="J79" s="18">
        <v>188.58500000000001</v>
      </c>
      <c r="K79" s="18">
        <v>0.314</v>
      </c>
      <c r="L79" s="18">
        <v>0.314</v>
      </c>
      <c r="M79" s="67">
        <v>187.95699999999999</v>
      </c>
      <c r="N79" s="18" t="s">
        <v>170</v>
      </c>
      <c r="O79" s="18">
        <f t="shared" si="17"/>
        <v>31.4</v>
      </c>
      <c r="Q79" s="18">
        <f t="shared" si="18"/>
        <v>9.5</v>
      </c>
      <c r="R79" s="36">
        <f t="shared" si="19"/>
        <v>29830</v>
      </c>
      <c r="S79" s="36" t="str">
        <f t="shared" si="20"/>
        <v/>
      </c>
      <c r="T79" s="38">
        <f t="shared" si="14"/>
        <v>29830</v>
      </c>
      <c r="U79" s="40">
        <f t="shared" si="26"/>
        <v>2161031</v>
      </c>
      <c r="V79" s="18">
        <f t="shared" si="21"/>
        <v>95000</v>
      </c>
      <c r="W79" s="18">
        <f t="shared" si="22"/>
        <v>1</v>
      </c>
      <c r="AG79" s="18">
        <f t="shared" si="15"/>
        <v>0</v>
      </c>
      <c r="AH79" s="18">
        <f t="shared" si="16"/>
        <v>1</v>
      </c>
      <c r="AI79" s="18">
        <f t="shared" si="23"/>
        <v>1</v>
      </c>
      <c r="AJ79" s="18">
        <f t="shared" si="24"/>
        <v>0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80</v>
      </c>
      <c r="C80" s="52" t="s">
        <v>79</v>
      </c>
      <c r="D80" s="30" t="s">
        <v>83</v>
      </c>
      <c r="E80" s="55">
        <v>0.375</v>
      </c>
      <c r="F80" s="18">
        <v>189.209</v>
      </c>
      <c r="G80" s="18">
        <v>189.48500000000001</v>
      </c>
      <c r="H80" s="18">
        <v>2</v>
      </c>
      <c r="I80" s="18">
        <v>189.18899999999999</v>
      </c>
      <c r="J80" s="18">
        <v>189.505</v>
      </c>
      <c r="K80" s="18">
        <v>0.316</v>
      </c>
      <c r="L80" s="18">
        <v>0.316</v>
      </c>
      <c r="M80" s="67">
        <v>188.87299999999999</v>
      </c>
      <c r="N80" s="18" t="s">
        <v>170</v>
      </c>
      <c r="O80" s="18">
        <f t="shared" si="17"/>
        <v>31.6</v>
      </c>
      <c r="Q80" s="18">
        <f t="shared" si="18"/>
        <v>9.4</v>
      </c>
      <c r="R80" s="36">
        <f t="shared" si="19"/>
        <v>29704</v>
      </c>
      <c r="S80" s="36" t="str">
        <f t="shared" si="20"/>
        <v/>
      </c>
      <c r="T80" s="38">
        <f t="shared" si="14"/>
        <v>29704</v>
      </c>
      <c r="U80" s="40">
        <f t="shared" si="26"/>
        <v>2190735</v>
      </c>
      <c r="V80" s="18">
        <f t="shared" si="21"/>
        <v>94000</v>
      </c>
      <c r="W80" s="18">
        <f t="shared" si="22"/>
        <v>1</v>
      </c>
      <c r="AG80" s="18">
        <f t="shared" si="15"/>
        <v>0</v>
      </c>
      <c r="AH80" s="18">
        <f t="shared" si="16"/>
        <v>1</v>
      </c>
      <c r="AI80" s="18">
        <f t="shared" si="23"/>
        <v>1</v>
      </c>
      <c r="AJ80" s="18">
        <f t="shared" si="24"/>
        <v>0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80</v>
      </c>
      <c r="C81" s="52" t="s">
        <v>80</v>
      </c>
      <c r="D81" s="30" t="s">
        <v>135</v>
      </c>
      <c r="E81" s="55">
        <v>0.41666666666666669</v>
      </c>
      <c r="F81" s="18">
        <v>188.44200000000001</v>
      </c>
      <c r="G81" s="18">
        <v>187.93899999999999</v>
      </c>
      <c r="H81" s="18">
        <v>2</v>
      </c>
      <c r="I81" s="18">
        <v>188.46199999999999</v>
      </c>
      <c r="J81" s="18">
        <v>187.91900000000001</v>
      </c>
      <c r="K81" s="18">
        <v>0.54200000000000004</v>
      </c>
      <c r="L81" s="18">
        <v>0.54200000000000004</v>
      </c>
      <c r="M81" s="67">
        <v>189.00399999999999</v>
      </c>
      <c r="N81" s="18" t="s">
        <v>170</v>
      </c>
      <c r="O81" s="18">
        <f t="shared" si="17"/>
        <v>54.2</v>
      </c>
      <c r="Q81" s="18">
        <f t="shared" si="18"/>
        <v>5.5</v>
      </c>
      <c r="R81" s="36">
        <f t="shared" si="19"/>
        <v>29810</v>
      </c>
      <c r="S81" s="36" t="str">
        <f t="shared" si="20"/>
        <v/>
      </c>
      <c r="T81" s="38">
        <f t="shared" si="14"/>
        <v>29810</v>
      </c>
      <c r="U81" s="40">
        <f t="shared" si="26"/>
        <v>2220545</v>
      </c>
      <c r="V81" s="18">
        <f t="shared" si="21"/>
        <v>55000</v>
      </c>
      <c r="W81" s="18">
        <f t="shared" si="22"/>
        <v>1</v>
      </c>
      <c r="AG81" s="18">
        <f t="shared" si="15"/>
        <v>1</v>
      </c>
      <c r="AH81" s="18">
        <f t="shared" si="16"/>
        <v>0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80</v>
      </c>
      <c r="C82" s="52" t="s">
        <v>80</v>
      </c>
      <c r="D82" s="30" t="s">
        <v>95</v>
      </c>
      <c r="E82" s="55">
        <v>0.625</v>
      </c>
      <c r="F82" s="18">
        <v>188.125</v>
      </c>
      <c r="G82" s="18">
        <v>187.65199999999999</v>
      </c>
      <c r="H82" s="18">
        <v>2</v>
      </c>
      <c r="I82" s="18">
        <v>188.14500000000001</v>
      </c>
      <c r="J82" s="18">
        <v>187.63200000000001</v>
      </c>
      <c r="K82" s="18">
        <v>0.51300000000000001</v>
      </c>
      <c r="L82" s="18">
        <v>0.51300000000000001</v>
      </c>
      <c r="M82" s="67">
        <v>188.65799999999999</v>
      </c>
      <c r="N82" s="18" t="s">
        <v>170</v>
      </c>
      <c r="O82" s="18">
        <f t="shared" si="17"/>
        <v>51.3</v>
      </c>
      <c r="Q82" s="18">
        <f t="shared" si="18"/>
        <v>5.8</v>
      </c>
      <c r="R82" s="36">
        <f t="shared" si="19"/>
        <v>29754</v>
      </c>
      <c r="S82" s="36" t="str">
        <f t="shared" si="20"/>
        <v/>
      </c>
      <c r="T82" s="38">
        <f t="shared" si="14"/>
        <v>29754</v>
      </c>
      <c r="U82" s="40">
        <f t="shared" si="26"/>
        <v>2250299</v>
      </c>
      <c r="V82" s="18">
        <f t="shared" si="21"/>
        <v>58000</v>
      </c>
      <c r="W82" s="18">
        <f t="shared" si="22"/>
        <v>1</v>
      </c>
      <c r="AG82" s="18">
        <f t="shared" si="15"/>
        <v>1</v>
      </c>
      <c r="AH82" s="18">
        <f t="shared" si="16"/>
        <v>0</v>
      </c>
      <c r="AI82" s="18">
        <f t="shared" si="23"/>
        <v>1</v>
      </c>
      <c r="AJ82" s="18">
        <f t="shared" si="24"/>
        <v>0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80</v>
      </c>
      <c r="C83" s="52" t="s">
        <v>80</v>
      </c>
      <c r="D83" s="30" t="s">
        <v>95</v>
      </c>
      <c r="E83" s="55">
        <v>0.125</v>
      </c>
      <c r="F83" s="18">
        <v>187.42</v>
      </c>
      <c r="G83" s="18">
        <v>187.114</v>
      </c>
      <c r="H83" s="18">
        <v>2</v>
      </c>
      <c r="I83" s="18">
        <v>187.44</v>
      </c>
      <c r="J83" s="18">
        <v>187.09399999999999</v>
      </c>
      <c r="K83" s="18">
        <v>0.34599999999999997</v>
      </c>
      <c r="L83" s="18">
        <v>0.34599999999999997</v>
      </c>
      <c r="M83" s="67">
        <v>187.786</v>
      </c>
      <c r="N83" s="18" t="s">
        <v>170</v>
      </c>
      <c r="O83" s="18">
        <f t="shared" si="17"/>
        <v>34.6</v>
      </c>
      <c r="Q83" s="18">
        <f t="shared" si="18"/>
        <v>8.6</v>
      </c>
      <c r="R83" s="36">
        <f t="shared" si="19"/>
        <v>29756</v>
      </c>
      <c r="S83" s="36" t="str">
        <f t="shared" si="20"/>
        <v/>
      </c>
      <c r="T83" s="38">
        <f t="shared" si="14"/>
        <v>29756</v>
      </c>
      <c r="U83" s="40">
        <f t="shared" si="26"/>
        <v>2280055</v>
      </c>
      <c r="V83" s="18">
        <f t="shared" si="21"/>
        <v>86000</v>
      </c>
      <c r="W83" s="18">
        <f t="shared" si="22"/>
        <v>1</v>
      </c>
      <c r="AG83" s="18">
        <f t="shared" si="15"/>
        <v>1</v>
      </c>
      <c r="AH83" s="18">
        <f t="shared" si="16"/>
        <v>0</v>
      </c>
      <c r="AI83" s="18">
        <f t="shared" si="23"/>
        <v>1</v>
      </c>
      <c r="AJ83" s="18">
        <f t="shared" si="24"/>
        <v>0</v>
      </c>
      <c r="AK83" s="18">
        <f t="shared" si="25"/>
        <v>0</v>
      </c>
    </row>
    <row r="84" spans="1:37" ht="20.100000000000001" customHeight="1">
      <c r="A84" s="33">
        <v>80</v>
      </c>
      <c r="B84" s="18" t="s">
        <v>79</v>
      </c>
      <c r="C84" s="52" t="s">
        <v>79</v>
      </c>
      <c r="D84" s="30" t="s">
        <v>136</v>
      </c>
      <c r="E84" s="55">
        <v>0.41666666666666669</v>
      </c>
      <c r="F84" s="18">
        <v>187.03899999999999</v>
      </c>
      <c r="G84" s="18">
        <v>187.95500000000001</v>
      </c>
      <c r="H84" s="18">
        <v>2</v>
      </c>
      <c r="I84" s="18">
        <v>187.01900000000001</v>
      </c>
      <c r="J84" s="18">
        <v>187.97499999999999</v>
      </c>
      <c r="K84" s="18">
        <v>0.95499999999999996</v>
      </c>
      <c r="L84" s="18">
        <v>0.95499999999999996</v>
      </c>
      <c r="M84" s="67">
        <v>186.06399999999999</v>
      </c>
      <c r="N84" s="18" t="s">
        <v>170</v>
      </c>
      <c r="O84" s="18">
        <f t="shared" si="17"/>
        <v>95.5</v>
      </c>
      <c r="Q84" s="18">
        <f t="shared" si="18"/>
        <v>3.1</v>
      </c>
      <c r="R84" s="36">
        <f t="shared" si="19"/>
        <v>29605</v>
      </c>
      <c r="S84" s="36" t="str">
        <f t="shared" si="20"/>
        <v/>
      </c>
      <c r="T84" s="38">
        <f t="shared" si="14"/>
        <v>29605</v>
      </c>
      <c r="U84" s="40">
        <f t="shared" si="26"/>
        <v>2309660</v>
      </c>
      <c r="V84" s="18">
        <f t="shared" si="21"/>
        <v>31000</v>
      </c>
      <c r="W84" s="18">
        <f t="shared" si="22"/>
        <v>1</v>
      </c>
      <c r="AG84" s="18">
        <f t="shared" si="15"/>
        <v>0</v>
      </c>
      <c r="AH84" s="18">
        <f t="shared" si="16"/>
        <v>1</v>
      </c>
      <c r="AI84" s="18">
        <f t="shared" si="23"/>
        <v>1</v>
      </c>
      <c r="AJ84" s="18">
        <f t="shared" si="24"/>
        <v>0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79</v>
      </c>
      <c r="C85" s="18" t="s">
        <v>79</v>
      </c>
      <c r="D85" s="19" t="s">
        <v>137</v>
      </c>
      <c r="E85" s="55">
        <v>0.375</v>
      </c>
      <c r="F85" s="18">
        <v>187.86699999999999</v>
      </c>
      <c r="G85" s="18">
        <v>188.25800000000001</v>
      </c>
      <c r="H85" s="18">
        <v>2</v>
      </c>
      <c r="I85" s="58">
        <v>187.84700000000001</v>
      </c>
      <c r="J85" s="18">
        <v>188.27799999999999</v>
      </c>
      <c r="K85" s="18">
        <v>0.43</v>
      </c>
      <c r="L85" s="18">
        <v>0.43</v>
      </c>
      <c r="M85" s="67">
        <v>187.417</v>
      </c>
      <c r="N85" s="18" t="s">
        <v>170</v>
      </c>
      <c r="O85" s="18">
        <f t="shared" si="17"/>
        <v>43</v>
      </c>
      <c r="Q85" s="18">
        <f t="shared" si="18"/>
        <v>6.9</v>
      </c>
      <c r="R85" s="36">
        <f t="shared" si="19"/>
        <v>29670</v>
      </c>
      <c r="S85" s="36" t="str">
        <f t="shared" si="20"/>
        <v/>
      </c>
      <c r="T85" s="38">
        <f t="shared" si="14"/>
        <v>29670</v>
      </c>
      <c r="U85" s="40">
        <f t="shared" si="26"/>
        <v>2339330</v>
      </c>
      <c r="V85" s="18">
        <f t="shared" si="21"/>
        <v>69000</v>
      </c>
      <c r="W85" s="18">
        <f t="shared" si="22"/>
        <v>1</v>
      </c>
      <c r="AG85" s="18">
        <f t="shared" si="15"/>
        <v>0</v>
      </c>
      <c r="AH85" s="18">
        <f t="shared" si="16"/>
        <v>1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79</v>
      </c>
      <c r="C86" s="18" t="s">
        <v>80</v>
      </c>
      <c r="D86" s="19" t="s">
        <v>137</v>
      </c>
      <c r="E86" s="55">
        <v>0.125</v>
      </c>
      <c r="F86" s="18">
        <v>188.14599999999999</v>
      </c>
      <c r="G86" s="18">
        <v>187.76599999999999</v>
      </c>
      <c r="H86" s="18">
        <v>2</v>
      </c>
      <c r="I86" s="58">
        <v>188.166</v>
      </c>
      <c r="J86" s="18">
        <v>187.74600000000001</v>
      </c>
      <c r="K86" s="18">
        <v>0.41899999999999998</v>
      </c>
      <c r="L86" s="18">
        <v>0.41899999999999998</v>
      </c>
      <c r="M86" s="67">
        <v>188.58500000000001</v>
      </c>
      <c r="N86" s="18" t="s">
        <v>171</v>
      </c>
      <c r="P86" s="18">
        <f t="shared" si="27"/>
        <v>41.9</v>
      </c>
      <c r="Q86" s="18">
        <f t="shared" si="18"/>
        <v>7.1</v>
      </c>
      <c r="R86" s="36" t="str">
        <f t="shared" si="19"/>
        <v/>
      </c>
      <c r="S86" s="36">
        <f t="shared" si="20"/>
        <v>29749</v>
      </c>
      <c r="T86" s="38">
        <f t="shared" si="14"/>
        <v>-29749</v>
      </c>
      <c r="U86" s="40">
        <f t="shared" si="26"/>
        <v>2309581</v>
      </c>
      <c r="V86" s="18">
        <f t="shared" si="21"/>
        <v>71000</v>
      </c>
      <c r="W86" s="18">
        <f t="shared" si="22"/>
        <v>0</v>
      </c>
      <c r="AG86" s="18">
        <f t="shared" si="15"/>
        <v>1</v>
      </c>
      <c r="AH86" s="18">
        <f t="shared" si="16"/>
        <v>0</v>
      </c>
      <c r="AI86" s="18">
        <f t="shared" si="23"/>
        <v>0</v>
      </c>
      <c r="AJ86" s="18">
        <f t="shared" si="24"/>
        <v>1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80</v>
      </c>
      <c r="C87" s="18" t="s">
        <v>79</v>
      </c>
      <c r="D87" s="19" t="s">
        <v>138</v>
      </c>
      <c r="E87" s="55">
        <v>0.75</v>
      </c>
      <c r="F87" s="18">
        <v>188.21799999999999</v>
      </c>
      <c r="G87" s="18">
        <v>188.45099999999999</v>
      </c>
      <c r="H87" s="18">
        <v>2</v>
      </c>
      <c r="I87" s="58">
        <v>188.19800000000001</v>
      </c>
      <c r="J87" s="18">
        <v>188.471</v>
      </c>
      <c r="K87" s="18">
        <v>0.27200000000000002</v>
      </c>
      <c r="L87" s="18">
        <v>0.27200000000000002</v>
      </c>
      <c r="M87" s="67">
        <v>187.92599999999999</v>
      </c>
      <c r="N87" s="18" t="s">
        <v>170</v>
      </c>
      <c r="O87" s="18">
        <f t="shared" si="17"/>
        <v>27.2</v>
      </c>
      <c r="Q87" s="18">
        <f t="shared" si="18"/>
        <v>11</v>
      </c>
      <c r="R87" s="36">
        <f t="shared" si="19"/>
        <v>29920</v>
      </c>
      <c r="S87" s="36" t="str">
        <f t="shared" si="20"/>
        <v/>
      </c>
      <c r="T87" s="38">
        <f t="shared" si="14"/>
        <v>29920</v>
      </c>
      <c r="U87" s="40">
        <f t="shared" si="26"/>
        <v>2339501</v>
      </c>
      <c r="V87" s="18">
        <f t="shared" si="21"/>
        <v>110000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80</v>
      </c>
      <c r="C88" s="18" t="s">
        <v>80</v>
      </c>
      <c r="D88" s="19" t="s">
        <v>138</v>
      </c>
      <c r="E88" s="55">
        <v>0.625</v>
      </c>
      <c r="F88" s="18">
        <v>188.453</v>
      </c>
      <c r="G88" s="18">
        <v>188.03700000000001</v>
      </c>
      <c r="H88" s="18">
        <v>2</v>
      </c>
      <c r="I88" s="58">
        <v>188.47300000000001</v>
      </c>
      <c r="J88" s="18">
        <v>188.017</v>
      </c>
      <c r="K88" s="18">
        <v>0.45600000000000002</v>
      </c>
      <c r="L88" s="18">
        <v>0.45600000000000002</v>
      </c>
      <c r="M88" s="67">
        <v>188.929</v>
      </c>
      <c r="N88" s="18" t="s">
        <v>171</v>
      </c>
      <c r="P88" s="18">
        <f t="shared" si="27"/>
        <v>45.6</v>
      </c>
      <c r="Q88" s="18">
        <f t="shared" si="18"/>
        <v>6.5</v>
      </c>
      <c r="R88" s="36" t="str">
        <f t="shared" si="19"/>
        <v/>
      </c>
      <c r="S88" s="36">
        <f t="shared" si="20"/>
        <v>29640</v>
      </c>
      <c r="T88" s="38">
        <f t="shared" si="14"/>
        <v>-29640</v>
      </c>
      <c r="U88" s="40">
        <f t="shared" si="26"/>
        <v>2309861</v>
      </c>
      <c r="V88" s="18">
        <f t="shared" si="21"/>
        <v>65000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80</v>
      </c>
      <c r="C89" s="18" t="s">
        <v>80</v>
      </c>
      <c r="D89" s="19" t="s">
        <v>138</v>
      </c>
      <c r="E89" s="55">
        <v>0.5</v>
      </c>
      <c r="F89" s="18">
        <v>188.38499999999999</v>
      </c>
      <c r="G89" s="18">
        <v>188.07499999999999</v>
      </c>
      <c r="H89" s="18">
        <v>2</v>
      </c>
      <c r="I89" s="58">
        <v>188.405</v>
      </c>
      <c r="J89" s="18">
        <v>188.05500000000001</v>
      </c>
      <c r="K89" s="18">
        <v>0.34899999999999998</v>
      </c>
      <c r="L89" s="18">
        <v>0.34899999999999998</v>
      </c>
      <c r="M89" s="67">
        <v>188.75399999999999</v>
      </c>
      <c r="N89" s="18" t="s">
        <v>171</v>
      </c>
      <c r="P89" s="18">
        <f t="shared" si="27"/>
        <v>34.9</v>
      </c>
      <c r="Q89" s="18">
        <f t="shared" si="18"/>
        <v>8.5</v>
      </c>
      <c r="R89" s="36" t="str">
        <f t="shared" si="19"/>
        <v/>
      </c>
      <c r="S89" s="36">
        <f t="shared" si="20"/>
        <v>29665</v>
      </c>
      <c r="T89" s="38">
        <f t="shared" si="14"/>
        <v>-29665</v>
      </c>
      <c r="U89" s="40">
        <f t="shared" si="26"/>
        <v>2280196</v>
      </c>
      <c r="V89" s="18">
        <f t="shared" si="21"/>
        <v>85000</v>
      </c>
      <c r="W89" s="18">
        <f t="shared" si="22"/>
        <v>0</v>
      </c>
      <c r="AG89" s="18">
        <f t="shared" si="15"/>
        <v>1</v>
      </c>
      <c r="AH89" s="18">
        <f t="shared" si="16"/>
        <v>0</v>
      </c>
      <c r="AI89" s="18">
        <f t="shared" si="23"/>
        <v>0</v>
      </c>
      <c r="AJ89" s="18">
        <f t="shared" si="24"/>
        <v>1</v>
      </c>
      <c r="AK89" s="18">
        <f t="shared" si="25"/>
        <v>0</v>
      </c>
    </row>
    <row r="90" spans="1:37" ht="20.100000000000001" customHeight="1">
      <c r="A90" s="33">
        <v>86</v>
      </c>
      <c r="B90" s="18" t="s">
        <v>80</v>
      </c>
      <c r="C90" s="18" t="s">
        <v>80</v>
      </c>
      <c r="D90" s="19" t="s">
        <v>138</v>
      </c>
      <c r="E90" s="55">
        <v>0.125</v>
      </c>
      <c r="F90" s="18">
        <v>188.173</v>
      </c>
      <c r="G90" s="18">
        <v>187.96700000000001</v>
      </c>
      <c r="H90" s="18">
        <v>2</v>
      </c>
      <c r="I90" s="18">
        <v>188.19300000000001</v>
      </c>
      <c r="J90" s="18">
        <v>187.947</v>
      </c>
      <c r="K90" s="18">
        <v>0.246</v>
      </c>
      <c r="L90" s="18">
        <v>0.246</v>
      </c>
      <c r="M90" s="67">
        <v>188.43899999999999</v>
      </c>
      <c r="N90" s="18" t="s">
        <v>170</v>
      </c>
      <c r="O90" s="18">
        <f t="shared" si="17"/>
        <v>24.6</v>
      </c>
      <c r="Q90" s="18">
        <f t="shared" si="18"/>
        <v>12.1</v>
      </c>
      <c r="R90" s="36">
        <f t="shared" si="19"/>
        <v>29766</v>
      </c>
      <c r="S90" s="36" t="str">
        <f t="shared" si="20"/>
        <v/>
      </c>
      <c r="T90" s="38">
        <f t="shared" si="14"/>
        <v>29766</v>
      </c>
      <c r="U90" s="40">
        <f t="shared" si="26"/>
        <v>2309962</v>
      </c>
      <c r="V90" s="18">
        <f t="shared" si="21"/>
        <v>121000</v>
      </c>
      <c r="W90" s="18">
        <f t="shared" si="22"/>
        <v>1</v>
      </c>
      <c r="AG90" s="18">
        <f t="shared" si="15"/>
        <v>1</v>
      </c>
      <c r="AH90" s="18">
        <f t="shared" si="16"/>
        <v>0</v>
      </c>
      <c r="AI90" s="18">
        <f t="shared" si="23"/>
        <v>1</v>
      </c>
      <c r="AJ90" s="18">
        <f t="shared" si="24"/>
        <v>0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80</v>
      </c>
      <c r="C91" s="18" t="s">
        <v>79</v>
      </c>
      <c r="D91" s="19" t="s">
        <v>139</v>
      </c>
      <c r="E91" s="55">
        <v>0.79166666666666663</v>
      </c>
      <c r="F91" s="18">
        <v>187.65100000000001</v>
      </c>
      <c r="G91" s="18">
        <v>187.92099999999999</v>
      </c>
      <c r="H91" s="18">
        <v>2</v>
      </c>
      <c r="I91" s="18">
        <v>187.631</v>
      </c>
      <c r="J91" s="18">
        <v>187.941</v>
      </c>
      <c r="K91" s="18">
        <v>0.31</v>
      </c>
      <c r="L91" s="18">
        <v>0.31</v>
      </c>
      <c r="M91" s="67">
        <v>187.321</v>
      </c>
      <c r="N91" s="18" t="s">
        <v>172</v>
      </c>
      <c r="Q91" s="18">
        <f t="shared" si="18"/>
        <v>9.6</v>
      </c>
      <c r="R91" s="36" t="str">
        <f t="shared" si="19"/>
        <v/>
      </c>
      <c r="S91" s="36" t="str">
        <f t="shared" si="20"/>
        <v/>
      </c>
      <c r="U91" s="40">
        <f t="shared" si="26"/>
        <v>2309962</v>
      </c>
      <c r="V91" s="18">
        <f t="shared" si="21"/>
        <v>96000</v>
      </c>
      <c r="W91" s="18">
        <f t="shared" si="22"/>
        <v>0</v>
      </c>
      <c r="AG91" s="18">
        <f t="shared" si="15"/>
        <v>0</v>
      </c>
      <c r="AH91" s="18">
        <f t="shared" si="16"/>
        <v>1</v>
      </c>
      <c r="AI91" s="18">
        <f t="shared" si="23"/>
        <v>0</v>
      </c>
      <c r="AJ91" s="18">
        <f t="shared" si="24"/>
        <v>0</v>
      </c>
      <c r="AK91" s="18">
        <f t="shared" si="25"/>
        <v>1</v>
      </c>
    </row>
    <row r="92" spans="1:37" ht="20.100000000000001" customHeight="1">
      <c r="A92" s="33">
        <v>88</v>
      </c>
      <c r="B92" s="18" t="s">
        <v>80</v>
      </c>
      <c r="C92" s="18" t="s">
        <v>80</v>
      </c>
      <c r="D92" s="19" t="s">
        <v>139</v>
      </c>
      <c r="E92" s="55">
        <v>0.41666666666666669</v>
      </c>
      <c r="F92" s="18">
        <v>187.93299999999999</v>
      </c>
      <c r="G92" s="18">
        <v>187.41200000000001</v>
      </c>
      <c r="H92" s="18">
        <v>2</v>
      </c>
      <c r="I92" s="18">
        <v>187.953</v>
      </c>
      <c r="J92" s="18">
        <v>187.392</v>
      </c>
      <c r="K92" s="18">
        <v>0.56100000000000005</v>
      </c>
      <c r="L92" s="18">
        <v>0.56100000000000005</v>
      </c>
      <c r="M92" s="67">
        <v>188.51400000000001</v>
      </c>
      <c r="N92" s="18" t="s">
        <v>170</v>
      </c>
      <c r="O92" s="18">
        <f t="shared" si="17"/>
        <v>56.1</v>
      </c>
      <c r="Q92" s="18">
        <f t="shared" si="18"/>
        <v>5.3</v>
      </c>
      <c r="R92" s="36">
        <f t="shared" si="19"/>
        <v>29733</v>
      </c>
      <c r="S92" s="36" t="str">
        <f t="shared" si="20"/>
        <v/>
      </c>
      <c r="T92" s="38">
        <f t="shared" si="14"/>
        <v>29733</v>
      </c>
      <c r="U92" s="40">
        <f t="shared" si="26"/>
        <v>2339695</v>
      </c>
      <c r="V92" s="18">
        <f t="shared" si="21"/>
        <v>53000</v>
      </c>
      <c r="W92" s="18">
        <f t="shared" si="22"/>
        <v>1</v>
      </c>
      <c r="AG92" s="18">
        <f t="shared" si="15"/>
        <v>1</v>
      </c>
      <c r="AH92" s="18">
        <f t="shared" si="16"/>
        <v>0</v>
      </c>
      <c r="AI92" s="18">
        <f t="shared" si="23"/>
        <v>1</v>
      </c>
      <c r="AJ92" s="18">
        <f t="shared" si="24"/>
        <v>0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80</v>
      </c>
      <c r="C93" s="18" t="s">
        <v>80</v>
      </c>
      <c r="D93" s="19" t="s">
        <v>140</v>
      </c>
      <c r="E93" s="55">
        <v>0.41666666666666669</v>
      </c>
      <c r="F93" s="18">
        <v>188.18</v>
      </c>
      <c r="G93" s="18">
        <v>187.68700000000001</v>
      </c>
      <c r="H93" s="18">
        <v>2</v>
      </c>
      <c r="I93" s="18">
        <v>188.2</v>
      </c>
      <c r="J93" s="18">
        <v>187.667</v>
      </c>
      <c r="K93" s="18">
        <v>0.53200000000000003</v>
      </c>
      <c r="L93" s="18">
        <v>0.53200000000000003</v>
      </c>
      <c r="M93" s="67">
        <v>188.732</v>
      </c>
      <c r="N93" s="18" t="s">
        <v>171</v>
      </c>
      <c r="P93" s="18">
        <f t="shared" si="27"/>
        <v>53.2</v>
      </c>
      <c r="Q93" s="18">
        <f t="shared" si="18"/>
        <v>5.6</v>
      </c>
      <c r="R93" s="36" t="str">
        <f t="shared" si="19"/>
        <v/>
      </c>
      <c r="S93" s="36">
        <f t="shared" si="20"/>
        <v>29792</v>
      </c>
      <c r="T93" s="38">
        <f t="shared" si="14"/>
        <v>-29792</v>
      </c>
      <c r="U93" s="40">
        <f t="shared" si="26"/>
        <v>2309903</v>
      </c>
      <c r="V93" s="18">
        <f t="shared" si="21"/>
        <v>56000</v>
      </c>
      <c r="W93" s="18">
        <f t="shared" si="22"/>
        <v>0</v>
      </c>
      <c r="AG93" s="18">
        <f t="shared" si="15"/>
        <v>1</v>
      </c>
      <c r="AH93" s="18">
        <f t="shared" si="16"/>
        <v>0</v>
      </c>
      <c r="AI93" s="18">
        <f t="shared" si="23"/>
        <v>0</v>
      </c>
      <c r="AJ93" s="18">
        <f t="shared" si="24"/>
        <v>1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80</v>
      </c>
      <c r="C94" s="18" t="s">
        <v>80</v>
      </c>
      <c r="D94" s="19" t="s">
        <v>141</v>
      </c>
      <c r="E94" s="55">
        <v>0.45833333333333331</v>
      </c>
      <c r="F94" s="18">
        <v>187.84100000000001</v>
      </c>
      <c r="G94" s="18">
        <v>186.73</v>
      </c>
      <c r="H94" s="18">
        <v>2</v>
      </c>
      <c r="I94" s="18">
        <v>187.86099999999999</v>
      </c>
      <c r="J94" s="18">
        <v>186.71</v>
      </c>
      <c r="K94" s="18">
        <v>1.1499999999999999</v>
      </c>
      <c r="L94" s="18">
        <v>1.1499999999999999</v>
      </c>
      <c r="M94" s="67">
        <v>189.011</v>
      </c>
      <c r="N94" s="18" t="s">
        <v>171</v>
      </c>
      <c r="P94" s="18">
        <f t="shared" si="27"/>
        <v>115</v>
      </c>
      <c r="Q94" s="18">
        <f t="shared" si="18"/>
        <v>2.6</v>
      </c>
      <c r="R94" s="36" t="str">
        <f t="shared" si="19"/>
        <v/>
      </c>
      <c r="S94" s="36">
        <f t="shared" si="20"/>
        <v>29900</v>
      </c>
      <c r="T94" s="38">
        <f t="shared" si="14"/>
        <v>-29900</v>
      </c>
      <c r="U94" s="40">
        <f t="shared" si="26"/>
        <v>2280003</v>
      </c>
      <c r="V94" s="18">
        <f t="shared" si="21"/>
        <v>26000</v>
      </c>
      <c r="W94" s="18">
        <f t="shared" si="22"/>
        <v>0</v>
      </c>
      <c r="AG94" s="18">
        <f t="shared" si="15"/>
        <v>1</v>
      </c>
      <c r="AH94" s="18">
        <f t="shared" si="16"/>
        <v>0</v>
      </c>
      <c r="AI94" s="18">
        <f t="shared" si="23"/>
        <v>0</v>
      </c>
      <c r="AJ94" s="18">
        <f t="shared" si="24"/>
        <v>1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80</v>
      </c>
      <c r="C95" s="18" t="s">
        <v>80</v>
      </c>
      <c r="D95" s="19" t="s">
        <v>142</v>
      </c>
      <c r="E95" s="55">
        <v>0.5</v>
      </c>
      <c r="F95" s="18">
        <v>185.28299999999999</v>
      </c>
      <c r="G95" s="18">
        <v>184.56399999999999</v>
      </c>
      <c r="H95" s="18">
        <v>2</v>
      </c>
      <c r="I95" s="58">
        <v>185.303</v>
      </c>
      <c r="J95" s="18">
        <v>184.54400000000001</v>
      </c>
      <c r="K95" s="18">
        <v>0.75800000000000001</v>
      </c>
      <c r="L95" s="18">
        <v>0.75800000000000001</v>
      </c>
      <c r="M95" s="67">
        <v>186.06100000000001</v>
      </c>
      <c r="N95" s="18" t="s">
        <v>170</v>
      </c>
      <c r="O95" s="18">
        <f t="shared" si="17"/>
        <v>75.8</v>
      </c>
      <c r="Q95" s="18">
        <f t="shared" si="18"/>
        <v>3.9</v>
      </c>
      <c r="R95" s="36">
        <f t="shared" si="19"/>
        <v>29562</v>
      </c>
      <c r="S95" s="36" t="str">
        <f t="shared" si="20"/>
        <v/>
      </c>
      <c r="T95" s="38">
        <f t="shared" si="14"/>
        <v>29562</v>
      </c>
      <c r="U95" s="40">
        <f t="shared" si="26"/>
        <v>2309565</v>
      </c>
      <c r="V95" s="18">
        <f t="shared" si="21"/>
        <v>39000</v>
      </c>
      <c r="W95" s="18">
        <f t="shared" si="22"/>
        <v>1</v>
      </c>
      <c r="AG95" s="18">
        <f t="shared" si="15"/>
        <v>1</v>
      </c>
      <c r="AH95" s="18">
        <f t="shared" si="16"/>
        <v>0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80</v>
      </c>
      <c r="C96" s="19" t="s">
        <v>80</v>
      </c>
      <c r="D96" s="19" t="s">
        <v>143</v>
      </c>
      <c r="E96" s="55">
        <v>0.41666666666666669</v>
      </c>
      <c r="F96" s="18">
        <v>185.98699999999999</v>
      </c>
      <c r="G96" s="18">
        <v>185.28899999999999</v>
      </c>
      <c r="H96" s="18">
        <v>2</v>
      </c>
      <c r="I96" s="18">
        <v>186.00700000000001</v>
      </c>
      <c r="J96" s="18">
        <v>185.26900000000001</v>
      </c>
      <c r="K96" s="18">
        <v>0.73799999999999999</v>
      </c>
      <c r="L96" s="18">
        <v>0.73799999999999999</v>
      </c>
      <c r="M96" s="67">
        <v>186.745</v>
      </c>
      <c r="N96" s="18" t="s">
        <v>172</v>
      </c>
      <c r="Q96" s="18">
        <f t="shared" si="18"/>
        <v>4</v>
      </c>
      <c r="R96" s="36" t="str">
        <f t="shared" si="19"/>
        <v/>
      </c>
      <c r="S96" s="36" t="str">
        <f t="shared" si="20"/>
        <v/>
      </c>
      <c r="U96" s="40">
        <f t="shared" si="26"/>
        <v>2309565</v>
      </c>
      <c r="V96" s="18">
        <f t="shared" si="21"/>
        <v>40000</v>
      </c>
      <c r="W96" s="18">
        <f t="shared" si="22"/>
        <v>0</v>
      </c>
      <c r="AG96" s="18">
        <f t="shared" si="15"/>
        <v>1</v>
      </c>
      <c r="AH96" s="18">
        <f t="shared" si="16"/>
        <v>0</v>
      </c>
      <c r="AI96" s="18">
        <f t="shared" si="23"/>
        <v>0</v>
      </c>
      <c r="AJ96" s="18">
        <f t="shared" si="24"/>
        <v>0</v>
      </c>
      <c r="AK96" s="18">
        <f t="shared" si="25"/>
        <v>1</v>
      </c>
    </row>
    <row r="97" spans="1:37" ht="20.100000000000001" customHeight="1">
      <c r="A97" s="33">
        <v>93</v>
      </c>
      <c r="B97" s="18" t="s">
        <v>80</v>
      </c>
      <c r="C97" s="18" t="s">
        <v>80</v>
      </c>
      <c r="D97" s="19" t="s">
        <v>143</v>
      </c>
      <c r="E97" s="55">
        <v>0</v>
      </c>
      <c r="F97" s="18">
        <v>184.86</v>
      </c>
      <c r="G97" s="18">
        <v>182.52199999999999</v>
      </c>
      <c r="H97" s="18">
        <v>2</v>
      </c>
      <c r="I97" s="18">
        <v>184.88</v>
      </c>
      <c r="J97" s="18">
        <v>182.50200000000001</v>
      </c>
      <c r="K97" s="18">
        <v>2.3769999999999998</v>
      </c>
      <c r="L97" s="18">
        <v>2.3769999999999998</v>
      </c>
      <c r="M97" s="67">
        <v>187.25700000000001</v>
      </c>
      <c r="N97" s="18" t="s">
        <v>170</v>
      </c>
      <c r="O97" s="18">
        <f t="shared" si="17"/>
        <v>237.7</v>
      </c>
      <c r="Q97" s="18">
        <f t="shared" si="18"/>
        <v>1.2</v>
      </c>
      <c r="R97" s="36">
        <f t="shared" si="19"/>
        <v>28524</v>
      </c>
      <c r="S97" s="36" t="str">
        <f t="shared" si="20"/>
        <v/>
      </c>
      <c r="T97" s="38">
        <f t="shared" si="14"/>
        <v>28524</v>
      </c>
      <c r="U97" s="40">
        <f t="shared" si="26"/>
        <v>2338089</v>
      </c>
      <c r="V97" s="18">
        <f t="shared" si="21"/>
        <v>12000</v>
      </c>
      <c r="W97" s="18">
        <f t="shared" si="22"/>
        <v>1</v>
      </c>
      <c r="AG97" s="18">
        <f t="shared" si="15"/>
        <v>1</v>
      </c>
      <c r="AH97" s="18">
        <f t="shared" si="16"/>
        <v>0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79</v>
      </c>
      <c r="C98" s="18" t="s">
        <v>79</v>
      </c>
      <c r="D98" s="19" t="s">
        <v>144</v>
      </c>
      <c r="E98" s="55">
        <v>0.375</v>
      </c>
      <c r="F98" s="18">
        <v>181.601</v>
      </c>
      <c r="G98" s="18">
        <v>182.18199999999999</v>
      </c>
      <c r="H98" s="18">
        <v>2</v>
      </c>
      <c r="I98" s="18">
        <v>181.58099999999999</v>
      </c>
      <c r="J98" s="18">
        <v>182.202</v>
      </c>
      <c r="K98" s="18">
        <v>0.621</v>
      </c>
      <c r="L98" s="18">
        <v>0.621</v>
      </c>
      <c r="M98" s="67">
        <v>180.96</v>
      </c>
      <c r="N98" s="18" t="s">
        <v>170</v>
      </c>
      <c r="O98" s="18">
        <f t="shared" si="17"/>
        <v>62.1</v>
      </c>
      <c r="Q98" s="18">
        <f t="shared" si="18"/>
        <v>4.8</v>
      </c>
      <c r="R98" s="36">
        <f t="shared" si="19"/>
        <v>29808</v>
      </c>
      <c r="S98" s="36" t="str">
        <f t="shared" si="20"/>
        <v/>
      </c>
      <c r="T98" s="38">
        <f t="shared" si="14"/>
        <v>29808</v>
      </c>
      <c r="U98" s="40">
        <f t="shared" si="26"/>
        <v>2367897</v>
      </c>
      <c r="V98" s="18">
        <f t="shared" si="21"/>
        <v>48000</v>
      </c>
      <c r="W98" s="18">
        <f t="shared" si="22"/>
        <v>1</v>
      </c>
      <c r="AG98" s="18">
        <f t="shared" si="15"/>
        <v>0</v>
      </c>
      <c r="AH98" s="18">
        <f t="shared" si="16"/>
        <v>1</v>
      </c>
      <c r="AI98" s="18">
        <f t="shared" si="23"/>
        <v>1</v>
      </c>
      <c r="AJ98" s="18">
        <f t="shared" si="24"/>
        <v>0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80</v>
      </c>
      <c r="C99" s="18" t="s">
        <v>80</v>
      </c>
      <c r="D99" s="19" t="s">
        <v>145</v>
      </c>
      <c r="E99" s="55">
        <v>0.91666666666666663</v>
      </c>
      <c r="F99" s="18">
        <v>182.20099999999999</v>
      </c>
      <c r="G99" s="18">
        <v>181.86600000000001</v>
      </c>
      <c r="H99" s="18">
        <v>2</v>
      </c>
      <c r="I99" s="18">
        <v>182.221</v>
      </c>
      <c r="J99" s="18">
        <v>181.846</v>
      </c>
      <c r="K99" s="18">
        <v>0.375</v>
      </c>
      <c r="L99" s="18">
        <v>0.375</v>
      </c>
      <c r="M99" s="67">
        <v>182.596</v>
      </c>
      <c r="N99" s="18" t="s">
        <v>172</v>
      </c>
      <c r="Q99" s="18">
        <f t="shared" si="18"/>
        <v>8</v>
      </c>
      <c r="R99" s="36" t="str">
        <f t="shared" si="19"/>
        <v/>
      </c>
      <c r="S99" s="36" t="str">
        <f t="shared" si="20"/>
        <v/>
      </c>
      <c r="U99" s="40">
        <f t="shared" si="26"/>
        <v>2367897</v>
      </c>
      <c r="V99" s="18">
        <f t="shared" si="21"/>
        <v>80000</v>
      </c>
      <c r="W99" s="18">
        <f t="shared" si="22"/>
        <v>0</v>
      </c>
      <c r="AG99" s="18">
        <f t="shared" si="15"/>
        <v>1</v>
      </c>
      <c r="AH99" s="18">
        <f t="shared" si="16"/>
        <v>0</v>
      </c>
      <c r="AI99" s="18">
        <f t="shared" si="23"/>
        <v>0</v>
      </c>
      <c r="AJ99" s="18">
        <f t="shared" si="24"/>
        <v>0</v>
      </c>
      <c r="AK99" s="18">
        <f t="shared" si="25"/>
        <v>1</v>
      </c>
    </row>
    <row r="100" spans="1:37" ht="20.100000000000001" customHeight="1">
      <c r="A100" s="33">
        <v>96</v>
      </c>
      <c r="B100" s="18" t="s">
        <v>80</v>
      </c>
      <c r="C100" s="18" t="s">
        <v>80</v>
      </c>
      <c r="D100" s="19" t="s">
        <v>84</v>
      </c>
      <c r="E100" s="55">
        <v>0.54166666666666663</v>
      </c>
      <c r="F100" s="18">
        <v>182.22399999999999</v>
      </c>
      <c r="G100" s="18">
        <v>181.78100000000001</v>
      </c>
      <c r="H100" s="18">
        <v>2</v>
      </c>
      <c r="I100" s="18">
        <v>182.244</v>
      </c>
      <c r="J100" s="18">
        <v>181.761</v>
      </c>
      <c r="K100" s="18">
        <v>0.48299999999999998</v>
      </c>
      <c r="L100" s="18">
        <v>0.48299999999999998</v>
      </c>
      <c r="M100" s="67">
        <v>182.727</v>
      </c>
      <c r="N100" s="18" t="s">
        <v>170</v>
      </c>
      <c r="O100" s="18">
        <f t="shared" si="17"/>
        <v>48.3</v>
      </c>
      <c r="Q100" s="18">
        <f t="shared" si="18"/>
        <v>6.2</v>
      </c>
      <c r="R100" s="36">
        <f t="shared" si="19"/>
        <v>29946</v>
      </c>
      <c r="S100" s="36" t="str">
        <f t="shared" si="20"/>
        <v/>
      </c>
      <c r="T100" s="38">
        <f t="shared" si="14"/>
        <v>29946</v>
      </c>
      <c r="U100" s="40">
        <f t="shared" si="26"/>
        <v>2397843</v>
      </c>
      <c r="V100" s="18">
        <f t="shared" si="21"/>
        <v>62000</v>
      </c>
      <c r="W100" s="18">
        <f t="shared" si="22"/>
        <v>1</v>
      </c>
      <c r="AG100" s="18">
        <f t="shared" si="15"/>
        <v>1</v>
      </c>
      <c r="AH100" s="18">
        <f t="shared" si="16"/>
        <v>0</v>
      </c>
      <c r="AI100" s="18">
        <f t="shared" si="23"/>
        <v>1</v>
      </c>
      <c r="AJ100" s="18">
        <f t="shared" si="24"/>
        <v>0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79</v>
      </c>
      <c r="C101" s="18" t="s">
        <v>80</v>
      </c>
      <c r="D101" s="19" t="s">
        <v>84</v>
      </c>
      <c r="E101" s="55">
        <v>0.41666666666666669</v>
      </c>
      <c r="F101" s="18">
        <v>181.80600000000001</v>
      </c>
      <c r="G101" s="18">
        <v>181.45099999999999</v>
      </c>
      <c r="H101" s="18">
        <v>2</v>
      </c>
      <c r="I101" s="58">
        <v>181.82599999999999</v>
      </c>
      <c r="J101" s="18">
        <v>181.43100000000001</v>
      </c>
      <c r="K101" s="18">
        <v>0.39400000000000002</v>
      </c>
      <c r="L101" s="18">
        <v>0.39400000000000002</v>
      </c>
      <c r="M101" s="67">
        <v>182.22</v>
      </c>
      <c r="N101" s="18" t="s">
        <v>170</v>
      </c>
      <c r="O101" s="18">
        <f t="shared" si="17"/>
        <v>39.4</v>
      </c>
      <c r="Q101" s="18">
        <f t="shared" si="18"/>
        <v>7.6</v>
      </c>
      <c r="R101" s="36">
        <f t="shared" si="19"/>
        <v>29944</v>
      </c>
      <c r="S101" s="36" t="str">
        <f t="shared" si="20"/>
        <v/>
      </c>
      <c r="T101" s="38">
        <f t="shared" si="14"/>
        <v>29944</v>
      </c>
      <c r="U101" s="40">
        <f t="shared" si="26"/>
        <v>2427787</v>
      </c>
      <c r="V101" s="18">
        <f t="shared" si="21"/>
        <v>76000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79</v>
      </c>
      <c r="C102" s="18" t="s">
        <v>79</v>
      </c>
      <c r="D102" s="19" t="s">
        <v>146</v>
      </c>
      <c r="E102" s="55">
        <v>0.5</v>
      </c>
      <c r="F102" s="18">
        <v>181.642</v>
      </c>
      <c r="G102" s="18">
        <v>182.03899999999999</v>
      </c>
      <c r="H102" s="18">
        <v>2</v>
      </c>
      <c r="I102" s="58">
        <v>181.62200000000001</v>
      </c>
      <c r="J102" s="18">
        <v>182.059</v>
      </c>
      <c r="K102" s="18">
        <v>0.436</v>
      </c>
      <c r="L102" s="18">
        <v>0.436</v>
      </c>
      <c r="M102" s="67">
        <v>181.18600000000001</v>
      </c>
      <c r="N102" s="18" t="s">
        <v>171</v>
      </c>
      <c r="P102" s="18">
        <f t="shared" si="27"/>
        <v>43.6</v>
      </c>
      <c r="Q102" s="18">
        <f t="shared" si="18"/>
        <v>6.8</v>
      </c>
      <c r="R102" s="36" t="str">
        <f t="shared" si="19"/>
        <v/>
      </c>
      <c r="S102" s="36">
        <f t="shared" si="20"/>
        <v>29648</v>
      </c>
      <c r="T102" s="38">
        <f t="shared" si="14"/>
        <v>-29648</v>
      </c>
      <c r="U102" s="40">
        <f t="shared" si="26"/>
        <v>2398139</v>
      </c>
      <c r="V102" s="18">
        <f t="shared" si="21"/>
        <v>68000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1</v>
      </c>
      <c r="AK102" s="18">
        <f t="shared" si="25"/>
        <v>0</v>
      </c>
    </row>
    <row r="103" spans="1:37" ht="20.100000000000001" customHeight="1">
      <c r="A103" s="33">
        <v>99</v>
      </c>
      <c r="B103" s="18" t="s">
        <v>79</v>
      </c>
      <c r="C103" s="18" t="s">
        <v>79</v>
      </c>
      <c r="D103" s="19" t="s">
        <v>146</v>
      </c>
      <c r="E103" s="55">
        <v>0.20833333333333334</v>
      </c>
      <c r="F103" s="18">
        <v>181.88200000000001</v>
      </c>
      <c r="G103" s="18">
        <v>182.059</v>
      </c>
      <c r="H103" s="18">
        <v>2</v>
      </c>
      <c r="I103" s="58">
        <v>181.86199999999999</v>
      </c>
      <c r="J103" s="18">
        <v>182.07900000000001</v>
      </c>
      <c r="K103" s="18">
        <v>0.217</v>
      </c>
      <c r="L103" s="18">
        <v>0.217</v>
      </c>
      <c r="M103" s="67">
        <v>181.64500000000001</v>
      </c>
      <c r="N103" s="18" t="s">
        <v>170</v>
      </c>
      <c r="O103" s="18">
        <f t="shared" si="17"/>
        <v>21.7</v>
      </c>
      <c r="Q103" s="18">
        <f t="shared" si="18"/>
        <v>13.8</v>
      </c>
      <c r="R103" s="36">
        <f t="shared" si="19"/>
        <v>29946</v>
      </c>
      <c r="S103" s="36" t="str">
        <f t="shared" si="20"/>
        <v/>
      </c>
      <c r="T103" s="38">
        <f t="shared" si="14"/>
        <v>29946</v>
      </c>
      <c r="U103" s="40">
        <f t="shared" si="26"/>
        <v>2428085</v>
      </c>
      <c r="V103" s="18">
        <f t="shared" si="21"/>
        <v>138000</v>
      </c>
      <c r="W103" s="18">
        <f t="shared" si="22"/>
        <v>1</v>
      </c>
      <c r="AG103" s="18">
        <f t="shared" si="15"/>
        <v>0</v>
      </c>
      <c r="AH103" s="18">
        <f t="shared" si="16"/>
        <v>1</v>
      </c>
      <c r="AI103" s="18">
        <f t="shared" si="23"/>
        <v>1</v>
      </c>
      <c r="AJ103" s="18">
        <f t="shared" si="24"/>
        <v>0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80</v>
      </c>
      <c r="C104" s="23" t="s">
        <v>79</v>
      </c>
      <c r="D104" s="22" t="s">
        <v>147</v>
      </c>
      <c r="E104" s="55">
        <v>0.29166666666666669</v>
      </c>
      <c r="F104" s="23">
        <v>182.786</v>
      </c>
      <c r="G104" s="23">
        <v>183.45099999999999</v>
      </c>
      <c r="H104" s="18">
        <v>2</v>
      </c>
      <c r="I104" s="58">
        <v>182.76599999999999</v>
      </c>
      <c r="J104" s="18">
        <v>183.471</v>
      </c>
      <c r="K104" s="18">
        <v>0.70499999999999996</v>
      </c>
      <c r="L104" s="18">
        <v>0.70499999999999996</v>
      </c>
      <c r="M104" s="67">
        <v>182.06100000000001</v>
      </c>
      <c r="N104" s="18" t="s">
        <v>171</v>
      </c>
      <c r="P104" s="18">
        <f t="shared" si="27"/>
        <v>70.5</v>
      </c>
      <c r="Q104" s="23">
        <f t="shared" si="18"/>
        <v>4.2</v>
      </c>
      <c r="R104" s="36" t="str">
        <f t="shared" si="19"/>
        <v/>
      </c>
      <c r="S104" s="36">
        <f t="shared" si="20"/>
        <v>29610</v>
      </c>
      <c r="T104" s="38">
        <f t="shared" si="14"/>
        <v>-29610</v>
      </c>
      <c r="U104" s="44">
        <f t="shared" si="26"/>
        <v>2398475</v>
      </c>
      <c r="V104" s="18">
        <f t="shared" si="21"/>
        <v>42000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1</v>
      </c>
      <c r="AK104" s="18">
        <f t="shared" si="25"/>
        <v>0</v>
      </c>
    </row>
    <row r="105" spans="1:37" ht="20.100000000000001" customHeight="1">
      <c r="A105" s="18">
        <v>101</v>
      </c>
      <c r="B105" s="18" t="s">
        <v>80</v>
      </c>
      <c r="C105" s="18" t="s">
        <v>80</v>
      </c>
      <c r="D105" s="52" t="s">
        <v>148</v>
      </c>
      <c r="E105" s="55">
        <v>0.41666666666666669</v>
      </c>
      <c r="F105" s="18">
        <v>181.58</v>
      </c>
      <c r="G105" s="18">
        <v>181.26499999999999</v>
      </c>
      <c r="H105" s="18">
        <v>2</v>
      </c>
      <c r="I105" s="58">
        <v>181.6</v>
      </c>
      <c r="J105" s="18">
        <v>181.245</v>
      </c>
      <c r="K105" s="18">
        <v>0.35399999999999998</v>
      </c>
      <c r="L105" s="18">
        <v>0.35399999999999998</v>
      </c>
      <c r="M105" s="67">
        <v>181.95400000000001</v>
      </c>
      <c r="N105" s="18" t="s">
        <v>170</v>
      </c>
      <c r="O105" s="18">
        <f t="shared" si="17"/>
        <v>35.4</v>
      </c>
      <c r="Q105" s="23">
        <f t="shared" si="18"/>
        <v>8.4</v>
      </c>
      <c r="R105" s="36">
        <f t="shared" si="19"/>
        <v>29736</v>
      </c>
      <c r="S105" s="36" t="str">
        <f t="shared" si="20"/>
        <v/>
      </c>
      <c r="T105" s="38">
        <f t="shared" si="14"/>
        <v>29736</v>
      </c>
      <c r="U105" s="44">
        <f>U104+T105</f>
        <v>2428211</v>
      </c>
      <c r="V105" s="18">
        <f t="shared" si="21"/>
        <v>84000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80</v>
      </c>
      <c r="C106" s="18" t="s">
        <v>80</v>
      </c>
      <c r="D106" s="18" t="s">
        <v>85</v>
      </c>
      <c r="E106" s="55">
        <v>0.625</v>
      </c>
      <c r="F106" s="18">
        <v>180.66300000000001</v>
      </c>
      <c r="G106" s="18">
        <v>180.36199999999999</v>
      </c>
      <c r="H106" s="18">
        <v>2</v>
      </c>
      <c r="I106" s="18">
        <v>180.68299999999999</v>
      </c>
      <c r="J106" s="18">
        <v>180.34200000000001</v>
      </c>
      <c r="K106" s="18">
        <v>0.34</v>
      </c>
      <c r="L106" s="18">
        <v>0.34</v>
      </c>
      <c r="M106" s="67">
        <v>181.023</v>
      </c>
      <c r="N106" s="18" t="s">
        <v>170</v>
      </c>
      <c r="O106" s="18">
        <f t="shared" si="17"/>
        <v>34</v>
      </c>
      <c r="Q106" s="23">
        <f t="shared" si="18"/>
        <v>8.8000000000000007</v>
      </c>
      <c r="R106" s="36">
        <f t="shared" si="19"/>
        <v>29920</v>
      </c>
      <c r="S106" s="36" t="str">
        <f t="shared" si="20"/>
        <v/>
      </c>
      <c r="T106" s="38">
        <f t="shared" si="14"/>
        <v>29920</v>
      </c>
      <c r="U106" s="44">
        <f>U105+T106</f>
        <v>2458131</v>
      </c>
      <c r="V106" s="18">
        <f t="shared" si="21"/>
        <v>88000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80</v>
      </c>
      <c r="C107" s="18" t="s">
        <v>80</v>
      </c>
      <c r="D107" s="18" t="s">
        <v>85</v>
      </c>
      <c r="E107" s="55">
        <v>0.29166666666666669</v>
      </c>
      <c r="F107" s="18">
        <v>180.726</v>
      </c>
      <c r="G107" s="18">
        <v>180.41900000000001</v>
      </c>
      <c r="H107" s="18">
        <v>2</v>
      </c>
      <c r="I107" s="18">
        <v>180.74600000000001</v>
      </c>
      <c r="J107" s="18">
        <v>180.399</v>
      </c>
      <c r="K107" s="18">
        <v>0.34699999999999998</v>
      </c>
      <c r="L107" s="18">
        <v>0.34699999999999998</v>
      </c>
      <c r="M107" s="67">
        <v>181.09299999999999</v>
      </c>
      <c r="N107" s="18" t="s">
        <v>171</v>
      </c>
      <c r="P107" s="18">
        <f t="shared" si="27"/>
        <v>34.700000000000003</v>
      </c>
      <c r="Q107" s="23">
        <f t="shared" si="18"/>
        <v>8.6</v>
      </c>
      <c r="R107" s="36" t="str">
        <f t="shared" si="19"/>
        <v/>
      </c>
      <c r="S107" s="36">
        <f t="shared" si="20"/>
        <v>29842</v>
      </c>
      <c r="T107" s="38">
        <f t="shared" si="14"/>
        <v>-29842</v>
      </c>
      <c r="U107" s="44">
        <f t="shared" ref="U107:U127" si="28">U106+T107</f>
        <v>2428289</v>
      </c>
      <c r="V107" s="18">
        <f t="shared" si="21"/>
        <v>86000</v>
      </c>
      <c r="W107" s="18">
        <f t="shared" si="22"/>
        <v>0</v>
      </c>
      <c r="AG107" s="18">
        <f>IF(C107="B",1,0)</f>
        <v>1</v>
      </c>
      <c r="AH107" s="18">
        <f>IF(C107="S",1,0)</f>
        <v>0</v>
      </c>
      <c r="AI107" s="18">
        <f>IF(N107="○",1,0)</f>
        <v>0</v>
      </c>
      <c r="AJ107" s="18">
        <f>IF(N107="X",1,0)</f>
        <v>1</v>
      </c>
      <c r="AK107" s="18">
        <f>IF(N107="C",1,0)</f>
        <v>0</v>
      </c>
    </row>
    <row r="108" spans="1:37" ht="20.100000000000001" customHeight="1">
      <c r="A108" s="27">
        <v>104</v>
      </c>
      <c r="B108" s="18" t="s">
        <v>80</v>
      </c>
      <c r="C108" s="18" t="s">
        <v>80</v>
      </c>
      <c r="D108" s="18" t="s">
        <v>149</v>
      </c>
      <c r="E108" s="55">
        <v>0.70833333333333337</v>
      </c>
      <c r="F108" s="18">
        <v>180.29300000000001</v>
      </c>
      <c r="G108" s="18">
        <v>179.696</v>
      </c>
      <c r="H108" s="18">
        <v>2</v>
      </c>
      <c r="I108" s="58">
        <v>180.31299999999999</v>
      </c>
      <c r="J108" s="18">
        <v>179.67599999999999</v>
      </c>
      <c r="K108" s="18">
        <v>0.63700000000000001</v>
      </c>
      <c r="L108" s="18">
        <v>0.63700000000000001</v>
      </c>
      <c r="M108" s="67">
        <v>180.95</v>
      </c>
      <c r="N108" s="18" t="s">
        <v>170</v>
      </c>
      <c r="O108" s="18">
        <f t="shared" si="17"/>
        <v>63.7</v>
      </c>
      <c r="Q108" s="23">
        <f t="shared" si="18"/>
        <v>4.7</v>
      </c>
      <c r="R108" s="36">
        <f t="shared" si="19"/>
        <v>29939</v>
      </c>
      <c r="S108" s="36" t="str">
        <f t="shared" si="20"/>
        <v/>
      </c>
      <c r="T108" s="38">
        <f t="shared" si="14"/>
        <v>29939</v>
      </c>
      <c r="U108" s="44">
        <f t="shared" si="28"/>
        <v>2458228</v>
      </c>
      <c r="V108" s="18">
        <f t="shared" si="21"/>
        <v>47000</v>
      </c>
      <c r="W108" s="18">
        <f t="shared" si="22"/>
        <v>1</v>
      </c>
      <c r="AG108" s="18">
        <f>IF(C108="B",1,0)</f>
        <v>1</v>
      </c>
      <c r="AH108" s="18">
        <f>IF(C108="S",1,0)</f>
        <v>0</v>
      </c>
      <c r="AI108" s="18">
        <f>IF(N108="○",1,0)</f>
        <v>1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A109" s="18">
        <v>105</v>
      </c>
      <c r="B109" s="18" t="s">
        <v>80</v>
      </c>
      <c r="C109" s="18" t="s">
        <v>79</v>
      </c>
      <c r="D109" s="18" t="s">
        <v>149</v>
      </c>
      <c r="E109" s="55">
        <v>0.375</v>
      </c>
      <c r="F109" s="18">
        <v>179.62700000000001</v>
      </c>
      <c r="G109" s="18">
        <v>180.12799999999999</v>
      </c>
      <c r="H109" s="18">
        <v>2</v>
      </c>
      <c r="I109" s="58">
        <v>179.607</v>
      </c>
      <c r="J109" s="18">
        <v>180.148</v>
      </c>
      <c r="K109" s="18">
        <v>0.54</v>
      </c>
      <c r="L109" s="18">
        <v>0.54</v>
      </c>
      <c r="M109" s="67">
        <v>179.06700000000001</v>
      </c>
      <c r="N109" s="18" t="s">
        <v>171</v>
      </c>
      <c r="P109" s="18">
        <f t="shared" si="27"/>
        <v>54</v>
      </c>
      <c r="Q109" s="23">
        <f t="shared" si="18"/>
        <v>5.5</v>
      </c>
      <c r="R109" s="36" t="str">
        <f t="shared" si="19"/>
        <v/>
      </c>
      <c r="S109" s="36">
        <f t="shared" si="20"/>
        <v>29700</v>
      </c>
      <c r="T109" s="38">
        <f t="shared" si="14"/>
        <v>-29700</v>
      </c>
      <c r="U109" s="44">
        <f t="shared" si="28"/>
        <v>2428528</v>
      </c>
      <c r="V109" s="18">
        <f t="shared" si="21"/>
        <v>55000</v>
      </c>
      <c r="W109" s="18">
        <f t="shared" si="22"/>
        <v>0</v>
      </c>
      <c r="AG109" s="18">
        <f t="shared" ref="AG109:AG127" si="29">IF(C109="B",1,0)</f>
        <v>0</v>
      </c>
      <c r="AH109" s="18">
        <f t="shared" ref="AH109:AH127" si="30">IF(C109="S",1,0)</f>
        <v>1</v>
      </c>
      <c r="AI109" s="18">
        <f t="shared" ref="AI109:AI127" si="31">IF(N109="○",1,0)</f>
        <v>0</v>
      </c>
      <c r="AJ109" s="18">
        <f t="shared" ref="AJ109:AJ127" si="32">IF(N109="X",1,0)</f>
        <v>1</v>
      </c>
      <c r="AK109" s="18">
        <f t="shared" ref="AK109:AK127" si="33">IF(N109="C",1,0)</f>
        <v>0</v>
      </c>
    </row>
    <row r="110" spans="1:37" ht="20.100000000000001" customHeight="1">
      <c r="A110" s="27">
        <v>106</v>
      </c>
      <c r="B110" s="18" t="s">
        <v>80</v>
      </c>
      <c r="C110" s="18" t="s">
        <v>79</v>
      </c>
      <c r="D110" s="18" t="s">
        <v>149</v>
      </c>
      <c r="E110" s="55">
        <v>0.29166666666666669</v>
      </c>
      <c r="F110" s="18">
        <v>179.887</v>
      </c>
      <c r="G110" s="18">
        <v>180.29300000000001</v>
      </c>
      <c r="H110" s="18">
        <v>2</v>
      </c>
      <c r="I110" s="58">
        <v>179.86699999999999</v>
      </c>
      <c r="J110" s="18">
        <v>180.31299999999999</v>
      </c>
      <c r="K110" s="18">
        <v>0.44500000000000001</v>
      </c>
      <c r="L110" s="18">
        <v>0.44500000000000001</v>
      </c>
      <c r="M110" s="67">
        <v>179.422</v>
      </c>
      <c r="N110" s="18" t="s">
        <v>170</v>
      </c>
      <c r="O110" s="18">
        <f t="shared" si="17"/>
        <v>44.5</v>
      </c>
      <c r="Q110" s="23">
        <f t="shared" si="18"/>
        <v>6.7</v>
      </c>
      <c r="R110" s="36">
        <f t="shared" si="19"/>
        <v>29815</v>
      </c>
      <c r="S110" s="36" t="str">
        <f t="shared" si="20"/>
        <v/>
      </c>
      <c r="T110" s="38">
        <f t="shared" si="14"/>
        <v>29815</v>
      </c>
      <c r="U110" s="44">
        <f t="shared" si="28"/>
        <v>2458343</v>
      </c>
      <c r="V110" s="18">
        <f t="shared" si="21"/>
        <v>67000</v>
      </c>
      <c r="W110" s="18">
        <f t="shared" si="22"/>
        <v>1</v>
      </c>
      <c r="X110" s="34"/>
      <c r="Y110" s="34"/>
      <c r="Z110" s="34"/>
      <c r="AA110" s="18">
        <f>O110-P110</f>
        <v>44.5</v>
      </c>
      <c r="AG110" s="18">
        <f t="shared" si="29"/>
        <v>0</v>
      </c>
      <c r="AH110" s="18">
        <f t="shared" si="30"/>
        <v>1</v>
      </c>
      <c r="AI110" s="18">
        <f t="shared" si="31"/>
        <v>1</v>
      </c>
      <c r="AJ110" s="18">
        <f t="shared" si="32"/>
        <v>0</v>
      </c>
      <c r="AK110" s="18">
        <f t="shared" si="33"/>
        <v>0</v>
      </c>
    </row>
    <row r="111" spans="1:37" ht="20.100000000000001" customHeight="1">
      <c r="A111" s="18">
        <v>107</v>
      </c>
      <c r="B111" s="18" t="s">
        <v>80</v>
      </c>
      <c r="C111" s="18" t="s">
        <v>80</v>
      </c>
      <c r="D111" s="18" t="s">
        <v>150</v>
      </c>
      <c r="E111" s="55">
        <v>0.41666666666666669</v>
      </c>
      <c r="F111" s="18">
        <v>179.011</v>
      </c>
      <c r="G111" s="18">
        <v>178.55500000000001</v>
      </c>
      <c r="H111" s="18">
        <v>2</v>
      </c>
      <c r="I111" s="58">
        <v>179.03100000000001</v>
      </c>
      <c r="J111" s="18">
        <v>178.535</v>
      </c>
      <c r="K111" s="18">
        <v>0.496</v>
      </c>
      <c r="L111" s="18">
        <v>0.496</v>
      </c>
      <c r="M111" s="67">
        <v>179.52699999999999</v>
      </c>
      <c r="N111" s="18" t="s">
        <v>170</v>
      </c>
      <c r="O111" s="18">
        <f t="shared" si="17"/>
        <v>49.6</v>
      </c>
      <c r="Q111" s="23">
        <f t="shared" si="18"/>
        <v>6</v>
      </c>
      <c r="R111" s="36">
        <f t="shared" si="19"/>
        <v>29760</v>
      </c>
      <c r="S111" s="36" t="str">
        <f t="shared" si="20"/>
        <v/>
      </c>
      <c r="T111" s="38">
        <f t="shared" si="14"/>
        <v>29760</v>
      </c>
      <c r="U111" s="44">
        <f t="shared" si="28"/>
        <v>2488103</v>
      </c>
      <c r="V111" s="18">
        <f t="shared" si="21"/>
        <v>60000</v>
      </c>
      <c r="W111" s="18">
        <f t="shared" si="22"/>
        <v>1</v>
      </c>
      <c r="AG111" s="18">
        <f t="shared" si="29"/>
        <v>1</v>
      </c>
      <c r="AH111" s="18">
        <f t="shared" si="30"/>
        <v>0</v>
      </c>
      <c r="AI111" s="18">
        <f t="shared" si="31"/>
        <v>1</v>
      </c>
      <c r="AJ111" s="18">
        <f t="shared" si="32"/>
        <v>0</v>
      </c>
      <c r="AK111" s="18">
        <f t="shared" si="33"/>
        <v>0</v>
      </c>
    </row>
    <row r="112" spans="1:37" ht="20.100000000000001" customHeight="1">
      <c r="A112" s="27">
        <v>108</v>
      </c>
      <c r="B112" s="18" t="s">
        <v>80</v>
      </c>
      <c r="C112" s="18" t="s">
        <v>80</v>
      </c>
      <c r="D112" s="18" t="s">
        <v>96</v>
      </c>
      <c r="E112" s="55">
        <v>0.41666666666666669</v>
      </c>
      <c r="F112" s="18">
        <v>177.95699999999999</v>
      </c>
      <c r="G112" s="18">
        <v>177.5</v>
      </c>
      <c r="H112" s="18">
        <v>2</v>
      </c>
      <c r="I112" s="58">
        <v>177.977</v>
      </c>
      <c r="J112" s="18">
        <v>177.48</v>
      </c>
      <c r="K112" s="18">
        <v>0.497</v>
      </c>
      <c r="L112" s="18">
        <v>0.497</v>
      </c>
      <c r="M112" s="67">
        <v>178.47399999999999</v>
      </c>
      <c r="N112" s="18" t="s">
        <v>170</v>
      </c>
      <c r="O112" s="18">
        <f t="shared" si="17"/>
        <v>49.7</v>
      </c>
      <c r="Q112" s="23">
        <f t="shared" si="18"/>
        <v>6</v>
      </c>
      <c r="R112" s="36">
        <f t="shared" si="19"/>
        <v>29820</v>
      </c>
      <c r="S112" s="36" t="str">
        <f t="shared" si="20"/>
        <v/>
      </c>
      <c r="T112" s="38">
        <f t="shared" si="14"/>
        <v>29820</v>
      </c>
      <c r="U112" s="44">
        <f t="shared" si="28"/>
        <v>2517923</v>
      </c>
      <c r="V112" s="18">
        <f t="shared" si="21"/>
        <v>60000</v>
      </c>
      <c r="W112" s="18">
        <f t="shared" si="22"/>
        <v>1</v>
      </c>
      <c r="AG112" s="18">
        <f t="shared" si="29"/>
        <v>1</v>
      </c>
      <c r="AH112" s="18">
        <f t="shared" si="30"/>
        <v>0</v>
      </c>
      <c r="AI112" s="18">
        <f t="shared" si="31"/>
        <v>1</v>
      </c>
      <c r="AJ112" s="18">
        <f t="shared" si="32"/>
        <v>0</v>
      </c>
      <c r="AK112" s="18">
        <f t="shared" si="33"/>
        <v>0</v>
      </c>
    </row>
    <row r="113" spans="1:37" ht="20.100000000000001" customHeight="1">
      <c r="A113" s="18">
        <v>109</v>
      </c>
      <c r="B113" s="18" t="s">
        <v>80</v>
      </c>
      <c r="C113" s="18" t="s">
        <v>80</v>
      </c>
      <c r="D113" s="18" t="s">
        <v>151</v>
      </c>
      <c r="E113" s="55">
        <v>0.41666666666666669</v>
      </c>
      <c r="F113" s="18">
        <v>178.00200000000001</v>
      </c>
      <c r="G113" s="18">
        <v>177.578</v>
      </c>
      <c r="H113" s="18">
        <v>2</v>
      </c>
      <c r="I113" s="58">
        <v>178.02199999999999</v>
      </c>
      <c r="J113" s="18">
        <v>177.55799999999999</v>
      </c>
      <c r="K113" s="18">
        <v>0.46300000000000002</v>
      </c>
      <c r="L113" s="18">
        <v>0.46300000000000002</v>
      </c>
      <c r="M113" s="67">
        <v>178.48500000000001</v>
      </c>
      <c r="N113" s="18" t="s">
        <v>170</v>
      </c>
      <c r="O113" s="18">
        <f t="shared" si="17"/>
        <v>46.3</v>
      </c>
      <c r="Q113" s="23">
        <f t="shared" si="18"/>
        <v>6.4</v>
      </c>
      <c r="R113" s="36">
        <f t="shared" si="19"/>
        <v>29632</v>
      </c>
      <c r="S113" s="36" t="str">
        <f t="shared" si="20"/>
        <v/>
      </c>
      <c r="T113" s="38">
        <f t="shared" si="14"/>
        <v>29632</v>
      </c>
      <c r="U113" s="44">
        <f t="shared" si="28"/>
        <v>2547555</v>
      </c>
      <c r="V113" s="18">
        <f t="shared" si="21"/>
        <v>64000</v>
      </c>
      <c r="W113" s="18">
        <f t="shared" si="22"/>
        <v>1</v>
      </c>
      <c r="AG113" s="18">
        <f t="shared" si="29"/>
        <v>1</v>
      </c>
      <c r="AH113" s="18">
        <f t="shared" si="30"/>
        <v>0</v>
      </c>
      <c r="AI113" s="18">
        <f t="shared" si="31"/>
        <v>1</v>
      </c>
      <c r="AJ113" s="18">
        <f t="shared" si="32"/>
        <v>0</v>
      </c>
      <c r="AK113" s="18">
        <f t="shared" si="33"/>
        <v>0</v>
      </c>
    </row>
    <row r="114" spans="1:37" ht="20.100000000000001" customHeight="1">
      <c r="A114" s="27">
        <v>110</v>
      </c>
      <c r="B114" s="18" t="s">
        <v>80</v>
      </c>
      <c r="C114" s="18" t="s">
        <v>80</v>
      </c>
      <c r="D114" s="18" t="s">
        <v>152</v>
      </c>
      <c r="E114" s="55">
        <v>0.70833333333333337</v>
      </c>
      <c r="F114" s="18">
        <v>177.833</v>
      </c>
      <c r="G114" s="18">
        <v>177.39400000000001</v>
      </c>
      <c r="H114" s="18">
        <v>2</v>
      </c>
      <c r="I114" s="58">
        <v>177.85300000000001</v>
      </c>
      <c r="J114" s="18">
        <v>177.374</v>
      </c>
      <c r="K114" s="18">
        <v>0.47899999999999998</v>
      </c>
      <c r="L114" s="18">
        <v>0.47899999999999998</v>
      </c>
      <c r="M114" s="67">
        <v>178.33199999999999</v>
      </c>
      <c r="N114" s="18" t="s">
        <v>170</v>
      </c>
      <c r="O114" s="18">
        <f t="shared" si="17"/>
        <v>47.9</v>
      </c>
      <c r="Q114" s="23">
        <f t="shared" si="18"/>
        <v>6.2</v>
      </c>
      <c r="R114" s="36">
        <f t="shared" si="19"/>
        <v>29698</v>
      </c>
      <c r="S114" s="36" t="str">
        <f t="shared" si="20"/>
        <v/>
      </c>
      <c r="T114" s="38">
        <f t="shared" si="14"/>
        <v>29698</v>
      </c>
      <c r="U114" s="44">
        <f t="shared" si="28"/>
        <v>2577253</v>
      </c>
      <c r="V114" s="18">
        <f t="shared" si="21"/>
        <v>62000</v>
      </c>
      <c r="W114" s="18">
        <f t="shared" si="22"/>
        <v>1</v>
      </c>
      <c r="AG114" s="18">
        <f t="shared" si="29"/>
        <v>1</v>
      </c>
      <c r="AH114" s="18">
        <f t="shared" si="30"/>
        <v>0</v>
      </c>
      <c r="AI114" s="18">
        <f t="shared" si="31"/>
        <v>1</v>
      </c>
      <c r="AJ114" s="18">
        <f t="shared" si="32"/>
        <v>0</v>
      </c>
      <c r="AK114" s="18">
        <f t="shared" si="33"/>
        <v>0</v>
      </c>
    </row>
    <row r="115" spans="1:37" ht="20.100000000000001" customHeight="1">
      <c r="A115" s="18">
        <v>111</v>
      </c>
      <c r="B115" s="18" t="s">
        <v>80</v>
      </c>
      <c r="C115" s="18" t="s">
        <v>80</v>
      </c>
      <c r="D115" s="18" t="s">
        <v>152</v>
      </c>
      <c r="E115" s="55">
        <v>0.5</v>
      </c>
      <c r="F115" s="18">
        <v>177.18899999999999</v>
      </c>
      <c r="G115" s="18">
        <v>176.786</v>
      </c>
      <c r="H115" s="18">
        <v>2</v>
      </c>
      <c r="I115" s="58">
        <v>177.209</v>
      </c>
      <c r="J115" s="18">
        <v>176.76599999999999</v>
      </c>
      <c r="K115" s="18">
        <v>0.443</v>
      </c>
      <c r="L115" s="18">
        <v>0.443</v>
      </c>
      <c r="M115" s="67">
        <v>177.65199999999999</v>
      </c>
      <c r="N115" s="18" t="s">
        <v>170</v>
      </c>
      <c r="O115" s="18">
        <f t="shared" si="17"/>
        <v>44.3</v>
      </c>
      <c r="Q115" s="23">
        <f t="shared" si="18"/>
        <v>6.7</v>
      </c>
      <c r="R115" s="36">
        <f t="shared" si="19"/>
        <v>29681</v>
      </c>
      <c r="S115" s="36" t="str">
        <f t="shared" si="20"/>
        <v/>
      </c>
      <c r="T115" s="38">
        <f t="shared" si="14"/>
        <v>29681</v>
      </c>
      <c r="U115" s="44">
        <f t="shared" si="28"/>
        <v>2606934</v>
      </c>
      <c r="V115" s="18">
        <f t="shared" si="21"/>
        <v>67000</v>
      </c>
      <c r="W115" s="18">
        <f t="shared" si="22"/>
        <v>1</v>
      </c>
      <c r="AG115" s="18">
        <f t="shared" si="29"/>
        <v>1</v>
      </c>
      <c r="AH115" s="18">
        <f t="shared" si="30"/>
        <v>0</v>
      </c>
      <c r="AI115" s="18">
        <f t="shared" si="31"/>
        <v>1</v>
      </c>
      <c r="AJ115" s="18">
        <f t="shared" si="32"/>
        <v>0</v>
      </c>
      <c r="AK115" s="18">
        <f t="shared" si="33"/>
        <v>0</v>
      </c>
    </row>
    <row r="116" spans="1:37" ht="20.100000000000001" customHeight="1">
      <c r="A116" s="27">
        <v>112</v>
      </c>
      <c r="B116" s="18" t="s">
        <v>80</v>
      </c>
      <c r="C116" s="18" t="s">
        <v>80</v>
      </c>
      <c r="D116" s="18" t="s">
        <v>152</v>
      </c>
      <c r="E116" s="55">
        <v>0.125</v>
      </c>
      <c r="F116" s="18">
        <v>177</v>
      </c>
      <c r="G116" s="18">
        <v>176.59200000000001</v>
      </c>
      <c r="H116" s="18">
        <v>2</v>
      </c>
      <c r="I116" s="58">
        <v>177.02</v>
      </c>
      <c r="J116" s="18">
        <v>176.572</v>
      </c>
      <c r="K116" s="18">
        <v>0.44800000000000001</v>
      </c>
      <c r="L116" s="18">
        <v>0.44800000000000001</v>
      </c>
      <c r="M116" s="67">
        <v>177.46799999999999</v>
      </c>
      <c r="N116" s="18" t="s">
        <v>170</v>
      </c>
      <c r="O116" s="18">
        <f t="shared" si="17"/>
        <v>44.8</v>
      </c>
      <c r="Q116" s="23">
        <f t="shared" si="18"/>
        <v>6.6</v>
      </c>
      <c r="R116" s="36">
        <f t="shared" si="19"/>
        <v>29568</v>
      </c>
      <c r="S116" s="36" t="str">
        <f t="shared" si="20"/>
        <v/>
      </c>
      <c r="T116" s="38">
        <f t="shared" si="14"/>
        <v>29568</v>
      </c>
      <c r="U116" s="44">
        <f t="shared" si="28"/>
        <v>2636502</v>
      </c>
      <c r="V116" s="18">
        <f t="shared" si="21"/>
        <v>66000</v>
      </c>
      <c r="W116" s="18">
        <f t="shared" si="22"/>
        <v>1</v>
      </c>
      <c r="AG116" s="18">
        <f t="shared" si="29"/>
        <v>1</v>
      </c>
      <c r="AH116" s="18">
        <f t="shared" si="30"/>
        <v>0</v>
      </c>
      <c r="AI116" s="18">
        <f t="shared" si="31"/>
        <v>1</v>
      </c>
      <c r="AJ116" s="18">
        <f t="shared" si="32"/>
        <v>0</v>
      </c>
      <c r="AK116" s="18">
        <f t="shared" si="33"/>
        <v>0</v>
      </c>
    </row>
    <row r="117" spans="1:37" ht="20.100000000000001" customHeight="1">
      <c r="A117" s="18">
        <v>113</v>
      </c>
      <c r="B117" s="18" t="s">
        <v>79</v>
      </c>
      <c r="C117" s="18" t="s">
        <v>80</v>
      </c>
      <c r="D117" s="18" t="s">
        <v>153</v>
      </c>
      <c r="E117" s="55">
        <v>0.66666666666666663</v>
      </c>
      <c r="F117" s="18">
        <v>176.304</v>
      </c>
      <c r="G117" s="18">
        <v>175.70400000000001</v>
      </c>
      <c r="H117" s="18">
        <v>2</v>
      </c>
      <c r="I117" s="58">
        <v>176.32400000000001</v>
      </c>
      <c r="J117" s="18">
        <v>175.684</v>
      </c>
      <c r="K117" s="18">
        <v>0.64</v>
      </c>
      <c r="L117" s="18">
        <v>0.64</v>
      </c>
      <c r="M117" s="67">
        <v>176.964</v>
      </c>
      <c r="N117" s="18" t="s">
        <v>171</v>
      </c>
      <c r="P117" s="18">
        <f t="shared" si="27"/>
        <v>64</v>
      </c>
      <c r="Q117" s="23">
        <f t="shared" si="18"/>
        <v>4.5999999999999996</v>
      </c>
      <c r="R117" s="36" t="str">
        <f t="shared" si="19"/>
        <v/>
      </c>
      <c r="S117" s="36">
        <f t="shared" si="20"/>
        <v>29440</v>
      </c>
      <c r="T117" s="38">
        <f t="shared" si="14"/>
        <v>-29440</v>
      </c>
      <c r="U117" s="44">
        <f t="shared" si="28"/>
        <v>2607062</v>
      </c>
      <c r="V117" s="18">
        <f t="shared" si="21"/>
        <v>46000</v>
      </c>
      <c r="W117" s="18">
        <f t="shared" si="22"/>
        <v>0</v>
      </c>
      <c r="AG117" s="18">
        <f t="shared" si="29"/>
        <v>1</v>
      </c>
      <c r="AH117" s="18">
        <f t="shared" si="30"/>
        <v>0</v>
      </c>
      <c r="AI117" s="18">
        <f t="shared" si="31"/>
        <v>0</v>
      </c>
      <c r="AJ117" s="18">
        <f t="shared" si="32"/>
        <v>1</v>
      </c>
      <c r="AK117" s="18">
        <f t="shared" si="33"/>
        <v>0</v>
      </c>
    </row>
    <row r="118" spans="1:37" ht="20.100000000000001" customHeight="1">
      <c r="A118" s="27">
        <v>114</v>
      </c>
      <c r="B118" s="18" t="s">
        <v>79</v>
      </c>
      <c r="C118" s="18" t="s">
        <v>79</v>
      </c>
      <c r="D118" s="18" t="s">
        <v>154</v>
      </c>
      <c r="E118" s="55">
        <v>0.20833333333333334</v>
      </c>
      <c r="F118" s="18">
        <v>177.28899999999999</v>
      </c>
      <c r="G118" s="18">
        <v>177.494</v>
      </c>
      <c r="H118" s="18">
        <v>2</v>
      </c>
      <c r="I118" s="58">
        <v>177.26900000000001</v>
      </c>
      <c r="J118" s="18">
        <v>177.51400000000001</v>
      </c>
      <c r="K118" s="18">
        <v>0.245</v>
      </c>
      <c r="L118" s="18">
        <v>0.245</v>
      </c>
      <c r="M118" s="67">
        <v>177.024</v>
      </c>
      <c r="N118" s="18" t="s">
        <v>170</v>
      </c>
      <c r="O118" s="18">
        <f t="shared" si="17"/>
        <v>24.5</v>
      </c>
      <c r="Q118" s="23">
        <f t="shared" si="18"/>
        <v>12.2</v>
      </c>
      <c r="R118" s="36">
        <f t="shared" si="19"/>
        <v>29890</v>
      </c>
      <c r="S118" s="36" t="str">
        <f t="shared" si="20"/>
        <v/>
      </c>
      <c r="T118" s="38">
        <f t="shared" si="14"/>
        <v>29890</v>
      </c>
      <c r="U118" s="44">
        <f t="shared" si="28"/>
        <v>2636952</v>
      </c>
      <c r="V118" s="18">
        <f t="shared" si="21"/>
        <v>122000</v>
      </c>
      <c r="W118" s="18">
        <f t="shared" si="22"/>
        <v>1</v>
      </c>
      <c r="AG118" s="18">
        <f t="shared" si="29"/>
        <v>0</v>
      </c>
      <c r="AH118" s="18">
        <f t="shared" si="30"/>
        <v>1</v>
      </c>
      <c r="AI118" s="18">
        <f t="shared" si="31"/>
        <v>1</v>
      </c>
      <c r="AJ118" s="18">
        <f t="shared" si="32"/>
        <v>0</v>
      </c>
      <c r="AK118" s="18">
        <f t="shared" si="33"/>
        <v>0</v>
      </c>
    </row>
    <row r="119" spans="1:37" ht="20.100000000000001" customHeight="1">
      <c r="A119" s="18">
        <v>115</v>
      </c>
      <c r="B119" s="18" t="s">
        <v>80</v>
      </c>
      <c r="C119" s="18" t="s">
        <v>80</v>
      </c>
      <c r="D119" s="18" t="s">
        <v>155</v>
      </c>
      <c r="E119" s="55">
        <v>0.41666666666666669</v>
      </c>
      <c r="F119" s="18">
        <v>178.64099999999999</v>
      </c>
      <c r="G119" s="18">
        <v>178.06899999999999</v>
      </c>
      <c r="H119" s="18">
        <v>2</v>
      </c>
      <c r="I119" s="58">
        <v>178.661</v>
      </c>
      <c r="J119" s="18">
        <v>178.04900000000001</v>
      </c>
      <c r="K119" s="18">
        <v>0.61099999999999999</v>
      </c>
      <c r="L119" s="18">
        <v>0.61099999999999999</v>
      </c>
      <c r="M119" s="67">
        <v>179.27199999999999</v>
      </c>
      <c r="N119" s="18" t="s">
        <v>170</v>
      </c>
      <c r="O119" s="18">
        <f t="shared" si="17"/>
        <v>61.1</v>
      </c>
      <c r="Q119" s="23">
        <f t="shared" si="18"/>
        <v>4.9000000000000004</v>
      </c>
      <c r="R119" s="36">
        <f t="shared" si="19"/>
        <v>29939</v>
      </c>
      <c r="S119" s="36" t="str">
        <f t="shared" si="20"/>
        <v/>
      </c>
      <c r="T119" s="38">
        <f t="shared" si="14"/>
        <v>29939</v>
      </c>
      <c r="U119" s="44">
        <f t="shared" si="28"/>
        <v>2666891</v>
      </c>
      <c r="V119" s="18">
        <f t="shared" si="21"/>
        <v>49000</v>
      </c>
      <c r="W119" s="18">
        <f t="shared" si="22"/>
        <v>1</v>
      </c>
      <c r="AG119" s="18">
        <f t="shared" si="29"/>
        <v>1</v>
      </c>
      <c r="AH119" s="18">
        <f t="shared" si="30"/>
        <v>0</v>
      </c>
      <c r="AI119" s="18">
        <f t="shared" si="31"/>
        <v>1</v>
      </c>
      <c r="AJ119" s="18">
        <f t="shared" si="32"/>
        <v>0</v>
      </c>
      <c r="AK119" s="18">
        <f t="shared" si="33"/>
        <v>0</v>
      </c>
    </row>
    <row r="120" spans="1:37" ht="20.100000000000001" customHeight="1">
      <c r="A120" s="27">
        <v>116</v>
      </c>
      <c r="B120" s="18" t="s">
        <v>80</v>
      </c>
      <c r="C120" s="18" t="s">
        <v>80</v>
      </c>
      <c r="D120" s="18" t="s">
        <v>155</v>
      </c>
      <c r="E120" s="55">
        <v>0.33333333333333331</v>
      </c>
      <c r="F120" s="18">
        <v>178.3</v>
      </c>
      <c r="G120" s="18">
        <v>178.02199999999999</v>
      </c>
      <c r="H120" s="18">
        <v>2</v>
      </c>
      <c r="I120" s="58">
        <v>178.32</v>
      </c>
      <c r="J120" s="18">
        <v>178.00200000000001</v>
      </c>
      <c r="K120" s="18">
        <v>0.317</v>
      </c>
      <c r="L120" s="18">
        <v>0.317</v>
      </c>
      <c r="M120" s="67">
        <v>178.637</v>
      </c>
      <c r="N120" s="18" t="s">
        <v>170</v>
      </c>
      <c r="O120" s="18">
        <f t="shared" si="17"/>
        <v>31.7</v>
      </c>
      <c r="Q120" s="23">
        <f t="shared" si="18"/>
        <v>9.4</v>
      </c>
      <c r="R120" s="36">
        <f t="shared" si="19"/>
        <v>29798</v>
      </c>
      <c r="S120" s="36" t="str">
        <f t="shared" si="20"/>
        <v/>
      </c>
      <c r="T120" s="38">
        <f t="shared" si="14"/>
        <v>29798</v>
      </c>
      <c r="U120" s="44">
        <f t="shared" si="28"/>
        <v>2696689</v>
      </c>
      <c r="V120" s="18">
        <f t="shared" si="21"/>
        <v>94000</v>
      </c>
      <c r="W120" s="18">
        <f t="shared" si="22"/>
        <v>1</v>
      </c>
      <c r="AG120" s="18">
        <f t="shared" si="29"/>
        <v>1</v>
      </c>
      <c r="AH120" s="18">
        <f t="shared" si="30"/>
        <v>0</v>
      </c>
      <c r="AI120" s="18">
        <f t="shared" si="31"/>
        <v>1</v>
      </c>
      <c r="AJ120" s="18">
        <f t="shared" si="32"/>
        <v>0</v>
      </c>
      <c r="AK120" s="18">
        <f t="shared" si="33"/>
        <v>0</v>
      </c>
    </row>
    <row r="121" spans="1:37" ht="20.100000000000001" customHeight="1">
      <c r="A121" s="18">
        <v>117</v>
      </c>
      <c r="B121" s="18" t="s">
        <v>80</v>
      </c>
      <c r="C121" s="18" t="s">
        <v>80</v>
      </c>
      <c r="D121" s="18" t="s">
        <v>156</v>
      </c>
      <c r="E121" s="55">
        <v>0.66666666666666663</v>
      </c>
      <c r="F121" s="18">
        <v>178.06200000000001</v>
      </c>
      <c r="G121" s="18">
        <v>177.81</v>
      </c>
      <c r="H121" s="18">
        <v>2</v>
      </c>
      <c r="I121" s="58">
        <v>178.08199999999999</v>
      </c>
      <c r="J121" s="18">
        <v>177.79</v>
      </c>
      <c r="K121" s="18">
        <v>0.29199999999999998</v>
      </c>
      <c r="L121" s="18">
        <v>0.29199999999999998</v>
      </c>
      <c r="M121" s="67">
        <v>178.374</v>
      </c>
      <c r="N121" s="18" t="s">
        <v>171</v>
      </c>
      <c r="P121" s="18">
        <f t="shared" si="27"/>
        <v>29.2</v>
      </c>
      <c r="Q121" s="23">
        <f t="shared" si="18"/>
        <v>10.199999999999999</v>
      </c>
      <c r="R121" s="36" t="str">
        <f t="shared" si="19"/>
        <v/>
      </c>
      <c r="S121" s="36">
        <f t="shared" si="20"/>
        <v>29784</v>
      </c>
      <c r="T121" s="38">
        <f t="shared" si="14"/>
        <v>-29784</v>
      </c>
      <c r="U121" s="44">
        <f t="shared" si="28"/>
        <v>2666905</v>
      </c>
      <c r="V121" s="18">
        <f t="shared" si="21"/>
        <v>102000</v>
      </c>
      <c r="W121" s="18">
        <f t="shared" si="22"/>
        <v>0</v>
      </c>
      <c r="AG121" s="18">
        <f t="shared" si="29"/>
        <v>1</v>
      </c>
      <c r="AH121" s="18">
        <f t="shared" si="30"/>
        <v>0</v>
      </c>
      <c r="AI121" s="18">
        <f t="shared" si="31"/>
        <v>0</v>
      </c>
      <c r="AJ121" s="18">
        <f t="shared" si="32"/>
        <v>1</v>
      </c>
      <c r="AK121" s="18">
        <f t="shared" si="33"/>
        <v>0</v>
      </c>
    </row>
    <row r="122" spans="1:37" ht="20.100000000000001" customHeight="1">
      <c r="A122" s="27">
        <v>118</v>
      </c>
      <c r="B122" s="18" t="s">
        <v>80</v>
      </c>
      <c r="C122" s="18" t="s">
        <v>80</v>
      </c>
      <c r="D122" s="18" t="s">
        <v>156</v>
      </c>
      <c r="E122" s="55">
        <v>0.41666666666666669</v>
      </c>
      <c r="F122" s="18">
        <v>177.697</v>
      </c>
      <c r="G122" s="18">
        <v>177.52099999999999</v>
      </c>
      <c r="H122" s="18">
        <v>2</v>
      </c>
      <c r="I122" s="58">
        <v>177.71700000000001</v>
      </c>
      <c r="J122" s="18">
        <v>177.501</v>
      </c>
      <c r="K122" s="18">
        <v>0.216</v>
      </c>
      <c r="L122" s="18">
        <v>0.216</v>
      </c>
      <c r="M122" s="67">
        <v>177.93299999999999</v>
      </c>
      <c r="N122" s="18" t="s">
        <v>170</v>
      </c>
      <c r="O122" s="18">
        <f t="shared" si="17"/>
        <v>21.6</v>
      </c>
      <c r="Q122" s="23">
        <f t="shared" si="18"/>
        <v>13.8</v>
      </c>
      <c r="R122" s="36">
        <f t="shared" si="19"/>
        <v>29808</v>
      </c>
      <c r="S122" s="36" t="str">
        <f t="shared" si="20"/>
        <v/>
      </c>
      <c r="T122" s="38">
        <f t="shared" si="14"/>
        <v>29808</v>
      </c>
      <c r="U122" s="44">
        <f t="shared" si="28"/>
        <v>2696713</v>
      </c>
      <c r="V122" s="18">
        <f t="shared" si="21"/>
        <v>138000</v>
      </c>
      <c r="W122" s="18">
        <f t="shared" si="22"/>
        <v>1</v>
      </c>
      <c r="AG122" s="18">
        <f t="shared" si="29"/>
        <v>1</v>
      </c>
      <c r="AH122" s="18">
        <f t="shared" si="30"/>
        <v>0</v>
      </c>
      <c r="AI122" s="18">
        <f t="shared" si="31"/>
        <v>1</v>
      </c>
      <c r="AJ122" s="18">
        <f t="shared" si="32"/>
        <v>0</v>
      </c>
      <c r="AK122" s="18">
        <f t="shared" si="33"/>
        <v>0</v>
      </c>
    </row>
    <row r="123" spans="1:37" ht="20.100000000000001" customHeight="1">
      <c r="A123" s="18">
        <v>119</v>
      </c>
      <c r="B123" s="18" t="s">
        <v>80</v>
      </c>
      <c r="C123" s="18" t="s">
        <v>80</v>
      </c>
      <c r="D123" s="18" t="s">
        <v>156</v>
      </c>
      <c r="E123" s="55">
        <v>0.125</v>
      </c>
      <c r="F123" s="18">
        <v>177.57300000000001</v>
      </c>
      <c r="G123" s="18">
        <v>177.24199999999999</v>
      </c>
      <c r="H123" s="18">
        <v>2</v>
      </c>
      <c r="I123" s="58">
        <v>177.59299999999999</v>
      </c>
      <c r="J123" s="18">
        <v>177.22200000000001</v>
      </c>
      <c r="K123" s="18">
        <v>0.37</v>
      </c>
      <c r="L123" s="18">
        <v>0.37</v>
      </c>
      <c r="M123" s="67">
        <v>177.96299999999999</v>
      </c>
      <c r="N123" s="18" t="s">
        <v>170</v>
      </c>
      <c r="O123" s="18">
        <f t="shared" si="17"/>
        <v>37</v>
      </c>
      <c r="Q123" s="23">
        <f t="shared" si="18"/>
        <v>8.1</v>
      </c>
      <c r="R123" s="36">
        <f t="shared" si="19"/>
        <v>29970</v>
      </c>
      <c r="S123" s="36" t="str">
        <f t="shared" si="20"/>
        <v/>
      </c>
      <c r="T123" s="38">
        <f t="shared" si="14"/>
        <v>29970</v>
      </c>
      <c r="U123" s="44">
        <f t="shared" si="28"/>
        <v>2726683</v>
      </c>
      <c r="V123" s="18">
        <f t="shared" si="21"/>
        <v>81000</v>
      </c>
      <c r="W123" s="18">
        <f t="shared" si="22"/>
        <v>1</v>
      </c>
      <c r="AG123" s="18">
        <f t="shared" si="29"/>
        <v>1</v>
      </c>
      <c r="AH123" s="18">
        <f t="shared" si="30"/>
        <v>0</v>
      </c>
      <c r="AI123" s="18">
        <f t="shared" si="31"/>
        <v>1</v>
      </c>
      <c r="AJ123" s="18">
        <f t="shared" si="32"/>
        <v>0</v>
      </c>
      <c r="AK123" s="18">
        <f t="shared" si="33"/>
        <v>0</v>
      </c>
    </row>
    <row r="124" spans="1:37" ht="20.100000000000001" customHeight="1">
      <c r="A124" s="27">
        <v>120</v>
      </c>
      <c r="B124" s="18" t="s">
        <v>79</v>
      </c>
      <c r="C124" s="18" t="s">
        <v>80</v>
      </c>
      <c r="D124" s="18" t="s">
        <v>157</v>
      </c>
      <c r="E124" s="55">
        <v>0.83333333333333337</v>
      </c>
      <c r="F124" s="18">
        <v>177.45699999999999</v>
      </c>
      <c r="G124" s="18">
        <v>177.20699999999999</v>
      </c>
      <c r="H124" s="18">
        <v>2</v>
      </c>
      <c r="I124" s="58">
        <v>177.477</v>
      </c>
      <c r="J124" s="18">
        <v>177.18700000000001</v>
      </c>
      <c r="K124" s="18">
        <v>0.28899999999999998</v>
      </c>
      <c r="L124" s="18">
        <v>0.28899999999999998</v>
      </c>
      <c r="M124" s="67">
        <v>177.76599999999999</v>
      </c>
      <c r="N124" s="18" t="s">
        <v>171</v>
      </c>
      <c r="P124" s="18">
        <f t="shared" si="27"/>
        <v>28.9</v>
      </c>
      <c r="Q124" s="23">
        <f t="shared" si="18"/>
        <v>10.3</v>
      </c>
      <c r="R124" s="36" t="str">
        <f t="shared" si="19"/>
        <v/>
      </c>
      <c r="S124" s="36">
        <f t="shared" si="20"/>
        <v>29767</v>
      </c>
      <c r="T124" s="38">
        <f t="shared" si="14"/>
        <v>-29767</v>
      </c>
      <c r="U124" s="44">
        <f t="shared" si="28"/>
        <v>2696916</v>
      </c>
      <c r="V124" s="18">
        <f t="shared" si="21"/>
        <v>103000</v>
      </c>
      <c r="W124" s="18">
        <f t="shared" si="22"/>
        <v>0</v>
      </c>
      <c r="AG124" s="18">
        <f t="shared" si="29"/>
        <v>1</v>
      </c>
      <c r="AH124" s="18">
        <f t="shared" si="30"/>
        <v>0</v>
      </c>
      <c r="AI124" s="18">
        <f t="shared" si="31"/>
        <v>0</v>
      </c>
      <c r="AJ124" s="18">
        <f t="shared" si="32"/>
        <v>1</v>
      </c>
      <c r="AK124" s="18">
        <f t="shared" si="33"/>
        <v>0</v>
      </c>
    </row>
    <row r="125" spans="1:37" ht="20.100000000000001" customHeight="1">
      <c r="A125" s="18">
        <v>121</v>
      </c>
      <c r="B125" s="18" t="s">
        <v>80</v>
      </c>
      <c r="C125" s="18" t="s">
        <v>80</v>
      </c>
      <c r="D125" s="18" t="s">
        <v>158</v>
      </c>
      <c r="E125" s="55">
        <v>0.29166666666666669</v>
      </c>
      <c r="F125" s="18">
        <v>178.02199999999999</v>
      </c>
      <c r="G125" s="18">
        <v>177.66300000000001</v>
      </c>
      <c r="H125" s="18">
        <v>2</v>
      </c>
      <c r="I125" s="18">
        <v>178.042</v>
      </c>
      <c r="J125" s="18">
        <v>177.643</v>
      </c>
      <c r="K125" s="18">
        <v>0.39900000000000002</v>
      </c>
      <c r="L125" s="18">
        <v>0.39900000000000002</v>
      </c>
      <c r="M125" s="67">
        <v>178.441</v>
      </c>
      <c r="N125" s="18" t="s">
        <v>171</v>
      </c>
      <c r="P125" s="18">
        <f t="shared" si="27"/>
        <v>39.9</v>
      </c>
      <c r="Q125" s="23">
        <f t="shared" si="18"/>
        <v>7.5</v>
      </c>
      <c r="R125" s="36" t="str">
        <f t="shared" si="19"/>
        <v/>
      </c>
      <c r="S125" s="36">
        <f t="shared" si="20"/>
        <v>29925</v>
      </c>
      <c r="T125" s="38">
        <f t="shared" si="14"/>
        <v>-29925</v>
      </c>
      <c r="U125" s="44">
        <f t="shared" si="28"/>
        <v>2666991</v>
      </c>
      <c r="V125" s="18">
        <f t="shared" si="21"/>
        <v>75000</v>
      </c>
      <c r="W125" s="18">
        <f t="shared" si="22"/>
        <v>0</v>
      </c>
      <c r="AG125" s="18">
        <f t="shared" si="29"/>
        <v>1</v>
      </c>
      <c r="AH125" s="18">
        <f t="shared" si="30"/>
        <v>0</v>
      </c>
      <c r="AI125" s="18">
        <f t="shared" si="31"/>
        <v>0</v>
      </c>
      <c r="AJ125" s="18">
        <f t="shared" si="32"/>
        <v>1</v>
      </c>
      <c r="AK125" s="18">
        <f t="shared" si="33"/>
        <v>0</v>
      </c>
    </row>
    <row r="126" spans="1:37" ht="20.100000000000001" customHeight="1">
      <c r="A126" s="27">
        <v>122</v>
      </c>
      <c r="B126" s="18" t="s">
        <v>79</v>
      </c>
      <c r="C126" s="18" t="s">
        <v>80</v>
      </c>
      <c r="D126" s="18" t="s">
        <v>158</v>
      </c>
      <c r="E126" s="55">
        <v>0.125</v>
      </c>
      <c r="F126" s="18">
        <v>177.98699999999999</v>
      </c>
      <c r="G126" s="18">
        <v>177.42400000000001</v>
      </c>
      <c r="H126" s="18">
        <v>2</v>
      </c>
      <c r="I126" s="18">
        <v>178.00700000000001</v>
      </c>
      <c r="J126" s="18">
        <v>177.404</v>
      </c>
      <c r="K126" s="18">
        <v>0.60299999999999998</v>
      </c>
      <c r="L126" s="18">
        <v>0.60299999999999998</v>
      </c>
      <c r="M126" s="67">
        <v>178.61</v>
      </c>
      <c r="N126" s="18" t="s">
        <v>171</v>
      </c>
      <c r="P126" s="18">
        <f t="shared" si="27"/>
        <v>60.3</v>
      </c>
      <c r="Q126" s="23">
        <f t="shared" si="18"/>
        <v>4.9000000000000004</v>
      </c>
      <c r="R126" s="36" t="str">
        <f t="shared" si="19"/>
        <v/>
      </c>
      <c r="S126" s="36">
        <f t="shared" si="20"/>
        <v>29547</v>
      </c>
      <c r="T126" s="38">
        <f t="shared" si="14"/>
        <v>-29547</v>
      </c>
      <c r="U126" s="44">
        <f t="shared" si="28"/>
        <v>2637444</v>
      </c>
      <c r="V126" s="18">
        <f t="shared" si="21"/>
        <v>49000</v>
      </c>
      <c r="W126" s="18">
        <f t="shared" si="22"/>
        <v>0</v>
      </c>
      <c r="AG126" s="18">
        <f t="shared" si="29"/>
        <v>1</v>
      </c>
      <c r="AH126" s="18">
        <f t="shared" si="30"/>
        <v>0</v>
      </c>
      <c r="AI126" s="18">
        <f t="shared" si="31"/>
        <v>0</v>
      </c>
      <c r="AJ126" s="18">
        <f t="shared" si="32"/>
        <v>1</v>
      </c>
      <c r="AK126" s="18">
        <f t="shared" si="33"/>
        <v>0</v>
      </c>
    </row>
    <row r="127" spans="1:37" ht="20.100000000000001" customHeight="1">
      <c r="A127" s="18">
        <v>123</v>
      </c>
      <c r="B127" s="18" t="s">
        <v>80</v>
      </c>
      <c r="C127" s="18" t="s">
        <v>80</v>
      </c>
      <c r="D127" s="18" t="s">
        <v>159</v>
      </c>
      <c r="E127" s="55">
        <v>0.125</v>
      </c>
      <c r="F127" s="18">
        <v>177.934</v>
      </c>
      <c r="G127" s="18">
        <v>177.69900000000001</v>
      </c>
      <c r="H127" s="18">
        <v>2</v>
      </c>
      <c r="I127" s="18">
        <v>177.95400000000001</v>
      </c>
      <c r="J127" s="18">
        <v>177.679</v>
      </c>
      <c r="K127" s="18">
        <v>0.27500000000000002</v>
      </c>
      <c r="L127" s="18">
        <v>0.27500000000000002</v>
      </c>
      <c r="M127" s="67">
        <v>178.22900000000001</v>
      </c>
      <c r="N127" s="18" t="s">
        <v>171</v>
      </c>
      <c r="P127" s="18">
        <f t="shared" si="27"/>
        <v>27.5</v>
      </c>
      <c r="Q127" s="18">
        <f t="shared" si="18"/>
        <v>10.9</v>
      </c>
      <c r="R127" s="36" t="str">
        <f t="shared" si="19"/>
        <v/>
      </c>
      <c r="S127" s="36">
        <f t="shared" si="20"/>
        <v>29975</v>
      </c>
      <c r="T127" s="38">
        <f t="shared" si="14"/>
        <v>-29975</v>
      </c>
      <c r="U127" s="40">
        <f t="shared" si="28"/>
        <v>2607469</v>
      </c>
      <c r="V127" s="18">
        <f t="shared" si="21"/>
        <v>109000</v>
      </c>
      <c r="W127" s="18">
        <f t="shared" si="22"/>
        <v>0</v>
      </c>
      <c r="AG127" s="18">
        <f t="shared" si="29"/>
        <v>1</v>
      </c>
      <c r="AH127" s="18">
        <f t="shared" si="30"/>
        <v>0</v>
      </c>
      <c r="AI127" s="18">
        <f t="shared" si="31"/>
        <v>0</v>
      </c>
      <c r="AJ127" s="18">
        <f t="shared" si="32"/>
        <v>1</v>
      </c>
      <c r="AK127" s="18">
        <f t="shared" si="33"/>
        <v>0</v>
      </c>
    </row>
    <row r="128" spans="1:37" ht="20.100000000000001" customHeight="1">
      <c r="E128" s="55"/>
      <c r="R128" s="36"/>
      <c r="S128" s="36"/>
      <c r="U128" s="40"/>
    </row>
    <row r="129" spans="5:37" ht="20.100000000000001" customHeight="1">
      <c r="E129" s="55"/>
      <c r="R129" s="36"/>
      <c r="S129" s="36"/>
      <c r="U129" s="40"/>
    </row>
    <row r="130" spans="5:37" ht="20.100000000000001" customHeight="1">
      <c r="E130" s="55"/>
      <c r="R130" s="36"/>
      <c r="S130" s="36"/>
      <c r="U130" s="40"/>
    </row>
    <row r="131" spans="5:37" ht="20.100000000000001" customHeight="1">
      <c r="E131" s="55"/>
      <c r="R131" s="36"/>
      <c r="S131" s="36"/>
      <c r="U131" s="40"/>
      <c r="AG131" s="18">
        <f>SUM(AG5:AG130)</f>
        <v>87</v>
      </c>
      <c r="AH131" s="18">
        <f>SUM(AH5:AH130)</f>
        <v>36</v>
      </c>
      <c r="AI131" s="18">
        <f>SUM(AI5:AI130)</f>
        <v>85</v>
      </c>
      <c r="AJ131" s="18">
        <f>SUM(AJ5:AJ130)</f>
        <v>31</v>
      </c>
      <c r="AK131" s="18">
        <f>SUM(AK5:AK130)</f>
        <v>7</v>
      </c>
    </row>
    <row r="132" spans="5:37" ht="20.100000000000001" customHeight="1">
      <c r="E132" s="55"/>
      <c r="Q132" s="34"/>
      <c r="T132" s="36"/>
      <c r="U132" s="34"/>
      <c r="V132" s="34"/>
    </row>
    <row r="133" spans="5:37" ht="20.100000000000001" customHeight="1">
      <c r="E133" s="55"/>
      <c r="O133" s="18">
        <f>MAX(O5:O127)</f>
        <v>237.7</v>
      </c>
      <c r="R133" s="36">
        <f>SUM(R5:R131)</f>
        <v>2529577</v>
      </c>
      <c r="S133" s="36">
        <f>SUM(S5:S131)</f>
        <v>922108</v>
      </c>
      <c r="T133" s="36">
        <f>SUM(T5:T131)</f>
        <v>1607469</v>
      </c>
    </row>
    <row r="134" spans="5:37" ht="20.100000000000001" customHeight="1">
      <c r="E134" s="55"/>
      <c r="S134" s="40">
        <f>R133-S133</f>
        <v>1607469</v>
      </c>
    </row>
    <row r="135" spans="5:37" ht="20.100000000000001" customHeight="1">
      <c r="E135" s="55"/>
    </row>
    <row r="136" spans="5:37" ht="20.100000000000001" customHeight="1">
      <c r="E136" s="55"/>
      <c r="R136" s="40"/>
      <c r="S136" s="40"/>
      <c r="T136" s="40"/>
    </row>
    <row r="137" spans="5:37" ht="20.100000000000001" customHeight="1">
      <c r="E137" s="55"/>
    </row>
    <row r="138" spans="5:37" ht="20.100000000000001" customHeight="1">
      <c r="E138" s="55"/>
    </row>
    <row r="139" spans="5:37" ht="20.100000000000001" customHeight="1">
      <c r="E139" s="55"/>
    </row>
    <row r="140" spans="5:37" ht="20.100000000000001" customHeight="1">
      <c r="E140" s="55"/>
    </row>
    <row r="141" spans="5:37" ht="20.100000000000001" customHeight="1">
      <c r="E141" s="55"/>
    </row>
    <row r="142" spans="5:37" ht="20.100000000000001" customHeight="1">
      <c r="E142" s="55"/>
    </row>
    <row r="143" spans="5:37" ht="20.100000000000001" customHeight="1">
      <c r="E143" s="55"/>
    </row>
    <row r="144" spans="5:37" ht="20.100000000000001" customHeight="1">
      <c r="E144" s="55"/>
    </row>
    <row r="145" spans="5:5" ht="20.100000000000001" customHeight="1">
      <c r="E145" s="55"/>
    </row>
    <row r="146" spans="5:5" ht="20.100000000000001" customHeight="1">
      <c r="E146" s="55"/>
    </row>
    <row r="147" spans="5:5" ht="20.100000000000001" customHeight="1">
      <c r="E147" s="55"/>
    </row>
    <row r="148" spans="5:5" ht="20.100000000000001" customHeight="1">
      <c r="E148" s="55"/>
    </row>
    <row r="227" spans="23:23" ht="20.100000000000001" customHeight="1">
      <c r="W227" s="18">
        <f>IF(O205&gt;1,1,0)</f>
        <v>0</v>
      </c>
    </row>
    <row r="228" spans="23:23" ht="20.100000000000001" customHeight="1">
      <c r="W228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3622047244094491" bottom="0.74803149606299213" header="0.39370078740157483" footer="0.31496062992125984"/>
  <pageSetup paperSize="9" scale="60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8"/>
  <sheetViews>
    <sheetView topLeftCell="L1" zoomScale="85" zoomScaleNormal="85" zoomScaleSheetLayoutView="100" workbookViewId="0">
      <selection activeCell="AB35" sqref="AB35:AE36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162</v>
      </c>
      <c r="S1" s="45" t="s">
        <v>87</v>
      </c>
      <c r="T1" s="60">
        <v>1</v>
      </c>
      <c r="V1" s="18" t="s">
        <v>86</v>
      </c>
    </row>
    <row r="2" spans="1:37" ht="20.100000000000001" customHeight="1">
      <c r="D2" s="18" t="s">
        <v>163</v>
      </c>
      <c r="F2" s="18" t="s">
        <v>164</v>
      </c>
      <c r="Q2" s="18" t="s">
        <v>89</v>
      </c>
      <c r="S2" s="45" t="s">
        <v>60</v>
      </c>
      <c r="T2" s="59">
        <v>1000000</v>
      </c>
      <c r="V2" s="18" t="s">
        <v>61</v>
      </c>
    </row>
    <row r="3" spans="1:37" ht="20.100000000000001" customHeight="1">
      <c r="A3" s="31"/>
      <c r="B3" s="20"/>
      <c r="C3" s="20"/>
      <c r="D3" s="20"/>
      <c r="E3" s="56" t="s">
        <v>165</v>
      </c>
      <c r="F3" s="20" t="s">
        <v>39</v>
      </c>
      <c r="G3" s="20" t="s">
        <v>40</v>
      </c>
      <c r="H3" s="20" t="s">
        <v>166</v>
      </c>
      <c r="I3" s="26" t="s">
        <v>167</v>
      </c>
      <c r="J3" s="26" t="s">
        <v>167</v>
      </c>
      <c r="K3" s="20" t="s">
        <v>43</v>
      </c>
      <c r="L3" s="20" t="s">
        <v>42</v>
      </c>
      <c r="M3" s="20"/>
      <c r="N3" s="20"/>
      <c r="O3" s="20"/>
      <c r="P3" s="20"/>
      <c r="Q3" s="20" t="s">
        <v>88</v>
      </c>
      <c r="R3" s="20" t="s">
        <v>62</v>
      </c>
      <c r="S3" s="42"/>
      <c r="T3" s="43"/>
      <c r="U3" s="42"/>
      <c r="V3" s="20" t="s">
        <v>62</v>
      </c>
      <c r="W3" s="21" t="s">
        <v>69</v>
      </c>
    </row>
    <row r="4" spans="1:37" ht="20.100000000000001" customHeight="1">
      <c r="A4" s="32" t="s">
        <v>168</v>
      </c>
      <c r="B4" s="23" t="s">
        <v>78</v>
      </c>
      <c r="C4" s="28" t="s">
        <v>4</v>
      </c>
      <c r="D4" s="28" t="s">
        <v>5</v>
      </c>
      <c r="E4" s="28" t="s">
        <v>72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53</v>
      </c>
      <c r="M4" s="23" t="s">
        <v>41</v>
      </c>
      <c r="N4" s="23" t="s">
        <v>169</v>
      </c>
      <c r="O4" s="35" t="s">
        <v>6</v>
      </c>
      <c r="P4" s="35" t="s">
        <v>7</v>
      </c>
      <c r="Q4" s="35" t="s">
        <v>63</v>
      </c>
      <c r="R4" s="35" t="s">
        <v>65</v>
      </c>
      <c r="S4" s="35" t="s">
        <v>66</v>
      </c>
      <c r="T4" s="39" t="s">
        <v>64</v>
      </c>
      <c r="U4" s="35" t="s">
        <v>67</v>
      </c>
      <c r="V4" s="41">
        <v>0.03</v>
      </c>
      <c r="W4" s="37" t="s">
        <v>68</v>
      </c>
      <c r="X4" s="37"/>
      <c r="Y4" s="37"/>
      <c r="Z4" s="37"/>
      <c r="AG4" s="18" t="s">
        <v>38</v>
      </c>
      <c r="AH4" s="18" t="s">
        <v>56</v>
      </c>
      <c r="AI4" s="18" t="s">
        <v>55</v>
      </c>
      <c r="AJ4" s="18" t="s">
        <v>75</v>
      </c>
      <c r="AK4" s="18" t="s">
        <v>76</v>
      </c>
    </row>
    <row r="5" spans="1:37" ht="20.100000000000001" customHeight="1">
      <c r="A5" s="33">
        <v>1</v>
      </c>
      <c r="B5" s="18" t="s">
        <v>80</v>
      </c>
      <c r="C5" s="18" t="s">
        <v>80</v>
      </c>
      <c r="D5" s="19" t="s">
        <v>97</v>
      </c>
      <c r="E5" s="55">
        <v>0.375</v>
      </c>
      <c r="F5" s="18">
        <v>193.779</v>
      </c>
      <c r="G5" s="18">
        <v>193.465</v>
      </c>
      <c r="H5" s="18">
        <v>2</v>
      </c>
      <c r="I5" s="18">
        <v>193.79900000000001</v>
      </c>
      <c r="J5" s="18">
        <v>193.44499999999999</v>
      </c>
      <c r="K5" s="18">
        <v>0.35399999999999998</v>
      </c>
      <c r="L5" s="18">
        <v>0.53100000000000003</v>
      </c>
      <c r="M5" s="67">
        <v>194.33</v>
      </c>
      <c r="N5" s="18" t="s">
        <v>170</v>
      </c>
      <c r="O5" s="18">
        <f>ROUNDDOWN(L5*100,3)</f>
        <v>53.1</v>
      </c>
      <c r="Q5" s="18">
        <f>ROUNDDOWN(V5/10000,1)</f>
        <v>8.4</v>
      </c>
      <c r="R5" s="36">
        <f>IF(N5="○",ROUNDDOWN(L5*V5*$T$1,0),"")</f>
        <v>44604</v>
      </c>
      <c r="S5" s="36" t="str">
        <f>IF(N5="X",ROUNDDOWN(K5*V5*$T$1,0),"")</f>
        <v/>
      </c>
      <c r="T5" s="38">
        <f t="shared" ref="T5:T67" si="0">IF(W5=1,R5,S5*-1)</f>
        <v>44604</v>
      </c>
      <c r="U5" s="40">
        <f>T2+T5</f>
        <v>1044604</v>
      </c>
      <c r="V5" s="18">
        <f>ROUNDDOWN(((($T$2*$V$4)/(K5*10000))*10000)/$T$1,-3)</f>
        <v>84000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80</v>
      </c>
      <c r="C6" s="18" t="s">
        <v>80</v>
      </c>
      <c r="D6" s="19" t="s">
        <v>97</v>
      </c>
      <c r="E6" s="55">
        <v>0.125</v>
      </c>
      <c r="F6" s="18">
        <v>193.559</v>
      </c>
      <c r="G6" s="18">
        <v>193.30799999999999</v>
      </c>
      <c r="H6" s="18">
        <v>2</v>
      </c>
      <c r="I6" s="58">
        <v>193.57900000000001</v>
      </c>
      <c r="J6" s="18">
        <v>193.28800000000001</v>
      </c>
      <c r="K6" s="18">
        <v>0.28999999999999998</v>
      </c>
      <c r="L6" s="18">
        <v>0.435</v>
      </c>
      <c r="M6" s="67">
        <v>194.01400000000001</v>
      </c>
      <c r="N6" s="18" t="s">
        <v>170</v>
      </c>
      <c r="O6" s="18">
        <f t="shared" ref="O6:O69" si="3">ROUNDDOWN(L6*100,3)</f>
        <v>43.5</v>
      </c>
      <c r="Q6" s="18">
        <f t="shared" ref="Q6:Q69" si="4">ROUNDDOWN(V6/10000,1)</f>
        <v>10.3</v>
      </c>
      <c r="R6" s="36">
        <f t="shared" ref="R6:R69" si="5">IF(N6="○",ROUNDDOWN(L6*V6*$T$1,0),"")</f>
        <v>44805</v>
      </c>
      <c r="S6" s="36" t="str">
        <f t="shared" ref="S6:S69" si="6">IF(N6="X",ROUNDDOWN(K6*V6*$T$1,0),"")</f>
        <v/>
      </c>
      <c r="T6" s="38">
        <f t="shared" si="0"/>
        <v>44805</v>
      </c>
      <c r="U6" s="40">
        <f>U5+T6</f>
        <v>1089409</v>
      </c>
      <c r="V6" s="18">
        <f t="shared" ref="V6:V69" si="7">ROUNDDOWN(((($T$2*$V$4)/(K6*10000))*10000)/$T$1,-3)</f>
        <v>103000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80</v>
      </c>
      <c r="C7" s="18" t="s">
        <v>80</v>
      </c>
      <c r="D7" s="19" t="s">
        <v>98</v>
      </c>
      <c r="E7" s="55">
        <v>0.375</v>
      </c>
      <c r="F7" s="18">
        <v>192.935</v>
      </c>
      <c r="G7" s="18">
        <v>192.58</v>
      </c>
      <c r="H7" s="18">
        <v>2</v>
      </c>
      <c r="I7" s="18">
        <v>192.95500000000001</v>
      </c>
      <c r="J7" s="18">
        <v>192.56</v>
      </c>
      <c r="K7" s="18">
        <v>0.39500000000000002</v>
      </c>
      <c r="L7" s="18">
        <v>0.59199999999999997</v>
      </c>
      <c r="M7" s="67">
        <v>193.547</v>
      </c>
      <c r="N7" s="18" t="s">
        <v>170</v>
      </c>
      <c r="O7" s="18">
        <f t="shared" si="3"/>
        <v>59.2</v>
      </c>
      <c r="Q7" s="18">
        <f t="shared" si="4"/>
        <v>7.5</v>
      </c>
      <c r="R7" s="36">
        <f t="shared" si="5"/>
        <v>44400</v>
      </c>
      <c r="S7" s="36" t="str">
        <f t="shared" si="6"/>
        <v/>
      </c>
      <c r="T7" s="38">
        <f t="shared" si="0"/>
        <v>44400</v>
      </c>
      <c r="U7" s="40">
        <f>U6+T7</f>
        <v>1133809</v>
      </c>
      <c r="V7" s="18">
        <f t="shared" si="7"/>
        <v>75000</v>
      </c>
      <c r="W7" s="18">
        <f t="shared" si="8"/>
        <v>1</v>
      </c>
      <c r="AG7" s="18">
        <f t="shared" si="1"/>
        <v>1</v>
      </c>
      <c r="AH7" s="18">
        <f t="shared" si="2"/>
        <v>0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80</v>
      </c>
      <c r="C8" s="18" t="s">
        <v>80</v>
      </c>
      <c r="D8" s="19" t="s">
        <v>92</v>
      </c>
      <c r="E8" s="55">
        <v>0.45833333333333331</v>
      </c>
      <c r="F8" s="18">
        <v>192.81800000000001</v>
      </c>
      <c r="G8" s="18">
        <v>191.971</v>
      </c>
      <c r="H8" s="18">
        <v>2</v>
      </c>
      <c r="I8" s="58">
        <v>192.83799999999999</v>
      </c>
      <c r="J8" s="18">
        <v>191.95099999999999</v>
      </c>
      <c r="K8" s="18">
        <v>0.88700000000000001</v>
      </c>
      <c r="L8" s="18">
        <v>1.33</v>
      </c>
      <c r="M8" s="67">
        <v>194.16800000000001</v>
      </c>
      <c r="N8" s="18" t="s">
        <v>170</v>
      </c>
      <c r="O8" s="18">
        <f t="shared" si="3"/>
        <v>133</v>
      </c>
      <c r="Q8" s="18">
        <f t="shared" si="4"/>
        <v>3.3</v>
      </c>
      <c r="R8" s="36">
        <f t="shared" si="5"/>
        <v>43890</v>
      </c>
      <c r="S8" s="36" t="str">
        <f t="shared" si="6"/>
        <v/>
      </c>
      <c r="T8" s="38">
        <f t="shared" si="0"/>
        <v>43890</v>
      </c>
      <c r="U8" s="40">
        <f>U7+T8</f>
        <v>1177699</v>
      </c>
      <c r="V8" s="18">
        <f t="shared" si="7"/>
        <v>33000</v>
      </c>
      <c r="W8" s="18">
        <f t="shared" si="8"/>
        <v>1</v>
      </c>
      <c r="AG8" s="18">
        <f t="shared" si="1"/>
        <v>1</v>
      </c>
      <c r="AH8" s="18">
        <f t="shared" si="2"/>
        <v>0</v>
      </c>
      <c r="AI8" s="18">
        <f t="shared" si="9"/>
        <v>1</v>
      </c>
      <c r="AJ8" s="18">
        <f t="shared" si="10"/>
        <v>0</v>
      </c>
      <c r="AK8" s="18">
        <f t="shared" si="11"/>
        <v>0</v>
      </c>
    </row>
    <row r="9" spans="1:37" ht="20.100000000000001" customHeight="1">
      <c r="A9" s="33">
        <v>5</v>
      </c>
      <c r="B9" s="18" t="s">
        <v>80</v>
      </c>
      <c r="C9" s="18" t="s">
        <v>80</v>
      </c>
      <c r="D9" s="19" t="s">
        <v>92</v>
      </c>
      <c r="E9" s="55">
        <v>0.20833333333333334</v>
      </c>
      <c r="F9" s="18">
        <v>192.24600000000001</v>
      </c>
      <c r="G9" s="18">
        <v>191.49700000000001</v>
      </c>
      <c r="H9" s="18">
        <v>2</v>
      </c>
      <c r="I9" s="58">
        <v>192.26599999999999</v>
      </c>
      <c r="J9" s="18">
        <v>191.477</v>
      </c>
      <c r="K9" s="18">
        <v>0.78800000000000003</v>
      </c>
      <c r="L9" s="18">
        <v>1.1819999999999999</v>
      </c>
      <c r="M9" s="67">
        <v>193.44800000000001</v>
      </c>
      <c r="N9" s="18" t="s">
        <v>170</v>
      </c>
      <c r="O9" s="18">
        <f t="shared" si="3"/>
        <v>118.2</v>
      </c>
      <c r="Q9" s="18">
        <f t="shared" si="4"/>
        <v>3.8</v>
      </c>
      <c r="R9" s="36">
        <f t="shared" si="5"/>
        <v>44916</v>
      </c>
      <c r="S9" s="36" t="str">
        <f t="shared" si="6"/>
        <v/>
      </c>
      <c r="T9" s="38">
        <f t="shared" si="0"/>
        <v>44916</v>
      </c>
      <c r="U9" s="40">
        <f t="shared" ref="U9:U72" si="12">U8+T9</f>
        <v>1222615</v>
      </c>
      <c r="V9" s="18">
        <f t="shared" si="7"/>
        <v>38000</v>
      </c>
      <c r="W9" s="18">
        <f t="shared" si="8"/>
        <v>1</v>
      </c>
      <c r="AG9" s="18">
        <f t="shared" si="1"/>
        <v>1</v>
      </c>
      <c r="AH9" s="18">
        <f t="shared" si="2"/>
        <v>0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79</v>
      </c>
      <c r="C10" s="18" t="s">
        <v>79</v>
      </c>
      <c r="D10" s="19" t="s">
        <v>99</v>
      </c>
      <c r="E10" s="55">
        <v>0.20833333333333334</v>
      </c>
      <c r="F10" s="18">
        <v>191.65700000000001</v>
      </c>
      <c r="G10" s="18">
        <v>192.059</v>
      </c>
      <c r="H10" s="18">
        <v>2</v>
      </c>
      <c r="I10" s="18">
        <v>191.637</v>
      </c>
      <c r="J10" s="18">
        <v>192.07900000000001</v>
      </c>
      <c r="K10" s="18">
        <v>0.442</v>
      </c>
      <c r="L10" s="18">
        <v>0.66300000000000003</v>
      </c>
      <c r="M10" s="67">
        <v>190.97399999999999</v>
      </c>
      <c r="N10" s="18" t="s">
        <v>171</v>
      </c>
      <c r="P10" s="18">
        <f t="shared" ref="P10:P66" si="13">ROUNDDOWN(K10*100,3)</f>
        <v>44.2</v>
      </c>
      <c r="Q10" s="18">
        <f t="shared" si="4"/>
        <v>6.7</v>
      </c>
      <c r="R10" s="36" t="str">
        <f t="shared" si="5"/>
        <v/>
      </c>
      <c r="S10" s="36">
        <f t="shared" si="6"/>
        <v>29614</v>
      </c>
      <c r="T10" s="38">
        <f t="shared" si="0"/>
        <v>-29614</v>
      </c>
      <c r="U10" s="40">
        <f t="shared" si="12"/>
        <v>1193001</v>
      </c>
      <c r="V10" s="18">
        <f t="shared" si="7"/>
        <v>67000</v>
      </c>
      <c r="W10" s="18">
        <f t="shared" si="8"/>
        <v>0</v>
      </c>
      <c r="AG10" s="18">
        <f t="shared" si="1"/>
        <v>0</v>
      </c>
      <c r="AH10" s="18">
        <f t="shared" si="2"/>
        <v>1</v>
      </c>
      <c r="AI10" s="18">
        <f t="shared" si="9"/>
        <v>0</v>
      </c>
      <c r="AJ10" s="18">
        <f t="shared" si="10"/>
        <v>1</v>
      </c>
      <c r="AK10" s="18">
        <f t="shared" si="11"/>
        <v>0</v>
      </c>
    </row>
    <row r="11" spans="1:37" ht="20.100000000000001" customHeight="1">
      <c r="A11" s="33">
        <v>7</v>
      </c>
      <c r="B11" s="18" t="s">
        <v>79</v>
      </c>
      <c r="C11" s="18" t="s">
        <v>79</v>
      </c>
      <c r="D11" s="19" t="s">
        <v>100</v>
      </c>
      <c r="E11" s="55">
        <v>0.16666666666666666</v>
      </c>
      <c r="F11" s="18">
        <v>192.12799999999999</v>
      </c>
      <c r="G11" s="18">
        <v>192.43600000000001</v>
      </c>
      <c r="H11" s="18">
        <v>2</v>
      </c>
      <c r="I11" s="18">
        <v>192.108</v>
      </c>
      <c r="J11" s="18">
        <v>192.45599999999999</v>
      </c>
      <c r="K11" s="18">
        <v>0.34699999999999998</v>
      </c>
      <c r="L11" s="18">
        <v>0.52</v>
      </c>
      <c r="M11" s="67">
        <v>191.58799999999999</v>
      </c>
      <c r="N11" s="18" t="s">
        <v>170</v>
      </c>
      <c r="O11" s="18">
        <f t="shared" si="3"/>
        <v>52</v>
      </c>
      <c r="Q11" s="18">
        <f t="shared" si="4"/>
        <v>8.6</v>
      </c>
      <c r="R11" s="36">
        <f t="shared" si="5"/>
        <v>44720</v>
      </c>
      <c r="S11" s="36" t="str">
        <f t="shared" si="6"/>
        <v/>
      </c>
      <c r="T11" s="38">
        <f t="shared" si="0"/>
        <v>44720</v>
      </c>
      <c r="U11" s="40">
        <f t="shared" si="12"/>
        <v>1237721</v>
      </c>
      <c r="V11" s="18">
        <f t="shared" si="7"/>
        <v>86000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79</v>
      </c>
      <c r="C12" s="18" t="s">
        <v>79</v>
      </c>
      <c r="D12" s="19" t="s">
        <v>101</v>
      </c>
      <c r="E12" s="55">
        <v>0.625</v>
      </c>
      <c r="F12" s="18">
        <v>192.87799999999999</v>
      </c>
      <c r="G12" s="18">
        <v>193.393</v>
      </c>
      <c r="H12" s="18">
        <v>2</v>
      </c>
      <c r="I12" s="18">
        <v>192.858</v>
      </c>
      <c r="J12" s="18">
        <v>193.41300000000001</v>
      </c>
      <c r="K12" s="18">
        <v>0.55500000000000005</v>
      </c>
      <c r="L12" s="18">
        <v>0.83199999999999996</v>
      </c>
      <c r="M12" s="67">
        <v>192.02600000000001</v>
      </c>
      <c r="N12" s="18" t="s">
        <v>170</v>
      </c>
      <c r="O12" s="18">
        <f t="shared" si="3"/>
        <v>83.2</v>
      </c>
      <c r="Q12" s="18">
        <f t="shared" si="4"/>
        <v>5.4</v>
      </c>
      <c r="R12" s="36">
        <f t="shared" si="5"/>
        <v>44928</v>
      </c>
      <c r="S12" s="36" t="str">
        <f t="shared" si="6"/>
        <v/>
      </c>
      <c r="T12" s="38">
        <f t="shared" si="0"/>
        <v>44928</v>
      </c>
      <c r="U12" s="40">
        <f t="shared" si="12"/>
        <v>1282649</v>
      </c>
      <c r="V12" s="18">
        <f t="shared" si="7"/>
        <v>54000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80</v>
      </c>
      <c r="C13" s="18" t="s">
        <v>80</v>
      </c>
      <c r="D13" s="19" t="s">
        <v>101</v>
      </c>
      <c r="E13" s="55">
        <v>0.41666666666666669</v>
      </c>
      <c r="F13" s="18">
        <v>193.916</v>
      </c>
      <c r="G13" s="18">
        <v>193.60300000000001</v>
      </c>
      <c r="H13" s="18">
        <v>2</v>
      </c>
      <c r="I13" s="18">
        <v>193.93600000000001</v>
      </c>
      <c r="J13" s="18">
        <v>193.583</v>
      </c>
      <c r="K13" s="18">
        <v>0.35299999999999998</v>
      </c>
      <c r="L13" s="18">
        <v>0.52900000000000003</v>
      </c>
      <c r="M13" s="67">
        <v>194.465</v>
      </c>
      <c r="N13" s="18" t="s">
        <v>171</v>
      </c>
      <c r="P13" s="18">
        <f t="shared" si="13"/>
        <v>35.299999999999997</v>
      </c>
      <c r="Q13" s="18">
        <f t="shared" si="4"/>
        <v>8.4</v>
      </c>
      <c r="R13" s="36" t="str">
        <f t="shared" si="5"/>
        <v/>
      </c>
      <c r="S13" s="36">
        <f t="shared" si="6"/>
        <v>29652</v>
      </c>
      <c r="T13" s="38">
        <f t="shared" si="0"/>
        <v>-29652</v>
      </c>
      <c r="U13" s="40">
        <f t="shared" si="12"/>
        <v>1252997</v>
      </c>
      <c r="V13" s="18">
        <f t="shared" si="7"/>
        <v>84000</v>
      </c>
      <c r="W13" s="18">
        <f t="shared" si="8"/>
        <v>0</v>
      </c>
      <c r="AG13" s="18">
        <f t="shared" si="1"/>
        <v>1</v>
      </c>
      <c r="AH13" s="18">
        <f t="shared" si="2"/>
        <v>0</v>
      </c>
      <c r="AI13" s="18">
        <f t="shared" si="9"/>
        <v>0</v>
      </c>
      <c r="AJ13" s="18">
        <f t="shared" si="10"/>
        <v>1</v>
      </c>
      <c r="AK13" s="18">
        <f t="shared" si="11"/>
        <v>0</v>
      </c>
    </row>
    <row r="14" spans="1:37" ht="20.100000000000001" customHeight="1" thickBot="1">
      <c r="A14" s="33">
        <v>10</v>
      </c>
      <c r="B14" s="18" t="s">
        <v>80</v>
      </c>
      <c r="C14" s="18" t="s">
        <v>80</v>
      </c>
      <c r="D14" s="19" t="s">
        <v>101</v>
      </c>
      <c r="E14" s="55">
        <v>4.1666666666666664E-2</v>
      </c>
      <c r="F14" s="18">
        <v>193.57</v>
      </c>
      <c r="G14" s="18">
        <v>193.471</v>
      </c>
      <c r="H14" s="18">
        <v>2</v>
      </c>
      <c r="I14" s="18">
        <v>193.59</v>
      </c>
      <c r="J14" s="18">
        <v>193.45099999999999</v>
      </c>
      <c r="K14" s="18">
        <v>0.13900000000000001</v>
      </c>
      <c r="L14" s="18">
        <v>0.20799999999999999</v>
      </c>
      <c r="M14" s="67">
        <v>193.798</v>
      </c>
      <c r="N14" s="18" t="s">
        <v>170</v>
      </c>
      <c r="O14" s="18">
        <f t="shared" si="3"/>
        <v>20.8</v>
      </c>
      <c r="Q14" s="18">
        <f t="shared" si="4"/>
        <v>21.5</v>
      </c>
      <c r="R14" s="36">
        <f t="shared" si="5"/>
        <v>44720</v>
      </c>
      <c r="S14" s="36" t="str">
        <f t="shared" si="6"/>
        <v/>
      </c>
      <c r="T14" s="38">
        <f t="shared" si="0"/>
        <v>44720</v>
      </c>
      <c r="U14" s="40">
        <f t="shared" si="12"/>
        <v>1297717</v>
      </c>
      <c r="V14" s="18">
        <f t="shared" si="7"/>
        <v>215000</v>
      </c>
      <c r="W14" s="18">
        <f>IF(O14&gt;1,1,0)</f>
        <v>1</v>
      </c>
      <c r="AB14" s="17" t="s">
        <v>49</v>
      </c>
      <c r="AC14" s="17" t="s">
        <v>176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79</v>
      </c>
      <c r="C15" s="18" t="s">
        <v>80</v>
      </c>
      <c r="D15" s="19" t="s">
        <v>102</v>
      </c>
      <c r="E15" s="55">
        <v>0.375</v>
      </c>
      <c r="F15" s="18">
        <v>193.15199999999999</v>
      </c>
      <c r="G15" s="18">
        <v>192.57900000000001</v>
      </c>
      <c r="H15" s="18">
        <v>2</v>
      </c>
      <c r="I15" s="58">
        <v>193.172</v>
      </c>
      <c r="J15" s="18">
        <v>192.559</v>
      </c>
      <c r="K15" s="18">
        <v>0.61299999999999999</v>
      </c>
      <c r="L15" s="18">
        <v>0.91900000000000004</v>
      </c>
      <c r="M15" s="67">
        <v>194.09100000000001</v>
      </c>
      <c r="N15" s="18" t="s">
        <v>171</v>
      </c>
      <c r="P15" s="18">
        <f t="shared" si="13"/>
        <v>61.3</v>
      </c>
      <c r="Q15" s="18">
        <f t="shared" si="4"/>
        <v>4.8</v>
      </c>
      <c r="R15" s="36" t="str">
        <f t="shared" si="5"/>
        <v/>
      </c>
      <c r="S15" s="36">
        <f t="shared" si="6"/>
        <v>29424</v>
      </c>
      <c r="T15" s="38">
        <f t="shared" si="0"/>
        <v>-29424</v>
      </c>
      <c r="U15" s="40">
        <f t="shared" si="12"/>
        <v>1268293</v>
      </c>
      <c r="V15" s="18">
        <f t="shared" si="7"/>
        <v>48000</v>
      </c>
      <c r="W15" s="18">
        <f t="shared" si="8"/>
        <v>0</v>
      </c>
      <c r="AB15" s="68" t="s">
        <v>8</v>
      </c>
      <c r="AC15" s="69"/>
      <c r="AG15" s="18">
        <f t="shared" si="1"/>
        <v>1</v>
      </c>
      <c r="AH15" s="18">
        <f t="shared" si="2"/>
        <v>0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79</v>
      </c>
      <c r="C16" s="18" t="s">
        <v>79</v>
      </c>
      <c r="D16" s="19" t="s">
        <v>102</v>
      </c>
      <c r="E16" s="55">
        <v>0.16666666666666666</v>
      </c>
      <c r="F16" s="18">
        <v>192.41399999999999</v>
      </c>
      <c r="G16" s="18">
        <v>192.77600000000001</v>
      </c>
      <c r="H16" s="18">
        <v>2</v>
      </c>
      <c r="I16" s="18">
        <v>192.39400000000001</v>
      </c>
      <c r="J16" s="18">
        <v>192.79599999999999</v>
      </c>
      <c r="K16" s="18">
        <v>0.40100000000000002</v>
      </c>
      <c r="L16" s="18">
        <v>0.60099999999999998</v>
      </c>
      <c r="M16" s="67">
        <v>191.79300000000001</v>
      </c>
      <c r="N16" s="18" t="s">
        <v>171</v>
      </c>
      <c r="P16" s="18">
        <f t="shared" si="13"/>
        <v>40.1</v>
      </c>
      <c r="Q16" s="18">
        <f t="shared" si="4"/>
        <v>7.4</v>
      </c>
      <c r="R16" s="36" t="str">
        <f t="shared" si="5"/>
        <v/>
      </c>
      <c r="S16" s="36">
        <f t="shared" si="6"/>
        <v>29674</v>
      </c>
      <c r="T16" s="38">
        <f t="shared" si="0"/>
        <v>-29674</v>
      </c>
      <c r="U16" s="40">
        <f t="shared" si="12"/>
        <v>1238619</v>
      </c>
      <c r="V16" s="18">
        <f t="shared" si="7"/>
        <v>74000</v>
      </c>
      <c r="W16" s="18">
        <f t="shared" si="8"/>
        <v>0</v>
      </c>
      <c r="AB16" s="7" t="s">
        <v>9</v>
      </c>
      <c r="AC16" s="10" t="s">
        <v>178</v>
      </c>
      <c r="AG16" s="18">
        <f t="shared" si="1"/>
        <v>0</v>
      </c>
      <c r="AH16" s="18">
        <f t="shared" si="2"/>
        <v>1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79</v>
      </c>
      <c r="C17" s="18" t="s">
        <v>79</v>
      </c>
      <c r="D17" s="19" t="s">
        <v>103</v>
      </c>
      <c r="E17" s="55">
        <v>0.625</v>
      </c>
      <c r="F17" s="18">
        <v>193.31</v>
      </c>
      <c r="G17" s="18">
        <v>193.54400000000001</v>
      </c>
      <c r="H17" s="18">
        <v>2</v>
      </c>
      <c r="I17" s="18">
        <v>193.29</v>
      </c>
      <c r="J17" s="18">
        <v>193.56399999999999</v>
      </c>
      <c r="K17" s="18">
        <v>0.27400000000000002</v>
      </c>
      <c r="L17" s="18">
        <v>0.41099999999999998</v>
      </c>
      <c r="M17" s="67">
        <v>192.87899999999999</v>
      </c>
      <c r="N17" s="18" t="s">
        <v>170</v>
      </c>
      <c r="O17" s="18">
        <f t="shared" si="3"/>
        <v>41.1</v>
      </c>
      <c r="Q17" s="18">
        <f t="shared" si="4"/>
        <v>10.9</v>
      </c>
      <c r="R17" s="36">
        <f t="shared" si="5"/>
        <v>44799</v>
      </c>
      <c r="S17" s="36" t="str">
        <f t="shared" si="6"/>
        <v/>
      </c>
      <c r="T17" s="38">
        <f t="shared" si="0"/>
        <v>44799</v>
      </c>
      <c r="U17" s="40">
        <f t="shared" si="12"/>
        <v>1283418</v>
      </c>
      <c r="V17" s="18">
        <f t="shared" si="7"/>
        <v>109000</v>
      </c>
      <c r="W17" s="18">
        <f t="shared" si="8"/>
        <v>1</v>
      </c>
      <c r="AB17" s="8" t="s">
        <v>10</v>
      </c>
      <c r="AC17" s="11">
        <f>AG131</f>
        <v>87</v>
      </c>
      <c r="AG17" s="18">
        <f t="shared" si="1"/>
        <v>0</v>
      </c>
      <c r="AH17" s="18">
        <f t="shared" si="2"/>
        <v>1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79</v>
      </c>
      <c r="C18" s="18" t="s">
        <v>79</v>
      </c>
      <c r="D18" s="19" t="s">
        <v>104</v>
      </c>
      <c r="E18" s="55">
        <v>0.83333333333333337</v>
      </c>
      <c r="F18" s="18">
        <v>193.524</v>
      </c>
      <c r="G18" s="18">
        <v>193.892</v>
      </c>
      <c r="H18" s="18">
        <v>2</v>
      </c>
      <c r="I18" s="58">
        <v>193.50399999999999</v>
      </c>
      <c r="J18" s="18">
        <v>193.91200000000001</v>
      </c>
      <c r="K18" s="18">
        <v>0.40799999999999997</v>
      </c>
      <c r="L18" s="18">
        <v>0.61199999999999999</v>
      </c>
      <c r="M18" s="67">
        <v>192.892</v>
      </c>
      <c r="N18" s="18" t="s">
        <v>171</v>
      </c>
      <c r="P18" s="18">
        <f t="shared" si="13"/>
        <v>40.799999999999997</v>
      </c>
      <c r="Q18" s="18">
        <f t="shared" si="4"/>
        <v>7.3</v>
      </c>
      <c r="R18" s="36" t="str">
        <f t="shared" si="5"/>
        <v/>
      </c>
      <c r="S18" s="36">
        <f t="shared" si="6"/>
        <v>29784</v>
      </c>
      <c r="T18" s="38">
        <f t="shared" si="0"/>
        <v>-29784</v>
      </c>
      <c r="U18" s="40">
        <f t="shared" si="12"/>
        <v>1253634</v>
      </c>
      <c r="V18" s="18">
        <f t="shared" si="7"/>
        <v>73000</v>
      </c>
      <c r="W18" s="18">
        <f t="shared" si="8"/>
        <v>0</v>
      </c>
      <c r="AB18" s="8" t="s">
        <v>11</v>
      </c>
      <c r="AC18" s="11">
        <f>AH131</f>
        <v>36</v>
      </c>
      <c r="AG18" s="18">
        <f t="shared" si="1"/>
        <v>0</v>
      </c>
      <c r="AH18" s="18">
        <f t="shared" si="2"/>
        <v>1</v>
      </c>
      <c r="AI18" s="18">
        <f t="shared" si="9"/>
        <v>0</v>
      </c>
      <c r="AJ18" s="18">
        <f t="shared" si="10"/>
        <v>1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80</v>
      </c>
      <c r="C19" s="18" t="s">
        <v>80</v>
      </c>
      <c r="D19" s="19" t="s">
        <v>104</v>
      </c>
      <c r="E19" s="55">
        <v>0.375</v>
      </c>
      <c r="F19" s="18">
        <v>194.36500000000001</v>
      </c>
      <c r="G19" s="18">
        <v>193.893</v>
      </c>
      <c r="H19" s="18">
        <v>2</v>
      </c>
      <c r="I19" s="58">
        <v>194.38499999999999</v>
      </c>
      <c r="J19" s="18">
        <v>193.87299999999999</v>
      </c>
      <c r="K19" s="18">
        <v>0.51200000000000001</v>
      </c>
      <c r="L19" s="18">
        <v>0.76800000000000002</v>
      </c>
      <c r="M19" s="67">
        <v>195.15299999999999</v>
      </c>
      <c r="N19" s="18" t="s">
        <v>172</v>
      </c>
      <c r="Q19" s="18">
        <f t="shared" si="4"/>
        <v>5.8</v>
      </c>
      <c r="R19" s="36" t="str">
        <f t="shared" si="5"/>
        <v/>
      </c>
      <c r="S19" s="36" t="str">
        <f t="shared" si="6"/>
        <v/>
      </c>
      <c r="U19" s="40">
        <f t="shared" si="12"/>
        <v>1253634</v>
      </c>
      <c r="V19" s="18">
        <f t="shared" si="7"/>
        <v>58000</v>
      </c>
      <c r="W19" s="18">
        <f t="shared" si="8"/>
        <v>0</v>
      </c>
      <c r="AB19" s="8" t="s">
        <v>12</v>
      </c>
      <c r="AC19" s="11">
        <f>SUM(AC17:AC18)</f>
        <v>123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0</v>
      </c>
      <c r="AK19" s="18">
        <f t="shared" si="11"/>
        <v>1</v>
      </c>
    </row>
    <row r="20" spans="1:37" ht="20.100000000000001" customHeight="1">
      <c r="A20" s="33">
        <v>16</v>
      </c>
      <c r="B20" s="18" t="s">
        <v>80</v>
      </c>
      <c r="C20" s="18" t="s">
        <v>80</v>
      </c>
      <c r="D20" s="19" t="s">
        <v>105</v>
      </c>
      <c r="E20" s="55">
        <v>0.75</v>
      </c>
      <c r="F20" s="18">
        <v>193.643</v>
      </c>
      <c r="G20" s="18">
        <v>193.35599999999999</v>
      </c>
      <c r="H20" s="18">
        <v>2</v>
      </c>
      <c r="I20" s="58">
        <v>193.66300000000001</v>
      </c>
      <c r="J20" s="18">
        <v>193.33600000000001</v>
      </c>
      <c r="K20" s="18">
        <v>0.32600000000000001</v>
      </c>
      <c r="L20" s="18">
        <v>0.48899999999999999</v>
      </c>
      <c r="M20" s="67">
        <v>194.15199999999999</v>
      </c>
      <c r="N20" s="18" t="s">
        <v>170</v>
      </c>
      <c r="O20" s="18">
        <f t="shared" si="3"/>
        <v>48.9</v>
      </c>
      <c r="Q20" s="18">
        <f t="shared" si="4"/>
        <v>9.1999999999999993</v>
      </c>
      <c r="R20" s="36">
        <f t="shared" si="5"/>
        <v>44988</v>
      </c>
      <c r="S20" s="36" t="str">
        <f t="shared" si="6"/>
        <v/>
      </c>
      <c r="T20" s="38">
        <f t="shared" si="0"/>
        <v>44988</v>
      </c>
      <c r="U20" s="40">
        <f t="shared" si="12"/>
        <v>1298622</v>
      </c>
      <c r="V20" s="18">
        <f t="shared" si="7"/>
        <v>92000</v>
      </c>
      <c r="W20" s="18">
        <f t="shared" si="8"/>
        <v>1</v>
      </c>
      <c r="AB20" s="8" t="s">
        <v>13</v>
      </c>
      <c r="AC20" s="11">
        <f>AI131</f>
        <v>73</v>
      </c>
      <c r="AG20" s="18">
        <f t="shared" si="1"/>
        <v>1</v>
      </c>
      <c r="AH20" s="18">
        <f t="shared" si="2"/>
        <v>0</v>
      </c>
      <c r="AI20" s="18">
        <f t="shared" si="9"/>
        <v>1</v>
      </c>
      <c r="AJ20" s="18">
        <f t="shared" si="10"/>
        <v>0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80</v>
      </c>
      <c r="C21" s="18" t="s">
        <v>80</v>
      </c>
      <c r="D21" s="19" t="s">
        <v>106</v>
      </c>
      <c r="E21" s="55">
        <v>0.70833333333333337</v>
      </c>
      <c r="F21" s="18">
        <v>193.52099999999999</v>
      </c>
      <c r="G21" s="18">
        <v>193.005</v>
      </c>
      <c r="H21" s="18">
        <v>2</v>
      </c>
      <c r="I21" s="58">
        <v>193.541</v>
      </c>
      <c r="J21" s="18">
        <v>192.98500000000001</v>
      </c>
      <c r="K21" s="18">
        <v>0.55500000000000005</v>
      </c>
      <c r="L21" s="18">
        <v>0.83199999999999996</v>
      </c>
      <c r="M21" s="67">
        <v>194.37299999999999</v>
      </c>
      <c r="N21" s="18" t="s">
        <v>170</v>
      </c>
      <c r="O21" s="18">
        <f t="shared" si="3"/>
        <v>83.2</v>
      </c>
      <c r="Q21" s="18">
        <f t="shared" si="4"/>
        <v>5.4</v>
      </c>
      <c r="R21" s="36">
        <f t="shared" si="5"/>
        <v>44928</v>
      </c>
      <c r="S21" s="36" t="str">
        <f t="shared" si="6"/>
        <v/>
      </c>
      <c r="T21" s="38">
        <f t="shared" si="0"/>
        <v>44928</v>
      </c>
      <c r="U21" s="40">
        <f t="shared" si="12"/>
        <v>1343550</v>
      </c>
      <c r="V21" s="18">
        <f t="shared" si="7"/>
        <v>54000</v>
      </c>
      <c r="W21" s="18">
        <f t="shared" si="8"/>
        <v>1</v>
      </c>
      <c r="AB21" s="8" t="s">
        <v>14</v>
      </c>
      <c r="AC21" s="12">
        <f>AJ131</f>
        <v>43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80</v>
      </c>
      <c r="C22" s="18" t="s">
        <v>80</v>
      </c>
      <c r="D22" s="19" t="s">
        <v>106</v>
      </c>
      <c r="E22" s="55">
        <v>0.125</v>
      </c>
      <c r="F22" s="18">
        <v>193.017</v>
      </c>
      <c r="G22" s="18">
        <v>192.65899999999999</v>
      </c>
      <c r="H22" s="18">
        <v>2</v>
      </c>
      <c r="I22" s="58">
        <v>193.03700000000001</v>
      </c>
      <c r="J22" s="18">
        <v>192.63900000000001</v>
      </c>
      <c r="K22" s="18">
        <v>0.39700000000000002</v>
      </c>
      <c r="L22" s="18">
        <v>0.59499999999999997</v>
      </c>
      <c r="M22" s="67">
        <v>193.63200000000001</v>
      </c>
      <c r="N22" s="18" t="s">
        <v>170</v>
      </c>
      <c r="O22" s="18">
        <f t="shared" si="3"/>
        <v>59.5</v>
      </c>
      <c r="Q22" s="18">
        <f t="shared" si="4"/>
        <v>7.5</v>
      </c>
      <c r="R22" s="36">
        <f t="shared" si="5"/>
        <v>44625</v>
      </c>
      <c r="S22" s="36" t="str">
        <f t="shared" si="6"/>
        <v/>
      </c>
      <c r="T22" s="38">
        <f t="shared" si="0"/>
        <v>44625</v>
      </c>
      <c r="U22" s="40">
        <f t="shared" si="12"/>
        <v>1388175</v>
      </c>
      <c r="V22" s="18">
        <f t="shared" si="7"/>
        <v>75000</v>
      </c>
      <c r="W22" s="18">
        <f t="shared" si="8"/>
        <v>1</v>
      </c>
      <c r="AB22" s="8" t="s">
        <v>15</v>
      </c>
      <c r="AC22" s="11" t="s">
        <v>173</v>
      </c>
      <c r="AG22" s="18">
        <f t="shared" si="1"/>
        <v>1</v>
      </c>
      <c r="AH22" s="18">
        <f t="shared" si="2"/>
        <v>0</v>
      </c>
      <c r="AI22" s="18">
        <f t="shared" si="9"/>
        <v>1</v>
      </c>
      <c r="AJ22" s="18">
        <f t="shared" si="10"/>
        <v>0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80</v>
      </c>
      <c r="C23" s="18" t="s">
        <v>80</v>
      </c>
      <c r="D23" s="19" t="s">
        <v>81</v>
      </c>
      <c r="E23" s="55">
        <v>0.33333333333333331</v>
      </c>
      <c r="F23" s="18">
        <v>190.21799999999999</v>
      </c>
      <c r="G23" s="18">
        <v>189.91900000000001</v>
      </c>
      <c r="H23" s="18">
        <v>2</v>
      </c>
      <c r="I23" s="58">
        <v>190.238</v>
      </c>
      <c r="J23" s="18">
        <v>189.899</v>
      </c>
      <c r="K23" s="18">
        <v>0.33800000000000002</v>
      </c>
      <c r="L23" s="18">
        <v>0.50700000000000001</v>
      </c>
      <c r="M23" s="67">
        <v>190.745</v>
      </c>
      <c r="N23" s="18" t="s">
        <v>170</v>
      </c>
      <c r="O23" s="18">
        <f t="shared" si="3"/>
        <v>50.7</v>
      </c>
      <c r="Q23" s="18">
        <f t="shared" si="4"/>
        <v>8.8000000000000007</v>
      </c>
      <c r="R23" s="36">
        <f t="shared" si="5"/>
        <v>44616</v>
      </c>
      <c r="S23" s="36" t="str">
        <f t="shared" si="6"/>
        <v/>
      </c>
      <c r="T23" s="38">
        <f t="shared" si="0"/>
        <v>44616</v>
      </c>
      <c r="U23" s="40">
        <f t="shared" si="12"/>
        <v>1432791</v>
      </c>
      <c r="V23" s="18">
        <f t="shared" si="7"/>
        <v>88000</v>
      </c>
      <c r="W23" s="18">
        <f t="shared" si="8"/>
        <v>1</v>
      </c>
      <c r="AB23" s="13" t="s">
        <v>174</v>
      </c>
      <c r="AC23" s="14">
        <f>AK131</f>
        <v>7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80</v>
      </c>
      <c r="C24" s="18" t="s">
        <v>80</v>
      </c>
      <c r="D24" s="19" t="s">
        <v>81</v>
      </c>
      <c r="E24" s="55">
        <v>0.20833333333333334</v>
      </c>
      <c r="F24" s="18">
        <v>190.149</v>
      </c>
      <c r="G24" s="18">
        <v>189.77</v>
      </c>
      <c r="H24" s="18">
        <v>2</v>
      </c>
      <c r="I24" s="58">
        <v>190.16900000000001</v>
      </c>
      <c r="J24" s="18">
        <v>189.75</v>
      </c>
      <c r="K24" s="18">
        <v>0.41899999999999998</v>
      </c>
      <c r="L24" s="18">
        <v>0.628</v>
      </c>
      <c r="M24" s="67">
        <v>190.797</v>
      </c>
      <c r="N24" s="18" t="s">
        <v>170</v>
      </c>
      <c r="O24" s="18">
        <f t="shared" si="3"/>
        <v>62.8</v>
      </c>
      <c r="Q24" s="18">
        <f t="shared" si="4"/>
        <v>7.1</v>
      </c>
      <c r="R24" s="36">
        <f t="shared" si="5"/>
        <v>44588</v>
      </c>
      <c r="S24" s="36" t="str">
        <f t="shared" si="6"/>
        <v/>
      </c>
      <c r="T24" s="38">
        <f t="shared" si="0"/>
        <v>44588</v>
      </c>
      <c r="U24" s="40">
        <f t="shared" si="12"/>
        <v>1477379</v>
      </c>
      <c r="V24" s="18">
        <f t="shared" si="7"/>
        <v>71000</v>
      </c>
      <c r="W24" s="18">
        <f t="shared" si="8"/>
        <v>1</v>
      </c>
      <c r="AB24" s="8" t="s">
        <v>16</v>
      </c>
      <c r="AC24" s="53">
        <f>R133</f>
        <v>3257010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80</v>
      </c>
      <c r="C25" s="18" t="s">
        <v>80</v>
      </c>
      <c r="D25" s="19" t="s">
        <v>107</v>
      </c>
      <c r="E25" s="55">
        <v>0.41666666666666669</v>
      </c>
      <c r="F25" s="18">
        <v>188.76499999999999</v>
      </c>
      <c r="G25" s="18">
        <v>187.631</v>
      </c>
      <c r="H25" s="18">
        <v>2</v>
      </c>
      <c r="I25" s="58">
        <v>188.785</v>
      </c>
      <c r="J25" s="18">
        <v>187.61099999999999</v>
      </c>
      <c r="K25" s="18">
        <v>1.1739999999999999</v>
      </c>
      <c r="L25" s="18">
        <v>1.7609999999999999</v>
      </c>
      <c r="M25" s="67">
        <v>190.54599999999999</v>
      </c>
      <c r="N25" s="18" t="s">
        <v>170</v>
      </c>
      <c r="O25" s="18">
        <f t="shared" si="3"/>
        <v>176.1</v>
      </c>
      <c r="Q25" s="18">
        <f t="shared" si="4"/>
        <v>2.5</v>
      </c>
      <c r="R25" s="36">
        <f t="shared" si="5"/>
        <v>44025</v>
      </c>
      <c r="S25" s="36" t="str">
        <f t="shared" si="6"/>
        <v/>
      </c>
      <c r="T25" s="38">
        <f t="shared" si="0"/>
        <v>44025</v>
      </c>
      <c r="U25" s="40">
        <f t="shared" si="12"/>
        <v>1521404</v>
      </c>
      <c r="V25" s="18">
        <f t="shared" si="7"/>
        <v>25000</v>
      </c>
      <c r="W25" s="18">
        <f t="shared" si="8"/>
        <v>1</v>
      </c>
      <c r="AB25" s="8" t="s">
        <v>17</v>
      </c>
      <c r="AC25" s="54">
        <f>S133</f>
        <v>1279368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80</v>
      </c>
      <c r="C26" s="18" t="s">
        <v>80</v>
      </c>
      <c r="D26" s="19" t="s">
        <v>107</v>
      </c>
      <c r="E26" s="55">
        <v>0.33333333333333331</v>
      </c>
      <c r="F26" s="18">
        <v>187.983</v>
      </c>
      <c r="G26" s="18">
        <v>187.411</v>
      </c>
      <c r="H26" s="18">
        <v>2</v>
      </c>
      <c r="I26" s="58">
        <v>188.00299999999999</v>
      </c>
      <c r="J26" s="18">
        <v>187.39099999999999</v>
      </c>
      <c r="K26" s="18">
        <v>0.61099999999999999</v>
      </c>
      <c r="L26" s="18">
        <v>0.91600000000000004</v>
      </c>
      <c r="M26" s="67">
        <v>188.91900000000001</v>
      </c>
      <c r="N26" s="18" t="s">
        <v>170</v>
      </c>
      <c r="O26" s="18">
        <f t="shared" si="3"/>
        <v>91.6</v>
      </c>
      <c r="Q26" s="18">
        <f t="shared" si="4"/>
        <v>4.9000000000000004</v>
      </c>
      <c r="R26" s="36">
        <f t="shared" si="5"/>
        <v>44884</v>
      </c>
      <c r="S26" s="36" t="str">
        <f t="shared" si="6"/>
        <v/>
      </c>
      <c r="T26" s="38">
        <f t="shared" si="0"/>
        <v>44884</v>
      </c>
      <c r="U26" s="40">
        <f t="shared" si="12"/>
        <v>1566288</v>
      </c>
      <c r="V26" s="18">
        <f t="shared" si="7"/>
        <v>49000</v>
      </c>
      <c r="W26" s="18">
        <f t="shared" si="8"/>
        <v>1</v>
      </c>
      <c r="AB26" s="8" t="s">
        <v>18</v>
      </c>
      <c r="AC26" s="53">
        <f>AC24-AC25</f>
        <v>1977642</v>
      </c>
      <c r="AG26" s="18">
        <f t="shared" si="1"/>
        <v>1</v>
      </c>
      <c r="AH26" s="18">
        <f t="shared" si="2"/>
        <v>0</v>
      </c>
      <c r="AI26" s="18">
        <f t="shared" si="9"/>
        <v>1</v>
      </c>
      <c r="AJ26" s="18">
        <f t="shared" si="10"/>
        <v>0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80</v>
      </c>
      <c r="C27" s="18" t="s">
        <v>80</v>
      </c>
      <c r="D27" s="19" t="s">
        <v>108</v>
      </c>
      <c r="E27" s="55">
        <v>0.58333333333333337</v>
      </c>
      <c r="F27" s="18">
        <v>187.16499999999999</v>
      </c>
      <c r="G27" s="18">
        <v>186.65</v>
      </c>
      <c r="H27" s="18">
        <v>2</v>
      </c>
      <c r="I27" s="58">
        <v>187.185</v>
      </c>
      <c r="J27" s="18">
        <v>186.63</v>
      </c>
      <c r="K27" s="18">
        <v>0.55500000000000005</v>
      </c>
      <c r="L27" s="18">
        <v>0.83199999999999996</v>
      </c>
      <c r="M27" s="67">
        <v>188.017</v>
      </c>
      <c r="N27" s="18" t="s">
        <v>171</v>
      </c>
      <c r="P27" s="18">
        <f t="shared" si="13"/>
        <v>55.5</v>
      </c>
      <c r="Q27" s="18">
        <f t="shared" si="4"/>
        <v>5.4</v>
      </c>
      <c r="R27" s="36" t="str">
        <f t="shared" si="5"/>
        <v/>
      </c>
      <c r="S27" s="36">
        <f t="shared" si="6"/>
        <v>29970</v>
      </c>
      <c r="T27" s="38">
        <f t="shared" si="0"/>
        <v>-29970</v>
      </c>
      <c r="U27" s="40">
        <f t="shared" si="12"/>
        <v>1536318</v>
      </c>
      <c r="V27" s="18">
        <f t="shared" si="7"/>
        <v>54000</v>
      </c>
      <c r="W27" s="18">
        <f t="shared" si="8"/>
        <v>0</v>
      </c>
      <c r="AB27" s="8" t="s">
        <v>1</v>
      </c>
      <c r="AC27" s="61">
        <f>ROUNDDOWN(AC24/AC17,3)</f>
        <v>37436.896000000001</v>
      </c>
      <c r="AG27" s="18">
        <f t="shared" si="1"/>
        <v>1</v>
      </c>
      <c r="AH27" s="18">
        <f t="shared" si="2"/>
        <v>0</v>
      </c>
      <c r="AI27" s="18">
        <f t="shared" si="9"/>
        <v>0</v>
      </c>
      <c r="AJ27" s="18">
        <f t="shared" si="10"/>
        <v>1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79</v>
      </c>
      <c r="C28" s="18" t="s">
        <v>79</v>
      </c>
      <c r="D28" s="19" t="s">
        <v>109</v>
      </c>
      <c r="E28" s="55">
        <v>0.375</v>
      </c>
      <c r="F28" s="18">
        <v>187.80600000000001</v>
      </c>
      <c r="G28" s="18">
        <v>188.54900000000001</v>
      </c>
      <c r="H28" s="18">
        <v>2</v>
      </c>
      <c r="I28" s="18">
        <v>187.786</v>
      </c>
      <c r="J28" s="18">
        <v>188.56899999999999</v>
      </c>
      <c r="K28" s="18">
        <v>0.78200000000000003</v>
      </c>
      <c r="L28" s="18">
        <v>1.173</v>
      </c>
      <c r="M28" s="67">
        <v>186.613</v>
      </c>
      <c r="N28" s="18" t="s">
        <v>170</v>
      </c>
      <c r="O28" s="18">
        <f t="shared" si="3"/>
        <v>117.3</v>
      </c>
      <c r="Q28" s="18">
        <f t="shared" si="4"/>
        <v>3.8</v>
      </c>
      <c r="R28" s="36">
        <f t="shared" si="5"/>
        <v>44574</v>
      </c>
      <c r="S28" s="36" t="str">
        <f t="shared" si="6"/>
        <v/>
      </c>
      <c r="T28" s="38">
        <f t="shared" si="0"/>
        <v>44574</v>
      </c>
      <c r="U28" s="40">
        <f t="shared" si="12"/>
        <v>1580892</v>
      </c>
      <c r="V28" s="18">
        <f t="shared" si="7"/>
        <v>38000</v>
      </c>
      <c r="W28" s="18">
        <f t="shared" si="8"/>
        <v>1</v>
      </c>
      <c r="AB28" s="8" t="s">
        <v>2</v>
      </c>
      <c r="AC28" s="61">
        <f>ROUNDDOWN(AC25/AC21,3)</f>
        <v>29752.743999999999</v>
      </c>
      <c r="AG28" s="18">
        <f t="shared" si="1"/>
        <v>0</v>
      </c>
      <c r="AH28" s="18">
        <f t="shared" si="2"/>
        <v>1</v>
      </c>
      <c r="AI28" s="18">
        <f t="shared" si="9"/>
        <v>1</v>
      </c>
      <c r="AJ28" s="18">
        <f t="shared" si="10"/>
        <v>0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79</v>
      </c>
      <c r="C29" s="18" t="s">
        <v>79</v>
      </c>
      <c r="D29" s="19" t="s">
        <v>109</v>
      </c>
      <c r="E29" s="55">
        <v>0.125</v>
      </c>
      <c r="F29" s="18">
        <v>188.947</v>
      </c>
      <c r="G29" s="18">
        <v>189.447</v>
      </c>
      <c r="H29" s="18">
        <v>2</v>
      </c>
      <c r="I29" s="18">
        <v>188.92699999999999</v>
      </c>
      <c r="J29" s="18">
        <v>189.46700000000001</v>
      </c>
      <c r="K29" s="18">
        <v>0.54</v>
      </c>
      <c r="L29" s="18">
        <v>0.81</v>
      </c>
      <c r="M29" s="67">
        <v>188.11699999999999</v>
      </c>
      <c r="N29" s="18" t="s">
        <v>170</v>
      </c>
      <c r="O29" s="18">
        <f t="shared" si="3"/>
        <v>81</v>
      </c>
      <c r="Q29" s="18">
        <f t="shared" si="4"/>
        <v>5.5</v>
      </c>
      <c r="R29" s="36">
        <f t="shared" si="5"/>
        <v>44550</v>
      </c>
      <c r="S29" s="36" t="str">
        <f t="shared" si="6"/>
        <v/>
      </c>
      <c r="T29" s="38">
        <f t="shared" si="0"/>
        <v>44550</v>
      </c>
      <c r="U29" s="40">
        <f t="shared" si="12"/>
        <v>1625442</v>
      </c>
      <c r="V29" s="18">
        <f t="shared" si="7"/>
        <v>55000</v>
      </c>
      <c r="W29" s="18">
        <f t="shared" si="8"/>
        <v>1</v>
      </c>
      <c r="AB29" s="8" t="s">
        <v>19</v>
      </c>
      <c r="AC29" s="11">
        <v>11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79</v>
      </c>
      <c r="C30" s="18" t="s">
        <v>79</v>
      </c>
      <c r="D30" s="19" t="s">
        <v>110</v>
      </c>
      <c r="E30" s="55">
        <v>0.375</v>
      </c>
      <c r="F30" s="18">
        <v>190.93799999999999</v>
      </c>
      <c r="G30" s="18">
        <v>191.39</v>
      </c>
      <c r="H30" s="18">
        <v>2</v>
      </c>
      <c r="I30" s="18">
        <v>190.91800000000001</v>
      </c>
      <c r="J30" s="18">
        <v>191.41</v>
      </c>
      <c r="K30" s="18">
        <v>0.49099999999999999</v>
      </c>
      <c r="L30" s="18">
        <v>0.73599999999999999</v>
      </c>
      <c r="M30" s="67">
        <v>190.18199999999999</v>
      </c>
      <c r="N30" s="18" t="s">
        <v>170</v>
      </c>
      <c r="O30" s="18">
        <f t="shared" si="3"/>
        <v>73.599999999999994</v>
      </c>
      <c r="Q30" s="18">
        <f t="shared" si="4"/>
        <v>6.1</v>
      </c>
      <c r="R30" s="36">
        <f t="shared" si="5"/>
        <v>44896</v>
      </c>
      <c r="S30" s="36" t="str">
        <f t="shared" si="6"/>
        <v/>
      </c>
      <c r="T30" s="38">
        <f t="shared" si="0"/>
        <v>44896</v>
      </c>
      <c r="U30" s="40">
        <f t="shared" si="12"/>
        <v>1670338</v>
      </c>
      <c r="V30" s="18">
        <f t="shared" si="7"/>
        <v>61000</v>
      </c>
      <c r="W30" s="18">
        <f t="shared" si="8"/>
        <v>1</v>
      </c>
      <c r="AB30" s="8" t="s">
        <v>20</v>
      </c>
      <c r="AC30" s="11">
        <v>4</v>
      </c>
      <c r="AG30" s="18">
        <f t="shared" si="1"/>
        <v>0</v>
      </c>
      <c r="AH30" s="18">
        <f t="shared" si="2"/>
        <v>1</v>
      </c>
      <c r="AI30" s="18">
        <f t="shared" si="9"/>
        <v>1</v>
      </c>
      <c r="AJ30" s="18">
        <f t="shared" si="10"/>
        <v>0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79</v>
      </c>
      <c r="C31" s="18" t="s">
        <v>79</v>
      </c>
      <c r="D31" s="19" t="s">
        <v>111</v>
      </c>
      <c r="E31" s="55">
        <v>0.58333333333333337</v>
      </c>
      <c r="F31" s="18">
        <v>192.02799999999999</v>
      </c>
      <c r="G31" s="18">
        <v>192.244</v>
      </c>
      <c r="H31" s="18">
        <v>2</v>
      </c>
      <c r="I31" s="18">
        <v>192.00800000000001</v>
      </c>
      <c r="J31" s="18">
        <v>192.26400000000001</v>
      </c>
      <c r="K31" s="18">
        <v>0.25600000000000001</v>
      </c>
      <c r="L31" s="18">
        <v>0.38400000000000001</v>
      </c>
      <c r="M31" s="67">
        <v>191.624</v>
      </c>
      <c r="N31" s="18" t="s">
        <v>170</v>
      </c>
      <c r="O31" s="18">
        <f t="shared" si="3"/>
        <v>38.4</v>
      </c>
      <c r="Q31" s="18">
        <f t="shared" si="4"/>
        <v>11.7</v>
      </c>
      <c r="R31" s="36">
        <f t="shared" si="5"/>
        <v>44928</v>
      </c>
      <c r="S31" s="36" t="str">
        <f t="shared" si="6"/>
        <v/>
      </c>
      <c r="T31" s="38">
        <f t="shared" si="0"/>
        <v>44928</v>
      </c>
      <c r="U31" s="40">
        <f t="shared" si="12"/>
        <v>1715266</v>
      </c>
      <c r="V31" s="18">
        <f t="shared" si="7"/>
        <v>117000</v>
      </c>
      <c r="W31" s="18">
        <f t="shared" si="8"/>
        <v>1</v>
      </c>
      <c r="AB31" s="8" t="s">
        <v>21</v>
      </c>
      <c r="AC31" s="16">
        <f>O133</f>
        <v>356.5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80</v>
      </c>
      <c r="C32" s="18" t="s">
        <v>79</v>
      </c>
      <c r="D32" s="19" t="s">
        <v>112</v>
      </c>
      <c r="E32" s="55">
        <v>0.45833333333333331</v>
      </c>
      <c r="F32" s="18">
        <v>191.98599999999999</v>
      </c>
      <c r="G32" s="18">
        <v>192.869</v>
      </c>
      <c r="H32" s="18">
        <v>2</v>
      </c>
      <c r="I32" s="18">
        <v>191.96600000000001</v>
      </c>
      <c r="J32" s="18">
        <v>192.88900000000001</v>
      </c>
      <c r="K32" s="18">
        <v>0.92300000000000004</v>
      </c>
      <c r="L32" s="18">
        <v>1.3839999999999999</v>
      </c>
      <c r="M32" s="67">
        <v>190.58199999999999</v>
      </c>
      <c r="N32" s="18" t="s">
        <v>171</v>
      </c>
      <c r="P32" s="18">
        <f t="shared" si="13"/>
        <v>92.3</v>
      </c>
      <c r="Q32" s="18">
        <f t="shared" si="4"/>
        <v>3.2</v>
      </c>
      <c r="R32" s="36" t="str">
        <f t="shared" si="5"/>
        <v/>
      </c>
      <c r="S32" s="36">
        <f t="shared" si="6"/>
        <v>29536</v>
      </c>
      <c r="T32" s="38">
        <f t="shared" si="0"/>
        <v>-29536</v>
      </c>
      <c r="U32" s="40">
        <f t="shared" si="12"/>
        <v>1685730</v>
      </c>
      <c r="V32" s="18">
        <f t="shared" si="7"/>
        <v>32000</v>
      </c>
      <c r="W32" s="18">
        <f t="shared" si="8"/>
        <v>0</v>
      </c>
      <c r="AB32" s="9" t="s">
        <v>0</v>
      </c>
      <c r="AC32" s="29">
        <f>ROUNDDOWN((AC20/AC19)*1,2)</f>
        <v>0.59</v>
      </c>
      <c r="AG32" s="18">
        <f t="shared" si="1"/>
        <v>0</v>
      </c>
      <c r="AH32" s="18">
        <f t="shared" si="2"/>
        <v>1</v>
      </c>
      <c r="AI32" s="18">
        <f t="shared" si="9"/>
        <v>0</v>
      </c>
      <c r="AJ32" s="18">
        <f t="shared" si="10"/>
        <v>1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79</v>
      </c>
      <c r="C33" s="18" t="s">
        <v>79</v>
      </c>
      <c r="D33" s="19" t="s">
        <v>113</v>
      </c>
      <c r="E33" s="55">
        <v>0.125</v>
      </c>
      <c r="F33" s="18">
        <v>192.559</v>
      </c>
      <c r="G33" s="18">
        <v>193.00200000000001</v>
      </c>
      <c r="H33" s="18">
        <v>2</v>
      </c>
      <c r="I33" s="58">
        <v>192.53899999999999</v>
      </c>
      <c r="J33" s="18">
        <v>193.02199999999999</v>
      </c>
      <c r="K33" s="18">
        <v>0.48299999999999998</v>
      </c>
      <c r="L33" s="18">
        <v>0.72399999999999998</v>
      </c>
      <c r="M33" s="67">
        <v>191.815</v>
      </c>
      <c r="N33" s="18" t="s">
        <v>170</v>
      </c>
      <c r="O33" s="18">
        <f t="shared" si="3"/>
        <v>72.400000000000006</v>
      </c>
      <c r="Q33" s="18">
        <f t="shared" si="4"/>
        <v>6.2</v>
      </c>
      <c r="R33" s="36">
        <f t="shared" si="5"/>
        <v>44888</v>
      </c>
      <c r="S33" s="36" t="str">
        <f t="shared" si="6"/>
        <v/>
      </c>
      <c r="T33" s="38">
        <f t="shared" si="0"/>
        <v>44888</v>
      </c>
      <c r="U33" s="40">
        <f t="shared" si="12"/>
        <v>1730618</v>
      </c>
      <c r="V33" s="18">
        <f t="shared" si="7"/>
        <v>62000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79</v>
      </c>
      <c r="C34" s="18" t="s">
        <v>79</v>
      </c>
      <c r="D34" s="19" t="s">
        <v>114</v>
      </c>
      <c r="E34" s="55">
        <v>0.79166666666666663</v>
      </c>
      <c r="F34" s="18">
        <v>192.458</v>
      </c>
      <c r="G34" s="18">
        <v>193.37899999999999</v>
      </c>
      <c r="H34" s="18">
        <v>2</v>
      </c>
      <c r="I34" s="58">
        <v>192.43799999999999</v>
      </c>
      <c r="J34" s="18">
        <v>193.399</v>
      </c>
      <c r="K34" s="18">
        <v>0.96099999999999997</v>
      </c>
      <c r="L34" s="18">
        <v>1.4410000000000001</v>
      </c>
      <c r="M34" s="67">
        <v>190.99700000000001</v>
      </c>
      <c r="N34" s="18" t="s">
        <v>171</v>
      </c>
      <c r="P34" s="18">
        <f t="shared" si="13"/>
        <v>96.1</v>
      </c>
      <c r="Q34" s="18">
        <f t="shared" si="4"/>
        <v>3.1</v>
      </c>
      <c r="R34" s="36" t="str">
        <f t="shared" si="5"/>
        <v/>
      </c>
      <c r="S34" s="36">
        <f t="shared" si="6"/>
        <v>29791</v>
      </c>
      <c r="T34" s="38">
        <f t="shared" si="0"/>
        <v>-29791</v>
      </c>
      <c r="U34" s="40">
        <f t="shared" si="12"/>
        <v>1700827</v>
      </c>
      <c r="V34" s="18">
        <f t="shared" si="7"/>
        <v>31000</v>
      </c>
      <c r="W34" s="18">
        <f t="shared" si="8"/>
        <v>0</v>
      </c>
      <c r="AB34" s="49" t="s">
        <v>70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0</v>
      </c>
      <c r="AJ34" s="18">
        <f t="shared" si="10"/>
        <v>1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79</v>
      </c>
      <c r="C35" s="18" t="s">
        <v>80</v>
      </c>
      <c r="D35" s="19" t="s">
        <v>115</v>
      </c>
      <c r="E35" s="55">
        <v>0.58333333333333337</v>
      </c>
      <c r="F35" s="18">
        <v>194.452</v>
      </c>
      <c r="G35" s="18">
        <v>194.071</v>
      </c>
      <c r="H35" s="18">
        <v>2</v>
      </c>
      <c r="I35" s="58">
        <v>194.47200000000001</v>
      </c>
      <c r="J35" s="18">
        <v>194.05099999999999</v>
      </c>
      <c r="K35" s="18">
        <v>0.42099999999999999</v>
      </c>
      <c r="L35" s="18">
        <v>0.63100000000000001</v>
      </c>
      <c r="M35" s="67">
        <v>195.10300000000001</v>
      </c>
      <c r="N35" s="18" t="s">
        <v>170</v>
      </c>
      <c r="O35" s="18">
        <f t="shared" si="3"/>
        <v>63.1</v>
      </c>
      <c r="Q35" s="18">
        <f t="shared" si="4"/>
        <v>7.1</v>
      </c>
      <c r="R35" s="36">
        <f t="shared" si="5"/>
        <v>44801</v>
      </c>
      <c r="S35" s="36" t="str">
        <f t="shared" si="6"/>
        <v/>
      </c>
      <c r="T35" s="38">
        <f t="shared" si="0"/>
        <v>44801</v>
      </c>
      <c r="U35" s="40">
        <f t="shared" si="12"/>
        <v>1745628</v>
      </c>
      <c r="V35" s="18">
        <f t="shared" si="7"/>
        <v>71000</v>
      </c>
      <c r="W35" s="18">
        <f t="shared" si="8"/>
        <v>1</v>
      </c>
      <c r="AB35" s="45" t="s">
        <v>175</v>
      </c>
      <c r="AC35" s="47">
        <v>0.01</v>
      </c>
      <c r="AD35" s="47">
        <v>0.02</v>
      </c>
      <c r="AE35" s="47">
        <v>0.03</v>
      </c>
      <c r="AG35" s="18">
        <f t="shared" si="1"/>
        <v>1</v>
      </c>
      <c r="AH35" s="18">
        <f t="shared" si="2"/>
        <v>0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79</v>
      </c>
      <c r="C36" s="18" t="s">
        <v>79</v>
      </c>
      <c r="D36" s="19" t="s">
        <v>116</v>
      </c>
      <c r="E36" s="55">
        <v>0.75</v>
      </c>
      <c r="F36" s="18">
        <v>194.76</v>
      </c>
      <c r="G36" s="18">
        <v>195.51599999999999</v>
      </c>
      <c r="H36" s="18">
        <v>2</v>
      </c>
      <c r="I36" s="58">
        <v>194.74</v>
      </c>
      <c r="J36" s="18">
        <v>195.536</v>
      </c>
      <c r="K36" s="18">
        <v>0.79500000000000004</v>
      </c>
      <c r="L36" s="18">
        <v>1.1919999999999999</v>
      </c>
      <c r="M36" s="67">
        <v>193.548</v>
      </c>
      <c r="N36" s="18" t="s">
        <v>170</v>
      </c>
      <c r="O36" s="18">
        <f t="shared" si="3"/>
        <v>119.2</v>
      </c>
      <c r="Q36" s="18">
        <f t="shared" si="4"/>
        <v>3.7</v>
      </c>
      <c r="R36" s="36">
        <f t="shared" si="5"/>
        <v>44104</v>
      </c>
      <c r="S36" s="36" t="str">
        <f t="shared" si="6"/>
        <v/>
      </c>
      <c r="T36" s="38">
        <f t="shared" si="0"/>
        <v>44104</v>
      </c>
      <c r="U36" s="40">
        <f t="shared" si="12"/>
        <v>1789732</v>
      </c>
      <c r="V36" s="18">
        <f t="shared" si="7"/>
        <v>37000</v>
      </c>
      <c r="W36" s="18">
        <f t="shared" si="8"/>
        <v>1</v>
      </c>
      <c r="AB36" s="45" t="s">
        <v>71</v>
      </c>
      <c r="AC36" s="46">
        <v>648849</v>
      </c>
      <c r="AD36" s="46">
        <v>1312565</v>
      </c>
      <c r="AE36" s="48">
        <v>1977642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79</v>
      </c>
      <c r="C37" s="18" t="s">
        <v>80</v>
      </c>
      <c r="D37" s="19" t="s">
        <v>116</v>
      </c>
      <c r="E37" s="55">
        <v>0.20833333333333334</v>
      </c>
      <c r="F37" s="18">
        <v>195.02</v>
      </c>
      <c r="G37" s="18">
        <v>194.83199999999999</v>
      </c>
      <c r="H37" s="18">
        <v>2</v>
      </c>
      <c r="I37" s="58">
        <v>195.04</v>
      </c>
      <c r="J37" s="18">
        <v>194.81200000000001</v>
      </c>
      <c r="K37" s="18">
        <v>0.22700000000000001</v>
      </c>
      <c r="L37" s="18">
        <v>0.34</v>
      </c>
      <c r="M37" s="67">
        <v>195.38</v>
      </c>
      <c r="N37" s="18" t="s">
        <v>170</v>
      </c>
      <c r="O37" s="18">
        <f t="shared" si="3"/>
        <v>34</v>
      </c>
      <c r="Q37" s="18">
        <f t="shared" si="4"/>
        <v>13.2</v>
      </c>
      <c r="R37" s="36">
        <f t="shared" si="5"/>
        <v>44880</v>
      </c>
      <c r="S37" s="36" t="str">
        <f t="shared" si="6"/>
        <v/>
      </c>
      <c r="T37" s="38">
        <f t="shared" si="0"/>
        <v>44880</v>
      </c>
      <c r="U37" s="40">
        <f t="shared" si="12"/>
        <v>1834612</v>
      </c>
      <c r="V37" s="18">
        <f t="shared" si="7"/>
        <v>132000</v>
      </c>
      <c r="W37" s="18">
        <f t="shared" si="8"/>
        <v>1</v>
      </c>
      <c r="Z37" s="40">
        <f>T133</f>
        <v>1977642</v>
      </c>
      <c r="AG37" s="18">
        <f t="shared" si="1"/>
        <v>1</v>
      </c>
      <c r="AH37" s="18">
        <f t="shared" si="2"/>
        <v>0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80</v>
      </c>
      <c r="C38" s="18" t="s">
        <v>80</v>
      </c>
      <c r="D38" s="19" t="s">
        <v>117</v>
      </c>
      <c r="E38" s="55">
        <v>0.375</v>
      </c>
      <c r="F38" s="18">
        <v>195.40100000000001</v>
      </c>
      <c r="G38" s="18">
        <v>195.053</v>
      </c>
      <c r="H38" s="18">
        <v>2</v>
      </c>
      <c r="I38" s="58">
        <v>195.42099999999999</v>
      </c>
      <c r="J38" s="18">
        <v>195.03299999999999</v>
      </c>
      <c r="K38" s="18">
        <v>0.38800000000000001</v>
      </c>
      <c r="L38" s="18">
        <v>0.58199999999999996</v>
      </c>
      <c r="M38" s="67">
        <v>196.00299999999999</v>
      </c>
      <c r="N38" s="18" t="s">
        <v>171</v>
      </c>
      <c r="P38" s="18">
        <f t="shared" si="13"/>
        <v>38.799999999999997</v>
      </c>
      <c r="Q38" s="18">
        <f t="shared" si="4"/>
        <v>7.7</v>
      </c>
      <c r="R38" s="36" t="str">
        <f t="shared" si="5"/>
        <v/>
      </c>
      <c r="S38" s="36">
        <f t="shared" si="6"/>
        <v>29876</v>
      </c>
      <c r="T38" s="38">
        <f t="shared" si="0"/>
        <v>-29876</v>
      </c>
      <c r="U38" s="40">
        <f t="shared" si="12"/>
        <v>1804736</v>
      </c>
      <c r="V38" s="18">
        <f t="shared" si="7"/>
        <v>77000</v>
      </c>
      <c r="W38" s="18">
        <f t="shared" si="8"/>
        <v>0</v>
      </c>
      <c r="AG38" s="18">
        <f t="shared" si="1"/>
        <v>1</v>
      </c>
      <c r="AH38" s="18">
        <f t="shared" si="2"/>
        <v>0</v>
      </c>
      <c r="AI38" s="18">
        <f t="shared" si="9"/>
        <v>0</v>
      </c>
      <c r="AJ38" s="18">
        <f t="shared" si="10"/>
        <v>1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80</v>
      </c>
      <c r="C39" s="18" t="s">
        <v>80</v>
      </c>
      <c r="D39" s="19" t="s">
        <v>118</v>
      </c>
      <c r="E39" s="55">
        <v>0.29166666666666669</v>
      </c>
      <c r="F39" s="18">
        <v>195.21700000000001</v>
      </c>
      <c r="G39" s="18">
        <v>194.96100000000001</v>
      </c>
      <c r="H39" s="18">
        <v>2</v>
      </c>
      <c r="I39" s="58">
        <v>195.23699999999999</v>
      </c>
      <c r="J39" s="18">
        <v>194.941</v>
      </c>
      <c r="K39" s="18">
        <v>0.29499999999999998</v>
      </c>
      <c r="L39" s="18">
        <v>0.442</v>
      </c>
      <c r="M39" s="67">
        <v>195.679</v>
      </c>
      <c r="N39" s="18" t="s">
        <v>171</v>
      </c>
      <c r="P39" s="18">
        <f t="shared" si="13"/>
        <v>29.5</v>
      </c>
      <c r="Q39" s="18">
        <f t="shared" si="4"/>
        <v>10.1</v>
      </c>
      <c r="R39" s="36" t="str">
        <f t="shared" si="5"/>
        <v/>
      </c>
      <c r="S39" s="36">
        <f t="shared" si="6"/>
        <v>29795</v>
      </c>
      <c r="T39" s="38">
        <f t="shared" si="0"/>
        <v>-29795</v>
      </c>
      <c r="U39" s="40">
        <f t="shared" si="12"/>
        <v>1774941</v>
      </c>
      <c r="V39" s="18">
        <f t="shared" si="7"/>
        <v>101000</v>
      </c>
      <c r="W39" s="18">
        <f t="shared" si="8"/>
        <v>0</v>
      </c>
      <c r="AG39" s="18">
        <f t="shared" si="1"/>
        <v>1</v>
      </c>
      <c r="AH39" s="18">
        <f t="shared" si="2"/>
        <v>0</v>
      </c>
      <c r="AI39" s="18">
        <f t="shared" si="9"/>
        <v>0</v>
      </c>
      <c r="AJ39" s="18">
        <f t="shared" si="10"/>
        <v>1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79</v>
      </c>
      <c r="C40" s="18" t="s">
        <v>79</v>
      </c>
      <c r="D40" s="19" t="s">
        <v>119</v>
      </c>
      <c r="E40" s="55">
        <v>0.66666666666666663</v>
      </c>
      <c r="F40" s="18">
        <v>194.71799999999999</v>
      </c>
      <c r="G40" s="18">
        <v>195.29499999999999</v>
      </c>
      <c r="H40" s="18">
        <v>2</v>
      </c>
      <c r="I40" s="18">
        <v>194.69800000000001</v>
      </c>
      <c r="J40" s="18">
        <v>195.315</v>
      </c>
      <c r="K40" s="18">
        <v>0.61599999999999999</v>
      </c>
      <c r="L40" s="18">
        <v>0.92400000000000004</v>
      </c>
      <c r="M40" s="67">
        <v>193.774</v>
      </c>
      <c r="N40" s="18" t="s">
        <v>171</v>
      </c>
      <c r="P40" s="18">
        <f t="shared" si="13"/>
        <v>61.6</v>
      </c>
      <c r="Q40" s="18">
        <f t="shared" si="4"/>
        <v>4.8</v>
      </c>
      <c r="R40" s="36" t="str">
        <f t="shared" si="5"/>
        <v/>
      </c>
      <c r="S40" s="36">
        <f t="shared" si="6"/>
        <v>29568</v>
      </c>
      <c r="T40" s="38">
        <f t="shared" si="0"/>
        <v>-29568</v>
      </c>
      <c r="U40" s="40">
        <f t="shared" si="12"/>
        <v>1745373</v>
      </c>
      <c r="V40" s="18">
        <f t="shared" si="7"/>
        <v>48000</v>
      </c>
      <c r="W40" s="18">
        <f t="shared" si="8"/>
        <v>0</v>
      </c>
      <c r="AG40" s="18">
        <f t="shared" si="1"/>
        <v>0</v>
      </c>
      <c r="AH40" s="18">
        <f t="shared" si="2"/>
        <v>1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80</v>
      </c>
      <c r="C41" s="18" t="s">
        <v>80</v>
      </c>
      <c r="D41" s="19" t="s">
        <v>119</v>
      </c>
      <c r="E41" s="55">
        <v>0.20833333333333334</v>
      </c>
      <c r="F41" s="18">
        <v>195.35300000000001</v>
      </c>
      <c r="G41" s="18">
        <v>195.203</v>
      </c>
      <c r="H41" s="18">
        <v>2</v>
      </c>
      <c r="I41" s="18">
        <v>195.37299999999999</v>
      </c>
      <c r="J41" s="18">
        <v>195.18299999999999</v>
      </c>
      <c r="K41" s="18">
        <v>0.189</v>
      </c>
      <c r="L41" s="18">
        <v>0.28299999999999997</v>
      </c>
      <c r="M41" s="67">
        <v>195.65600000000001</v>
      </c>
      <c r="N41" s="18" t="s">
        <v>171</v>
      </c>
      <c r="P41" s="18">
        <f t="shared" si="13"/>
        <v>18.899999999999999</v>
      </c>
      <c r="Q41" s="18">
        <f t="shared" si="4"/>
        <v>15.8</v>
      </c>
      <c r="R41" s="36" t="str">
        <f t="shared" si="5"/>
        <v/>
      </c>
      <c r="S41" s="36">
        <f t="shared" si="6"/>
        <v>29862</v>
      </c>
      <c r="T41" s="38">
        <f t="shared" si="0"/>
        <v>-29862</v>
      </c>
      <c r="U41" s="40">
        <f t="shared" si="12"/>
        <v>1715511</v>
      </c>
      <c r="V41" s="18">
        <f t="shared" si="7"/>
        <v>158000</v>
      </c>
      <c r="W41" s="18">
        <f t="shared" si="8"/>
        <v>0</v>
      </c>
      <c r="AG41" s="18">
        <f t="shared" si="1"/>
        <v>1</v>
      </c>
      <c r="AH41" s="18">
        <f t="shared" si="2"/>
        <v>0</v>
      </c>
      <c r="AI41" s="18">
        <f t="shared" si="9"/>
        <v>0</v>
      </c>
      <c r="AJ41" s="18">
        <f t="shared" si="10"/>
        <v>1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80</v>
      </c>
      <c r="C42" s="25" t="s">
        <v>80</v>
      </c>
      <c r="D42" s="30" t="s">
        <v>119</v>
      </c>
      <c r="E42" s="55">
        <v>8.3333333333333329E-2</v>
      </c>
      <c r="F42" s="18">
        <v>195.36699999999999</v>
      </c>
      <c r="G42" s="18">
        <v>195.18199999999999</v>
      </c>
      <c r="H42" s="18">
        <v>2</v>
      </c>
      <c r="I42" s="18">
        <v>195.387</v>
      </c>
      <c r="J42" s="18">
        <v>195.16200000000001</v>
      </c>
      <c r="K42" s="18">
        <v>0.224</v>
      </c>
      <c r="L42" s="18">
        <v>0.33600000000000002</v>
      </c>
      <c r="M42" s="67">
        <v>195.72300000000001</v>
      </c>
      <c r="N42" s="18" t="s">
        <v>171</v>
      </c>
      <c r="P42" s="18">
        <f t="shared" si="13"/>
        <v>22.4</v>
      </c>
      <c r="Q42" s="18">
        <f t="shared" si="4"/>
        <v>13.3</v>
      </c>
      <c r="R42" s="36" t="str">
        <f t="shared" si="5"/>
        <v/>
      </c>
      <c r="S42" s="36">
        <f t="shared" si="6"/>
        <v>29792</v>
      </c>
      <c r="T42" s="38">
        <f t="shared" si="0"/>
        <v>-29792</v>
      </c>
      <c r="U42" s="40">
        <f t="shared" si="12"/>
        <v>1685719</v>
      </c>
      <c r="V42" s="18">
        <f t="shared" si="7"/>
        <v>133000</v>
      </c>
      <c r="W42" s="18">
        <f t="shared" si="8"/>
        <v>0</v>
      </c>
      <c r="AG42" s="18">
        <f t="shared" si="1"/>
        <v>1</v>
      </c>
      <c r="AH42" s="18">
        <f t="shared" si="2"/>
        <v>0</v>
      </c>
      <c r="AI42" s="18">
        <f t="shared" si="9"/>
        <v>0</v>
      </c>
      <c r="AJ42" s="18">
        <f t="shared" si="10"/>
        <v>1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80</v>
      </c>
      <c r="C43" s="18" t="s">
        <v>79</v>
      </c>
      <c r="D43" s="19" t="s">
        <v>120</v>
      </c>
      <c r="E43" s="55">
        <v>0.29166666666666669</v>
      </c>
      <c r="F43" s="18">
        <v>194.85400000000001</v>
      </c>
      <c r="G43" s="18">
        <v>195.06299999999999</v>
      </c>
      <c r="H43" s="18">
        <v>2</v>
      </c>
      <c r="I43" s="58">
        <v>194.834</v>
      </c>
      <c r="J43" s="18">
        <v>195.083</v>
      </c>
      <c r="K43" s="18">
        <v>0.248</v>
      </c>
      <c r="L43" s="18">
        <v>0.372</v>
      </c>
      <c r="M43" s="67">
        <v>194.46199999999999</v>
      </c>
      <c r="N43" s="18" t="s">
        <v>170</v>
      </c>
      <c r="O43" s="18">
        <f t="shared" si="3"/>
        <v>37.200000000000003</v>
      </c>
      <c r="Q43" s="18">
        <f t="shared" si="4"/>
        <v>12</v>
      </c>
      <c r="R43" s="36">
        <f t="shared" si="5"/>
        <v>44640</v>
      </c>
      <c r="S43" s="36" t="str">
        <f t="shared" si="6"/>
        <v/>
      </c>
      <c r="T43" s="38">
        <f t="shared" si="0"/>
        <v>44640</v>
      </c>
      <c r="U43" s="40">
        <f t="shared" si="12"/>
        <v>1730359</v>
      </c>
      <c r="V43" s="18">
        <f t="shared" si="7"/>
        <v>120000</v>
      </c>
      <c r="W43" s="18">
        <f t="shared" si="8"/>
        <v>1</v>
      </c>
      <c r="AG43" s="18">
        <f t="shared" si="1"/>
        <v>0</v>
      </c>
      <c r="AH43" s="18">
        <f t="shared" si="2"/>
        <v>1</v>
      </c>
      <c r="AI43" s="18">
        <f t="shared" si="9"/>
        <v>1</v>
      </c>
      <c r="AJ43" s="18">
        <f t="shared" si="10"/>
        <v>0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80</v>
      </c>
      <c r="C44" s="18" t="s">
        <v>80</v>
      </c>
      <c r="D44" s="19" t="s">
        <v>121</v>
      </c>
      <c r="E44" s="55">
        <v>0.20833333333333334</v>
      </c>
      <c r="F44" s="18">
        <v>193.119</v>
      </c>
      <c r="G44" s="18">
        <v>192.95400000000001</v>
      </c>
      <c r="H44" s="18">
        <v>2</v>
      </c>
      <c r="I44" s="58">
        <v>193.13900000000001</v>
      </c>
      <c r="J44" s="18">
        <v>192.934</v>
      </c>
      <c r="K44" s="18">
        <v>0.20499999999999999</v>
      </c>
      <c r="L44" s="18">
        <v>0.307</v>
      </c>
      <c r="M44" s="67">
        <v>193.446</v>
      </c>
      <c r="N44" s="18" t="s">
        <v>170</v>
      </c>
      <c r="O44" s="18">
        <f t="shared" si="3"/>
        <v>30.7</v>
      </c>
      <c r="Q44" s="18">
        <f t="shared" si="4"/>
        <v>14.6</v>
      </c>
      <c r="R44" s="36">
        <f t="shared" si="5"/>
        <v>44822</v>
      </c>
      <c r="S44" s="36" t="str">
        <f t="shared" si="6"/>
        <v/>
      </c>
      <c r="T44" s="38">
        <f t="shared" si="0"/>
        <v>44822</v>
      </c>
      <c r="U44" s="40">
        <f t="shared" si="12"/>
        <v>1775181</v>
      </c>
      <c r="V44" s="18">
        <f t="shared" si="7"/>
        <v>146000</v>
      </c>
      <c r="W44" s="18">
        <f t="shared" si="8"/>
        <v>1</v>
      </c>
      <c r="AG44" s="18">
        <f t="shared" si="1"/>
        <v>1</v>
      </c>
      <c r="AH44" s="18">
        <f t="shared" si="2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80</v>
      </c>
      <c r="C45" s="18" t="s">
        <v>80</v>
      </c>
      <c r="D45" s="19" t="s">
        <v>122</v>
      </c>
      <c r="E45" s="55">
        <v>0.375</v>
      </c>
      <c r="F45" s="18">
        <v>193.11500000000001</v>
      </c>
      <c r="G45" s="18">
        <v>192.67099999999999</v>
      </c>
      <c r="H45" s="18">
        <v>2</v>
      </c>
      <c r="I45" s="58">
        <v>193.13499999999999</v>
      </c>
      <c r="J45" s="18">
        <v>192.65100000000001</v>
      </c>
      <c r="K45" s="18">
        <v>0.48299999999999998</v>
      </c>
      <c r="L45" s="18">
        <v>0.72399999999999998</v>
      </c>
      <c r="M45" s="67">
        <v>193.85900000000001</v>
      </c>
      <c r="N45" s="18" t="s">
        <v>170</v>
      </c>
      <c r="O45" s="18">
        <f t="shared" si="3"/>
        <v>72.400000000000006</v>
      </c>
      <c r="Q45" s="18">
        <f t="shared" si="4"/>
        <v>6.2</v>
      </c>
      <c r="R45" s="36">
        <f t="shared" si="5"/>
        <v>44888</v>
      </c>
      <c r="S45" s="36" t="str">
        <f t="shared" si="6"/>
        <v/>
      </c>
      <c r="T45" s="38">
        <f t="shared" si="0"/>
        <v>44888</v>
      </c>
      <c r="U45" s="40">
        <f t="shared" si="12"/>
        <v>1820069</v>
      </c>
      <c r="V45" s="18">
        <f t="shared" si="7"/>
        <v>62000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80</v>
      </c>
      <c r="C46" s="18" t="s">
        <v>80</v>
      </c>
      <c r="D46" s="19" t="s">
        <v>122</v>
      </c>
      <c r="E46" s="55">
        <v>0.16666666666666666</v>
      </c>
      <c r="F46" s="18">
        <v>193.06200000000001</v>
      </c>
      <c r="G46" s="18">
        <v>192.381</v>
      </c>
      <c r="H46" s="18">
        <v>2</v>
      </c>
      <c r="I46" s="58">
        <v>193.08199999999999</v>
      </c>
      <c r="J46" s="18">
        <v>192.36099999999999</v>
      </c>
      <c r="K46" s="18">
        <v>0.72099999999999997</v>
      </c>
      <c r="L46" s="18">
        <v>1.081</v>
      </c>
      <c r="M46" s="67">
        <v>194.16300000000001</v>
      </c>
      <c r="N46" s="18" t="s">
        <v>170</v>
      </c>
      <c r="O46" s="18">
        <f t="shared" si="3"/>
        <v>108.1</v>
      </c>
      <c r="Q46" s="18">
        <f t="shared" si="4"/>
        <v>4.0999999999999996</v>
      </c>
      <c r="R46" s="36">
        <f t="shared" si="5"/>
        <v>44321</v>
      </c>
      <c r="S46" s="36" t="str">
        <f t="shared" si="6"/>
        <v/>
      </c>
      <c r="T46" s="38">
        <f t="shared" si="0"/>
        <v>44321</v>
      </c>
      <c r="U46" s="40">
        <f t="shared" si="12"/>
        <v>1864390</v>
      </c>
      <c r="V46" s="18">
        <f t="shared" si="7"/>
        <v>41000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79</v>
      </c>
      <c r="C47" s="18" t="s">
        <v>80</v>
      </c>
      <c r="D47" s="19" t="s">
        <v>123</v>
      </c>
      <c r="E47" s="55">
        <v>0.70833333333333337</v>
      </c>
      <c r="F47" s="18">
        <v>191.93</v>
      </c>
      <c r="G47" s="18">
        <v>191.434</v>
      </c>
      <c r="H47" s="18">
        <v>2</v>
      </c>
      <c r="I47" s="18">
        <v>191.95</v>
      </c>
      <c r="J47" s="18">
        <v>191.41399999999999</v>
      </c>
      <c r="K47" s="18">
        <v>0.53600000000000003</v>
      </c>
      <c r="L47" s="18">
        <v>0.80400000000000005</v>
      </c>
      <c r="M47" s="67">
        <v>192.75399999999999</v>
      </c>
      <c r="N47" s="18" t="s">
        <v>170</v>
      </c>
      <c r="O47" s="18">
        <f t="shared" si="3"/>
        <v>80.400000000000006</v>
      </c>
      <c r="Q47" s="18">
        <f t="shared" si="4"/>
        <v>5.5</v>
      </c>
      <c r="R47" s="36">
        <f t="shared" si="5"/>
        <v>44220</v>
      </c>
      <c r="S47" s="36" t="str">
        <f t="shared" si="6"/>
        <v/>
      </c>
      <c r="T47" s="38">
        <f t="shared" si="0"/>
        <v>44220</v>
      </c>
      <c r="U47" s="40">
        <f t="shared" si="12"/>
        <v>1908610</v>
      </c>
      <c r="V47" s="18">
        <f t="shared" si="7"/>
        <v>55000</v>
      </c>
      <c r="W47" s="18">
        <f t="shared" si="8"/>
        <v>1</v>
      </c>
      <c r="AG47" s="18">
        <f t="shared" si="1"/>
        <v>1</v>
      </c>
      <c r="AH47" s="18">
        <f t="shared" si="2"/>
        <v>0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80</v>
      </c>
      <c r="C48" s="18" t="s">
        <v>80</v>
      </c>
      <c r="D48" s="19" t="s">
        <v>82</v>
      </c>
      <c r="E48" s="55">
        <v>0.70833333333333337</v>
      </c>
      <c r="F48" s="18">
        <v>192.047</v>
      </c>
      <c r="G48" s="18">
        <v>191.37100000000001</v>
      </c>
      <c r="H48" s="18">
        <v>2</v>
      </c>
      <c r="I48" s="58">
        <v>192.06700000000001</v>
      </c>
      <c r="J48" s="18">
        <v>191.351</v>
      </c>
      <c r="K48" s="18">
        <v>0.71599999999999997</v>
      </c>
      <c r="L48" s="18">
        <v>1.0740000000000001</v>
      </c>
      <c r="M48" s="67">
        <v>193.14099999999999</v>
      </c>
      <c r="N48" s="18" t="s">
        <v>170</v>
      </c>
      <c r="O48" s="18">
        <f t="shared" si="3"/>
        <v>107.4</v>
      </c>
      <c r="Q48" s="18">
        <f t="shared" si="4"/>
        <v>4.0999999999999996</v>
      </c>
      <c r="R48" s="36">
        <f t="shared" si="5"/>
        <v>44034</v>
      </c>
      <c r="S48" s="36" t="str">
        <f t="shared" si="6"/>
        <v/>
      </c>
      <c r="T48" s="38">
        <f t="shared" si="0"/>
        <v>44034</v>
      </c>
      <c r="U48" s="40">
        <f t="shared" si="12"/>
        <v>1952644</v>
      </c>
      <c r="V48" s="18">
        <f t="shared" si="7"/>
        <v>41000</v>
      </c>
      <c r="W48" s="18">
        <f t="shared" si="8"/>
        <v>1</v>
      </c>
      <c r="AG48" s="18">
        <f t="shared" si="1"/>
        <v>1</v>
      </c>
      <c r="AH48" s="18">
        <f t="shared" si="2"/>
        <v>0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80</v>
      </c>
      <c r="C49" s="18" t="s">
        <v>80</v>
      </c>
      <c r="D49" s="19" t="s">
        <v>82</v>
      </c>
      <c r="E49" s="55">
        <v>0.375</v>
      </c>
      <c r="F49" s="18">
        <v>191.66200000000001</v>
      </c>
      <c r="G49" s="18">
        <v>191.39400000000001</v>
      </c>
      <c r="H49" s="18">
        <v>2</v>
      </c>
      <c r="I49" s="58">
        <v>191.68199999999999</v>
      </c>
      <c r="J49" s="18">
        <v>191.374</v>
      </c>
      <c r="K49" s="18">
        <v>0.307</v>
      </c>
      <c r="L49" s="18">
        <v>0.46</v>
      </c>
      <c r="M49" s="67">
        <v>192.142</v>
      </c>
      <c r="N49" s="18" t="s">
        <v>171</v>
      </c>
      <c r="P49" s="18">
        <f t="shared" si="13"/>
        <v>30.7</v>
      </c>
      <c r="Q49" s="18">
        <f t="shared" si="4"/>
        <v>9.6999999999999993</v>
      </c>
      <c r="R49" s="36" t="str">
        <f t="shared" si="5"/>
        <v/>
      </c>
      <c r="S49" s="36">
        <f t="shared" si="6"/>
        <v>29779</v>
      </c>
      <c r="T49" s="38">
        <f t="shared" si="0"/>
        <v>-29779</v>
      </c>
      <c r="U49" s="40">
        <f t="shared" si="12"/>
        <v>1922865</v>
      </c>
      <c r="V49" s="18">
        <f t="shared" si="7"/>
        <v>97000</v>
      </c>
      <c r="W49" s="18">
        <f t="shared" si="8"/>
        <v>0</v>
      </c>
      <c r="AG49" s="18">
        <f t="shared" si="1"/>
        <v>1</v>
      </c>
      <c r="AH49" s="18">
        <f t="shared" si="2"/>
        <v>0</v>
      </c>
      <c r="AI49" s="18">
        <f t="shared" si="9"/>
        <v>0</v>
      </c>
      <c r="AJ49" s="18">
        <f t="shared" si="10"/>
        <v>1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80</v>
      </c>
      <c r="C50" s="18" t="s">
        <v>80</v>
      </c>
      <c r="D50" s="19" t="s">
        <v>93</v>
      </c>
      <c r="E50" s="55">
        <v>0.625</v>
      </c>
      <c r="F50" s="18">
        <v>191.56299999999999</v>
      </c>
      <c r="G50" s="18">
        <v>190.97800000000001</v>
      </c>
      <c r="H50" s="18">
        <v>2</v>
      </c>
      <c r="I50" s="58">
        <v>191.583</v>
      </c>
      <c r="J50" s="18">
        <v>190.958</v>
      </c>
      <c r="K50" s="18">
        <v>0.625</v>
      </c>
      <c r="L50" s="18">
        <v>0.93700000000000006</v>
      </c>
      <c r="M50" s="67">
        <v>192.52</v>
      </c>
      <c r="N50" s="18" t="s">
        <v>170</v>
      </c>
      <c r="O50" s="18">
        <f t="shared" si="3"/>
        <v>93.7</v>
      </c>
      <c r="Q50" s="18">
        <f t="shared" si="4"/>
        <v>4.8</v>
      </c>
      <c r="R50" s="36">
        <f t="shared" si="5"/>
        <v>44976</v>
      </c>
      <c r="S50" s="36" t="str">
        <f t="shared" si="6"/>
        <v/>
      </c>
      <c r="T50" s="38">
        <f t="shared" si="0"/>
        <v>44976</v>
      </c>
      <c r="U50" s="40">
        <f t="shared" si="12"/>
        <v>1967841</v>
      </c>
      <c r="V50" s="18">
        <f t="shared" si="7"/>
        <v>48000</v>
      </c>
      <c r="W50" s="18">
        <f t="shared" si="8"/>
        <v>1</v>
      </c>
      <c r="AG50" s="18">
        <f t="shared" si="1"/>
        <v>1</v>
      </c>
      <c r="AH50" s="18">
        <f t="shared" si="2"/>
        <v>0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80</v>
      </c>
      <c r="C51" s="18" t="s">
        <v>80</v>
      </c>
      <c r="D51" s="30" t="s">
        <v>93</v>
      </c>
      <c r="E51" s="55">
        <v>0.41666666666666669</v>
      </c>
      <c r="F51" s="18">
        <v>190.84100000000001</v>
      </c>
      <c r="G51" s="18">
        <v>190.374</v>
      </c>
      <c r="H51" s="18">
        <v>2</v>
      </c>
      <c r="I51" s="58">
        <v>190.86099999999999</v>
      </c>
      <c r="J51" s="18">
        <v>190.35400000000001</v>
      </c>
      <c r="K51" s="18">
        <v>0.50600000000000001</v>
      </c>
      <c r="L51" s="18">
        <v>0.75900000000000001</v>
      </c>
      <c r="M51" s="67">
        <v>191.62</v>
      </c>
      <c r="N51" s="18" t="s">
        <v>170</v>
      </c>
      <c r="O51" s="18">
        <f t="shared" si="3"/>
        <v>75.900000000000006</v>
      </c>
      <c r="Q51" s="18">
        <f t="shared" si="4"/>
        <v>5.9</v>
      </c>
      <c r="R51" s="36">
        <f t="shared" si="5"/>
        <v>44781</v>
      </c>
      <c r="S51" s="36" t="str">
        <f t="shared" si="6"/>
        <v/>
      </c>
      <c r="T51" s="38">
        <f t="shared" si="0"/>
        <v>44781</v>
      </c>
      <c r="U51" s="40">
        <f t="shared" si="12"/>
        <v>2012622</v>
      </c>
      <c r="V51" s="18">
        <f t="shared" si="7"/>
        <v>59000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79</v>
      </c>
      <c r="C52" s="18" t="s">
        <v>80</v>
      </c>
      <c r="D52" s="30" t="s">
        <v>93</v>
      </c>
      <c r="E52" s="55">
        <v>8.3333333333333329E-2</v>
      </c>
      <c r="F52" s="18">
        <v>190.482</v>
      </c>
      <c r="G52" s="18">
        <v>190.29400000000001</v>
      </c>
      <c r="H52" s="18">
        <v>2</v>
      </c>
      <c r="I52" s="58">
        <v>190.50200000000001</v>
      </c>
      <c r="J52" s="18">
        <v>190.274</v>
      </c>
      <c r="K52" s="18">
        <v>0.22800000000000001</v>
      </c>
      <c r="L52" s="18">
        <v>0.34200000000000003</v>
      </c>
      <c r="M52" s="67">
        <v>190.84399999999999</v>
      </c>
      <c r="N52" s="18" t="s">
        <v>170</v>
      </c>
      <c r="O52" s="18">
        <f t="shared" si="3"/>
        <v>34.200000000000003</v>
      </c>
      <c r="Q52" s="18">
        <f t="shared" si="4"/>
        <v>13.1</v>
      </c>
      <c r="R52" s="36">
        <f t="shared" si="5"/>
        <v>44802</v>
      </c>
      <c r="S52" s="36" t="str">
        <f t="shared" si="6"/>
        <v/>
      </c>
      <c r="T52" s="38">
        <f t="shared" si="0"/>
        <v>44802</v>
      </c>
      <c r="U52" s="40">
        <f t="shared" si="12"/>
        <v>2057424</v>
      </c>
      <c r="V52" s="18">
        <f t="shared" si="7"/>
        <v>131000</v>
      </c>
      <c r="W52" s="18">
        <f t="shared" si="8"/>
        <v>1</v>
      </c>
      <c r="AG52" s="18">
        <f t="shared" si="1"/>
        <v>1</v>
      </c>
      <c r="AH52" s="18">
        <f t="shared" si="2"/>
        <v>0</v>
      </c>
      <c r="AI52" s="18">
        <f t="shared" si="9"/>
        <v>1</v>
      </c>
      <c r="AJ52" s="18">
        <f t="shared" si="10"/>
        <v>0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79</v>
      </c>
      <c r="C53" s="18" t="s">
        <v>80</v>
      </c>
      <c r="D53" s="30" t="s">
        <v>124</v>
      </c>
      <c r="E53" s="55">
        <v>0.875</v>
      </c>
      <c r="F53" s="18">
        <v>190.61</v>
      </c>
      <c r="G53" s="18">
        <v>190.261</v>
      </c>
      <c r="H53" s="18">
        <v>2</v>
      </c>
      <c r="I53" s="58">
        <v>190.63</v>
      </c>
      <c r="J53" s="18">
        <v>190.24100000000001</v>
      </c>
      <c r="K53" s="18">
        <v>0.38800000000000001</v>
      </c>
      <c r="L53" s="18">
        <v>0.58199999999999996</v>
      </c>
      <c r="M53" s="67">
        <v>191.21199999999999</v>
      </c>
      <c r="N53" s="18" t="s">
        <v>170</v>
      </c>
      <c r="O53" s="18">
        <f t="shared" si="3"/>
        <v>58.2</v>
      </c>
      <c r="Q53" s="18">
        <f t="shared" si="4"/>
        <v>7.7</v>
      </c>
      <c r="R53" s="36">
        <f t="shared" si="5"/>
        <v>44814</v>
      </c>
      <c r="S53" s="36" t="str">
        <f t="shared" si="6"/>
        <v/>
      </c>
      <c r="T53" s="38">
        <f t="shared" si="0"/>
        <v>44814</v>
      </c>
      <c r="U53" s="40">
        <f t="shared" si="12"/>
        <v>2102238</v>
      </c>
      <c r="V53" s="18">
        <f t="shared" si="7"/>
        <v>77000</v>
      </c>
      <c r="W53" s="18">
        <f t="shared" si="8"/>
        <v>1</v>
      </c>
      <c r="AG53" s="18">
        <f t="shared" si="1"/>
        <v>1</v>
      </c>
      <c r="AH53" s="18">
        <f t="shared" si="2"/>
        <v>0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79</v>
      </c>
      <c r="C54" s="18" t="s">
        <v>80</v>
      </c>
      <c r="D54" s="30" t="s">
        <v>124</v>
      </c>
      <c r="E54" s="55">
        <v>0.66666666666666663</v>
      </c>
      <c r="F54" s="18">
        <v>190.685</v>
      </c>
      <c r="G54" s="18">
        <v>190.167</v>
      </c>
      <c r="H54" s="18">
        <v>2</v>
      </c>
      <c r="I54" s="58">
        <v>190.70500000000001</v>
      </c>
      <c r="J54" s="18">
        <v>190.14699999999999</v>
      </c>
      <c r="K54" s="18">
        <v>0.55800000000000005</v>
      </c>
      <c r="L54" s="18">
        <v>0.83699999999999997</v>
      </c>
      <c r="M54" s="67">
        <v>191.542</v>
      </c>
      <c r="N54" s="18" t="s">
        <v>170</v>
      </c>
      <c r="O54" s="18">
        <f t="shared" si="3"/>
        <v>83.7</v>
      </c>
      <c r="Q54" s="18">
        <f t="shared" si="4"/>
        <v>5.3</v>
      </c>
      <c r="R54" s="36">
        <f t="shared" si="5"/>
        <v>44361</v>
      </c>
      <c r="S54" s="36" t="str">
        <f t="shared" si="6"/>
        <v/>
      </c>
      <c r="T54" s="38">
        <f t="shared" si="0"/>
        <v>44361</v>
      </c>
      <c r="U54" s="40">
        <f t="shared" si="12"/>
        <v>2146599</v>
      </c>
      <c r="V54" s="18">
        <f t="shared" si="7"/>
        <v>53000</v>
      </c>
      <c r="W54" s="18">
        <f t="shared" si="8"/>
        <v>1</v>
      </c>
      <c r="AG54" s="18">
        <f t="shared" si="1"/>
        <v>1</v>
      </c>
      <c r="AH54" s="18">
        <f t="shared" si="2"/>
        <v>0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80</v>
      </c>
      <c r="C55" s="18" t="s">
        <v>79</v>
      </c>
      <c r="D55" s="30" t="s">
        <v>125</v>
      </c>
      <c r="E55" s="55">
        <v>0.375</v>
      </c>
      <c r="F55" s="18">
        <v>191.19900000000001</v>
      </c>
      <c r="G55" s="18">
        <v>191.76300000000001</v>
      </c>
      <c r="H55" s="18">
        <v>2</v>
      </c>
      <c r="I55" s="18">
        <v>191.179</v>
      </c>
      <c r="J55" s="18">
        <v>191.78299999999999</v>
      </c>
      <c r="K55" s="18">
        <v>0.60299999999999998</v>
      </c>
      <c r="L55" s="18">
        <v>0.90400000000000003</v>
      </c>
      <c r="M55" s="67">
        <v>190.27500000000001</v>
      </c>
      <c r="N55" s="18" t="s">
        <v>170</v>
      </c>
      <c r="O55" s="18">
        <f t="shared" si="3"/>
        <v>90.4</v>
      </c>
      <c r="Q55" s="18">
        <f t="shared" si="4"/>
        <v>4.9000000000000004</v>
      </c>
      <c r="R55" s="36">
        <f t="shared" si="5"/>
        <v>44296</v>
      </c>
      <c r="S55" s="36" t="str">
        <f t="shared" si="6"/>
        <v/>
      </c>
      <c r="T55" s="38">
        <f t="shared" si="0"/>
        <v>44296</v>
      </c>
      <c r="U55" s="40">
        <f t="shared" si="12"/>
        <v>2190895</v>
      </c>
      <c r="V55" s="18">
        <f t="shared" si="7"/>
        <v>49000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80</v>
      </c>
      <c r="C56" s="18" t="s">
        <v>80</v>
      </c>
      <c r="D56" s="30" t="s">
        <v>126</v>
      </c>
      <c r="E56" s="55">
        <v>0.70833333333333337</v>
      </c>
      <c r="F56" s="18">
        <v>191.50899999999999</v>
      </c>
      <c r="G56" s="18">
        <v>191.17099999999999</v>
      </c>
      <c r="H56" s="18">
        <v>2</v>
      </c>
      <c r="I56" s="18">
        <v>191.529</v>
      </c>
      <c r="J56" s="18">
        <v>191.15100000000001</v>
      </c>
      <c r="K56" s="18">
        <v>0.377</v>
      </c>
      <c r="L56" s="18">
        <v>0.56499999999999995</v>
      </c>
      <c r="M56" s="67">
        <v>192.09399999999999</v>
      </c>
      <c r="N56" s="18" t="s">
        <v>171</v>
      </c>
      <c r="P56" s="18">
        <f t="shared" si="13"/>
        <v>37.700000000000003</v>
      </c>
      <c r="Q56" s="18">
        <f t="shared" si="4"/>
        <v>7.9</v>
      </c>
      <c r="R56" s="36" t="str">
        <f t="shared" si="5"/>
        <v/>
      </c>
      <c r="S56" s="36">
        <f t="shared" si="6"/>
        <v>29783</v>
      </c>
      <c r="T56" s="38">
        <f t="shared" si="0"/>
        <v>-29783</v>
      </c>
      <c r="U56" s="40">
        <f t="shared" si="12"/>
        <v>2161112</v>
      </c>
      <c r="V56" s="18">
        <f t="shared" si="7"/>
        <v>79000</v>
      </c>
      <c r="W56" s="18">
        <f t="shared" si="8"/>
        <v>0</v>
      </c>
      <c r="AG56" s="18">
        <f t="shared" si="1"/>
        <v>1</v>
      </c>
      <c r="AH56" s="18">
        <f t="shared" si="2"/>
        <v>0</v>
      </c>
      <c r="AI56" s="18">
        <f t="shared" si="9"/>
        <v>0</v>
      </c>
      <c r="AJ56" s="18">
        <f t="shared" si="10"/>
        <v>1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80</v>
      </c>
      <c r="C57" s="18" t="s">
        <v>80</v>
      </c>
      <c r="D57" s="30" t="s">
        <v>126</v>
      </c>
      <c r="E57" s="55">
        <v>0.5</v>
      </c>
      <c r="F57" s="18">
        <v>191.24600000000001</v>
      </c>
      <c r="G57" s="18">
        <v>190.881</v>
      </c>
      <c r="H57" s="18">
        <v>2</v>
      </c>
      <c r="I57" s="18">
        <v>191.26599999999999</v>
      </c>
      <c r="J57" s="18">
        <v>190.86099999999999</v>
      </c>
      <c r="K57" s="18">
        <v>0.40500000000000003</v>
      </c>
      <c r="L57" s="18">
        <v>0.60699999999999998</v>
      </c>
      <c r="M57" s="67">
        <v>191.87299999999999</v>
      </c>
      <c r="N57" s="18" t="s">
        <v>171</v>
      </c>
      <c r="P57" s="18">
        <f t="shared" si="13"/>
        <v>40.5</v>
      </c>
      <c r="Q57" s="18">
        <f t="shared" si="4"/>
        <v>7.4</v>
      </c>
      <c r="R57" s="36" t="str">
        <f t="shared" si="5"/>
        <v/>
      </c>
      <c r="S57" s="36">
        <f t="shared" si="6"/>
        <v>29970</v>
      </c>
      <c r="T57" s="38">
        <f t="shared" si="0"/>
        <v>-29970</v>
      </c>
      <c r="U57" s="40">
        <f t="shared" si="12"/>
        <v>2131142</v>
      </c>
      <c r="V57" s="18">
        <f t="shared" si="7"/>
        <v>74000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80</v>
      </c>
      <c r="C58" s="18" t="s">
        <v>80</v>
      </c>
      <c r="D58" s="30" t="s">
        <v>126</v>
      </c>
      <c r="E58" s="55">
        <v>0.125</v>
      </c>
      <c r="F58" s="18">
        <v>191.31899999999999</v>
      </c>
      <c r="G58" s="18">
        <v>191.036</v>
      </c>
      <c r="H58" s="18">
        <v>2</v>
      </c>
      <c r="I58" s="18">
        <v>191.339</v>
      </c>
      <c r="J58" s="18">
        <v>191.01599999999999</v>
      </c>
      <c r="K58" s="18">
        <v>0.32300000000000001</v>
      </c>
      <c r="L58" s="18">
        <v>0.48399999999999999</v>
      </c>
      <c r="M58" s="67">
        <v>191.82300000000001</v>
      </c>
      <c r="N58" s="18" t="s">
        <v>172</v>
      </c>
      <c r="Q58" s="18">
        <f t="shared" si="4"/>
        <v>9.1999999999999993</v>
      </c>
      <c r="R58" s="36" t="str">
        <f t="shared" si="5"/>
        <v/>
      </c>
      <c r="S58" s="36" t="str">
        <f t="shared" si="6"/>
        <v/>
      </c>
      <c r="U58" s="40">
        <f t="shared" si="12"/>
        <v>2131142</v>
      </c>
      <c r="V58" s="18">
        <f t="shared" si="7"/>
        <v>92000</v>
      </c>
      <c r="W58" s="18">
        <f t="shared" si="8"/>
        <v>0</v>
      </c>
      <c r="AG58" s="18">
        <f t="shared" si="1"/>
        <v>1</v>
      </c>
      <c r="AH58" s="18">
        <f t="shared" si="2"/>
        <v>0</v>
      </c>
      <c r="AI58" s="18">
        <f t="shared" si="9"/>
        <v>0</v>
      </c>
      <c r="AJ58" s="18">
        <f t="shared" si="10"/>
        <v>0</v>
      </c>
      <c r="AK58" s="18">
        <f t="shared" si="11"/>
        <v>1</v>
      </c>
    </row>
    <row r="59" spans="1:37" ht="20.100000000000001" customHeight="1">
      <c r="A59" s="33">
        <v>55</v>
      </c>
      <c r="B59" s="18" t="s">
        <v>80</v>
      </c>
      <c r="C59" s="18" t="s">
        <v>80</v>
      </c>
      <c r="D59" s="30" t="s">
        <v>127</v>
      </c>
      <c r="E59" s="55">
        <v>0.625</v>
      </c>
      <c r="F59" s="18">
        <v>191.40600000000001</v>
      </c>
      <c r="G59" s="18">
        <v>190.87200000000001</v>
      </c>
      <c r="H59" s="18">
        <v>2</v>
      </c>
      <c r="I59" s="18">
        <v>191.42599999999999</v>
      </c>
      <c r="J59" s="18">
        <v>190.852</v>
      </c>
      <c r="K59" s="18">
        <v>0.57299999999999995</v>
      </c>
      <c r="L59" s="18">
        <v>0.85899999999999999</v>
      </c>
      <c r="M59" s="67">
        <v>192.285</v>
      </c>
      <c r="N59" s="18" t="s">
        <v>171</v>
      </c>
      <c r="P59" s="18">
        <f t="shared" si="13"/>
        <v>57.3</v>
      </c>
      <c r="Q59" s="18">
        <f t="shared" si="4"/>
        <v>5.2</v>
      </c>
      <c r="R59" s="36" t="str">
        <f t="shared" si="5"/>
        <v/>
      </c>
      <c r="S59" s="36">
        <f t="shared" si="6"/>
        <v>29796</v>
      </c>
      <c r="T59" s="38">
        <f t="shared" si="0"/>
        <v>-29796</v>
      </c>
      <c r="U59" s="40">
        <f t="shared" si="12"/>
        <v>2101346</v>
      </c>
      <c r="V59" s="18">
        <f t="shared" si="7"/>
        <v>52000</v>
      </c>
      <c r="W59" s="18">
        <f t="shared" si="8"/>
        <v>0</v>
      </c>
      <c r="AG59" s="18">
        <f t="shared" si="1"/>
        <v>1</v>
      </c>
      <c r="AH59" s="18">
        <f t="shared" si="2"/>
        <v>0</v>
      </c>
      <c r="AI59" s="18">
        <f t="shared" si="9"/>
        <v>0</v>
      </c>
      <c r="AJ59" s="18">
        <f t="shared" si="10"/>
        <v>1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80</v>
      </c>
      <c r="C60" s="18" t="s">
        <v>80</v>
      </c>
      <c r="D60" s="30" t="s">
        <v>128</v>
      </c>
      <c r="E60" s="55">
        <v>0.70833333333333337</v>
      </c>
      <c r="F60" s="18">
        <v>190.518</v>
      </c>
      <c r="G60" s="18">
        <v>189.97800000000001</v>
      </c>
      <c r="H60" s="18">
        <v>2</v>
      </c>
      <c r="I60" s="18">
        <v>190.53800000000001</v>
      </c>
      <c r="J60" s="18">
        <v>189.958</v>
      </c>
      <c r="K60" s="18">
        <v>0.57999999999999996</v>
      </c>
      <c r="L60" s="18">
        <v>0.87</v>
      </c>
      <c r="M60" s="67">
        <v>191.40799999999999</v>
      </c>
      <c r="N60" s="18" t="s">
        <v>171</v>
      </c>
      <c r="P60" s="18">
        <f t="shared" si="13"/>
        <v>58</v>
      </c>
      <c r="Q60" s="18">
        <f t="shared" si="4"/>
        <v>5.0999999999999996</v>
      </c>
      <c r="R60" s="36" t="str">
        <f t="shared" si="5"/>
        <v/>
      </c>
      <c r="S60" s="36">
        <f t="shared" si="6"/>
        <v>29580</v>
      </c>
      <c r="T60" s="38">
        <f t="shared" si="0"/>
        <v>-29580</v>
      </c>
      <c r="U60" s="40">
        <f t="shared" si="12"/>
        <v>2071766</v>
      </c>
      <c r="V60" s="18">
        <f t="shared" si="7"/>
        <v>51000</v>
      </c>
      <c r="W60" s="18">
        <f t="shared" si="8"/>
        <v>0</v>
      </c>
      <c r="AG60" s="18">
        <f t="shared" si="1"/>
        <v>1</v>
      </c>
      <c r="AH60" s="18">
        <f t="shared" si="2"/>
        <v>0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80</v>
      </c>
      <c r="C61" s="18" t="s">
        <v>80</v>
      </c>
      <c r="D61" s="30" t="s">
        <v>128</v>
      </c>
      <c r="E61" s="55">
        <v>0.33333333333333331</v>
      </c>
      <c r="F61" s="18">
        <v>190.411</v>
      </c>
      <c r="G61" s="18">
        <v>190.16</v>
      </c>
      <c r="H61" s="18">
        <v>2</v>
      </c>
      <c r="I61" s="18">
        <v>190.43100000000001</v>
      </c>
      <c r="J61" s="18">
        <v>190.14</v>
      </c>
      <c r="K61" s="18">
        <v>0.29099999999999998</v>
      </c>
      <c r="L61" s="18">
        <v>0.436</v>
      </c>
      <c r="M61" s="67">
        <v>190.86699999999999</v>
      </c>
      <c r="N61" s="18" t="s">
        <v>171</v>
      </c>
      <c r="P61" s="18">
        <f t="shared" si="13"/>
        <v>29.1</v>
      </c>
      <c r="Q61" s="18">
        <f t="shared" si="4"/>
        <v>10.3</v>
      </c>
      <c r="R61" s="36" t="str">
        <f t="shared" si="5"/>
        <v/>
      </c>
      <c r="S61" s="36">
        <f t="shared" si="6"/>
        <v>29973</v>
      </c>
      <c r="T61" s="38">
        <f t="shared" si="0"/>
        <v>-29973</v>
      </c>
      <c r="U61" s="40">
        <f t="shared" si="12"/>
        <v>2041793</v>
      </c>
      <c r="V61" s="18">
        <f t="shared" si="7"/>
        <v>103000</v>
      </c>
      <c r="W61" s="18">
        <f t="shared" si="8"/>
        <v>0</v>
      </c>
      <c r="AG61" s="18">
        <f t="shared" si="1"/>
        <v>1</v>
      </c>
      <c r="AH61" s="18">
        <f t="shared" si="2"/>
        <v>0</v>
      </c>
      <c r="AI61" s="18">
        <f t="shared" si="9"/>
        <v>0</v>
      </c>
      <c r="AJ61" s="18">
        <f t="shared" si="10"/>
        <v>1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80</v>
      </c>
      <c r="C62" s="18" t="s">
        <v>80</v>
      </c>
      <c r="D62" s="30" t="s">
        <v>128</v>
      </c>
      <c r="E62" s="55">
        <v>0.125</v>
      </c>
      <c r="F62" s="18">
        <v>190.45099999999999</v>
      </c>
      <c r="G62" s="18">
        <v>190.23099999999999</v>
      </c>
      <c r="H62" s="18">
        <v>2</v>
      </c>
      <c r="I62" s="18">
        <v>190.471</v>
      </c>
      <c r="J62" s="18">
        <v>190.21100000000001</v>
      </c>
      <c r="K62" s="18">
        <v>0.25900000000000001</v>
      </c>
      <c r="L62" s="18">
        <v>0.38800000000000001</v>
      </c>
      <c r="M62" s="67">
        <v>190.85900000000001</v>
      </c>
      <c r="N62" s="18" t="s">
        <v>172</v>
      </c>
      <c r="Q62" s="18">
        <f t="shared" si="4"/>
        <v>11.5</v>
      </c>
      <c r="R62" s="36" t="str">
        <f t="shared" si="5"/>
        <v/>
      </c>
      <c r="S62" s="36" t="str">
        <f t="shared" si="6"/>
        <v/>
      </c>
      <c r="U62" s="40">
        <f t="shared" si="12"/>
        <v>2041793</v>
      </c>
      <c r="V62" s="18">
        <f t="shared" si="7"/>
        <v>115000</v>
      </c>
      <c r="W62" s="18">
        <f t="shared" si="8"/>
        <v>0</v>
      </c>
      <c r="AG62" s="18">
        <f t="shared" si="1"/>
        <v>1</v>
      </c>
      <c r="AH62" s="18">
        <f t="shared" si="2"/>
        <v>0</v>
      </c>
      <c r="AI62" s="18">
        <f t="shared" si="9"/>
        <v>0</v>
      </c>
      <c r="AJ62" s="18">
        <f t="shared" si="10"/>
        <v>0</v>
      </c>
      <c r="AK62" s="18">
        <f t="shared" si="11"/>
        <v>1</v>
      </c>
    </row>
    <row r="63" spans="1:37" ht="20.100000000000001" customHeight="1">
      <c r="A63" s="33">
        <v>59</v>
      </c>
      <c r="B63" s="18" t="s">
        <v>80</v>
      </c>
      <c r="C63" s="18" t="s">
        <v>80</v>
      </c>
      <c r="D63" s="30" t="s">
        <v>94</v>
      </c>
      <c r="E63" s="55">
        <v>0.45833333333333331</v>
      </c>
      <c r="F63" s="18">
        <v>189.89099999999999</v>
      </c>
      <c r="G63" s="18">
        <v>189.119</v>
      </c>
      <c r="H63" s="18">
        <v>2</v>
      </c>
      <c r="I63" s="18">
        <v>189.911</v>
      </c>
      <c r="J63" s="18">
        <v>189.09899999999999</v>
      </c>
      <c r="K63" s="18">
        <v>0.81200000000000006</v>
      </c>
      <c r="L63" s="18">
        <v>1.218</v>
      </c>
      <c r="M63" s="67">
        <v>191.12899999999999</v>
      </c>
      <c r="N63" s="18" t="s">
        <v>170</v>
      </c>
      <c r="O63" s="18">
        <f t="shared" si="3"/>
        <v>121.8</v>
      </c>
      <c r="Q63" s="18">
        <f t="shared" si="4"/>
        <v>3.6</v>
      </c>
      <c r="R63" s="36">
        <f t="shared" si="5"/>
        <v>43848</v>
      </c>
      <c r="S63" s="36" t="str">
        <f t="shared" si="6"/>
        <v/>
      </c>
      <c r="T63" s="38">
        <f t="shared" si="0"/>
        <v>43848</v>
      </c>
      <c r="U63" s="40">
        <f t="shared" si="12"/>
        <v>2085641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79</v>
      </c>
      <c r="C64" s="18" t="s">
        <v>80</v>
      </c>
      <c r="D64" s="30" t="s">
        <v>129</v>
      </c>
      <c r="E64" s="55">
        <v>0.79166666666666663</v>
      </c>
      <c r="F64" s="18">
        <v>189.69399999999999</v>
      </c>
      <c r="G64" s="18">
        <v>189.262</v>
      </c>
      <c r="H64" s="18">
        <v>2</v>
      </c>
      <c r="I64" s="58">
        <v>189.714</v>
      </c>
      <c r="J64" s="18">
        <v>189.24199999999999</v>
      </c>
      <c r="K64" s="18">
        <v>0.47199999999999998</v>
      </c>
      <c r="L64" s="18">
        <v>0.70799999999999996</v>
      </c>
      <c r="M64" s="67">
        <v>190.422</v>
      </c>
      <c r="N64" s="18" t="s">
        <v>171</v>
      </c>
      <c r="P64" s="18">
        <f t="shared" si="13"/>
        <v>47.2</v>
      </c>
      <c r="Q64" s="18">
        <f t="shared" si="4"/>
        <v>6.3</v>
      </c>
      <c r="R64" s="36" t="str">
        <f t="shared" si="5"/>
        <v/>
      </c>
      <c r="S64" s="36">
        <f t="shared" si="6"/>
        <v>29736</v>
      </c>
      <c r="T64" s="38">
        <f t="shared" si="0"/>
        <v>-29736</v>
      </c>
      <c r="U64" s="40">
        <f t="shared" si="12"/>
        <v>2055905</v>
      </c>
      <c r="V64" s="18">
        <f t="shared" si="7"/>
        <v>63000</v>
      </c>
      <c r="W64" s="18">
        <f t="shared" si="8"/>
        <v>0</v>
      </c>
      <c r="AG64" s="18">
        <f t="shared" si="1"/>
        <v>1</v>
      </c>
      <c r="AH64" s="18">
        <f t="shared" si="2"/>
        <v>0</v>
      </c>
      <c r="AI64" s="18">
        <f t="shared" si="9"/>
        <v>0</v>
      </c>
      <c r="AJ64" s="18">
        <f t="shared" si="10"/>
        <v>1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80</v>
      </c>
      <c r="C65" s="18" t="s">
        <v>79</v>
      </c>
      <c r="D65" s="30" t="s">
        <v>129</v>
      </c>
      <c r="E65" s="55">
        <v>0.375</v>
      </c>
      <c r="F65" s="18">
        <v>189.416</v>
      </c>
      <c r="G65" s="18">
        <v>189.98599999999999</v>
      </c>
      <c r="H65" s="18">
        <v>2</v>
      </c>
      <c r="I65" s="58">
        <v>189.39599999999999</v>
      </c>
      <c r="J65" s="18">
        <v>190.006</v>
      </c>
      <c r="K65" s="18">
        <v>0.61</v>
      </c>
      <c r="L65" s="18">
        <v>0.91500000000000004</v>
      </c>
      <c r="M65" s="67">
        <v>188.48099999999999</v>
      </c>
      <c r="N65" s="18" t="s">
        <v>171</v>
      </c>
      <c r="P65" s="18">
        <f t="shared" si="13"/>
        <v>61</v>
      </c>
      <c r="Q65" s="18">
        <f t="shared" si="4"/>
        <v>4.9000000000000004</v>
      </c>
      <c r="R65" s="36" t="str">
        <f t="shared" si="5"/>
        <v/>
      </c>
      <c r="S65" s="36">
        <f t="shared" si="6"/>
        <v>29890</v>
      </c>
      <c r="T65" s="38">
        <f t="shared" si="0"/>
        <v>-29890</v>
      </c>
      <c r="U65" s="40">
        <f t="shared" si="12"/>
        <v>2026015</v>
      </c>
      <c r="V65" s="18">
        <f t="shared" si="7"/>
        <v>49000</v>
      </c>
      <c r="W65" s="18">
        <f t="shared" si="8"/>
        <v>0</v>
      </c>
      <c r="AG65" s="18">
        <f t="shared" si="1"/>
        <v>0</v>
      </c>
      <c r="AH65" s="18">
        <f t="shared" si="2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79</v>
      </c>
      <c r="C66" s="18" t="s">
        <v>80</v>
      </c>
      <c r="D66" s="30" t="s">
        <v>130</v>
      </c>
      <c r="E66" s="55">
        <v>0.75</v>
      </c>
      <c r="F66" s="18">
        <v>189.596</v>
      </c>
      <c r="G66" s="18">
        <v>189.25200000000001</v>
      </c>
      <c r="H66" s="18">
        <v>2</v>
      </c>
      <c r="I66" s="58">
        <v>189.61600000000001</v>
      </c>
      <c r="J66" s="18">
        <v>189.232</v>
      </c>
      <c r="K66" s="18">
        <v>0.38400000000000001</v>
      </c>
      <c r="L66" s="18">
        <v>0.57599999999999996</v>
      </c>
      <c r="M66" s="67">
        <v>190.19200000000001</v>
      </c>
      <c r="N66" s="18" t="s">
        <v>171</v>
      </c>
      <c r="P66" s="18">
        <f t="shared" si="13"/>
        <v>38.4</v>
      </c>
      <c r="Q66" s="18">
        <f t="shared" si="4"/>
        <v>7.8</v>
      </c>
      <c r="R66" s="36" t="str">
        <f t="shared" si="5"/>
        <v/>
      </c>
      <c r="S66" s="36">
        <f t="shared" si="6"/>
        <v>29952</v>
      </c>
      <c r="T66" s="38">
        <f t="shared" si="0"/>
        <v>-29952</v>
      </c>
      <c r="U66" s="40">
        <f t="shared" si="12"/>
        <v>1996063</v>
      </c>
      <c r="V66" s="18">
        <f t="shared" si="7"/>
        <v>78000</v>
      </c>
      <c r="W66" s="18">
        <f t="shared" si="8"/>
        <v>0</v>
      </c>
      <c r="AG66" s="18">
        <f t="shared" si="1"/>
        <v>1</v>
      </c>
      <c r="AH66" s="18">
        <f t="shared" si="2"/>
        <v>0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79</v>
      </c>
      <c r="C67" s="18" t="s">
        <v>79</v>
      </c>
      <c r="D67" s="30" t="s">
        <v>130</v>
      </c>
      <c r="E67" s="55">
        <v>0.375</v>
      </c>
      <c r="F67" s="18">
        <v>189.54599999999999</v>
      </c>
      <c r="G67" s="18">
        <v>189.99700000000001</v>
      </c>
      <c r="H67" s="18">
        <v>2</v>
      </c>
      <c r="I67" s="18">
        <v>189.52600000000001</v>
      </c>
      <c r="J67" s="18">
        <v>190.017</v>
      </c>
      <c r="K67" s="18">
        <v>0.49</v>
      </c>
      <c r="L67" s="18">
        <v>0.73499999999999999</v>
      </c>
      <c r="M67" s="67">
        <v>188.791</v>
      </c>
      <c r="N67" s="18" t="s">
        <v>170</v>
      </c>
      <c r="O67" s="18">
        <f t="shared" si="3"/>
        <v>73.5</v>
      </c>
      <c r="Q67" s="18">
        <f t="shared" si="4"/>
        <v>6.1</v>
      </c>
      <c r="R67" s="36">
        <f t="shared" si="5"/>
        <v>44835</v>
      </c>
      <c r="S67" s="36" t="str">
        <f t="shared" si="6"/>
        <v/>
      </c>
      <c r="T67" s="38">
        <f t="shared" si="0"/>
        <v>44835</v>
      </c>
      <c r="U67" s="40">
        <f t="shared" si="12"/>
        <v>2040898</v>
      </c>
      <c r="V67" s="18">
        <f t="shared" si="7"/>
        <v>61000</v>
      </c>
      <c r="W67" s="18">
        <f t="shared" si="8"/>
        <v>1</v>
      </c>
      <c r="AG67" s="18">
        <f t="shared" si="1"/>
        <v>0</v>
      </c>
      <c r="AH67" s="18">
        <f t="shared" si="2"/>
        <v>1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79</v>
      </c>
      <c r="C68" s="18" t="s">
        <v>79</v>
      </c>
      <c r="D68" s="30" t="s">
        <v>130</v>
      </c>
      <c r="E68" s="55">
        <v>0.125</v>
      </c>
      <c r="F68" s="18">
        <v>189.46600000000001</v>
      </c>
      <c r="G68" s="18">
        <v>189.727</v>
      </c>
      <c r="H68" s="18">
        <v>2</v>
      </c>
      <c r="I68" s="18">
        <v>189.446</v>
      </c>
      <c r="J68" s="18">
        <v>189.74700000000001</v>
      </c>
      <c r="K68" s="18">
        <v>0.30099999999999999</v>
      </c>
      <c r="L68" s="18">
        <v>0.45100000000000001</v>
      </c>
      <c r="M68" s="67">
        <v>188.995</v>
      </c>
      <c r="N68" s="18" t="s">
        <v>172</v>
      </c>
      <c r="Q68" s="18">
        <f t="shared" si="4"/>
        <v>9.9</v>
      </c>
      <c r="R68" s="36" t="str">
        <f t="shared" si="5"/>
        <v/>
      </c>
      <c r="S68" s="36" t="str">
        <f t="shared" si="6"/>
        <v/>
      </c>
      <c r="U68" s="40">
        <f t="shared" si="12"/>
        <v>2040898</v>
      </c>
      <c r="V68" s="18">
        <f t="shared" si="7"/>
        <v>99000</v>
      </c>
      <c r="W68" s="18">
        <f t="shared" si="8"/>
        <v>0</v>
      </c>
      <c r="AG68" s="18">
        <f t="shared" si="1"/>
        <v>0</v>
      </c>
      <c r="AH68" s="18">
        <f t="shared" si="2"/>
        <v>1</v>
      </c>
      <c r="AI68" s="18">
        <f t="shared" si="9"/>
        <v>0</v>
      </c>
      <c r="AJ68" s="18">
        <f t="shared" si="10"/>
        <v>0</v>
      </c>
      <c r="AK68" s="18">
        <f t="shared" si="11"/>
        <v>1</v>
      </c>
    </row>
    <row r="69" spans="1:37" ht="20.100000000000001" customHeight="1">
      <c r="A69" s="33">
        <v>65</v>
      </c>
      <c r="B69" s="18" t="s">
        <v>79</v>
      </c>
      <c r="C69" s="18" t="s">
        <v>79</v>
      </c>
      <c r="D69" s="30" t="s">
        <v>131</v>
      </c>
      <c r="E69" s="55">
        <v>0.95833333333333337</v>
      </c>
      <c r="F69" s="18">
        <v>189.744</v>
      </c>
      <c r="G69" s="18">
        <v>189.876</v>
      </c>
      <c r="H69" s="18">
        <v>2</v>
      </c>
      <c r="I69" s="18">
        <v>189.72399999999999</v>
      </c>
      <c r="J69" s="18">
        <v>189.89599999999999</v>
      </c>
      <c r="K69" s="18">
        <v>0.17100000000000001</v>
      </c>
      <c r="L69" s="18">
        <v>0.25600000000000001</v>
      </c>
      <c r="M69" s="67">
        <v>189.46799999999999</v>
      </c>
      <c r="N69" s="18" t="s">
        <v>170</v>
      </c>
      <c r="O69" s="18">
        <f t="shared" si="3"/>
        <v>25.6</v>
      </c>
      <c r="Q69" s="18">
        <f t="shared" si="4"/>
        <v>17.5</v>
      </c>
      <c r="R69" s="36">
        <f t="shared" si="5"/>
        <v>44800</v>
      </c>
      <c r="S69" s="36" t="str">
        <f t="shared" si="6"/>
        <v/>
      </c>
      <c r="T69" s="38">
        <f t="shared" ref="T69:T127" si="14">IF(W69=1,R69,S69*-1)</f>
        <v>44800</v>
      </c>
      <c r="U69" s="40">
        <f t="shared" si="12"/>
        <v>2085698</v>
      </c>
      <c r="V69" s="18">
        <f t="shared" si="7"/>
        <v>175000</v>
      </c>
      <c r="W69" s="18">
        <f t="shared" si="8"/>
        <v>1</v>
      </c>
      <c r="AG69" s="18">
        <f t="shared" ref="AG69:AG104" si="15">IF(C69="B",1,0)</f>
        <v>0</v>
      </c>
      <c r="AH69" s="18">
        <f t="shared" ref="AH69:AH104" si="16">IF(C69="S",1,0)</f>
        <v>1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79</v>
      </c>
      <c r="C70" s="18" t="s">
        <v>79</v>
      </c>
      <c r="D70" s="30" t="s">
        <v>131</v>
      </c>
      <c r="E70" s="55">
        <v>0.75</v>
      </c>
      <c r="F70" s="18">
        <v>189.74299999999999</v>
      </c>
      <c r="G70" s="18">
        <v>190.03299999999999</v>
      </c>
      <c r="H70" s="18">
        <v>2</v>
      </c>
      <c r="I70" s="18">
        <v>189.72300000000001</v>
      </c>
      <c r="J70" s="18">
        <v>190.053</v>
      </c>
      <c r="K70" s="18">
        <v>0.32900000000000001</v>
      </c>
      <c r="L70" s="18">
        <v>0.49299999999999999</v>
      </c>
      <c r="M70" s="67">
        <v>189.23</v>
      </c>
      <c r="N70" s="18" t="s">
        <v>170</v>
      </c>
      <c r="O70" s="18">
        <f t="shared" ref="O70:O123" si="17">ROUNDDOWN(L70*100,3)</f>
        <v>49.3</v>
      </c>
      <c r="Q70" s="18">
        <f t="shared" ref="Q70:Q127" si="18">ROUNDDOWN(V70/10000,1)</f>
        <v>9.1</v>
      </c>
      <c r="R70" s="36">
        <f t="shared" ref="R70:R127" si="19">IF(N70="○",ROUNDDOWN(L70*V70*$T$1,0),"")</f>
        <v>44863</v>
      </c>
      <c r="S70" s="36" t="str">
        <f t="shared" ref="S70:S127" si="20">IF(N70="X",ROUNDDOWN(K70*V70*$T$1,0),"")</f>
        <v/>
      </c>
      <c r="T70" s="38">
        <f t="shared" si="14"/>
        <v>44863</v>
      </c>
      <c r="U70" s="40">
        <f t="shared" si="12"/>
        <v>2130561</v>
      </c>
      <c r="V70" s="18">
        <f t="shared" ref="V70:V127" si="21">ROUNDDOWN(((($T$2*$V$4)/(K70*10000))*10000)/$T$1,-3)</f>
        <v>91000</v>
      </c>
      <c r="W70" s="18">
        <f t="shared" ref="W70:W127" si="22">IF(O70&gt;1,1,0)</f>
        <v>1</v>
      </c>
      <c r="AG70" s="18">
        <f t="shared" si="15"/>
        <v>0</v>
      </c>
      <c r="AH70" s="18">
        <f t="shared" si="16"/>
        <v>1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79</v>
      </c>
      <c r="C71" s="18" t="s">
        <v>79</v>
      </c>
      <c r="D71" s="19" t="s">
        <v>131</v>
      </c>
      <c r="E71" s="55">
        <v>0.54166666666666663</v>
      </c>
      <c r="F71" s="18">
        <v>189.58699999999999</v>
      </c>
      <c r="G71" s="18">
        <v>190.173</v>
      </c>
      <c r="H71" s="18">
        <v>2</v>
      </c>
      <c r="I71" s="58">
        <v>189.56700000000001</v>
      </c>
      <c r="J71" s="18">
        <v>190.19300000000001</v>
      </c>
      <c r="K71" s="18">
        <v>0.626</v>
      </c>
      <c r="L71" s="18">
        <v>0.93899999999999995</v>
      </c>
      <c r="M71" s="67">
        <v>188.62799999999999</v>
      </c>
      <c r="N71" s="18" t="s">
        <v>170</v>
      </c>
      <c r="O71" s="18">
        <f t="shared" si="17"/>
        <v>93.9</v>
      </c>
      <c r="Q71" s="18">
        <f t="shared" si="18"/>
        <v>4.7</v>
      </c>
      <c r="R71" s="36">
        <f t="shared" si="19"/>
        <v>44133</v>
      </c>
      <c r="S71" s="36" t="str">
        <f t="shared" si="20"/>
        <v/>
      </c>
      <c r="T71" s="38">
        <f t="shared" si="14"/>
        <v>44133</v>
      </c>
      <c r="U71" s="40">
        <f t="shared" si="12"/>
        <v>2174694</v>
      </c>
      <c r="V71" s="18">
        <f t="shared" si="21"/>
        <v>47000</v>
      </c>
      <c r="W71" s="18">
        <f t="shared" si="22"/>
        <v>1</v>
      </c>
      <c r="AG71" s="18">
        <f t="shared" si="15"/>
        <v>0</v>
      </c>
      <c r="AH71" s="18">
        <f t="shared" si="16"/>
        <v>1</v>
      </c>
      <c r="AI71" s="18">
        <f t="shared" si="23"/>
        <v>1</v>
      </c>
      <c r="AJ71" s="18">
        <f t="shared" si="24"/>
        <v>0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80</v>
      </c>
      <c r="C72" s="18" t="s">
        <v>80</v>
      </c>
      <c r="D72" s="19" t="s">
        <v>131</v>
      </c>
      <c r="E72" s="55">
        <v>0.16666666666666666</v>
      </c>
      <c r="F72" s="18">
        <v>190.101</v>
      </c>
      <c r="G72" s="18">
        <v>189.691</v>
      </c>
      <c r="H72" s="18">
        <v>2</v>
      </c>
      <c r="I72" s="18">
        <v>190.12100000000001</v>
      </c>
      <c r="J72" s="18">
        <v>189.67099999999999</v>
      </c>
      <c r="K72" s="18">
        <v>0.45</v>
      </c>
      <c r="L72" s="18">
        <v>0.67500000000000004</v>
      </c>
      <c r="M72" s="67">
        <v>190.79599999999999</v>
      </c>
      <c r="N72" s="18" t="s">
        <v>171</v>
      </c>
      <c r="P72" s="18">
        <f t="shared" ref="P72:P127" si="26">ROUNDDOWN(K72*100,3)</f>
        <v>45</v>
      </c>
      <c r="Q72" s="18">
        <f t="shared" si="18"/>
        <v>6.6</v>
      </c>
      <c r="R72" s="36" t="str">
        <f t="shared" si="19"/>
        <v/>
      </c>
      <c r="S72" s="36">
        <f t="shared" si="20"/>
        <v>29700</v>
      </c>
      <c r="T72" s="38">
        <f t="shared" si="14"/>
        <v>-29700</v>
      </c>
      <c r="U72" s="40">
        <f t="shared" si="12"/>
        <v>2144994</v>
      </c>
      <c r="V72" s="18">
        <f t="shared" si="21"/>
        <v>66000</v>
      </c>
      <c r="W72" s="18">
        <f t="shared" si="22"/>
        <v>0</v>
      </c>
      <c r="AG72" s="18">
        <f t="shared" si="15"/>
        <v>1</v>
      </c>
      <c r="AH72" s="18">
        <f t="shared" si="16"/>
        <v>0</v>
      </c>
      <c r="AI72" s="18">
        <f t="shared" si="23"/>
        <v>0</v>
      </c>
      <c r="AJ72" s="18">
        <f t="shared" si="24"/>
        <v>1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80</v>
      </c>
      <c r="C73" s="18" t="s">
        <v>80</v>
      </c>
      <c r="D73" s="19" t="s">
        <v>132</v>
      </c>
      <c r="E73" s="55">
        <v>0.79166666666666663</v>
      </c>
      <c r="F73" s="18">
        <v>189.899</v>
      </c>
      <c r="G73" s="18">
        <v>189.614</v>
      </c>
      <c r="H73" s="18">
        <v>2</v>
      </c>
      <c r="I73" s="18">
        <v>189.91900000000001</v>
      </c>
      <c r="J73" s="18">
        <v>189.59399999999999</v>
      </c>
      <c r="K73" s="18">
        <v>0.32500000000000001</v>
      </c>
      <c r="L73" s="18">
        <v>0.48699999999999999</v>
      </c>
      <c r="M73" s="67">
        <v>190.40600000000001</v>
      </c>
      <c r="N73" s="18" t="s">
        <v>170</v>
      </c>
      <c r="O73" s="18">
        <f t="shared" si="17"/>
        <v>48.7</v>
      </c>
      <c r="Q73" s="18">
        <f t="shared" si="18"/>
        <v>9.1999999999999993</v>
      </c>
      <c r="R73" s="36">
        <f t="shared" si="19"/>
        <v>44804</v>
      </c>
      <c r="S73" s="36" t="str">
        <f t="shared" si="20"/>
        <v/>
      </c>
      <c r="T73" s="38">
        <f t="shared" si="14"/>
        <v>44804</v>
      </c>
      <c r="U73" s="40">
        <f t="shared" ref="U73:U104" si="27">U72+T73</f>
        <v>2189798</v>
      </c>
      <c r="V73" s="18">
        <f t="shared" si="21"/>
        <v>92000</v>
      </c>
      <c r="W73" s="18">
        <f t="shared" si="22"/>
        <v>1</v>
      </c>
      <c r="AG73" s="18">
        <f t="shared" si="15"/>
        <v>1</v>
      </c>
      <c r="AH73" s="18">
        <f t="shared" si="16"/>
        <v>0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80</v>
      </c>
      <c r="C74" s="18" t="s">
        <v>80</v>
      </c>
      <c r="D74" s="30" t="s">
        <v>132</v>
      </c>
      <c r="E74" s="55">
        <v>0.5</v>
      </c>
      <c r="F74" s="18">
        <v>189.952</v>
      </c>
      <c r="G74" s="18">
        <v>189.50700000000001</v>
      </c>
      <c r="H74" s="18">
        <v>2</v>
      </c>
      <c r="I74" s="18">
        <v>189.97200000000001</v>
      </c>
      <c r="J74" s="18">
        <v>189.48699999999999</v>
      </c>
      <c r="K74" s="18">
        <v>0.48499999999999999</v>
      </c>
      <c r="L74" s="18">
        <v>0.72699999999999998</v>
      </c>
      <c r="M74" s="67">
        <v>190.69900000000001</v>
      </c>
      <c r="N74" s="18" t="s">
        <v>171</v>
      </c>
      <c r="P74" s="18">
        <f t="shared" si="26"/>
        <v>48.5</v>
      </c>
      <c r="Q74" s="18">
        <f t="shared" si="18"/>
        <v>6.1</v>
      </c>
      <c r="R74" s="36" t="str">
        <f t="shared" si="19"/>
        <v/>
      </c>
      <c r="S74" s="36">
        <f t="shared" si="20"/>
        <v>29585</v>
      </c>
      <c r="T74" s="38">
        <f t="shared" si="14"/>
        <v>-29585</v>
      </c>
      <c r="U74" s="40">
        <f t="shared" si="27"/>
        <v>2160213</v>
      </c>
      <c r="V74" s="18">
        <f t="shared" si="21"/>
        <v>61000</v>
      </c>
      <c r="W74" s="18">
        <f t="shared" si="22"/>
        <v>0</v>
      </c>
      <c r="AG74" s="18">
        <f t="shared" si="15"/>
        <v>1</v>
      </c>
      <c r="AH74" s="18">
        <f t="shared" si="16"/>
        <v>0</v>
      </c>
      <c r="AI74" s="18">
        <f t="shared" si="23"/>
        <v>0</v>
      </c>
      <c r="AJ74" s="18">
        <f t="shared" si="24"/>
        <v>1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80</v>
      </c>
      <c r="C75" s="18" t="s">
        <v>80</v>
      </c>
      <c r="D75" s="30" t="s">
        <v>132</v>
      </c>
      <c r="E75" s="55">
        <v>0.41666666666666669</v>
      </c>
      <c r="F75" s="18">
        <v>189.74199999999999</v>
      </c>
      <c r="G75" s="18">
        <v>189.411</v>
      </c>
      <c r="H75" s="18">
        <v>2</v>
      </c>
      <c r="I75" s="18">
        <v>189.762</v>
      </c>
      <c r="J75" s="18">
        <v>189.39099999999999</v>
      </c>
      <c r="K75" s="18">
        <v>0.371</v>
      </c>
      <c r="L75" s="18">
        <v>0.55600000000000005</v>
      </c>
      <c r="M75" s="67">
        <v>190.31800000000001</v>
      </c>
      <c r="N75" s="18" t="s">
        <v>170</v>
      </c>
      <c r="O75" s="18">
        <f t="shared" si="17"/>
        <v>55.6</v>
      </c>
      <c r="Q75" s="18">
        <f t="shared" si="18"/>
        <v>8</v>
      </c>
      <c r="R75" s="36">
        <f t="shared" si="19"/>
        <v>44480</v>
      </c>
      <c r="S75" s="36" t="str">
        <f t="shared" si="20"/>
        <v/>
      </c>
      <c r="T75" s="38">
        <f t="shared" si="14"/>
        <v>44480</v>
      </c>
      <c r="U75" s="40">
        <f t="shared" si="27"/>
        <v>2204693</v>
      </c>
      <c r="V75" s="18">
        <f t="shared" si="21"/>
        <v>80000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80</v>
      </c>
      <c r="C76" s="18" t="s">
        <v>80</v>
      </c>
      <c r="D76" s="30" t="s">
        <v>132</v>
      </c>
      <c r="E76" s="55">
        <v>0.16666666666666666</v>
      </c>
      <c r="F76" s="18">
        <v>189.62</v>
      </c>
      <c r="G76" s="18">
        <v>189.321</v>
      </c>
      <c r="H76" s="18">
        <v>2</v>
      </c>
      <c r="I76" s="18">
        <v>189.64</v>
      </c>
      <c r="J76" s="18">
        <v>189.30099999999999</v>
      </c>
      <c r="K76" s="18">
        <v>0.33800000000000002</v>
      </c>
      <c r="L76" s="18">
        <v>0.50700000000000001</v>
      </c>
      <c r="M76" s="67">
        <v>190.14699999999999</v>
      </c>
      <c r="N76" s="18" t="s">
        <v>170</v>
      </c>
      <c r="O76" s="18">
        <f t="shared" si="17"/>
        <v>50.7</v>
      </c>
      <c r="Q76" s="18">
        <f t="shared" si="18"/>
        <v>8.8000000000000007</v>
      </c>
      <c r="R76" s="36">
        <f t="shared" si="19"/>
        <v>44616</v>
      </c>
      <c r="S76" s="36" t="str">
        <f t="shared" si="20"/>
        <v/>
      </c>
      <c r="T76" s="38">
        <f t="shared" si="14"/>
        <v>44616</v>
      </c>
      <c r="U76" s="40">
        <f t="shared" si="27"/>
        <v>2249309</v>
      </c>
      <c r="V76" s="18">
        <f t="shared" si="21"/>
        <v>88000</v>
      </c>
      <c r="W76" s="18">
        <f t="shared" si="22"/>
        <v>1</v>
      </c>
      <c r="AG76" s="18">
        <f t="shared" si="15"/>
        <v>1</v>
      </c>
      <c r="AH76" s="18">
        <f t="shared" si="16"/>
        <v>0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80</v>
      </c>
      <c r="C77" s="52" t="s">
        <v>80</v>
      </c>
      <c r="D77" s="30" t="s">
        <v>132</v>
      </c>
      <c r="E77" s="55">
        <v>4.1666666666666664E-2</v>
      </c>
      <c r="F77" s="18">
        <v>189.39</v>
      </c>
      <c r="G77" s="18">
        <v>189.22399999999999</v>
      </c>
      <c r="H77" s="18">
        <v>2</v>
      </c>
      <c r="I77" s="18">
        <v>189.41</v>
      </c>
      <c r="J77" s="18">
        <v>189.20400000000001</v>
      </c>
      <c r="K77" s="18">
        <v>0.20499999999999999</v>
      </c>
      <c r="L77" s="18">
        <v>0.307</v>
      </c>
      <c r="M77" s="67">
        <v>189.71700000000001</v>
      </c>
      <c r="N77" s="18" t="s">
        <v>170</v>
      </c>
      <c r="O77" s="18">
        <f t="shared" si="17"/>
        <v>30.7</v>
      </c>
      <c r="Q77" s="18">
        <f t="shared" si="18"/>
        <v>14.6</v>
      </c>
      <c r="R77" s="36">
        <f t="shared" si="19"/>
        <v>44822</v>
      </c>
      <c r="S77" s="36" t="str">
        <f t="shared" si="20"/>
        <v/>
      </c>
      <c r="T77" s="38">
        <f t="shared" si="14"/>
        <v>44822</v>
      </c>
      <c r="U77" s="40">
        <f t="shared" si="27"/>
        <v>2294131</v>
      </c>
      <c r="V77" s="18">
        <f t="shared" si="21"/>
        <v>146000</v>
      </c>
      <c r="W77" s="18">
        <f t="shared" si="22"/>
        <v>1</v>
      </c>
      <c r="AG77" s="18">
        <f t="shared" si="15"/>
        <v>1</v>
      </c>
      <c r="AH77" s="18">
        <f t="shared" si="16"/>
        <v>0</v>
      </c>
      <c r="AI77" s="18">
        <f t="shared" si="23"/>
        <v>1</v>
      </c>
      <c r="AJ77" s="18">
        <f t="shared" si="24"/>
        <v>0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79</v>
      </c>
      <c r="C78" s="52" t="s">
        <v>80</v>
      </c>
      <c r="D78" s="30" t="s">
        <v>133</v>
      </c>
      <c r="E78" s="55">
        <v>0.20833333333333334</v>
      </c>
      <c r="F78" s="18">
        <v>188.124</v>
      </c>
      <c r="G78" s="18">
        <v>187.91900000000001</v>
      </c>
      <c r="H78" s="18">
        <v>2</v>
      </c>
      <c r="I78" s="58">
        <v>188.14400000000001</v>
      </c>
      <c r="J78" s="18">
        <v>187.899</v>
      </c>
      <c r="K78" s="18">
        <v>0.245</v>
      </c>
      <c r="L78" s="18">
        <v>0.36699999999999999</v>
      </c>
      <c r="M78" s="67">
        <v>188.511</v>
      </c>
      <c r="N78" s="18" t="s">
        <v>170</v>
      </c>
      <c r="O78" s="18">
        <f t="shared" si="17"/>
        <v>36.700000000000003</v>
      </c>
      <c r="Q78" s="18">
        <f t="shared" si="18"/>
        <v>12.2</v>
      </c>
      <c r="R78" s="36">
        <f t="shared" si="19"/>
        <v>44774</v>
      </c>
      <c r="S78" s="36" t="str">
        <f t="shared" si="20"/>
        <v/>
      </c>
      <c r="T78" s="38">
        <f t="shared" si="14"/>
        <v>44774</v>
      </c>
      <c r="U78" s="40">
        <f t="shared" si="27"/>
        <v>2338905</v>
      </c>
      <c r="V78" s="18">
        <f t="shared" si="21"/>
        <v>122000</v>
      </c>
      <c r="W78" s="18">
        <f t="shared" si="22"/>
        <v>1</v>
      </c>
      <c r="AG78" s="18">
        <f t="shared" si="15"/>
        <v>1</v>
      </c>
      <c r="AH78" s="18">
        <f t="shared" si="16"/>
        <v>0</v>
      </c>
      <c r="AI78" s="18">
        <f t="shared" si="23"/>
        <v>1</v>
      </c>
      <c r="AJ78" s="18">
        <f t="shared" si="24"/>
        <v>0</v>
      </c>
      <c r="AK78" s="18">
        <f t="shared" si="25"/>
        <v>0</v>
      </c>
    </row>
    <row r="79" spans="1:37" ht="20.100000000000001" customHeight="1">
      <c r="A79" s="33">
        <v>75</v>
      </c>
      <c r="B79" s="18" t="s">
        <v>79</v>
      </c>
      <c r="C79" s="52" t="s">
        <v>79</v>
      </c>
      <c r="D79" s="30" t="s">
        <v>134</v>
      </c>
      <c r="E79" s="55">
        <v>0.45833333333333331</v>
      </c>
      <c r="F79" s="18">
        <v>188.291</v>
      </c>
      <c r="G79" s="18">
        <v>188.565</v>
      </c>
      <c r="H79" s="18">
        <v>2</v>
      </c>
      <c r="I79" s="18">
        <v>188.27099999999999</v>
      </c>
      <c r="J79" s="18">
        <v>188.58500000000001</v>
      </c>
      <c r="K79" s="18">
        <v>0.314</v>
      </c>
      <c r="L79" s="18">
        <v>0.47099999999999997</v>
      </c>
      <c r="M79" s="67">
        <v>187.8</v>
      </c>
      <c r="N79" s="18" t="s">
        <v>170</v>
      </c>
      <c r="O79" s="18">
        <f t="shared" si="17"/>
        <v>47.1</v>
      </c>
      <c r="Q79" s="18">
        <f t="shared" si="18"/>
        <v>9.5</v>
      </c>
      <c r="R79" s="36">
        <f t="shared" si="19"/>
        <v>44745</v>
      </c>
      <c r="S79" s="36" t="str">
        <f t="shared" si="20"/>
        <v/>
      </c>
      <c r="T79" s="38">
        <f t="shared" si="14"/>
        <v>44745</v>
      </c>
      <c r="U79" s="40">
        <f t="shared" si="27"/>
        <v>2383650</v>
      </c>
      <c r="V79" s="18">
        <f t="shared" si="21"/>
        <v>95000</v>
      </c>
      <c r="W79" s="18">
        <f t="shared" si="22"/>
        <v>1</v>
      </c>
      <c r="AG79" s="18">
        <f t="shared" si="15"/>
        <v>0</v>
      </c>
      <c r="AH79" s="18">
        <f t="shared" si="16"/>
        <v>1</v>
      </c>
      <c r="AI79" s="18">
        <f t="shared" si="23"/>
        <v>1</v>
      </c>
      <c r="AJ79" s="18">
        <f t="shared" si="24"/>
        <v>0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80</v>
      </c>
      <c r="C80" s="52" t="s">
        <v>79</v>
      </c>
      <c r="D80" s="30" t="s">
        <v>83</v>
      </c>
      <c r="E80" s="55">
        <v>0.375</v>
      </c>
      <c r="F80" s="18">
        <v>189.209</v>
      </c>
      <c r="G80" s="18">
        <v>189.48500000000001</v>
      </c>
      <c r="H80" s="18">
        <v>2</v>
      </c>
      <c r="I80" s="18">
        <v>189.18899999999999</v>
      </c>
      <c r="J80" s="18">
        <v>189.505</v>
      </c>
      <c r="K80" s="18">
        <v>0.316</v>
      </c>
      <c r="L80" s="18">
        <v>0.47399999999999998</v>
      </c>
      <c r="M80" s="67">
        <v>188.715</v>
      </c>
      <c r="N80" s="18" t="s">
        <v>170</v>
      </c>
      <c r="O80" s="18">
        <f t="shared" si="17"/>
        <v>47.4</v>
      </c>
      <c r="Q80" s="18">
        <f t="shared" si="18"/>
        <v>9.4</v>
      </c>
      <c r="R80" s="36">
        <f t="shared" si="19"/>
        <v>44556</v>
      </c>
      <c r="S80" s="36" t="str">
        <f t="shared" si="20"/>
        <v/>
      </c>
      <c r="T80" s="38">
        <f t="shared" si="14"/>
        <v>44556</v>
      </c>
      <c r="U80" s="40">
        <f t="shared" si="27"/>
        <v>2428206</v>
      </c>
      <c r="V80" s="18">
        <f t="shared" si="21"/>
        <v>94000</v>
      </c>
      <c r="W80" s="18">
        <f t="shared" si="22"/>
        <v>1</v>
      </c>
      <c r="AG80" s="18">
        <f t="shared" si="15"/>
        <v>0</v>
      </c>
      <c r="AH80" s="18">
        <f t="shared" si="16"/>
        <v>1</v>
      </c>
      <c r="AI80" s="18">
        <f t="shared" si="23"/>
        <v>1</v>
      </c>
      <c r="AJ80" s="18">
        <f t="shared" si="24"/>
        <v>0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80</v>
      </c>
      <c r="C81" s="52" t="s">
        <v>80</v>
      </c>
      <c r="D81" s="30" t="s">
        <v>135</v>
      </c>
      <c r="E81" s="55">
        <v>0.41666666666666669</v>
      </c>
      <c r="F81" s="18">
        <v>188.44200000000001</v>
      </c>
      <c r="G81" s="18">
        <v>187.93899999999999</v>
      </c>
      <c r="H81" s="18">
        <v>2</v>
      </c>
      <c r="I81" s="18">
        <v>188.46199999999999</v>
      </c>
      <c r="J81" s="18">
        <v>187.91900000000001</v>
      </c>
      <c r="K81" s="18">
        <v>0.54200000000000004</v>
      </c>
      <c r="L81" s="18">
        <v>0.81299999999999994</v>
      </c>
      <c r="M81" s="67">
        <v>189.27500000000001</v>
      </c>
      <c r="N81" s="18" t="s">
        <v>170</v>
      </c>
      <c r="O81" s="18">
        <f t="shared" si="17"/>
        <v>81.3</v>
      </c>
      <c r="Q81" s="18">
        <f t="shared" si="18"/>
        <v>5.5</v>
      </c>
      <c r="R81" s="36">
        <f t="shared" si="19"/>
        <v>44715</v>
      </c>
      <c r="S81" s="36" t="str">
        <f t="shared" si="20"/>
        <v/>
      </c>
      <c r="T81" s="38">
        <f t="shared" si="14"/>
        <v>44715</v>
      </c>
      <c r="U81" s="40">
        <f t="shared" si="27"/>
        <v>2472921</v>
      </c>
      <c r="V81" s="18">
        <f t="shared" si="21"/>
        <v>55000</v>
      </c>
      <c r="W81" s="18">
        <f t="shared" si="22"/>
        <v>1</v>
      </c>
      <c r="AG81" s="18">
        <f t="shared" si="15"/>
        <v>1</v>
      </c>
      <c r="AH81" s="18">
        <f t="shared" si="16"/>
        <v>0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80</v>
      </c>
      <c r="C82" s="52" t="s">
        <v>80</v>
      </c>
      <c r="D82" s="30" t="s">
        <v>95</v>
      </c>
      <c r="E82" s="55">
        <v>0.625</v>
      </c>
      <c r="F82" s="18">
        <v>188.125</v>
      </c>
      <c r="G82" s="18">
        <v>187.65199999999999</v>
      </c>
      <c r="H82" s="18">
        <v>2</v>
      </c>
      <c r="I82" s="18">
        <v>188.14500000000001</v>
      </c>
      <c r="J82" s="18">
        <v>187.63200000000001</v>
      </c>
      <c r="K82" s="18">
        <v>0.51300000000000001</v>
      </c>
      <c r="L82" s="18">
        <v>0.76900000000000002</v>
      </c>
      <c r="M82" s="67">
        <v>188.91399999999999</v>
      </c>
      <c r="N82" s="18" t="s">
        <v>170</v>
      </c>
      <c r="O82" s="18">
        <f t="shared" si="17"/>
        <v>76.900000000000006</v>
      </c>
      <c r="Q82" s="18">
        <f t="shared" si="18"/>
        <v>5.8</v>
      </c>
      <c r="R82" s="36">
        <f t="shared" si="19"/>
        <v>44602</v>
      </c>
      <c r="S82" s="36" t="str">
        <f t="shared" si="20"/>
        <v/>
      </c>
      <c r="T82" s="38">
        <f t="shared" si="14"/>
        <v>44602</v>
      </c>
      <c r="U82" s="40">
        <f t="shared" si="27"/>
        <v>2517523</v>
      </c>
      <c r="V82" s="18">
        <f t="shared" si="21"/>
        <v>58000</v>
      </c>
      <c r="W82" s="18">
        <f t="shared" si="22"/>
        <v>1</v>
      </c>
      <c r="AG82" s="18">
        <f t="shared" si="15"/>
        <v>1</v>
      </c>
      <c r="AH82" s="18">
        <f t="shared" si="16"/>
        <v>0</v>
      </c>
      <c r="AI82" s="18">
        <f t="shared" si="23"/>
        <v>1</v>
      </c>
      <c r="AJ82" s="18">
        <f t="shared" si="24"/>
        <v>0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80</v>
      </c>
      <c r="C83" s="52" t="s">
        <v>80</v>
      </c>
      <c r="D83" s="30" t="s">
        <v>95</v>
      </c>
      <c r="E83" s="55">
        <v>0.125</v>
      </c>
      <c r="F83" s="18">
        <v>187.42</v>
      </c>
      <c r="G83" s="18">
        <v>187.114</v>
      </c>
      <c r="H83" s="18">
        <v>2</v>
      </c>
      <c r="I83" s="18">
        <v>187.44</v>
      </c>
      <c r="J83" s="18">
        <v>187.09399999999999</v>
      </c>
      <c r="K83" s="18">
        <v>0.34599999999999997</v>
      </c>
      <c r="L83" s="18">
        <v>0.51900000000000002</v>
      </c>
      <c r="M83" s="67">
        <v>187.959</v>
      </c>
      <c r="N83" s="18" t="s">
        <v>170</v>
      </c>
      <c r="O83" s="18">
        <f t="shared" si="17"/>
        <v>51.9</v>
      </c>
      <c r="Q83" s="18">
        <f t="shared" si="18"/>
        <v>8.6</v>
      </c>
      <c r="R83" s="36">
        <f t="shared" si="19"/>
        <v>44634</v>
      </c>
      <c r="S83" s="36" t="str">
        <f t="shared" si="20"/>
        <v/>
      </c>
      <c r="T83" s="38">
        <f t="shared" si="14"/>
        <v>44634</v>
      </c>
      <c r="U83" s="40">
        <f t="shared" si="27"/>
        <v>2562157</v>
      </c>
      <c r="V83" s="18">
        <f t="shared" si="21"/>
        <v>86000</v>
      </c>
      <c r="W83" s="18">
        <f t="shared" si="22"/>
        <v>1</v>
      </c>
      <c r="AG83" s="18">
        <f t="shared" si="15"/>
        <v>1</v>
      </c>
      <c r="AH83" s="18">
        <f t="shared" si="16"/>
        <v>0</v>
      </c>
      <c r="AI83" s="18">
        <f t="shared" si="23"/>
        <v>1</v>
      </c>
      <c r="AJ83" s="18">
        <f t="shared" si="24"/>
        <v>0</v>
      </c>
      <c r="AK83" s="18">
        <f t="shared" si="25"/>
        <v>0</v>
      </c>
    </row>
    <row r="84" spans="1:37" ht="20.100000000000001" customHeight="1">
      <c r="A84" s="33">
        <v>80</v>
      </c>
      <c r="B84" s="18" t="s">
        <v>79</v>
      </c>
      <c r="C84" s="52" t="s">
        <v>79</v>
      </c>
      <c r="D84" s="30" t="s">
        <v>136</v>
      </c>
      <c r="E84" s="55">
        <v>0.41666666666666669</v>
      </c>
      <c r="F84" s="18">
        <v>187.03899999999999</v>
      </c>
      <c r="G84" s="18">
        <v>187.95500000000001</v>
      </c>
      <c r="H84" s="18">
        <v>2</v>
      </c>
      <c r="I84" s="18">
        <v>187.01900000000001</v>
      </c>
      <c r="J84" s="18">
        <v>187.97499999999999</v>
      </c>
      <c r="K84" s="18">
        <v>0.95499999999999996</v>
      </c>
      <c r="L84" s="18">
        <v>1.4319999999999999</v>
      </c>
      <c r="M84" s="67">
        <v>185.58699999999999</v>
      </c>
      <c r="N84" s="18" t="s">
        <v>170</v>
      </c>
      <c r="O84" s="18">
        <f t="shared" si="17"/>
        <v>143.19999999999999</v>
      </c>
      <c r="Q84" s="18">
        <f t="shared" si="18"/>
        <v>3.1</v>
      </c>
      <c r="R84" s="36">
        <f t="shared" si="19"/>
        <v>44392</v>
      </c>
      <c r="S84" s="36" t="str">
        <f t="shared" si="20"/>
        <v/>
      </c>
      <c r="T84" s="38">
        <f t="shared" si="14"/>
        <v>44392</v>
      </c>
      <c r="U84" s="40">
        <f t="shared" si="27"/>
        <v>2606549</v>
      </c>
      <c r="V84" s="18">
        <f t="shared" si="21"/>
        <v>31000</v>
      </c>
      <c r="W84" s="18">
        <f t="shared" si="22"/>
        <v>1</v>
      </c>
      <c r="AG84" s="18">
        <f t="shared" si="15"/>
        <v>0</v>
      </c>
      <c r="AH84" s="18">
        <f t="shared" si="16"/>
        <v>1</v>
      </c>
      <c r="AI84" s="18">
        <f t="shared" si="23"/>
        <v>1</v>
      </c>
      <c r="AJ84" s="18">
        <f t="shared" si="24"/>
        <v>0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79</v>
      </c>
      <c r="C85" s="18" t="s">
        <v>79</v>
      </c>
      <c r="D85" s="19" t="s">
        <v>137</v>
      </c>
      <c r="E85" s="55">
        <v>0.375</v>
      </c>
      <c r="F85" s="18">
        <v>187.86699999999999</v>
      </c>
      <c r="G85" s="18">
        <v>188.25800000000001</v>
      </c>
      <c r="H85" s="18">
        <v>2</v>
      </c>
      <c r="I85" s="58">
        <v>187.84700000000001</v>
      </c>
      <c r="J85" s="18">
        <v>188.27799999999999</v>
      </c>
      <c r="K85" s="18">
        <v>0.43</v>
      </c>
      <c r="L85" s="18">
        <v>0.64500000000000002</v>
      </c>
      <c r="M85" s="67">
        <v>187.202</v>
      </c>
      <c r="N85" s="18" t="s">
        <v>170</v>
      </c>
      <c r="O85" s="18">
        <f t="shared" si="17"/>
        <v>64.5</v>
      </c>
      <c r="Q85" s="18">
        <f t="shared" si="18"/>
        <v>6.9</v>
      </c>
      <c r="R85" s="36">
        <f t="shared" si="19"/>
        <v>44505</v>
      </c>
      <c r="S85" s="36" t="str">
        <f t="shared" si="20"/>
        <v/>
      </c>
      <c r="T85" s="38">
        <f t="shared" si="14"/>
        <v>44505</v>
      </c>
      <c r="U85" s="40">
        <f t="shared" si="27"/>
        <v>2651054</v>
      </c>
      <c r="V85" s="18">
        <f t="shared" si="21"/>
        <v>69000</v>
      </c>
      <c r="W85" s="18">
        <f t="shared" si="22"/>
        <v>1</v>
      </c>
      <c r="AG85" s="18">
        <f t="shared" si="15"/>
        <v>0</v>
      </c>
      <c r="AH85" s="18">
        <f t="shared" si="16"/>
        <v>1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79</v>
      </c>
      <c r="C86" s="18" t="s">
        <v>80</v>
      </c>
      <c r="D86" s="19" t="s">
        <v>137</v>
      </c>
      <c r="E86" s="55">
        <v>0.125</v>
      </c>
      <c r="F86" s="18">
        <v>188.14599999999999</v>
      </c>
      <c r="G86" s="18">
        <v>187.76599999999999</v>
      </c>
      <c r="H86" s="18">
        <v>2</v>
      </c>
      <c r="I86" s="58">
        <v>188.166</v>
      </c>
      <c r="J86" s="18">
        <v>187.74600000000001</v>
      </c>
      <c r="K86" s="18">
        <v>0.41899999999999998</v>
      </c>
      <c r="L86" s="18">
        <v>0.628</v>
      </c>
      <c r="M86" s="67">
        <v>188.79400000000001</v>
      </c>
      <c r="N86" s="18" t="s">
        <v>171</v>
      </c>
      <c r="P86" s="18">
        <f t="shared" si="26"/>
        <v>41.9</v>
      </c>
      <c r="Q86" s="18">
        <f t="shared" si="18"/>
        <v>7.1</v>
      </c>
      <c r="R86" s="36" t="str">
        <f t="shared" si="19"/>
        <v/>
      </c>
      <c r="S86" s="36">
        <f t="shared" si="20"/>
        <v>29749</v>
      </c>
      <c r="T86" s="38">
        <f t="shared" si="14"/>
        <v>-29749</v>
      </c>
      <c r="U86" s="40">
        <f t="shared" si="27"/>
        <v>2621305</v>
      </c>
      <c r="V86" s="18">
        <f t="shared" si="21"/>
        <v>71000</v>
      </c>
      <c r="W86" s="18">
        <f t="shared" si="22"/>
        <v>0</v>
      </c>
      <c r="AG86" s="18">
        <f t="shared" si="15"/>
        <v>1</v>
      </c>
      <c r="AH86" s="18">
        <f t="shared" si="16"/>
        <v>0</v>
      </c>
      <c r="AI86" s="18">
        <f t="shared" si="23"/>
        <v>0</v>
      </c>
      <c r="AJ86" s="18">
        <f t="shared" si="24"/>
        <v>1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80</v>
      </c>
      <c r="C87" s="18" t="s">
        <v>79</v>
      </c>
      <c r="D87" s="19" t="s">
        <v>138</v>
      </c>
      <c r="E87" s="55">
        <v>0.75</v>
      </c>
      <c r="F87" s="18">
        <v>188.21799999999999</v>
      </c>
      <c r="G87" s="18">
        <v>188.45099999999999</v>
      </c>
      <c r="H87" s="18">
        <v>2</v>
      </c>
      <c r="I87" s="58">
        <v>188.19800000000001</v>
      </c>
      <c r="J87" s="18">
        <v>188.471</v>
      </c>
      <c r="K87" s="18">
        <v>0.27200000000000002</v>
      </c>
      <c r="L87" s="18">
        <v>0.40799999999999997</v>
      </c>
      <c r="M87" s="67">
        <v>187.79</v>
      </c>
      <c r="N87" s="18" t="s">
        <v>170</v>
      </c>
      <c r="O87" s="18">
        <f t="shared" si="17"/>
        <v>40.799999999999997</v>
      </c>
      <c r="Q87" s="18">
        <f t="shared" si="18"/>
        <v>11</v>
      </c>
      <c r="R87" s="36">
        <f t="shared" si="19"/>
        <v>44880</v>
      </c>
      <c r="S87" s="36" t="str">
        <f t="shared" si="20"/>
        <v/>
      </c>
      <c r="T87" s="38">
        <f t="shared" si="14"/>
        <v>44880</v>
      </c>
      <c r="U87" s="40">
        <f t="shared" si="27"/>
        <v>2666185</v>
      </c>
      <c r="V87" s="18">
        <f t="shared" si="21"/>
        <v>110000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80</v>
      </c>
      <c r="C88" s="18" t="s">
        <v>80</v>
      </c>
      <c r="D88" s="19" t="s">
        <v>138</v>
      </c>
      <c r="E88" s="55">
        <v>0.625</v>
      </c>
      <c r="F88" s="18">
        <v>188.453</v>
      </c>
      <c r="G88" s="18">
        <v>188.03700000000001</v>
      </c>
      <c r="H88" s="18">
        <v>2</v>
      </c>
      <c r="I88" s="58">
        <v>188.47300000000001</v>
      </c>
      <c r="J88" s="18">
        <v>188.017</v>
      </c>
      <c r="K88" s="18">
        <v>0.45600000000000002</v>
      </c>
      <c r="L88" s="18">
        <v>0.68400000000000005</v>
      </c>
      <c r="M88" s="67">
        <v>189.15700000000001</v>
      </c>
      <c r="N88" s="18" t="s">
        <v>171</v>
      </c>
      <c r="P88" s="18">
        <f t="shared" si="26"/>
        <v>45.6</v>
      </c>
      <c r="Q88" s="18">
        <f t="shared" si="18"/>
        <v>6.5</v>
      </c>
      <c r="R88" s="36" t="str">
        <f t="shared" si="19"/>
        <v/>
      </c>
      <c r="S88" s="36">
        <f t="shared" si="20"/>
        <v>29640</v>
      </c>
      <c r="T88" s="38">
        <f t="shared" si="14"/>
        <v>-29640</v>
      </c>
      <c r="U88" s="40">
        <f t="shared" si="27"/>
        <v>2636545</v>
      </c>
      <c r="V88" s="18">
        <f t="shared" si="21"/>
        <v>65000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80</v>
      </c>
      <c r="C89" s="18" t="s">
        <v>80</v>
      </c>
      <c r="D89" s="19" t="s">
        <v>138</v>
      </c>
      <c r="E89" s="55">
        <v>0.5</v>
      </c>
      <c r="F89" s="18">
        <v>188.38499999999999</v>
      </c>
      <c r="G89" s="18">
        <v>188.07499999999999</v>
      </c>
      <c r="H89" s="18">
        <v>2</v>
      </c>
      <c r="I89" s="58">
        <v>188.405</v>
      </c>
      <c r="J89" s="18">
        <v>188.05500000000001</v>
      </c>
      <c r="K89" s="18">
        <v>0.34899999999999998</v>
      </c>
      <c r="L89" s="18">
        <v>0.52300000000000002</v>
      </c>
      <c r="M89" s="67">
        <v>188.928</v>
      </c>
      <c r="N89" s="18" t="s">
        <v>171</v>
      </c>
      <c r="P89" s="18">
        <f t="shared" si="26"/>
        <v>34.9</v>
      </c>
      <c r="Q89" s="18">
        <f t="shared" si="18"/>
        <v>8.5</v>
      </c>
      <c r="R89" s="36" t="str">
        <f t="shared" si="19"/>
        <v/>
      </c>
      <c r="S89" s="36">
        <f t="shared" si="20"/>
        <v>29665</v>
      </c>
      <c r="T89" s="38">
        <f t="shared" si="14"/>
        <v>-29665</v>
      </c>
      <c r="U89" s="40">
        <f t="shared" si="27"/>
        <v>2606880</v>
      </c>
      <c r="V89" s="18">
        <f t="shared" si="21"/>
        <v>85000</v>
      </c>
      <c r="W89" s="18">
        <f t="shared" si="22"/>
        <v>0</v>
      </c>
      <c r="AG89" s="18">
        <f t="shared" si="15"/>
        <v>1</v>
      </c>
      <c r="AH89" s="18">
        <f t="shared" si="16"/>
        <v>0</v>
      </c>
      <c r="AI89" s="18">
        <f t="shared" si="23"/>
        <v>0</v>
      </c>
      <c r="AJ89" s="18">
        <f t="shared" si="24"/>
        <v>1</v>
      </c>
      <c r="AK89" s="18">
        <f t="shared" si="25"/>
        <v>0</v>
      </c>
    </row>
    <row r="90" spans="1:37" ht="20.100000000000001" customHeight="1">
      <c r="A90" s="33">
        <v>86</v>
      </c>
      <c r="B90" s="18" t="s">
        <v>80</v>
      </c>
      <c r="C90" s="18" t="s">
        <v>80</v>
      </c>
      <c r="D90" s="19" t="s">
        <v>138</v>
      </c>
      <c r="E90" s="55">
        <v>0.125</v>
      </c>
      <c r="F90" s="18">
        <v>188.173</v>
      </c>
      <c r="G90" s="18">
        <v>187.96700000000001</v>
      </c>
      <c r="H90" s="18">
        <v>2</v>
      </c>
      <c r="I90" s="18">
        <v>188.19300000000001</v>
      </c>
      <c r="J90" s="18">
        <v>187.947</v>
      </c>
      <c r="K90" s="18">
        <v>0.246</v>
      </c>
      <c r="L90" s="18">
        <v>0.36899999999999999</v>
      </c>
      <c r="M90" s="67">
        <v>188.56200000000001</v>
      </c>
      <c r="N90" s="18" t="s">
        <v>170</v>
      </c>
      <c r="O90" s="18">
        <f t="shared" si="17"/>
        <v>36.9</v>
      </c>
      <c r="Q90" s="18">
        <f t="shared" si="18"/>
        <v>12.1</v>
      </c>
      <c r="R90" s="36">
        <f t="shared" si="19"/>
        <v>44649</v>
      </c>
      <c r="S90" s="36" t="str">
        <f t="shared" si="20"/>
        <v/>
      </c>
      <c r="T90" s="38">
        <f t="shared" si="14"/>
        <v>44649</v>
      </c>
      <c r="U90" s="40">
        <f t="shared" si="27"/>
        <v>2651529</v>
      </c>
      <c r="V90" s="18">
        <f t="shared" si="21"/>
        <v>121000</v>
      </c>
      <c r="W90" s="18">
        <f t="shared" si="22"/>
        <v>1</v>
      </c>
      <c r="AG90" s="18">
        <f t="shared" si="15"/>
        <v>1</v>
      </c>
      <c r="AH90" s="18">
        <f t="shared" si="16"/>
        <v>0</v>
      </c>
      <c r="AI90" s="18">
        <f t="shared" si="23"/>
        <v>1</v>
      </c>
      <c r="AJ90" s="18">
        <f t="shared" si="24"/>
        <v>0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80</v>
      </c>
      <c r="C91" s="18" t="s">
        <v>79</v>
      </c>
      <c r="D91" s="19" t="s">
        <v>139</v>
      </c>
      <c r="E91" s="55">
        <v>0.79166666666666663</v>
      </c>
      <c r="F91" s="18">
        <v>187.65100000000001</v>
      </c>
      <c r="G91" s="18">
        <v>187.92099999999999</v>
      </c>
      <c r="H91" s="18">
        <v>2</v>
      </c>
      <c r="I91" s="18">
        <v>187.631</v>
      </c>
      <c r="J91" s="18">
        <v>187.941</v>
      </c>
      <c r="K91" s="18">
        <v>0.31</v>
      </c>
      <c r="L91" s="18">
        <v>0.46500000000000002</v>
      </c>
      <c r="M91" s="67">
        <v>187.166</v>
      </c>
      <c r="N91" s="18" t="s">
        <v>172</v>
      </c>
      <c r="Q91" s="18">
        <f t="shared" si="18"/>
        <v>9.6</v>
      </c>
      <c r="R91" s="36" t="str">
        <f t="shared" si="19"/>
        <v/>
      </c>
      <c r="S91" s="36" t="str">
        <f t="shared" si="20"/>
        <v/>
      </c>
      <c r="U91" s="40">
        <f t="shared" si="27"/>
        <v>2651529</v>
      </c>
      <c r="V91" s="18">
        <f t="shared" si="21"/>
        <v>96000</v>
      </c>
      <c r="W91" s="18">
        <f t="shared" si="22"/>
        <v>0</v>
      </c>
      <c r="AG91" s="18">
        <f t="shared" si="15"/>
        <v>0</v>
      </c>
      <c r="AH91" s="18">
        <f t="shared" si="16"/>
        <v>1</v>
      </c>
      <c r="AI91" s="18">
        <f t="shared" si="23"/>
        <v>0</v>
      </c>
      <c r="AJ91" s="18">
        <f t="shared" si="24"/>
        <v>0</v>
      </c>
      <c r="AK91" s="18">
        <f t="shared" si="25"/>
        <v>1</v>
      </c>
    </row>
    <row r="92" spans="1:37" ht="20.100000000000001" customHeight="1">
      <c r="A92" s="33">
        <v>88</v>
      </c>
      <c r="B92" s="18" t="s">
        <v>80</v>
      </c>
      <c r="C92" s="18" t="s">
        <v>80</v>
      </c>
      <c r="D92" s="19" t="s">
        <v>139</v>
      </c>
      <c r="E92" s="55">
        <v>0.41666666666666669</v>
      </c>
      <c r="F92" s="18">
        <v>187.93299999999999</v>
      </c>
      <c r="G92" s="18">
        <v>187.41200000000001</v>
      </c>
      <c r="H92" s="18">
        <v>2</v>
      </c>
      <c r="I92" s="18">
        <v>187.953</v>
      </c>
      <c r="J92" s="18">
        <v>187.392</v>
      </c>
      <c r="K92" s="18">
        <v>0.56100000000000005</v>
      </c>
      <c r="L92" s="18">
        <v>0.84099999999999997</v>
      </c>
      <c r="M92" s="67">
        <v>188.79400000000001</v>
      </c>
      <c r="N92" s="18" t="s">
        <v>171</v>
      </c>
      <c r="P92" s="18">
        <f t="shared" si="26"/>
        <v>56.1</v>
      </c>
      <c r="Q92" s="18">
        <f t="shared" si="18"/>
        <v>5.3</v>
      </c>
      <c r="R92" s="36" t="str">
        <f t="shared" si="19"/>
        <v/>
      </c>
      <c r="S92" s="36">
        <f t="shared" si="20"/>
        <v>29733</v>
      </c>
      <c r="T92" s="38">
        <f t="shared" si="14"/>
        <v>-29733</v>
      </c>
      <c r="U92" s="40">
        <f t="shared" si="27"/>
        <v>2621796</v>
      </c>
      <c r="V92" s="18">
        <f t="shared" si="21"/>
        <v>53000</v>
      </c>
      <c r="W92" s="18">
        <f t="shared" si="22"/>
        <v>0</v>
      </c>
      <c r="AG92" s="18">
        <f t="shared" si="15"/>
        <v>1</v>
      </c>
      <c r="AH92" s="18">
        <f t="shared" si="16"/>
        <v>0</v>
      </c>
      <c r="AI92" s="18">
        <f t="shared" si="23"/>
        <v>0</v>
      </c>
      <c r="AJ92" s="18">
        <f t="shared" si="24"/>
        <v>1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80</v>
      </c>
      <c r="C93" s="18" t="s">
        <v>80</v>
      </c>
      <c r="D93" s="19" t="s">
        <v>140</v>
      </c>
      <c r="E93" s="55">
        <v>0.41666666666666669</v>
      </c>
      <c r="F93" s="18">
        <v>188.18</v>
      </c>
      <c r="G93" s="18">
        <v>187.68700000000001</v>
      </c>
      <c r="H93" s="18">
        <v>2</v>
      </c>
      <c r="I93" s="18">
        <v>188.2</v>
      </c>
      <c r="J93" s="18">
        <v>187.667</v>
      </c>
      <c r="K93" s="18">
        <v>0.53200000000000003</v>
      </c>
      <c r="L93" s="18">
        <v>0.79800000000000004</v>
      </c>
      <c r="M93" s="67">
        <v>188.99799999999999</v>
      </c>
      <c r="N93" s="18" t="s">
        <v>171</v>
      </c>
      <c r="P93" s="18">
        <f t="shared" si="26"/>
        <v>53.2</v>
      </c>
      <c r="Q93" s="18">
        <f t="shared" si="18"/>
        <v>5.6</v>
      </c>
      <c r="R93" s="36" t="str">
        <f t="shared" si="19"/>
        <v/>
      </c>
      <c r="S93" s="36">
        <f t="shared" si="20"/>
        <v>29792</v>
      </c>
      <c r="T93" s="38">
        <f t="shared" si="14"/>
        <v>-29792</v>
      </c>
      <c r="U93" s="40">
        <f t="shared" si="27"/>
        <v>2592004</v>
      </c>
      <c r="V93" s="18">
        <f t="shared" si="21"/>
        <v>56000</v>
      </c>
      <c r="W93" s="18">
        <f t="shared" si="22"/>
        <v>0</v>
      </c>
      <c r="AG93" s="18">
        <f t="shared" si="15"/>
        <v>1</v>
      </c>
      <c r="AH93" s="18">
        <f t="shared" si="16"/>
        <v>0</v>
      </c>
      <c r="AI93" s="18">
        <f t="shared" si="23"/>
        <v>0</v>
      </c>
      <c r="AJ93" s="18">
        <f t="shared" si="24"/>
        <v>1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80</v>
      </c>
      <c r="C94" s="18" t="s">
        <v>80</v>
      </c>
      <c r="D94" s="19" t="s">
        <v>141</v>
      </c>
      <c r="E94" s="55">
        <v>0.45833333333333331</v>
      </c>
      <c r="F94" s="18">
        <v>187.84100000000001</v>
      </c>
      <c r="G94" s="18">
        <v>186.73</v>
      </c>
      <c r="H94" s="18">
        <v>2</v>
      </c>
      <c r="I94" s="18">
        <v>187.86099999999999</v>
      </c>
      <c r="J94" s="18">
        <v>186.71</v>
      </c>
      <c r="K94" s="18">
        <v>1.1499999999999999</v>
      </c>
      <c r="L94" s="18">
        <v>1.7250000000000001</v>
      </c>
      <c r="M94" s="67">
        <v>189.58600000000001</v>
      </c>
      <c r="N94" s="18" t="s">
        <v>171</v>
      </c>
      <c r="P94" s="18">
        <f t="shared" si="26"/>
        <v>115</v>
      </c>
      <c r="Q94" s="18">
        <f t="shared" si="18"/>
        <v>2.6</v>
      </c>
      <c r="R94" s="36" t="str">
        <f t="shared" si="19"/>
        <v/>
      </c>
      <c r="S94" s="36">
        <f t="shared" si="20"/>
        <v>29900</v>
      </c>
      <c r="T94" s="38">
        <f t="shared" si="14"/>
        <v>-29900</v>
      </c>
      <c r="U94" s="40">
        <f t="shared" si="27"/>
        <v>2562104</v>
      </c>
      <c r="V94" s="18">
        <f t="shared" si="21"/>
        <v>26000</v>
      </c>
      <c r="W94" s="18">
        <f t="shared" si="22"/>
        <v>0</v>
      </c>
      <c r="AG94" s="18">
        <f t="shared" si="15"/>
        <v>1</v>
      </c>
      <c r="AH94" s="18">
        <f t="shared" si="16"/>
        <v>0</v>
      </c>
      <c r="AI94" s="18">
        <f t="shared" si="23"/>
        <v>0</v>
      </c>
      <c r="AJ94" s="18">
        <f t="shared" si="24"/>
        <v>1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80</v>
      </c>
      <c r="C95" s="18" t="s">
        <v>80</v>
      </c>
      <c r="D95" s="19" t="s">
        <v>142</v>
      </c>
      <c r="E95" s="55">
        <v>0.5</v>
      </c>
      <c r="F95" s="18">
        <v>185.28299999999999</v>
      </c>
      <c r="G95" s="18">
        <v>184.56399999999999</v>
      </c>
      <c r="H95" s="18">
        <v>2</v>
      </c>
      <c r="I95" s="58">
        <v>185.303</v>
      </c>
      <c r="J95" s="18">
        <v>184.54400000000001</v>
      </c>
      <c r="K95" s="18">
        <v>0.75800000000000001</v>
      </c>
      <c r="L95" s="18">
        <v>1.137</v>
      </c>
      <c r="M95" s="67">
        <v>186.44</v>
      </c>
      <c r="N95" s="18" t="s">
        <v>170</v>
      </c>
      <c r="O95" s="18">
        <f t="shared" si="17"/>
        <v>113.7</v>
      </c>
      <c r="Q95" s="18">
        <f t="shared" si="18"/>
        <v>3.9</v>
      </c>
      <c r="R95" s="36">
        <f t="shared" si="19"/>
        <v>44343</v>
      </c>
      <c r="S95" s="36" t="str">
        <f t="shared" si="20"/>
        <v/>
      </c>
      <c r="T95" s="38">
        <f t="shared" si="14"/>
        <v>44343</v>
      </c>
      <c r="U95" s="40">
        <f t="shared" si="27"/>
        <v>2606447</v>
      </c>
      <c r="V95" s="18">
        <f t="shared" si="21"/>
        <v>39000</v>
      </c>
      <c r="W95" s="18">
        <f t="shared" si="22"/>
        <v>1</v>
      </c>
      <c r="AG95" s="18">
        <f t="shared" si="15"/>
        <v>1</v>
      </c>
      <c r="AH95" s="18">
        <f t="shared" si="16"/>
        <v>0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80</v>
      </c>
      <c r="C96" s="19" t="s">
        <v>80</v>
      </c>
      <c r="D96" s="19" t="s">
        <v>143</v>
      </c>
      <c r="E96" s="55">
        <v>0.41666666666666669</v>
      </c>
      <c r="F96" s="18">
        <v>185.98699999999999</v>
      </c>
      <c r="G96" s="18">
        <v>185.28899999999999</v>
      </c>
      <c r="H96" s="18">
        <v>2</v>
      </c>
      <c r="I96" s="18">
        <v>186.00700000000001</v>
      </c>
      <c r="J96" s="18">
        <v>185.26900000000001</v>
      </c>
      <c r="K96" s="18">
        <v>0.73799999999999999</v>
      </c>
      <c r="L96" s="18">
        <v>1.107</v>
      </c>
      <c r="M96" s="67">
        <v>187.114</v>
      </c>
      <c r="N96" s="18" t="s">
        <v>172</v>
      </c>
      <c r="Q96" s="18">
        <f t="shared" si="18"/>
        <v>4</v>
      </c>
      <c r="R96" s="36" t="str">
        <f t="shared" si="19"/>
        <v/>
      </c>
      <c r="S96" s="36" t="str">
        <f t="shared" si="20"/>
        <v/>
      </c>
      <c r="U96" s="40">
        <f t="shared" si="27"/>
        <v>2606447</v>
      </c>
      <c r="V96" s="18">
        <f t="shared" si="21"/>
        <v>40000</v>
      </c>
      <c r="W96" s="18">
        <f t="shared" si="22"/>
        <v>0</v>
      </c>
      <c r="AG96" s="18">
        <f t="shared" si="15"/>
        <v>1</v>
      </c>
      <c r="AH96" s="18">
        <f t="shared" si="16"/>
        <v>0</v>
      </c>
      <c r="AI96" s="18">
        <f t="shared" si="23"/>
        <v>0</v>
      </c>
      <c r="AJ96" s="18">
        <f t="shared" si="24"/>
        <v>0</v>
      </c>
      <c r="AK96" s="18">
        <f t="shared" si="25"/>
        <v>1</v>
      </c>
    </row>
    <row r="97" spans="1:37" ht="20.100000000000001" customHeight="1">
      <c r="A97" s="33">
        <v>93</v>
      </c>
      <c r="B97" s="18" t="s">
        <v>80</v>
      </c>
      <c r="C97" s="18" t="s">
        <v>80</v>
      </c>
      <c r="D97" s="19" t="s">
        <v>143</v>
      </c>
      <c r="E97" s="55">
        <v>0</v>
      </c>
      <c r="F97" s="18">
        <v>184.86</v>
      </c>
      <c r="G97" s="18">
        <v>182.52199999999999</v>
      </c>
      <c r="H97" s="18">
        <v>2</v>
      </c>
      <c r="I97" s="18">
        <v>184.88</v>
      </c>
      <c r="J97" s="18">
        <v>182.50200000000001</v>
      </c>
      <c r="K97" s="18">
        <v>2.3769999999999998</v>
      </c>
      <c r="L97" s="18">
        <v>3.5649999999999999</v>
      </c>
      <c r="M97" s="67">
        <v>188.44499999999999</v>
      </c>
      <c r="N97" s="18" t="s">
        <v>170</v>
      </c>
      <c r="O97" s="18">
        <f t="shared" si="17"/>
        <v>356.5</v>
      </c>
      <c r="Q97" s="18">
        <f t="shared" si="18"/>
        <v>1.2</v>
      </c>
      <c r="R97" s="36">
        <f t="shared" si="19"/>
        <v>42780</v>
      </c>
      <c r="S97" s="36" t="str">
        <f t="shared" si="20"/>
        <v/>
      </c>
      <c r="T97" s="38">
        <f t="shared" si="14"/>
        <v>42780</v>
      </c>
      <c r="U97" s="40">
        <f t="shared" si="27"/>
        <v>2649227</v>
      </c>
      <c r="V97" s="18">
        <f t="shared" si="21"/>
        <v>12000</v>
      </c>
      <c r="W97" s="18">
        <f t="shared" si="22"/>
        <v>1</v>
      </c>
      <c r="AG97" s="18">
        <f t="shared" si="15"/>
        <v>1</v>
      </c>
      <c r="AH97" s="18">
        <f t="shared" si="16"/>
        <v>0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79</v>
      </c>
      <c r="C98" s="18" t="s">
        <v>79</v>
      </c>
      <c r="D98" s="19" t="s">
        <v>144</v>
      </c>
      <c r="E98" s="55">
        <v>0.375</v>
      </c>
      <c r="F98" s="18">
        <v>181.601</v>
      </c>
      <c r="G98" s="18">
        <v>182.18199999999999</v>
      </c>
      <c r="H98" s="18">
        <v>2</v>
      </c>
      <c r="I98" s="18">
        <v>181.58099999999999</v>
      </c>
      <c r="J98" s="18">
        <v>182.202</v>
      </c>
      <c r="K98" s="18">
        <v>0.621</v>
      </c>
      <c r="L98" s="18">
        <v>0.93100000000000005</v>
      </c>
      <c r="M98" s="67">
        <v>180.65</v>
      </c>
      <c r="N98" s="18" t="s">
        <v>171</v>
      </c>
      <c r="P98" s="18">
        <f t="shared" si="26"/>
        <v>62.1</v>
      </c>
      <c r="Q98" s="18">
        <f t="shared" si="18"/>
        <v>4.8</v>
      </c>
      <c r="R98" s="36" t="str">
        <f t="shared" si="19"/>
        <v/>
      </c>
      <c r="S98" s="36">
        <f t="shared" si="20"/>
        <v>29808</v>
      </c>
      <c r="T98" s="38">
        <f t="shared" si="14"/>
        <v>-29808</v>
      </c>
      <c r="U98" s="40">
        <f t="shared" si="27"/>
        <v>2619419</v>
      </c>
      <c r="V98" s="18">
        <f t="shared" si="21"/>
        <v>48000</v>
      </c>
      <c r="W98" s="18">
        <f t="shared" si="22"/>
        <v>0</v>
      </c>
      <c r="AG98" s="18">
        <f t="shared" si="15"/>
        <v>0</v>
      </c>
      <c r="AH98" s="18">
        <f t="shared" si="16"/>
        <v>1</v>
      </c>
      <c r="AI98" s="18">
        <f t="shared" si="23"/>
        <v>0</v>
      </c>
      <c r="AJ98" s="18">
        <f t="shared" si="24"/>
        <v>1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80</v>
      </c>
      <c r="C99" s="18" t="s">
        <v>80</v>
      </c>
      <c r="D99" s="19" t="s">
        <v>145</v>
      </c>
      <c r="E99" s="55">
        <v>0.91666666666666663</v>
      </c>
      <c r="F99" s="18">
        <v>182.20099999999999</v>
      </c>
      <c r="G99" s="18">
        <v>181.86600000000001</v>
      </c>
      <c r="H99" s="18">
        <v>2</v>
      </c>
      <c r="I99" s="18">
        <v>182.221</v>
      </c>
      <c r="J99" s="18">
        <v>181.846</v>
      </c>
      <c r="K99" s="18">
        <v>0.375</v>
      </c>
      <c r="L99" s="18">
        <v>0.56200000000000006</v>
      </c>
      <c r="M99" s="67">
        <v>182.78299999999999</v>
      </c>
      <c r="N99" s="18" t="s">
        <v>172</v>
      </c>
      <c r="Q99" s="18">
        <f t="shared" si="18"/>
        <v>8</v>
      </c>
      <c r="R99" s="36" t="str">
        <f t="shared" si="19"/>
        <v/>
      </c>
      <c r="S99" s="36" t="str">
        <f t="shared" si="20"/>
        <v/>
      </c>
      <c r="U99" s="40">
        <f t="shared" si="27"/>
        <v>2619419</v>
      </c>
      <c r="V99" s="18">
        <f t="shared" si="21"/>
        <v>80000</v>
      </c>
      <c r="W99" s="18">
        <f t="shared" si="22"/>
        <v>0</v>
      </c>
      <c r="AG99" s="18">
        <f t="shared" si="15"/>
        <v>1</v>
      </c>
      <c r="AH99" s="18">
        <f t="shared" si="16"/>
        <v>0</v>
      </c>
      <c r="AI99" s="18">
        <f t="shared" si="23"/>
        <v>0</v>
      </c>
      <c r="AJ99" s="18">
        <f t="shared" si="24"/>
        <v>0</v>
      </c>
      <c r="AK99" s="18">
        <f t="shared" si="25"/>
        <v>1</v>
      </c>
    </row>
    <row r="100" spans="1:37" ht="20.100000000000001" customHeight="1">
      <c r="A100" s="33">
        <v>96</v>
      </c>
      <c r="B100" s="18" t="s">
        <v>80</v>
      </c>
      <c r="C100" s="18" t="s">
        <v>80</v>
      </c>
      <c r="D100" s="19" t="s">
        <v>84</v>
      </c>
      <c r="E100" s="55">
        <v>0.54166666666666663</v>
      </c>
      <c r="F100" s="18">
        <v>182.22399999999999</v>
      </c>
      <c r="G100" s="18">
        <v>181.78100000000001</v>
      </c>
      <c r="H100" s="18">
        <v>2</v>
      </c>
      <c r="I100" s="18">
        <v>182.244</v>
      </c>
      <c r="J100" s="18">
        <v>181.761</v>
      </c>
      <c r="K100" s="18">
        <v>0.48299999999999998</v>
      </c>
      <c r="L100" s="18">
        <v>0.72399999999999998</v>
      </c>
      <c r="M100" s="67">
        <v>182.96799999999999</v>
      </c>
      <c r="N100" s="18" t="s">
        <v>171</v>
      </c>
      <c r="P100" s="18">
        <f t="shared" si="26"/>
        <v>48.3</v>
      </c>
      <c r="Q100" s="18">
        <f t="shared" si="18"/>
        <v>6.2</v>
      </c>
      <c r="R100" s="36" t="str">
        <f t="shared" si="19"/>
        <v/>
      </c>
      <c r="S100" s="36">
        <f t="shared" si="20"/>
        <v>29946</v>
      </c>
      <c r="T100" s="38">
        <f t="shared" si="14"/>
        <v>-29946</v>
      </c>
      <c r="U100" s="40">
        <f t="shared" si="27"/>
        <v>2589473</v>
      </c>
      <c r="V100" s="18">
        <f t="shared" si="21"/>
        <v>62000</v>
      </c>
      <c r="W100" s="18">
        <f t="shared" si="22"/>
        <v>0</v>
      </c>
      <c r="AG100" s="18">
        <f t="shared" si="15"/>
        <v>1</v>
      </c>
      <c r="AH100" s="18">
        <f t="shared" si="16"/>
        <v>0</v>
      </c>
      <c r="AI100" s="18">
        <f t="shared" si="23"/>
        <v>0</v>
      </c>
      <c r="AJ100" s="18">
        <f t="shared" si="24"/>
        <v>1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79</v>
      </c>
      <c r="C101" s="18" t="s">
        <v>80</v>
      </c>
      <c r="D101" s="19" t="s">
        <v>84</v>
      </c>
      <c r="E101" s="55">
        <v>0.41666666666666669</v>
      </c>
      <c r="F101" s="18">
        <v>181.80600000000001</v>
      </c>
      <c r="G101" s="18">
        <v>181.45099999999999</v>
      </c>
      <c r="H101" s="18">
        <v>2</v>
      </c>
      <c r="I101" s="58">
        <v>181.82599999999999</v>
      </c>
      <c r="J101" s="18">
        <v>181.43100000000001</v>
      </c>
      <c r="K101" s="18">
        <v>0.39400000000000002</v>
      </c>
      <c r="L101" s="18">
        <v>0.59099999999999997</v>
      </c>
      <c r="M101" s="67">
        <v>182.417</v>
      </c>
      <c r="N101" s="18" t="s">
        <v>170</v>
      </c>
      <c r="O101" s="18">
        <f t="shared" si="17"/>
        <v>59.1</v>
      </c>
      <c r="Q101" s="18">
        <f t="shared" si="18"/>
        <v>7.6</v>
      </c>
      <c r="R101" s="36">
        <f t="shared" si="19"/>
        <v>44916</v>
      </c>
      <c r="S101" s="36" t="str">
        <f t="shared" si="20"/>
        <v/>
      </c>
      <c r="T101" s="38">
        <f t="shared" si="14"/>
        <v>44916</v>
      </c>
      <c r="U101" s="40">
        <f t="shared" si="27"/>
        <v>2634389</v>
      </c>
      <c r="V101" s="18">
        <f t="shared" si="21"/>
        <v>76000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79</v>
      </c>
      <c r="C102" s="18" t="s">
        <v>79</v>
      </c>
      <c r="D102" s="19" t="s">
        <v>146</v>
      </c>
      <c r="E102" s="55">
        <v>0.5</v>
      </c>
      <c r="F102" s="18">
        <v>181.642</v>
      </c>
      <c r="G102" s="18">
        <v>182.03899999999999</v>
      </c>
      <c r="H102" s="18">
        <v>2</v>
      </c>
      <c r="I102" s="58">
        <v>181.62200000000001</v>
      </c>
      <c r="J102" s="18">
        <v>182.059</v>
      </c>
      <c r="K102" s="18">
        <v>0.436</v>
      </c>
      <c r="L102" s="18">
        <v>0.65400000000000003</v>
      </c>
      <c r="M102" s="67">
        <v>180.96799999999999</v>
      </c>
      <c r="N102" s="18" t="s">
        <v>171</v>
      </c>
      <c r="P102" s="18">
        <f t="shared" si="26"/>
        <v>43.6</v>
      </c>
      <c r="Q102" s="18">
        <f t="shared" si="18"/>
        <v>6.8</v>
      </c>
      <c r="R102" s="36" t="str">
        <f t="shared" si="19"/>
        <v/>
      </c>
      <c r="S102" s="36">
        <f t="shared" si="20"/>
        <v>29648</v>
      </c>
      <c r="T102" s="38">
        <f t="shared" si="14"/>
        <v>-29648</v>
      </c>
      <c r="U102" s="40">
        <f t="shared" si="27"/>
        <v>2604741</v>
      </c>
      <c r="V102" s="18">
        <f t="shared" si="21"/>
        <v>68000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1</v>
      </c>
      <c r="AK102" s="18">
        <f t="shared" si="25"/>
        <v>0</v>
      </c>
    </row>
    <row r="103" spans="1:37" ht="20.100000000000001" customHeight="1">
      <c r="A103" s="33">
        <v>99</v>
      </c>
      <c r="B103" s="18" t="s">
        <v>79</v>
      </c>
      <c r="C103" s="18" t="s">
        <v>79</v>
      </c>
      <c r="D103" s="19" t="s">
        <v>146</v>
      </c>
      <c r="E103" s="55">
        <v>0.20833333333333334</v>
      </c>
      <c r="F103" s="18">
        <v>181.88200000000001</v>
      </c>
      <c r="G103" s="18">
        <v>182.059</v>
      </c>
      <c r="H103" s="18">
        <v>2</v>
      </c>
      <c r="I103" s="58">
        <v>181.86199999999999</v>
      </c>
      <c r="J103" s="18">
        <v>182.07900000000001</v>
      </c>
      <c r="K103" s="18">
        <v>0.217</v>
      </c>
      <c r="L103" s="18">
        <v>0.32500000000000001</v>
      </c>
      <c r="M103" s="67">
        <v>181.53700000000001</v>
      </c>
      <c r="N103" s="18" t="s">
        <v>170</v>
      </c>
      <c r="O103" s="18">
        <f t="shared" si="17"/>
        <v>32.5</v>
      </c>
      <c r="Q103" s="18">
        <f t="shared" si="18"/>
        <v>13.8</v>
      </c>
      <c r="R103" s="36">
        <f t="shared" si="19"/>
        <v>44850</v>
      </c>
      <c r="S103" s="36" t="str">
        <f t="shared" si="20"/>
        <v/>
      </c>
      <c r="T103" s="38">
        <f t="shared" si="14"/>
        <v>44850</v>
      </c>
      <c r="U103" s="40">
        <f t="shared" si="27"/>
        <v>2649591</v>
      </c>
      <c r="V103" s="18">
        <f t="shared" si="21"/>
        <v>138000</v>
      </c>
      <c r="W103" s="18">
        <f t="shared" si="22"/>
        <v>1</v>
      </c>
      <c r="AG103" s="18">
        <f t="shared" si="15"/>
        <v>0</v>
      </c>
      <c r="AH103" s="18">
        <f t="shared" si="16"/>
        <v>1</v>
      </c>
      <c r="AI103" s="18">
        <f t="shared" si="23"/>
        <v>1</v>
      </c>
      <c r="AJ103" s="18">
        <f t="shared" si="24"/>
        <v>0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80</v>
      </c>
      <c r="C104" s="23" t="s">
        <v>79</v>
      </c>
      <c r="D104" s="22" t="s">
        <v>147</v>
      </c>
      <c r="E104" s="55">
        <v>0.29166666666666669</v>
      </c>
      <c r="F104" s="23">
        <v>182.786</v>
      </c>
      <c r="G104" s="23">
        <v>183.45099999999999</v>
      </c>
      <c r="H104" s="18">
        <v>2</v>
      </c>
      <c r="I104" s="58">
        <v>182.76599999999999</v>
      </c>
      <c r="J104" s="18">
        <v>183.471</v>
      </c>
      <c r="K104" s="18">
        <v>0.70499999999999996</v>
      </c>
      <c r="L104" s="18">
        <v>1.0569999999999999</v>
      </c>
      <c r="M104" s="67">
        <v>181.709</v>
      </c>
      <c r="N104" s="18" t="s">
        <v>171</v>
      </c>
      <c r="P104" s="18">
        <f t="shared" si="26"/>
        <v>70.5</v>
      </c>
      <c r="Q104" s="23">
        <f t="shared" si="18"/>
        <v>4.2</v>
      </c>
      <c r="R104" s="36" t="str">
        <f t="shared" si="19"/>
        <v/>
      </c>
      <c r="S104" s="36">
        <f t="shared" si="20"/>
        <v>29610</v>
      </c>
      <c r="T104" s="38">
        <f t="shared" si="14"/>
        <v>-29610</v>
      </c>
      <c r="U104" s="44">
        <f t="shared" si="27"/>
        <v>2619981</v>
      </c>
      <c r="V104" s="18">
        <f t="shared" si="21"/>
        <v>42000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1</v>
      </c>
      <c r="AK104" s="18">
        <f t="shared" si="25"/>
        <v>0</v>
      </c>
    </row>
    <row r="105" spans="1:37" ht="20.100000000000001" customHeight="1">
      <c r="A105" s="18">
        <v>101</v>
      </c>
      <c r="B105" s="18" t="s">
        <v>80</v>
      </c>
      <c r="C105" s="18" t="s">
        <v>80</v>
      </c>
      <c r="D105" s="52" t="s">
        <v>148</v>
      </c>
      <c r="E105" s="55">
        <v>0.41666666666666669</v>
      </c>
      <c r="F105" s="18">
        <v>181.58</v>
      </c>
      <c r="G105" s="18">
        <v>181.26499999999999</v>
      </c>
      <c r="H105" s="18">
        <v>2</v>
      </c>
      <c r="I105" s="58">
        <v>181.6</v>
      </c>
      <c r="J105" s="18">
        <v>181.245</v>
      </c>
      <c r="K105" s="18">
        <v>0.35399999999999998</v>
      </c>
      <c r="L105" s="18">
        <v>0.53100000000000003</v>
      </c>
      <c r="M105" s="67">
        <v>182.131</v>
      </c>
      <c r="N105" s="18" t="s">
        <v>170</v>
      </c>
      <c r="O105" s="18">
        <f t="shared" si="17"/>
        <v>53.1</v>
      </c>
      <c r="Q105" s="23">
        <f t="shared" si="18"/>
        <v>8.4</v>
      </c>
      <c r="R105" s="36">
        <f t="shared" si="19"/>
        <v>44604</v>
      </c>
      <c r="S105" s="36" t="str">
        <f t="shared" si="20"/>
        <v/>
      </c>
      <c r="T105" s="38">
        <f t="shared" si="14"/>
        <v>44604</v>
      </c>
      <c r="U105" s="44">
        <f>U104+T105</f>
        <v>2664585</v>
      </c>
      <c r="V105" s="18">
        <f t="shared" si="21"/>
        <v>84000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80</v>
      </c>
      <c r="C106" s="18" t="s">
        <v>80</v>
      </c>
      <c r="D106" s="18" t="s">
        <v>85</v>
      </c>
      <c r="E106" s="55">
        <v>0.625</v>
      </c>
      <c r="F106" s="18">
        <v>180.66300000000001</v>
      </c>
      <c r="G106" s="18">
        <v>180.36199999999999</v>
      </c>
      <c r="H106" s="18">
        <v>2</v>
      </c>
      <c r="I106" s="18">
        <v>180.68299999999999</v>
      </c>
      <c r="J106" s="18">
        <v>180.34200000000001</v>
      </c>
      <c r="K106" s="18">
        <v>0.34</v>
      </c>
      <c r="L106" s="18">
        <v>0.51</v>
      </c>
      <c r="M106" s="67">
        <v>181.19300000000001</v>
      </c>
      <c r="N106" s="18" t="s">
        <v>170</v>
      </c>
      <c r="O106" s="18">
        <f t="shared" si="17"/>
        <v>51</v>
      </c>
      <c r="Q106" s="23">
        <f t="shared" si="18"/>
        <v>8.8000000000000007</v>
      </c>
      <c r="R106" s="36">
        <f t="shared" si="19"/>
        <v>44880</v>
      </c>
      <c r="S106" s="36" t="str">
        <f t="shared" si="20"/>
        <v/>
      </c>
      <c r="T106" s="38">
        <f t="shared" si="14"/>
        <v>44880</v>
      </c>
      <c r="U106" s="44">
        <f>U105+T106</f>
        <v>2709465</v>
      </c>
      <c r="V106" s="18">
        <f t="shared" si="21"/>
        <v>88000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80</v>
      </c>
      <c r="C107" s="18" t="s">
        <v>80</v>
      </c>
      <c r="D107" s="18" t="s">
        <v>85</v>
      </c>
      <c r="E107" s="55">
        <v>0.29166666666666669</v>
      </c>
      <c r="F107" s="18">
        <v>180.726</v>
      </c>
      <c r="G107" s="18">
        <v>180.41900000000001</v>
      </c>
      <c r="H107" s="18">
        <v>2</v>
      </c>
      <c r="I107" s="18">
        <v>180.74600000000001</v>
      </c>
      <c r="J107" s="18">
        <v>180.399</v>
      </c>
      <c r="K107" s="18">
        <v>0.34699999999999998</v>
      </c>
      <c r="L107" s="18">
        <v>0.52</v>
      </c>
      <c r="M107" s="67">
        <v>181.26599999999999</v>
      </c>
      <c r="N107" s="18" t="s">
        <v>171</v>
      </c>
      <c r="P107" s="18">
        <f t="shared" si="26"/>
        <v>34.700000000000003</v>
      </c>
      <c r="Q107" s="23">
        <f t="shared" si="18"/>
        <v>8.6</v>
      </c>
      <c r="R107" s="36" t="str">
        <f t="shared" si="19"/>
        <v/>
      </c>
      <c r="S107" s="36">
        <f t="shared" si="20"/>
        <v>29842</v>
      </c>
      <c r="T107" s="38">
        <f t="shared" si="14"/>
        <v>-29842</v>
      </c>
      <c r="U107" s="44">
        <f t="shared" ref="U107:U127" si="28">U106+T107</f>
        <v>2679623</v>
      </c>
      <c r="V107" s="18">
        <f t="shared" si="21"/>
        <v>86000</v>
      </c>
      <c r="W107" s="18">
        <f t="shared" si="22"/>
        <v>0</v>
      </c>
      <c r="AG107" s="18">
        <f>IF(C107="B",1,0)</f>
        <v>1</v>
      </c>
      <c r="AH107" s="18">
        <f>IF(C107="S",1,0)</f>
        <v>0</v>
      </c>
      <c r="AI107" s="18">
        <f>IF(N107="○",1,0)</f>
        <v>0</v>
      </c>
      <c r="AJ107" s="18">
        <f>IF(N107="X",1,0)</f>
        <v>1</v>
      </c>
      <c r="AK107" s="18">
        <f>IF(N107="C",1,0)</f>
        <v>0</v>
      </c>
    </row>
    <row r="108" spans="1:37" ht="20.100000000000001" customHeight="1">
      <c r="A108" s="27">
        <v>104</v>
      </c>
      <c r="B108" s="18" t="s">
        <v>80</v>
      </c>
      <c r="C108" s="18" t="s">
        <v>80</v>
      </c>
      <c r="D108" s="18" t="s">
        <v>149</v>
      </c>
      <c r="E108" s="55">
        <v>0.70833333333333337</v>
      </c>
      <c r="F108" s="18">
        <v>180.29300000000001</v>
      </c>
      <c r="G108" s="18">
        <v>179.696</v>
      </c>
      <c r="H108" s="18">
        <v>2</v>
      </c>
      <c r="I108" s="58">
        <v>180.31299999999999</v>
      </c>
      <c r="J108" s="18">
        <v>179.67599999999999</v>
      </c>
      <c r="K108" s="18">
        <v>0.63700000000000001</v>
      </c>
      <c r="L108" s="18">
        <v>0.95499999999999996</v>
      </c>
      <c r="M108" s="67">
        <v>181.268</v>
      </c>
      <c r="N108" s="18" t="s">
        <v>170</v>
      </c>
      <c r="O108" s="18">
        <f t="shared" si="17"/>
        <v>95.5</v>
      </c>
      <c r="Q108" s="23">
        <f t="shared" si="18"/>
        <v>4.7</v>
      </c>
      <c r="R108" s="36">
        <f t="shared" si="19"/>
        <v>44885</v>
      </c>
      <c r="S108" s="36" t="str">
        <f t="shared" si="20"/>
        <v/>
      </c>
      <c r="T108" s="38">
        <f t="shared" si="14"/>
        <v>44885</v>
      </c>
      <c r="U108" s="44">
        <f t="shared" si="28"/>
        <v>2724508</v>
      </c>
      <c r="V108" s="18">
        <f t="shared" si="21"/>
        <v>47000</v>
      </c>
      <c r="W108" s="18">
        <f t="shared" si="22"/>
        <v>1</v>
      </c>
      <c r="AG108" s="18">
        <f>IF(C108="B",1,0)</f>
        <v>1</v>
      </c>
      <c r="AH108" s="18">
        <f>IF(C108="S",1,0)</f>
        <v>0</v>
      </c>
      <c r="AI108" s="18">
        <f>IF(N108="○",1,0)</f>
        <v>1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A109" s="18">
        <v>105</v>
      </c>
      <c r="B109" s="18" t="s">
        <v>80</v>
      </c>
      <c r="C109" s="18" t="s">
        <v>79</v>
      </c>
      <c r="D109" s="18" t="s">
        <v>149</v>
      </c>
      <c r="E109" s="55">
        <v>0.375</v>
      </c>
      <c r="F109" s="18">
        <v>179.62700000000001</v>
      </c>
      <c r="G109" s="18">
        <v>180.12799999999999</v>
      </c>
      <c r="H109" s="18">
        <v>2</v>
      </c>
      <c r="I109" s="58">
        <v>179.607</v>
      </c>
      <c r="J109" s="18">
        <v>180.148</v>
      </c>
      <c r="K109" s="18">
        <v>0.54</v>
      </c>
      <c r="L109" s="18">
        <v>0.81</v>
      </c>
      <c r="M109" s="67">
        <v>178.797</v>
      </c>
      <c r="N109" s="18" t="s">
        <v>171</v>
      </c>
      <c r="P109" s="18">
        <f t="shared" si="26"/>
        <v>54</v>
      </c>
      <c r="Q109" s="23">
        <f t="shared" si="18"/>
        <v>5.5</v>
      </c>
      <c r="R109" s="36" t="str">
        <f t="shared" si="19"/>
        <v/>
      </c>
      <c r="S109" s="36">
        <f t="shared" si="20"/>
        <v>29700</v>
      </c>
      <c r="T109" s="38">
        <f t="shared" si="14"/>
        <v>-29700</v>
      </c>
      <c r="U109" s="44">
        <f t="shared" si="28"/>
        <v>2694808</v>
      </c>
      <c r="V109" s="18">
        <f t="shared" si="21"/>
        <v>55000</v>
      </c>
      <c r="W109" s="18">
        <f t="shared" si="22"/>
        <v>0</v>
      </c>
      <c r="AG109" s="18">
        <f t="shared" ref="AG109:AG127" si="29">IF(C109="B",1,0)</f>
        <v>0</v>
      </c>
      <c r="AH109" s="18">
        <f t="shared" ref="AH109:AH127" si="30">IF(C109="S",1,0)</f>
        <v>1</v>
      </c>
      <c r="AI109" s="18">
        <f t="shared" ref="AI109:AI127" si="31">IF(N109="○",1,0)</f>
        <v>0</v>
      </c>
      <c r="AJ109" s="18">
        <f t="shared" ref="AJ109:AJ127" si="32">IF(N109="X",1,0)</f>
        <v>1</v>
      </c>
      <c r="AK109" s="18">
        <f t="shared" ref="AK109:AK127" si="33">IF(N109="C",1,0)</f>
        <v>0</v>
      </c>
    </row>
    <row r="110" spans="1:37" ht="20.100000000000001" customHeight="1">
      <c r="A110" s="27">
        <v>106</v>
      </c>
      <c r="B110" s="18" t="s">
        <v>80</v>
      </c>
      <c r="C110" s="18" t="s">
        <v>79</v>
      </c>
      <c r="D110" s="18" t="s">
        <v>149</v>
      </c>
      <c r="E110" s="55">
        <v>0.29166666666666669</v>
      </c>
      <c r="F110" s="18">
        <v>179.887</v>
      </c>
      <c r="G110" s="18">
        <v>180.29300000000001</v>
      </c>
      <c r="H110" s="18">
        <v>2</v>
      </c>
      <c r="I110" s="58">
        <v>179.86699999999999</v>
      </c>
      <c r="J110" s="18">
        <v>180.31299999999999</v>
      </c>
      <c r="K110" s="18">
        <v>0.44500000000000001</v>
      </c>
      <c r="L110" s="18">
        <v>0.66700000000000004</v>
      </c>
      <c r="M110" s="67">
        <v>179.2</v>
      </c>
      <c r="N110" s="18" t="s">
        <v>171</v>
      </c>
      <c r="P110" s="18">
        <f t="shared" si="26"/>
        <v>44.5</v>
      </c>
      <c r="Q110" s="23">
        <f t="shared" si="18"/>
        <v>6.7</v>
      </c>
      <c r="R110" s="36" t="str">
        <f t="shared" si="19"/>
        <v/>
      </c>
      <c r="S110" s="36">
        <f t="shared" si="20"/>
        <v>29815</v>
      </c>
      <c r="T110" s="38">
        <f t="shared" si="14"/>
        <v>-29815</v>
      </c>
      <c r="U110" s="44">
        <f t="shared" si="28"/>
        <v>2664993</v>
      </c>
      <c r="V110" s="18">
        <f t="shared" si="21"/>
        <v>67000</v>
      </c>
      <c r="W110" s="18">
        <f t="shared" si="22"/>
        <v>0</v>
      </c>
      <c r="X110" s="34"/>
      <c r="Y110" s="34"/>
      <c r="Z110" s="34"/>
      <c r="AA110" s="18">
        <f>O110-P110</f>
        <v>-44.5</v>
      </c>
      <c r="AG110" s="18">
        <f t="shared" si="29"/>
        <v>0</v>
      </c>
      <c r="AH110" s="18">
        <f t="shared" si="30"/>
        <v>1</v>
      </c>
      <c r="AI110" s="18">
        <f t="shared" si="31"/>
        <v>0</v>
      </c>
      <c r="AJ110" s="18">
        <f t="shared" si="32"/>
        <v>1</v>
      </c>
      <c r="AK110" s="18">
        <f t="shared" si="33"/>
        <v>0</v>
      </c>
    </row>
    <row r="111" spans="1:37" ht="20.100000000000001" customHeight="1">
      <c r="A111" s="18">
        <v>107</v>
      </c>
      <c r="B111" s="18" t="s">
        <v>80</v>
      </c>
      <c r="C111" s="18" t="s">
        <v>80</v>
      </c>
      <c r="D111" s="18" t="s">
        <v>150</v>
      </c>
      <c r="E111" s="55">
        <v>0.41666666666666669</v>
      </c>
      <c r="F111" s="18">
        <v>179.011</v>
      </c>
      <c r="G111" s="18">
        <v>178.55500000000001</v>
      </c>
      <c r="H111" s="18">
        <v>2</v>
      </c>
      <c r="I111" s="58">
        <v>179.03100000000001</v>
      </c>
      <c r="J111" s="18">
        <v>178.535</v>
      </c>
      <c r="K111" s="18">
        <v>0.496</v>
      </c>
      <c r="L111" s="18">
        <v>0.74399999999999999</v>
      </c>
      <c r="M111" s="67">
        <v>179.77500000000001</v>
      </c>
      <c r="N111" s="18" t="s">
        <v>170</v>
      </c>
      <c r="O111" s="18">
        <f t="shared" si="17"/>
        <v>74.400000000000006</v>
      </c>
      <c r="Q111" s="23">
        <f t="shared" si="18"/>
        <v>6</v>
      </c>
      <c r="R111" s="36">
        <f t="shared" si="19"/>
        <v>44640</v>
      </c>
      <c r="S111" s="36" t="str">
        <f t="shared" si="20"/>
        <v/>
      </c>
      <c r="T111" s="38">
        <f t="shared" si="14"/>
        <v>44640</v>
      </c>
      <c r="U111" s="44">
        <f t="shared" si="28"/>
        <v>2709633</v>
      </c>
      <c r="V111" s="18">
        <f t="shared" si="21"/>
        <v>60000</v>
      </c>
      <c r="W111" s="18">
        <f t="shared" si="22"/>
        <v>1</v>
      </c>
      <c r="AG111" s="18">
        <f t="shared" si="29"/>
        <v>1</v>
      </c>
      <c r="AH111" s="18">
        <f t="shared" si="30"/>
        <v>0</v>
      </c>
      <c r="AI111" s="18">
        <f t="shared" si="31"/>
        <v>1</v>
      </c>
      <c r="AJ111" s="18">
        <f t="shared" si="32"/>
        <v>0</v>
      </c>
      <c r="AK111" s="18">
        <f t="shared" si="33"/>
        <v>0</v>
      </c>
    </row>
    <row r="112" spans="1:37" ht="20.100000000000001" customHeight="1">
      <c r="A112" s="27">
        <v>108</v>
      </c>
      <c r="B112" s="18" t="s">
        <v>80</v>
      </c>
      <c r="C112" s="18" t="s">
        <v>80</v>
      </c>
      <c r="D112" s="18" t="s">
        <v>96</v>
      </c>
      <c r="E112" s="55">
        <v>0.41666666666666669</v>
      </c>
      <c r="F112" s="18">
        <v>177.95699999999999</v>
      </c>
      <c r="G112" s="18">
        <v>177.5</v>
      </c>
      <c r="H112" s="18">
        <v>2</v>
      </c>
      <c r="I112" s="58">
        <v>177.977</v>
      </c>
      <c r="J112" s="18">
        <v>177.48</v>
      </c>
      <c r="K112" s="18">
        <v>0.497</v>
      </c>
      <c r="L112" s="18">
        <v>0.745</v>
      </c>
      <c r="M112" s="67">
        <v>178.72200000000001</v>
      </c>
      <c r="N112" s="18" t="s">
        <v>170</v>
      </c>
      <c r="O112" s="18">
        <f t="shared" si="17"/>
        <v>74.5</v>
      </c>
      <c r="Q112" s="23">
        <f t="shared" si="18"/>
        <v>6</v>
      </c>
      <c r="R112" s="36">
        <f t="shared" si="19"/>
        <v>44700</v>
      </c>
      <c r="S112" s="36" t="str">
        <f t="shared" si="20"/>
        <v/>
      </c>
      <c r="T112" s="38">
        <f t="shared" si="14"/>
        <v>44700</v>
      </c>
      <c r="U112" s="44">
        <f t="shared" si="28"/>
        <v>2754333</v>
      </c>
      <c r="V112" s="18">
        <f t="shared" si="21"/>
        <v>60000</v>
      </c>
      <c r="W112" s="18">
        <f t="shared" si="22"/>
        <v>1</v>
      </c>
      <c r="AG112" s="18">
        <f t="shared" si="29"/>
        <v>1</v>
      </c>
      <c r="AH112" s="18">
        <f t="shared" si="30"/>
        <v>0</v>
      </c>
      <c r="AI112" s="18">
        <f t="shared" si="31"/>
        <v>1</v>
      </c>
      <c r="AJ112" s="18">
        <f t="shared" si="32"/>
        <v>0</v>
      </c>
      <c r="AK112" s="18">
        <f t="shared" si="33"/>
        <v>0</v>
      </c>
    </row>
    <row r="113" spans="1:37" ht="20.100000000000001" customHeight="1">
      <c r="A113" s="18">
        <v>109</v>
      </c>
      <c r="B113" s="18" t="s">
        <v>80</v>
      </c>
      <c r="C113" s="18" t="s">
        <v>80</v>
      </c>
      <c r="D113" s="18" t="s">
        <v>151</v>
      </c>
      <c r="E113" s="55">
        <v>0.41666666666666669</v>
      </c>
      <c r="F113" s="18">
        <v>178.00200000000001</v>
      </c>
      <c r="G113" s="18">
        <v>177.578</v>
      </c>
      <c r="H113" s="18">
        <v>2</v>
      </c>
      <c r="I113" s="58">
        <v>178.02199999999999</v>
      </c>
      <c r="J113" s="18">
        <v>177.55799999999999</v>
      </c>
      <c r="K113" s="18">
        <v>0.46300000000000002</v>
      </c>
      <c r="L113" s="18">
        <v>0.69399999999999995</v>
      </c>
      <c r="M113" s="67">
        <v>178.71600000000001</v>
      </c>
      <c r="N113" s="18" t="s">
        <v>170</v>
      </c>
      <c r="O113" s="18">
        <f t="shared" si="17"/>
        <v>69.400000000000006</v>
      </c>
      <c r="Q113" s="23">
        <f t="shared" si="18"/>
        <v>6.4</v>
      </c>
      <c r="R113" s="36">
        <f t="shared" si="19"/>
        <v>44416</v>
      </c>
      <c r="S113" s="36" t="str">
        <f t="shared" si="20"/>
        <v/>
      </c>
      <c r="T113" s="38">
        <f t="shared" si="14"/>
        <v>44416</v>
      </c>
      <c r="U113" s="44">
        <f t="shared" si="28"/>
        <v>2798749</v>
      </c>
      <c r="V113" s="18">
        <f t="shared" si="21"/>
        <v>64000</v>
      </c>
      <c r="W113" s="18">
        <f t="shared" si="22"/>
        <v>1</v>
      </c>
      <c r="AG113" s="18">
        <f t="shared" si="29"/>
        <v>1</v>
      </c>
      <c r="AH113" s="18">
        <f t="shared" si="30"/>
        <v>0</v>
      </c>
      <c r="AI113" s="18">
        <f t="shared" si="31"/>
        <v>1</v>
      </c>
      <c r="AJ113" s="18">
        <f t="shared" si="32"/>
        <v>0</v>
      </c>
      <c r="AK113" s="18">
        <f t="shared" si="33"/>
        <v>0</v>
      </c>
    </row>
    <row r="114" spans="1:37" ht="20.100000000000001" customHeight="1">
      <c r="A114" s="27">
        <v>110</v>
      </c>
      <c r="B114" s="18" t="s">
        <v>80</v>
      </c>
      <c r="C114" s="18" t="s">
        <v>80</v>
      </c>
      <c r="D114" s="18" t="s">
        <v>152</v>
      </c>
      <c r="E114" s="55">
        <v>0.70833333333333337</v>
      </c>
      <c r="F114" s="18">
        <v>177.833</v>
      </c>
      <c r="G114" s="18">
        <v>177.39400000000001</v>
      </c>
      <c r="H114" s="18">
        <v>2</v>
      </c>
      <c r="I114" s="58">
        <v>177.85300000000001</v>
      </c>
      <c r="J114" s="18">
        <v>177.374</v>
      </c>
      <c r="K114" s="18">
        <v>0.47899999999999998</v>
      </c>
      <c r="L114" s="18">
        <v>0.71799999999999997</v>
      </c>
      <c r="M114" s="67">
        <v>178.571</v>
      </c>
      <c r="N114" s="18" t="s">
        <v>170</v>
      </c>
      <c r="O114" s="18">
        <f t="shared" si="17"/>
        <v>71.8</v>
      </c>
      <c r="Q114" s="23">
        <f t="shared" si="18"/>
        <v>6.2</v>
      </c>
      <c r="R114" s="36">
        <f t="shared" si="19"/>
        <v>44516</v>
      </c>
      <c r="S114" s="36" t="str">
        <f t="shared" si="20"/>
        <v/>
      </c>
      <c r="T114" s="38">
        <f t="shared" si="14"/>
        <v>44516</v>
      </c>
      <c r="U114" s="44">
        <f t="shared" si="28"/>
        <v>2843265</v>
      </c>
      <c r="V114" s="18">
        <f t="shared" si="21"/>
        <v>62000</v>
      </c>
      <c r="W114" s="18">
        <f t="shared" si="22"/>
        <v>1</v>
      </c>
      <c r="AG114" s="18">
        <f t="shared" si="29"/>
        <v>1</v>
      </c>
      <c r="AH114" s="18">
        <f t="shared" si="30"/>
        <v>0</v>
      </c>
      <c r="AI114" s="18">
        <f t="shared" si="31"/>
        <v>1</v>
      </c>
      <c r="AJ114" s="18">
        <f t="shared" si="32"/>
        <v>0</v>
      </c>
      <c r="AK114" s="18">
        <f t="shared" si="33"/>
        <v>0</v>
      </c>
    </row>
    <row r="115" spans="1:37" ht="20.100000000000001" customHeight="1">
      <c r="A115" s="18">
        <v>111</v>
      </c>
      <c r="B115" s="18" t="s">
        <v>80</v>
      </c>
      <c r="C115" s="18" t="s">
        <v>80</v>
      </c>
      <c r="D115" s="18" t="s">
        <v>152</v>
      </c>
      <c r="E115" s="55">
        <v>0.5</v>
      </c>
      <c r="F115" s="18">
        <v>177.18899999999999</v>
      </c>
      <c r="G115" s="18">
        <v>176.786</v>
      </c>
      <c r="H115" s="18">
        <v>2</v>
      </c>
      <c r="I115" s="58">
        <v>177.209</v>
      </c>
      <c r="J115" s="18">
        <v>176.76599999999999</v>
      </c>
      <c r="K115" s="18">
        <v>0.443</v>
      </c>
      <c r="L115" s="18">
        <v>0.66400000000000003</v>
      </c>
      <c r="M115" s="67">
        <v>177.87299999999999</v>
      </c>
      <c r="N115" s="18" t="s">
        <v>170</v>
      </c>
      <c r="O115" s="18">
        <f t="shared" si="17"/>
        <v>66.400000000000006</v>
      </c>
      <c r="Q115" s="23">
        <f t="shared" si="18"/>
        <v>6.7</v>
      </c>
      <c r="R115" s="36">
        <f t="shared" si="19"/>
        <v>44488</v>
      </c>
      <c r="S115" s="36" t="str">
        <f t="shared" si="20"/>
        <v/>
      </c>
      <c r="T115" s="38">
        <f t="shared" si="14"/>
        <v>44488</v>
      </c>
      <c r="U115" s="44">
        <f t="shared" si="28"/>
        <v>2887753</v>
      </c>
      <c r="V115" s="18">
        <f t="shared" si="21"/>
        <v>67000</v>
      </c>
      <c r="W115" s="18">
        <f t="shared" si="22"/>
        <v>1</v>
      </c>
      <c r="AG115" s="18">
        <f t="shared" si="29"/>
        <v>1</v>
      </c>
      <c r="AH115" s="18">
        <f t="shared" si="30"/>
        <v>0</v>
      </c>
      <c r="AI115" s="18">
        <f t="shared" si="31"/>
        <v>1</v>
      </c>
      <c r="AJ115" s="18">
        <f t="shared" si="32"/>
        <v>0</v>
      </c>
      <c r="AK115" s="18">
        <f t="shared" si="33"/>
        <v>0</v>
      </c>
    </row>
    <row r="116" spans="1:37" ht="20.100000000000001" customHeight="1">
      <c r="A116" s="27">
        <v>112</v>
      </c>
      <c r="B116" s="18" t="s">
        <v>80</v>
      </c>
      <c r="C116" s="18" t="s">
        <v>80</v>
      </c>
      <c r="D116" s="18" t="s">
        <v>152</v>
      </c>
      <c r="E116" s="55">
        <v>0.125</v>
      </c>
      <c r="F116" s="18">
        <v>177</v>
      </c>
      <c r="G116" s="18">
        <v>176.59200000000001</v>
      </c>
      <c r="H116" s="18">
        <v>2</v>
      </c>
      <c r="I116" s="58">
        <v>177.02</v>
      </c>
      <c r="J116" s="18">
        <v>176.572</v>
      </c>
      <c r="K116" s="18">
        <v>0.44800000000000001</v>
      </c>
      <c r="L116" s="18">
        <v>0.67200000000000004</v>
      </c>
      <c r="M116" s="67">
        <v>177.69200000000001</v>
      </c>
      <c r="N116" s="18" t="s">
        <v>170</v>
      </c>
      <c r="O116" s="18">
        <f t="shared" si="17"/>
        <v>67.2</v>
      </c>
      <c r="Q116" s="23">
        <f t="shared" si="18"/>
        <v>6.6</v>
      </c>
      <c r="R116" s="36">
        <f t="shared" si="19"/>
        <v>44352</v>
      </c>
      <c r="S116" s="36" t="str">
        <f t="shared" si="20"/>
        <v/>
      </c>
      <c r="T116" s="38">
        <f t="shared" si="14"/>
        <v>44352</v>
      </c>
      <c r="U116" s="44">
        <f t="shared" si="28"/>
        <v>2932105</v>
      </c>
      <c r="V116" s="18">
        <f t="shared" si="21"/>
        <v>66000</v>
      </c>
      <c r="W116" s="18">
        <f t="shared" si="22"/>
        <v>1</v>
      </c>
      <c r="AG116" s="18">
        <f t="shared" si="29"/>
        <v>1</v>
      </c>
      <c r="AH116" s="18">
        <f t="shared" si="30"/>
        <v>0</v>
      </c>
      <c r="AI116" s="18">
        <f t="shared" si="31"/>
        <v>1</v>
      </c>
      <c r="AJ116" s="18">
        <f t="shared" si="32"/>
        <v>0</v>
      </c>
      <c r="AK116" s="18">
        <f t="shared" si="33"/>
        <v>0</v>
      </c>
    </row>
    <row r="117" spans="1:37" ht="20.100000000000001" customHeight="1">
      <c r="A117" s="18">
        <v>113</v>
      </c>
      <c r="B117" s="18" t="s">
        <v>79</v>
      </c>
      <c r="C117" s="18" t="s">
        <v>80</v>
      </c>
      <c r="D117" s="18" t="s">
        <v>153</v>
      </c>
      <c r="E117" s="55">
        <v>0.66666666666666663</v>
      </c>
      <c r="F117" s="18">
        <v>176.304</v>
      </c>
      <c r="G117" s="18">
        <v>175.70400000000001</v>
      </c>
      <c r="H117" s="18">
        <v>2</v>
      </c>
      <c r="I117" s="58">
        <v>176.32400000000001</v>
      </c>
      <c r="J117" s="18">
        <v>175.684</v>
      </c>
      <c r="K117" s="18">
        <v>0.64</v>
      </c>
      <c r="L117" s="18">
        <v>0.96</v>
      </c>
      <c r="M117" s="67">
        <v>177.28399999999999</v>
      </c>
      <c r="N117" s="18" t="s">
        <v>171</v>
      </c>
      <c r="P117" s="18">
        <f t="shared" si="26"/>
        <v>64</v>
      </c>
      <c r="Q117" s="23">
        <f t="shared" si="18"/>
        <v>4.5999999999999996</v>
      </c>
      <c r="R117" s="36" t="str">
        <f t="shared" si="19"/>
        <v/>
      </c>
      <c r="S117" s="36">
        <f t="shared" si="20"/>
        <v>29440</v>
      </c>
      <c r="T117" s="38">
        <f t="shared" si="14"/>
        <v>-29440</v>
      </c>
      <c r="U117" s="44">
        <f t="shared" si="28"/>
        <v>2902665</v>
      </c>
      <c r="V117" s="18">
        <f t="shared" si="21"/>
        <v>46000</v>
      </c>
      <c r="W117" s="18">
        <f t="shared" si="22"/>
        <v>0</v>
      </c>
      <c r="AG117" s="18">
        <f t="shared" si="29"/>
        <v>1</v>
      </c>
      <c r="AH117" s="18">
        <f t="shared" si="30"/>
        <v>0</v>
      </c>
      <c r="AI117" s="18">
        <f t="shared" si="31"/>
        <v>0</v>
      </c>
      <c r="AJ117" s="18">
        <f t="shared" si="32"/>
        <v>1</v>
      </c>
      <c r="AK117" s="18">
        <f t="shared" si="33"/>
        <v>0</v>
      </c>
    </row>
    <row r="118" spans="1:37" ht="20.100000000000001" customHeight="1">
      <c r="A118" s="27">
        <v>114</v>
      </c>
      <c r="B118" s="18" t="s">
        <v>79</v>
      </c>
      <c r="C118" s="18" t="s">
        <v>79</v>
      </c>
      <c r="D118" s="18" t="s">
        <v>154</v>
      </c>
      <c r="E118" s="55">
        <v>0.20833333333333334</v>
      </c>
      <c r="F118" s="18">
        <v>177.28899999999999</v>
      </c>
      <c r="G118" s="18">
        <v>177.494</v>
      </c>
      <c r="H118" s="18">
        <v>2</v>
      </c>
      <c r="I118" s="58">
        <v>177.26900000000001</v>
      </c>
      <c r="J118" s="18">
        <v>177.51400000000001</v>
      </c>
      <c r="K118" s="18">
        <v>0.245</v>
      </c>
      <c r="L118" s="18">
        <v>0.36699999999999999</v>
      </c>
      <c r="M118" s="67">
        <v>176.90199999999999</v>
      </c>
      <c r="N118" s="18" t="s">
        <v>170</v>
      </c>
      <c r="O118" s="18">
        <f t="shared" si="17"/>
        <v>36.700000000000003</v>
      </c>
      <c r="Q118" s="23">
        <f t="shared" si="18"/>
        <v>12.2</v>
      </c>
      <c r="R118" s="36">
        <f t="shared" si="19"/>
        <v>44774</v>
      </c>
      <c r="S118" s="36" t="str">
        <f t="shared" si="20"/>
        <v/>
      </c>
      <c r="T118" s="38">
        <f t="shared" si="14"/>
        <v>44774</v>
      </c>
      <c r="U118" s="44">
        <f t="shared" si="28"/>
        <v>2947439</v>
      </c>
      <c r="V118" s="18">
        <f t="shared" si="21"/>
        <v>122000</v>
      </c>
      <c r="W118" s="18">
        <f t="shared" si="22"/>
        <v>1</v>
      </c>
      <c r="AG118" s="18">
        <f t="shared" si="29"/>
        <v>0</v>
      </c>
      <c r="AH118" s="18">
        <f t="shared" si="30"/>
        <v>1</v>
      </c>
      <c r="AI118" s="18">
        <f t="shared" si="31"/>
        <v>1</v>
      </c>
      <c r="AJ118" s="18">
        <f t="shared" si="32"/>
        <v>0</v>
      </c>
      <c r="AK118" s="18">
        <f t="shared" si="33"/>
        <v>0</v>
      </c>
    </row>
    <row r="119" spans="1:37" ht="20.100000000000001" customHeight="1">
      <c r="A119" s="18">
        <v>115</v>
      </c>
      <c r="B119" s="18" t="s">
        <v>80</v>
      </c>
      <c r="C119" s="18" t="s">
        <v>80</v>
      </c>
      <c r="D119" s="18" t="s">
        <v>155</v>
      </c>
      <c r="E119" s="55">
        <v>0.41666666666666669</v>
      </c>
      <c r="F119" s="18">
        <v>178.64099999999999</v>
      </c>
      <c r="G119" s="18">
        <v>178.06899999999999</v>
      </c>
      <c r="H119" s="18">
        <v>2</v>
      </c>
      <c r="I119" s="58">
        <v>178.661</v>
      </c>
      <c r="J119" s="18">
        <v>178.04900000000001</v>
      </c>
      <c r="K119" s="18">
        <v>0.61099999999999999</v>
      </c>
      <c r="L119" s="18">
        <v>0.91600000000000004</v>
      </c>
      <c r="M119" s="67">
        <v>179.577</v>
      </c>
      <c r="N119" s="18" t="s">
        <v>170</v>
      </c>
      <c r="O119" s="18">
        <f t="shared" si="17"/>
        <v>91.6</v>
      </c>
      <c r="Q119" s="23">
        <f t="shared" si="18"/>
        <v>4.9000000000000004</v>
      </c>
      <c r="R119" s="36">
        <f t="shared" si="19"/>
        <v>44884</v>
      </c>
      <c r="S119" s="36" t="str">
        <f t="shared" si="20"/>
        <v/>
      </c>
      <c r="T119" s="38">
        <f t="shared" si="14"/>
        <v>44884</v>
      </c>
      <c r="U119" s="44">
        <f t="shared" si="28"/>
        <v>2992323</v>
      </c>
      <c r="V119" s="18">
        <f t="shared" si="21"/>
        <v>49000</v>
      </c>
      <c r="W119" s="18">
        <f t="shared" si="22"/>
        <v>1</v>
      </c>
      <c r="AG119" s="18">
        <f t="shared" si="29"/>
        <v>1</v>
      </c>
      <c r="AH119" s="18">
        <f t="shared" si="30"/>
        <v>0</v>
      </c>
      <c r="AI119" s="18">
        <f t="shared" si="31"/>
        <v>1</v>
      </c>
      <c r="AJ119" s="18">
        <f t="shared" si="32"/>
        <v>0</v>
      </c>
      <c r="AK119" s="18">
        <f t="shared" si="33"/>
        <v>0</v>
      </c>
    </row>
    <row r="120" spans="1:37" ht="20.100000000000001" customHeight="1">
      <c r="A120" s="27">
        <v>116</v>
      </c>
      <c r="B120" s="18" t="s">
        <v>80</v>
      </c>
      <c r="C120" s="18" t="s">
        <v>80</v>
      </c>
      <c r="D120" s="18" t="s">
        <v>155</v>
      </c>
      <c r="E120" s="55">
        <v>0.33333333333333331</v>
      </c>
      <c r="F120" s="18">
        <v>178.3</v>
      </c>
      <c r="G120" s="18">
        <v>178.02199999999999</v>
      </c>
      <c r="H120" s="18">
        <v>2</v>
      </c>
      <c r="I120" s="58">
        <v>178.32</v>
      </c>
      <c r="J120" s="18">
        <v>178.00200000000001</v>
      </c>
      <c r="K120" s="18">
        <v>0.317</v>
      </c>
      <c r="L120" s="18">
        <v>0.47499999999999998</v>
      </c>
      <c r="M120" s="67">
        <v>178.79499999999999</v>
      </c>
      <c r="N120" s="18" t="s">
        <v>170</v>
      </c>
      <c r="O120" s="18">
        <f t="shared" si="17"/>
        <v>47.5</v>
      </c>
      <c r="Q120" s="23">
        <f t="shared" si="18"/>
        <v>9.4</v>
      </c>
      <c r="R120" s="36">
        <f t="shared" si="19"/>
        <v>44650</v>
      </c>
      <c r="S120" s="36" t="str">
        <f t="shared" si="20"/>
        <v/>
      </c>
      <c r="T120" s="38">
        <f t="shared" si="14"/>
        <v>44650</v>
      </c>
      <c r="U120" s="44">
        <f t="shared" si="28"/>
        <v>3036973</v>
      </c>
      <c r="V120" s="18">
        <f t="shared" si="21"/>
        <v>94000</v>
      </c>
      <c r="W120" s="18">
        <f t="shared" si="22"/>
        <v>1</v>
      </c>
      <c r="AG120" s="18">
        <f t="shared" si="29"/>
        <v>1</v>
      </c>
      <c r="AH120" s="18">
        <f t="shared" si="30"/>
        <v>0</v>
      </c>
      <c r="AI120" s="18">
        <f t="shared" si="31"/>
        <v>1</v>
      </c>
      <c r="AJ120" s="18">
        <f t="shared" si="32"/>
        <v>0</v>
      </c>
      <c r="AK120" s="18">
        <f t="shared" si="33"/>
        <v>0</v>
      </c>
    </row>
    <row r="121" spans="1:37" ht="20.100000000000001" customHeight="1">
      <c r="A121" s="18">
        <v>117</v>
      </c>
      <c r="B121" s="18" t="s">
        <v>80</v>
      </c>
      <c r="C121" s="18" t="s">
        <v>80</v>
      </c>
      <c r="D121" s="18" t="s">
        <v>156</v>
      </c>
      <c r="E121" s="55">
        <v>0.66666666666666663</v>
      </c>
      <c r="F121" s="18">
        <v>178.06200000000001</v>
      </c>
      <c r="G121" s="18">
        <v>177.81</v>
      </c>
      <c r="H121" s="18">
        <v>2</v>
      </c>
      <c r="I121" s="58">
        <v>178.08199999999999</v>
      </c>
      <c r="J121" s="18">
        <v>177.79</v>
      </c>
      <c r="K121" s="18">
        <v>0.29199999999999998</v>
      </c>
      <c r="L121" s="18">
        <v>0.438</v>
      </c>
      <c r="M121" s="67">
        <v>178.52</v>
      </c>
      <c r="N121" s="18" t="s">
        <v>171</v>
      </c>
      <c r="P121" s="18">
        <f t="shared" si="26"/>
        <v>29.2</v>
      </c>
      <c r="Q121" s="23">
        <f t="shared" si="18"/>
        <v>10.199999999999999</v>
      </c>
      <c r="R121" s="36" t="str">
        <f t="shared" si="19"/>
        <v/>
      </c>
      <c r="S121" s="36">
        <f t="shared" si="20"/>
        <v>29784</v>
      </c>
      <c r="T121" s="38">
        <f t="shared" si="14"/>
        <v>-29784</v>
      </c>
      <c r="U121" s="44">
        <f t="shared" si="28"/>
        <v>3007189</v>
      </c>
      <c r="V121" s="18">
        <f t="shared" si="21"/>
        <v>102000</v>
      </c>
      <c r="W121" s="18">
        <f t="shared" si="22"/>
        <v>0</v>
      </c>
      <c r="AG121" s="18">
        <f t="shared" si="29"/>
        <v>1</v>
      </c>
      <c r="AH121" s="18">
        <f t="shared" si="30"/>
        <v>0</v>
      </c>
      <c r="AI121" s="18">
        <f t="shared" si="31"/>
        <v>0</v>
      </c>
      <c r="AJ121" s="18">
        <f t="shared" si="32"/>
        <v>1</v>
      </c>
      <c r="AK121" s="18">
        <f t="shared" si="33"/>
        <v>0</v>
      </c>
    </row>
    <row r="122" spans="1:37" ht="20.100000000000001" customHeight="1">
      <c r="A122" s="27">
        <v>118</v>
      </c>
      <c r="B122" s="18" t="s">
        <v>80</v>
      </c>
      <c r="C122" s="18" t="s">
        <v>80</v>
      </c>
      <c r="D122" s="18" t="s">
        <v>156</v>
      </c>
      <c r="E122" s="55">
        <v>0.41666666666666669</v>
      </c>
      <c r="F122" s="18">
        <v>177.697</v>
      </c>
      <c r="G122" s="18">
        <v>177.52099999999999</v>
      </c>
      <c r="H122" s="18">
        <v>2</v>
      </c>
      <c r="I122" s="58">
        <v>177.71700000000001</v>
      </c>
      <c r="J122" s="18">
        <v>177.501</v>
      </c>
      <c r="K122" s="18">
        <v>0.216</v>
      </c>
      <c r="L122" s="18">
        <v>0.32400000000000001</v>
      </c>
      <c r="M122" s="67">
        <v>178.041</v>
      </c>
      <c r="N122" s="18" t="s">
        <v>170</v>
      </c>
      <c r="O122" s="18">
        <f t="shared" si="17"/>
        <v>32.4</v>
      </c>
      <c r="Q122" s="23">
        <f t="shared" si="18"/>
        <v>13.8</v>
      </c>
      <c r="R122" s="36">
        <f t="shared" si="19"/>
        <v>44712</v>
      </c>
      <c r="S122" s="36" t="str">
        <f t="shared" si="20"/>
        <v/>
      </c>
      <c r="T122" s="38">
        <f t="shared" si="14"/>
        <v>44712</v>
      </c>
      <c r="U122" s="44">
        <f t="shared" si="28"/>
        <v>3051901</v>
      </c>
      <c r="V122" s="18">
        <f t="shared" si="21"/>
        <v>138000</v>
      </c>
      <c r="W122" s="18">
        <f t="shared" si="22"/>
        <v>1</v>
      </c>
      <c r="AG122" s="18">
        <f t="shared" si="29"/>
        <v>1</v>
      </c>
      <c r="AH122" s="18">
        <f t="shared" si="30"/>
        <v>0</v>
      </c>
      <c r="AI122" s="18">
        <f t="shared" si="31"/>
        <v>1</v>
      </c>
      <c r="AJ122" s="18">
        <f t="shared" si="32"/>
        <v>0</v>
      </c>
      <c r="AK122" s="18">
        <f t="shared" si="33"/>
        <v>0</v>
      </c>
    </row>
    <row r="123" spans="1:37" ht="20.100000000000001" customHeight="1">
      <c r="A123" s="18">
        <v>119</v>
      </c>
      <c r="B123" s="18" t="s">
        <v>80</v>
      </c>
      <c r="C123" s="18" t="s">
        <v>80</v>
      </c>
      <c r="D123" s="18" t="s">
        <v>156</v>
      </c>
      <c r="E123" s="55">
        <v>0.125</v>
      </c>
      <c r="F123" s="18">
        <v>177.57300000000001</v>
      </c>
      <c r="G123" s="18">
        <v>177.24199999999999</v>
      </c>
      <c r="H123" s="18">
        <v>2</v>
      </c>
      <c r="I123" s="58">
        <v>177.59299999999999</v>
      </c>
      <c r="J123" s="18">
        <v>177.22200000000001</v>
      </c>
      <c r="K123" s="18">
        <v>0.37</v>
      </c>
      <c r="L123" s="18">
        <v>0.55500000000000005</v>
      </c>
      <c r="M123" s="67">
        <v>178.148</v>
      </c>
      <c r="N123" s="18" t="s">
        <v>170</v>
      </c>
      <c r="O123" s="18">
        <f t="shared" si="17"/>
        <v>55.5</v>
      </c>
      <c r="Q123" s="23">
        <f t="shared" si="18"/>
        <v>8.1</v>
      </c>
      <c r="R123" s="36">
        <f t="shared" si="19"/>
        <v>44955</v>
      </c>
      <c r="S123" s="36" t="str">
        <f t="shared" si="20"/>
        <v/>
      </c>
      <c r="T123" s="38">
        <f t="shared" si="14"/>
        <v>44955</v>
      </c>
      <c r="U123" s="44">
        <f t="shared" si="28"/>
        <v>3096856</v>
      </c>
      <c r="V123" s="18">
        <f t="shared" si="21"/>
        <v>81000</v>
      </c>
      <c r="W123" s="18">
        <f t="shared" si="22"/>
        <v>1</v>
      </c>
      <c r="AG123" s="18">
        <f t="shared" si="29"/>
        <v>1</v>
      </c>
      <c r="AH123" s="18">
        <f t="shared" si="30"/>
        <v>0</v>
      </c>
      <c r="AI123" s="18">
        <f t="shared" si="31"/>
        <v>1</v>
      </c>
      <c r="AJ123" s="18">
        <f t="shared" si="32"/>
        <v>0</v>
      </c>
      <c r="AK123" s="18">
        <f t="shared" si="33"/>
        <v>0</v>
      </c>
    </row>
    <row r="124" spans="1:37" ht="20.100000000000001" customHeight="1">
      <c r="A124" s="27">
        <v>120</v>
      </c>
      <c r="B124" s="18" t="s">
        <v>79</v>
      </c>
      <c r="C124" s="18" t="s">
        <v>80</v>
      </c>
      <c r="D124" s="18" t="s">
        <v>157</v>
      </c>
      <c r="E124" s="55">
        <v>0.83333333333333337</v>
      </c>
      <c r="F124" s="18">
        <v>177.45699999999999</v>
      </c>
      <c r="G124" s="18">
        <v>177.20699999999999</v>
      </c>
      <c r="H124" s="18">
        <v>2</v>
      </c>
      <c r="I124" s="58">
        <v>177.477</v>
      </c>
      <c r="J124" s="18">
        <v>177.18700000000001</v>
      </c>
      <c r="K124" s="18">
        <v>0.28899999999999998</v>
      </c>
      <c r="L124" s="18">
        <v>0.433</v>
      </c>
      <c r="M124" s="67">
        <v>177.91</v>
      </c>
      <c r="N124" s="18" t="s">
        <v>171</v>
      </c>
      <c r="P124" s="18">
        <f t="shared" si="26"/>
        <v>28.9</v>
      </c>
      <c r="Q124" s="23">
        <f t="shared" si="18"/>
        <v>10.3</v>
      </c>
      <c r="R124" s="36" t="str">
        <f t="shared" si="19"/>
        <v/>
      </c>
      <c r="S124" s="36">
        <f t="shared" si="20"/>
        <v>29767</v>
      </c>
      <c r="T124" s="38">
        <f t="shared" si="14"/>
        <v>-29767</v>
      </c>
      <c r="U124" s="44">
        <f t="shared" si="28"/>
        <v>3067089</v>
      </c>
      <c r="V124" s="18">
        <f t="shared" si="21"/>
        <v>103000</v>
      </c>
      <c r="W124" s="18">
        <f t="shared" si="22"/>
        <v>0</v>
      </c>
      <c r="AG124" s="18">
        <f t="shared" si="29"/>
        <v>1</v>
      </c>
      <c r="AH124" s="18">
        <f t="shared" si="30"/>
        <v>0</v>
      </c>
      <c r="AI124" s="18">
        <f t="shared" si="31"/>
        <v>0</v>
      </c>
      <c r="AJ124" s="18">
        <f t="shared" si="32"/>
        <v>1</v>
      </c>
      <c r="AK124" s="18">
        <f t="shared" si="33"/>
        <v>0</v>
      </c>
    </row>
    <row r="125" spans="1:37" ht="20.100000000000001" customHeight="1">
      <c r="A125" s="18">
        <v>121</v>
      </c>
      <c r="B125" s="18" t="s">
        <v>80</v>
      </c>
      <c r="C125" s="18" t="s">
        <v>80</v>
      </c>
      <c r="D125" s="18" t="s">
        <v>158</v>
      </c>
      <c r="E125" s="55">
        <v>0.29166666666666669</v>
      </c>
      <c r="F125" s="18">
        <v>178.02199999999999</v>
      </c>
      <c r="G125" s="18">
        <v>177.66300000000001</v>
      </c>
      <c r="H125" s="18">
        <v>2</v>
      </c>
      <c r="I125" s="18">
        <v>178.042</v>
      </c>
      <c r="J125" s="18">
        <v>177.643</v>
      </c>
      <c r="K125" s="18">
        <v>0.39900000000000002</v>
      </c>
      <c r="L125" s="18">
        <v>0.59799999999999998</v>
      </c>
      <c r="M125" s="67">
        <v>178.64</v>
      </c>
      <c r="N125" s="18" t="s">
        <v>171</v>
      </c>
      <c r="P125" s="18">
        <f t="shared" si="26"/>
        <v>39.9</v>
      </c>
      <c r="Q125" s="23">
        <f t="shared" si="18"/>
        <v>7.5</v>
      </c>
      <c r="R125" s="36" t="str">
        <f t="shared" si="19"/>
        <v/>
      </c>
      <c r="S125" s="36">
        <f t="shared" si="20"/>
        <v>29925</v>
      </c>
      <c r="T125" s="38">
        <f t="shared" si="14"/>
        <v>-29925</v>
      </c>
      <c r="U125" s="44">
        <f t="shared" si="28"/>
        <v>3037164</v>
      </c>
      <c r="V125" s="18">
        <f t="shared" si="21"/>
        <v>75000</v>
      </c>
      <c r="W125" s="18">
        <f t="shared" si="22"/>
        <v>0</v>
      </c>
      <c r="AG125" s="18">
        <f t="shared" si="29"/>
        <v>1</v>
      </c>
      <c r="AH125" s="18">
        <f t="shared" si="30"/>
        <v>0</v>
      </c>
      <c r="AI125" s="18">
        <f t="shared" si="31"/>
        <v>0</v>
      </c>
      <c r="AJ125" s="18">
        <f t="shared" si="32"/>
        <v>1</v>
      </c>
      <c r="AK125" s="18">
        <f t="shared" si="33"/>
        <v>0</v>
      </c>
    </row>
    <row r="126" spans="1:37" ht="20.100000000000001" customHeight="1">
      <c r="A126" s="27">
        <v>122</v>
      </c>
      <c r="B126" s="18" t="s">
        <v>79</v>
      </c>
      <c r="C126" s="18" t="s">
        <v>80</v>
      </c>
      <c r="D126" s="18" t="s">
        <v>158</v>
      </c>
      <c r="E126" s="55">
        <v>0.125</v>
      </c>
      <c r="F126" s="18">
        <v>177.98699999999999</v>
      </c>
      <c r="G126" s="18">
        <v>177.42400000000001</v>
      </c>
      <c r="H126" s="18">
        <v>2</v>
      </c>
      <c r="I126" s="18">
        <v>178.00700000000001</v>
      </c>
      <c r="J126" s="18">
        <v>177.404</v>
      </c>
      <c r="K126" s="18">
        <v>0.60299999999999998</v>
      </c>
      <c r="L126" s="18">
        <v>0.90400000000000003</v>
      </c>
      <c r="M126" s="67">
        <v>178.911</v>
      </c>
      <c r="N126" s="18" t="s">
        <v>171</v>
      </c>
      <c r="P126" s="18">
        <f t="shared" si="26"/>
        <v>60.3</v>
      </c>
      <c r="Q126" s="23">
        <f t="shared" si="18"/>
        <v>4.9000000000000004</v>
      </c>
      <c r="R126" s="36" t="str">
        <f t="shared" si="19"/>
        <v/>
      </c>
      <c r="S126" s="36">
        <f t="shared" si="20"/>
        <v>29547</v>
      </c>
      <c r="T126" s="38">
        <f t="shared" si="14"/>
        <v>-29547</v>
      </c>
      <c r="U126" s="44">
        <f t="shared" si="28"/>
        <v>3007617</v>
      </c>
      <c r="V126" s="18">
        <f t="shared" si="21"/>
        <v>49000</v>
      </c>
      <c r="W126" s="18">
        <f t="shared" si="22"/>
        <v>0</v>
      </c>
      <c r="AG126" s="18">
        <f t="shared" si="29"/>
        <v>1</v>
      </c>
      <c r="AH126" s="18">
        <f t="shared" si="30"/>
        <v>0</v>
      </c>
      <c r="AI126" s="18">
        <f t="shared" si="31"/>
        <v>0</v>
      </c>
      <c r="AJ126" s="18">
        <f t="shared" si="32"/>
        <v>1</v>
      </c>
      <c r="AK126" s="18">
        <f t="shared" si="33"/>
        <v>0</v>
      </c>
    </row>
    <row r="127" spans="1:37" ht="20.100000000000001" customHeight="1">
      <c r="A127" s="18">
        <v>123</v>
      </c>
      <c r="B127" s="18" t="s">
        <v>80</v>
      </c>
      <c r="C127" s="18" t="s">
        <v>80</v>
      </c>
      <c r="D127" s="18" t="s">
        <v>159</v>
      </c>
      <c r="E127" s="55">
        <v>0.125</v>
      </c>
      <c r="F127" s="18">
        <v>177.934</v>
      </c>
      <c r="G127" s="18">
        <v>177.69900000000001</v>
      </c>
      <c r="H127" s="18">
        <v>2</v>
      </c>
      <c r="I127" s="18">
        <v>177.95400000000001</v>
      </c>
      <c r="J127" s="18">
        <v>177.679</v>
      </c>
      <c r="K127" s="18">
        <v>0.27500000000000002</v>
      </c>
      <c r="L127" s="18">
        <v>0.41199999999999998</v>
      </c>
      <c r="M127" s="67">
        <v>178.36600000000001</v>
      </c>
      <c r="N127" s="18" t="s">
        <v>171</v>
      </c>
      <c r="P127" s="18">
        <f t="shared" si="26"/>
        <v>27.5</v>
      </c>
      <c r="Q127" s="18">
        <f t="shared" si="18"/>
        <v>10.9</v>
      </c>
      <c r="R127" s="36" t="str">
        <f t="shared" si="19"/>
        <v/>
      </c>
      <c r="S127" s="36">
        <f t="shared" si="20"/>
        <v>29975</v>
      </c>
      <c r="T127" s="38">
        <f t="shared" si="14"/>
        <v>-29975</v>
      </c>
      <c r="U127" s="40">
        <f t="shared" si="28"/>
        <v>2977642</v>
      </c>
      <c r="V127" s="18">
        <f t="shared" si="21"/>
        <v>109000</v>
      </c>
      <c r="W127" s="18">
        <f t="shared" si="22"/>
        <v>0</v>
      </c>
      <c r="AG127" s="18">
        <f t="shared" si="29"/>
        <v>1</v>
      </c>
      <c r="AH127" s="18">
        <f t="shared" si="30"/>
        <v>0</v>
      </c>
      <c r="AI127" s="18">
        <f t="shared" si="31"/>
        <v>0</v>
      </c>
      <c r="AJ127" s="18">
        <f t="shared" si="32"/>
        <v>1</v>
      </c>
      <c r="AK127" s="18">
        <f t="shared" si="33"/>
        <v>0</v>
      </c>
    </row>
    <row r="128" spans="1:37" ht="20.100000000000001" customHeight="1">
      <c r="E128" s="55"/>
      <c r="R128" s="36"/>
      <c r="S128" s="36"/>
      <c r="U128" s="40"/>
    </row>
    <row r="129" spans="5:37" ht="20.100000000000001" customHeight="1">
      <c r="E129" s="55"/>
      <c r="R129" s="36"/>
      <c r="S129" s="36"/>
      <c r="U129" s="40"/>
    </row>
    <row r="130" spans="5:37" ht="20.100000000000001" customHeight="1">
      <c r="E130" s="55"/>
      <c r="R130" s="36"/>
      <c r="S130" s="36"/>
      <c r="U130" s="40"/>
    </row>
    <row r="131" spans="5:37" ht="20.100000000000001" customHeight="1">
      <c r="E131" s="55"/>
      <c r="R131" s="36"/>
      <c r="S131" s="36"/>
      <c r="U131" s="40"/>
      <c r="AG131" s="18">
        <f>SUM(AG5:AG130)</f>
        <v>87</v>
      </c>
      <c r="AH131" s="18">
        <f>SUM(AH5:AH130)</f>
        <v>36</v>
      </c>
      <c r="AI131" s="18">
        <f>SUM(AI5:AI130)</f>
        <v>73</v>
      </c>
      <c r="AJ131" s="18">
        <f>SUM(AJ5:AJ130)</f>
        <v>43</v>
      </c>
      <c r="AK131" s="18">
        <f>SUM(AK5:AK130)</f>
        <v>7</v>
      </c>
    </row>
    <row r="132" spans="5:37" ht="20.100000000000001" customHeight="1">
      <c r="E132" s="55"/>
      <c r="Q132" s="34"/>
      <c r="T132" s="36"/>
      <c r="U132" s="34"/>
      <c r="V132" s="34"/>
    </row>
    <row r="133" spans="5:37" ht="20.100000000000001" customHeight="1">
      <c r="E133" s="55"/>
      <c r="O133" s="18">
        <f>MAX(O5:O127)</f>
        <v>356.5</v>
      </c>
      <c r="R133" s="36">
        <f>SUM(R5:R131)</f>
        <v>3257010</v>
      </c>
      <c r="S133" s="36">
        <f>SUM(S5:S131)</f>
        <v>1279368</v>
      </c>
      <c r="T133" s="36">
        <f>SUM(T5:T131)</f>
        <v>1977642</v>
      </c>
    </row>
    <row r="134" spans="5:37" ht="20.100000000000001" customHeight="1">
      <c r="E134" s="55"/>
      <c r="S134" s="40">
        <f>R133-S133</f>
        <v>1977642</v>
      </c>
    </row>
    <row r="135" spans="5:37" ht="20.100000000000001" customHeight="1">
      <c r="E135" s="55"/>
    </row>
    <row r="136" spans="5:37" ht="20.100000000000001" customHeight="1">
      <c r="E136" s="55"/>
      <c r="R136" s="40"/>
      <c r="S136" s="40"/>
      <c r="T136" s="40"/>
    </row>
    <row r="137" spans="5:37" ht="20.100000000000001" customHeight="1">
      <c r="E137" s="55"/>
    </row>
    <row r="138" spans="5:37" ht="20.100000000000001" customHeight="1">
      <c r="E138" s="55"/>
    </row>
    <row r="139" spans="5:37" ht="20.100000000000001" customHeight="1">
      <c r="E139" s="55"/>
    </row>
    <row r="140" spans="5:37" ht="20.100000000000001" customHeight="1">
      <c r="E140" s="55"/>
    </row>
    <row r="141" spans="5:37" ht="20.100000000000001" customHeight="1">
      <c r="E141" s="55"/>
    </row>
    <row r="142" spans="5:37" ht="20.100000000000001" customHeight="1">
      <c r="E142" s="55"/>
    </row>
    <row r="143" spans="5:37" ht="20.100000000000001" customHeight="1">
      <c r="E143" s="55"/>
    </row>
    <row r="144" spans="5:37" ht="20.100000000000001" customHeight="1">
      <c r="E144" s="55"/>
    </row>
    <row r="145" spans="5:5" ht="20.100000000000001" customHeight="1">
      <c r="E145" s="55"/>
    </row>
    <row r="146" spans="5:5" ht="20.100000000000001" customHeight="1">
      <c r="E146" s="55"/>
    </row>
    <row r="147" spans="5:5" ht="20.100000000000001" customHeight="1">
      <c r="E147" s="55"/>
    </row>
    <row r="148" spans="5:5" ht="20.100000000000001" customHeight="1">
      <c r="E148" s="55"/>
    </row>
    <row r="227" spans="23:23" ht="20.100000000000001" customHeight="1">
      <c r="W227" s="18">
        <f>IF(O205&gt;1,1,0)</f>
        <v>0</v>
      </c>
    </row>
    <row r="228" spans="23:23" ht="20.100000000000001" customHeight="1">
      <c r="W228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3622047244094491" bottom="0.74803149606299213" header="0.39370078740157483" footer="0.31496062992125984"/>
  <pageSetup paperSize="9" scale="60" firstPageNumber="42949631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8"/>
  <sheetViews>
    <sheetView topLeftCell="L1" zoomScale="85" zoomScaleNormal="85" zoomScaleSheetLayoutView="100" workbookViewId="0">
      <selection activeCell="AB35" sqref="AB35:AE36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162</v>
      </c>
      <c r="S1" s="45" t="s">
        <v>87</v>
      </c>
      <c r="T1" s="60">
        <v>1</v>
      </c>
      <c r="V1" s="18" t="s">
        <v>86</v>
      </c>
    </row>
    <row r="2" spans="1:37" ht="20.100000000000001" customHeight="1">
      <c r="D2" s="18" t="s">
        <v>163</v>
      </c>
      <c r="F2" s="18" t="s">
        <v>164</v>
      </c>
      <c r="Q2" s="18" t="s">
        <v>89</v>
      </c>
      <c r="S2" s="45" t="s">
        <v>60</v>
      </c>
      <c r="T2" s="59">
        <v>1000000</v>
      </c>
      <c r="V2" s="18" t="s">
        <v>61</v>
      </c>
    </row>
    <row r="3" spans="1:37" ht="20.100000000000001" customHeight="1">
      <c r="A3" s="31"/>
      <c r="B3" s="20"/>
      <c r="C3" s="20"/>
      <c r="D3" s="20"/>
      <c r="E3" s="56" t="s">
        <v>165</v>
      </c>
      <c r="F3" s="20" t="s">
        <v>39</v>
      </c>
      <c r="G3" s="20" t="s">
        <v>40</v>
      </c>
      <c r="H3" s="20" t="s">
        <v>166</v>
      </c>
      <c r="I3" s="26" t="s">
        <v>167</v>
      </c>
      <c r="J3" s="26" t="s">
        <v>167</v>
      </c>
      <c r="K3" s="20" t="s">
        <v>43</v>
      </c>
      <c r="L3" s="20" t="s">
        <v>42</v>
      </c>
      <c r="M3" s="20"/>
      <c r="N3" s="20"/>
      <c r="O3" s="20"/>
      <c r="P3" s="20"/>
      <c r="Q3" s="20" t="s">
        <v>88</v>
      </c>
      <c r="R3" s="20" t="s">
        <v>62</v>
      </c>
      <c r="S3" s="42"/>
      <c r="T3" s="43"/>
      <c r="U3" s="42"/>
      <c r="V3" s="20" t="s">
        <v>62</v>
      </c>
      <c r="W3" s="21" t="s">
        <v>69</v>
      </c>
    </row>
    <row r="4" spans="1:37" ht="20.100000000000001" customHeight="1">
      <c r="A4" s="32" t="s">
        <v>168</v>
      </c>
      <c r="B4" s="23" t="s">
        <v>78</v>
      </c>
      <c r="C4" s="28" t="s">
        <v>4</v>
      </c>
      <c r="D4" s="28" t="s">
        <v>5</v>
      </c>
      <c r="E4" s="28" t="s">
        <v>72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54</v>
      </c>
      <c r="M4" s="23" t="s">
        <v>41</v>
      </c>
      <c r="N4" s="23" t="s">
        <v>169</v>
      </c>
      <c r="O4" s="35" t="s">
        <v>6</v>
      </c>
      <c r="P4" s="35" t="s">
        <v>7</v>
      </c>
      <c r="Q4" s="35" t="s">
        <v>63</v>
      </c>
      <c r="R4" s="35" t="s">
        <v>65</v>
      </c>
      <c r="S4" s="35" t="s">
        <v>66</v>
      </c>
      <c r="T4" s="39" t="s">
        <v>64</v>
      </c>
      <c r="U4" s="35" t="s">
        <v>67</v>
      </c>
      <c r="V4" s="41">
        <v>0.03</v>
      </c>
      <c r="W4" s="37" t="s">
        <v>68</v>
      </c>
      <c r="X4" s="37"/>
      <c r="Y4" s="37"/>
      <c r="Z4" s="37"/>
      <c r="AG4" s="18" t="s">
        <v>38</v>
      </c>
      <c r="AH4" s="18" t="s">
        <v>56</v>
      </c>
      <c r="AI4" s="18" t="s">
        <v>55</v>
      </c>
      <c r="AJ4" s="18" t="s">
        <v>75</v>
      </c>
      <c r="AK4" s="18" t="s">
        <v>76</v>
      </c>
    </row>
    <row r="5" spans="1:37" ht="20.100000000000001" customHeight="1">
      <c r="A5" s="33">
        <v>1</v>
      </c>
      <c r="B5" s="18" t="s">
        <v>80</v>
      </c>
      <c r="C5" s="18" t="s">
        <v>80</v>
      </c>
      <c r="D5" s="19" t="s">
        <v>97</v>
      </c>
      <c r="E5" s="55">
        <v>0.375</v>
      </c>
      <c r="F5" s="18">
        <v>193.779</v>
      </c>
      <c r="G5" s="18">
        <v>193.465</v>
      </c>
      <c r="H5" s="18">
        <v>2</v>
      </c>
      <c r="I5" s="18">
        <v>193.79900000000001</v>
      </c>
      <c r="J5" s="18">
        <v>193.44499999999999</v>
      </c>
      <c r="K5" s="18">
        <v>0.35399999999999998</v>
      </c>
      <c r="L5" s="18">
        <v>0.70799999999999996</v>
      </c>
      <c r="M5" s="67">
        <v>194.50700000000001</v>
      </c>
      <c r="N5" s="18" t="s">
        <v>170</v>
      </c>
      <c r="O5" s="18">
        <f>ROUNDDOWN(L5*100,3)</f>
        <v>70.8</v>
      </c>
      <c r="Q5" s="18">
        <f>ROUNDDOWN(V5/10000,1)</f>
        <v>8.4</v>
      </c>
      <c r="R5" s="36">
        <f>IF(N5="○",ROUNDDOWN(L5*V5*$T$1,0),"")</f>
        <v>59472</v>
      </c>
      <c r="S5" s="36" t="str">
        <f>IF(N5="X",ROUNDDOWN(K5*V5*$T$1,0),"")</f>
        <v/>
      </c>
      <c r="T5" s="38">
        <f t="shared" ref="T5:T67" si="0">IF(W5=1,R5,S5*-1)</f>
        <v>59472</v>
      </c>
      <c r="U5" s="40">
        <f>T2+T5</f>
        <v>1059472</v>
      </c>
      <c r="V5" s="18">
        <f>ROUNDDOWN(((($T$2*$V$4)/(K5*10000))*10000)/$T$1,-3)</f>
        <v>84000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80</v>
      </c>
      <c r="C6" s="18" t="s">
        <v>80</v>
      </c>
      <c r="D6" s="19" t="s">
        <v>97</v>
      </c>
      <c r="E6" s="55">
        <v>0.125</v>
      </c>
      <c r="F6" s="18">
        <v>193.559</v>
      </c>
      <c r="G6" s="18">
        <v>193.30799999999999</v>
      </c>
      <c r="H6" s="18">
        <v>2</v>
      </c>
      <c r="I6" s="58">
        <v>193.57900000000001</v>
      </c>
      <c r="J6" s="18">
        <v>193.28800000000001</v>
      </c>
      <c r="K6" s="18">
        <v>0.28999999999999998</v>
      </c>
      <c r="L6" s="18">
        <v>0.57999999999999996</v>
      </c>
      <c r="M6" s="67">
        <v>194.15899999999999</v>
      </c>
      <c r="N6" s="18" t="s">
        <v>170</v>
      </c>
      <c r="O6" s="18">
        <f t="shared" ref="O6:O63" si="3">ROUNDDOWN(L6*100,3)</f>
        <v>58</v>
      </c>
      <c r="Q6" s="18">
        <f t="shared" ref="Q6:Q69" si="4">ROUNDDOWN(V6/10000,1)</f>
        <v>10.3</v>
      </c>
      <c r="R6" s="36">
        <f t="shared" ref="R6:R69" si="5">IF(N6="○",ROUNDDOWN(L6*V6*$T$1,0),"")</f>
        <v>59740</v>
      </c>
      <c r="S6" s="36" t="str">
        <f t="shared" ref="S6:S69" si="6">IF(N6="X",ROUNDDOWN(K6*V6*$T$1,0),"")</f>
        <v/>
      </c>
      <c r="T6" s="38">
        <f t="shared" si="0"/>
        <v>59740</v>
      </c>
      <c r="U6" s="40">
        <f>U5+T6</f>
        <v>1119212</v>
      </c>
      <c r="V6" s="18">
        <f t="shared" ref="V6:V69" si="7">ROUNDDOWN(((($T$2*$V$4)/(K6*10000))*10000)/$T$1,-3)</f>
        <v>103000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80</v>
      </c>
      <c r="C7" s="18" t="s">
        <v>80</v>
      </c>
      <c r="D7" s="19" t="s">
        <v>98</v>
      </c>
      <c r="E7" s="55">
        <v>0.375</v>
      </c>
      <c r="F7" s="18">
        <v>192.935</v>
      </c>
      <c r="G7" s="18">
        <v>192.58</v>
      </c>
      <c r="H7" s="18">
        <v>2</v>
      </c>
      <c r="I7" s="18">
        <v>192.95500000000001</v>
      </c>
      <c r="J7" s="18">
        <v>192.56</v>
      </c>
      <c r="K7" s="18">
        <v>0.39500000000000002</v>
      </c>
      <c r="L7" s="18">
        <v>0.79</v>
      </c>
      <c r="M7" s="67">
        <v>193.745</v>
      </c>
      <c r="N7" s="18" t="s">
        <v>170</v>
      </c>
      <c r="O7" s="18">
        <f t="shared" si="3"/>
        <v>79</v>
      </c>
      <c r="Q7" s="18">
        <f t="shared" si="4"/>
        <v>7.5</v>
      </c>
      <c r="R7" s="36">
        <f t="shared" si="5"/>
        <v>59250</v>
      </c>
      <c r="S7" s="36" t="str">
        <f t="shared" si="6"/>
        <v/>
      </c>
      <c r="T7" s="38">
        <f t="shared" si="0"/>
        <v>59250</v>
      </c>
      <c r="U7" s="40">
        <f>U6+T7</f>
        <v>1178462</v>
      </c>
      <c r="V7" s="18">
        <f t="shared" si="7"/>
        <v>75000</v>
      </c>
      <c r="W7" s="18">
        <f t="shared" si="8"/>
        <v>1</v>
      </c>
      <c r="AG7" s="18">
        <f t="shared" si="1"/>
        <v>1</v>
      </c>
      <c r="AH7" s="18">
        <f t="shared" si="2"/>
        <v>0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80</v>
      </c>
      <c r="C8" s="18" t="s">
        <v>80</v>
      </c>
      <c r="D8" s="19" t="s">
        <v>92</v>
      </c>
      <c r="E8" s="55">
        <v>0.45833333333333331</v>
      </c>
      <c r="F8" s="18">
        <v>192.81800000000001</v>
      </c>
      <c r="G8" s="18">
        <v>191.971</v>
      </c>
      <c r="H8" s="18">
        <v>2</v>
      </c>
      <c r="I8" s="58">
        <v>192.83799999999999</v>
      </c>
      <c r="J8" s="18">
        <v>191.95099999999999</v>
      </c>
      <c r="K8" s="18">
        <v>0.88700000000000001</v>
      </c>
      <c r="L8" s="18">
        <v>1.774</v>
      </c>
      <c r="M8" s="67">
        <v>194.61199999999999</v>
      </c>
      <c r="N8" s="18" t="s">
        <v>170</v>
      </c>
      <c r="O8" s="18">
        <f t="shared" si="3"/>
        <v>177.4</v>
      </c>
      <c r="Q8" s="18">
        <f t="shared" si="4"/>
        <v>3.3</v>
      </c>
      <c r="R8" s="36">
        <f t="shared" si="5"/>
        <v>58542</v>
      </c>
      <c r="S8" s="36" t="str">
        <f t="shared" si="6"/>
        <v/>
      </c>
      <c r="T8" s="38">
        <f t="shared" si="0"/>
        <v>58542</v>
      </c>
      <c r="U8" s="40">
        <f>U7+T8</f>
        <v>1237004</v>
      </c>
      <c r="V8" s="18">
        <f t="shared" si="7"/>
        <v>33000</v>
      </c>
      <c r="W8" s="18">
        <f t="shared" si="8"/>
        <v>1</v>
      </c>
      <c r="AG8" s="18">
        <f t="shared" si="1"/>
        <v>1</v>
      </c>
      <c r="AH8" s="18">
        <f t="shared" si="2"/>
        <v>0</v>
      </c>
      <c r="AI8" s="18">
        <f t="shared" si="9"/>
        <v>1</v>
      </c>
      <c r="AJ8" s="18">
        <f t="shared" si="10"/>
        <v>0</v>
      </c>
      <c r="AK8" s="18">
        <f t="shared" si="11"/>
        <v>0</v>
      </c>
    </row>
    <row r="9" spans="1:37" ht="20.100000000000001" customHeight="1">
      <c r="A9" s="33">
        <v>5</v>
      </c>
      <c r="B9" s="18" t="s">
        <v>80</v>
      </c>
      <c r="C9" s="18" t="s">
        <v>80</v>
      </c>
      <c r="D9" s="19" t="s">
        <v>92</v>
      </c>
      <c r="E9" s="55">
        <v>0.20833333333333334</v>
      </c>
      <c r="F9" s="18">
        <v>192.24600000000001</v>
      </c>
      <c r="G9" s="18">
        <v>191.49700000000001</v>
      </c>
      <c r="H9" s="18">
        <v>2</v>
      </c>
      <c r="I9" s="58">
        <v>192.26599999999999</v>
      </c>
      <c r="J9" s="18">
        <v>191.477</v>
      </c>
      <c r="K9" s="18">
        <v>0.78800000000000003</v>
      </c>
      <c r="L9" s="18">
        <v>1.5760000000000001</v>
      </c>
      <c r="M9" s="67">
        <v>193.84200000000001</v>
      </c>
      <c r="N9" s="18" t="s">
        <v>170</v>
      </c>
      <c r="O9" s="18">
        <f t="shared" si="3"/>
        <v>157.6</v>
      </c>
      <c r="Q9" s="18">
        <f t="shared" si="4"/>
        <v>3.8</v>
      </c>
      <c r="R9" s="36">
        <f t="shared" si="5"/>
        <v>59888</v>
      </c>
      <c r="S9" s="36" t="str">
        <f t="shared" si="6"/>
        <v/>
      </c>
      <c r="T9" s="38">
        <f t="shared" si="0"/>
        <v>59888</v>
      </c>
      <c r="U9" s="40">
        <f t="shared" ref="U9:U72" si="12">U8+T9</f>
        <v>1296892</v>
      </c>
      <c r="V9" s="18">
        <f t="shared" si="7"/>
        <v>38000</v>
      </c>
      <c r="W9" s="18">
        <f t="shared" si="8"/>
        <v>1</v>
      </c>
      <c r="AG9" s="18">
        <f t="shared" si="1"/>
        <v>1</v>
      </c>
      <c r="AH9" s="18">
        <f t="shared" si="2"/>
        <v>0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79</v>
      </c>
      <c r="C10" s="18" t="s">
        <v>79</v>
      </c>
      <c r="D10" s="19" t="s">
        <v>99</v>
      </c>
      <c r="E10" s="55">
        <v>0.20833333333333334</v>
      </c>
      <c r="F10" s="18">
        <v>191.65700000000001</v>
      </c>
      <c r="G10" s="18">
        <v>192.059</v>
      </c>
      <c r="H10" s="18">
        <v>2</v>
      </c>
      <c r="I10" s="18">
        <v>191.637</v>
      </c>
      <c r="J10" s="18">
        <v>192.07900000000001</v>
      </c>
      <c r="K10" s="18">
        <v>0.442</v>
      </c>
      <c r="L10" s="18">
        <v>0.88400000000000001</v>
      </c>
      <c r="M10" s="67">
        <v>190.75299999999999</v>
      </c>
      <c r="N10" s="18" t="s">
        <v>171</v>
      </c>
      <c r="P10" s="18">
        <f t="shared" ref="P10:P67" si="13">ROUNDDOWN(K10*100,3)</f>
        <v>44.2</v>
      </c>
      <c r="Q10" s="18">
        <f t="shared" si="4"/>
        <v>6.7</v>
      </c>
      <c r="R10" s="36" t="str">
        <f t="shared" si="5"/>
        <v/>
      </c>
      <c r="S10" s="36">
        <f t="shared" si="6"/>
        <v>29614</v>
      </c>
      <c r="T10" s="38">
        <f t="shared" si="0"/>
        <v>-29614</v>
      </c>
      <c r="U10" s="40">
        <f t="shared" si="12"/>
        <v>1267278</v>
      </c>
      <c r="V10" s="18">
        <f t="shared" si="7"/>
        <v>67000</v>
      </c>
      <c r="W10" s="18">
        <f t="shared" si="8"/>
        <v>0</v>
      </c>
      <c r="AG10" s="18">
        <f t="shared" si="1"/>
        <v>0</v>
      </c>
      <c r="AH10" s="18">
        <f t="shared" si="2"/>
        <v>1</v>
      </c>
      <c r="AI10" s="18">
        <f t="shared" si="9"/>
        <v>0</v>
      </c>
      <c r="AJ10" s="18">
        <f t="shared" si="10"/>
        <v>1</v>
      </c>
      <c r="AK10" s="18">
        <f t="shared" si="11"/>
        <v>0</v>
      </c>
    </row>
    <row r="11" spans="1:37" ht="20.100000000000001" customHeight="1">
      <c r="A11" s="33">
        <v>7</v>
      </c>
      <c r="B11" s="18" t="s">
        <v>79</v>
      </c>
      <c r="C11" s="18" t="s">
        <v>79</v>
      </c>
      <c r="D11" s="19" t="s">
        <v>100</v>
      </c>
      <c r="E11" s="55">
        <v>0.16666666666666666</v>
      </c>
      <c r="F11" s="18">
        <v>192.12799999999999</v>
      </c>
      <c r="G11" s="18">
        <v>192.43600000000001</v>
      </c>
      <c r="H11" s="18">
        <v>2</v>
      </c>
      <c r="I11" s="18">
        <v>192.108</v>
      </c>
      <c r="J11" s="18">
        <v>192.45599999999999</v>
      </c>
      <c r="K11" s="18">
        <v>0.34699999999999998</v>
      </c>
      <c r="L11" s="18">
        <v>0.69399999999999995</v>
      </c>
      <c r="M11" s="67">
        <v>191.41399999999999</v>
      </c>
      <c r="N11" s="18" t="s">
        <v>170</v>
      </c>
      <c r="O11" s="18">
        <f t="shared" si="3"/>
        <v>69.400000000000006</v>
      </c>
      <c r="Q11" s="18">
        <f t="shared" si="4"/>
        <v>8.6</v>
      </c>
      <c r="R11" s="36">
        <f t="shared" si="5"/>
        <v>59684</v>
      </c>
      <c r="S11" s="36" t="str">
        <f t="shared" si="6"/>
        <v/>
      </c>
      <c r="T11" s="38">
        <f t="shared" si="0"/>
        <v>59684</v>
      </c>
      <c r="U11" s="40">
        <f t="shared" si="12"/>
        <v>1326962</v>
      </c>
      <c r="V11" s="18">
        <f t="shared" si="7"/>
        <v>86000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79</v>
      </c>
      <c r="C12" s="18" t="s">
        <v>79</v>
      </c>
      <c r="D12" s="19" t="s">
        <v>101</v>
      </c>
      <c r="E12" s="55">
        <v>0.625</v>
      </c>
      <c r="F12" s="18">
        <v>192.87799999999999</v>
      </c>
      <c r="G12" s="18">
        <v>193.393</v>
      </c>
      <c r="H12" s="18">
        <v>2</v>
      </c>
      <c r="I12" s="18">
        <v>192.858</v>
      </c>
      <c r="J12" s="18">
        <v>193.41300000000001</v>
      </c>
      <c r="K12" s="18">
        <v>0.55500000000000005</v>
      </c>
      <c r="L12" s="18">
        <v>1.1100000000000001</v>
      </c>
      <c r="M12" s="67">
        <v>191.74799999999999</v>
      </c>
      <c r="N12" s="18" t="s">
        <v>170</v>
      </c>
      <c r="O12" s="18">
        <f t="shared" si="3"/>
        <v>111</v>
      </c>
      <c r="Q12" s="18">
        <f t="shared" si="4"/>
        <v>5.4</v>
      </c>
      <c r="R12" s="36">
        <f t="shared" si="5"/>
        <v>59940</v>
      </c>
      <c r="S12" s="36" t="str">
        <f t="shared" si="6"/>
        <v/>
      </c>
      <c r="T12" s="38">
        <f t="shared" si="0"/>
        <v>59940</v>
      </c>
      <c r="U12" s="40">
        <f t="shared" si="12"/>
        <v>1386902</v>
      </c>
      <c r="V12" s="18">
        <f t="shared" si="7"/>
        <v>54000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80</v>
      </c>
      <c r="C13" s="18" t="s">
        <v>80</v>
      </c>
      <c r="D13" s="19" t="s">
        <v>101</v>
      </c>
      <c r="E13" s="55">
        <v>0.41666666666666669</v>
      </c>
      <c r="F13" s="18">
        <v>193.916</v>
      </c>
      <c r="G13" s="18">
        <v>193.60300000000001</v>
      </c>
      <c r="H13" s="18">
        <v>2</v>
      </c>
      <c r="I13" s="18">
        <v>193.93600000000001</v>
      </c>
      <c r="J13" s="18">
        <v>193.583</v>
      </c>
      <c r="K13" s="18">
        <v>0.35299999999999998</v>
      </c>
      <c r="L13" s="18">
        <v>0.70599999999999996</v>
      </c>
      <c r="M13" s="67">
        <v>194.642</v>
      </c>
      <c r="N13" s="18" t="s">
        <v>171</v>
      </c>
      <c r="P13" s="18">
        <f t="shared" si="13"/>
        <v>35.299999999999997</v>
      </c>
      <c r="Q13" s="18">
        <f t="shared" si="4"/>
        <v>8.4</v>
      </c>
      <c r="R13" s="36" t="str">
        <f t="shared" si="5"/>
        <v/>
      </c>
      <c r="S13" s="36">
        <f t="shared" si="6"/>
        <v>29652</v>
      </c>
      <c r="T13" s="38">
        <f t="shared" si="0"/>
        <v>-29652</v>
      </c>
      <c r="U13" s="40">
        <f t="shared" si="12"/>
        <v>1357250</v>
      </c>
      <c r="V13" s="18">
        <f t="shared" si="7"/>
        <v>84000</v>
      </c>
      <c r="W13" s="18">
        <f t="shared" si="8"/>
        <v>0</v>
      </c>
      <c r="AG13" s="18">
        <f t="shared" si="1"/>
        <v>1</v>
      </c>
      <c r="AH13" s="18">
        <f t="shared" si="2"/>
        <v>0</v>
      </c>
      <c r="AI13" s="18">
        <f t="shared" si="9"/>
        <v>0</v>
      </c>
      <c r="AJ13" s="18">
        <f t="shared" si="10"/>
        <v>1</v>
      </c>
      <c r="AK13" s="18">
        <f t="shared" si="11"/>
        <v>0</v>
      </c>
    </row>
    <row r="14" spans="1:37" ht="20.100000000000001" customHeight="1" thickBot="1">
      <c r="A14" s="33">
        <v>10</v>
      </c>
      <c r="B14" s="18" t="s">
        <v>80</v>
      </c>
      <c r="C14" s="18" t="s">
        <v>80</v>
      </c>
      <c r="D14" s="19" t="s">
        <v>101</v>
      </c>
      <c r="E14" s="55">
        <v>4.1666666666666664E-2</v>
      </c>
      <c r="F14" s="18">
        <v>193.57</v>
      </c>
      <c r="G14" s="18">
        <v>193.471</v>
      </c>
      <c r="H14" s="18">
        <v>2</v>
      </c>
      <c r="I14" s="18">
        <v>193.59</v>
      </c>
      <c r="J14" s="18">
        <v>193.45099999999999</v>
      </c>
      <c r="K14" s="18">
        <v>0.13900000000000001</v>
      </c>
      <c r="L14" s="18">
        <v>0.27800000000000002</v>
      </c>
      <c r="M14" s="67">
        <v>193.86799999999999</v>
      </c>
      <c r="N14" s="18" t="s">
        <v>170</v>
      </c>
      <c r="O14" s="18">
        <f t="shared" si="3"/>
        <v>27.8</v>
      </c>
      <c r="Q14" s="18">
        <f t="shared" si="4"/>
        <v>21.5</v>
      </c>
      <c r="R14" s="36">
        <f t="shared" si="5"/>
        <v>59770</v>
      </c>
      <c r="S14" s="36" t="str">
        <f t="shared" si="6"/>
        <v/>
      </c>
      <c r="T14" s="38">
        <f t="shared" si="0"/>
        <v>59770</v>
      </c>
      <c r="U14" s="40">
        <f t="shared" si="12"/>
        <v>1417020</v>
      </c>
      <c r="V14" s="18">
        <f t="shared" si="7"/>
        <v>215000</v>
      </c>
      <c r="W14" s="18">
        <f>IF(O14&gt;1,1,0)</f>
        <v>1</v>
      </c>
      <c r="AB14" s="17" t="s">
        <v>50</v>
      </c>
      <c r="AC14" s="17" t="s">
        <v>176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79</v>
      </c>
      <c r="C15" s="18" t="s">
        <v>80</v>
      </c>
      <c r="D15" s="19" t="s">
        <v>102</v>
      </c>
      <c r="E15" s="55">
        <v>0.375</v>
      </c>
      <c r="F15" s="18">
        <v>193.15199999999999</v>
      </c>
      <c r="G15" s="18">
        <v>192.57900000000001</v>
      </c>
      <c r="H15" s="18">
        <v>2</v>
      </c>
      <c r="I15" s="58">
        <v>193.172</v>
      </c>
      <c r="J15" s="18">
        <v>192.559</v>
      </c>
      <c r="K15" s="18">
        <v>0.61299999999999999</v>
      </c>
      <c r="L15" s="18">
        <v>1.226</v>
      </c>
      <c r="M15" s="67">
        <v>194.398</v>
      </c>
      <c r="N15" s="18" t="s">
        <v>171</v>
      </c>
      <c r="P15" s="18">
        <f t="shared" si="13"/>
        <v>61.3</v>
      </c>
      <c r="Q15" s="18">
        <f t="shared" si="4"/>
        <v>4.8</v>
      </c>
      <c r="R15" s="36" t="str">
        <f t="shared" si="5"/>
        <v/>
      </c>
      <c r="S15" s="36">
        <f t="shared" si="6"/>
        <v>29424</v>
      </c>
      <c r="T15" s="38">
        <f t="shared" si="0"/>
        <v>-29424</v>
      </c>
      <c r="U15" s="40">
        <f t="shared" si="12"/>
        <v>1387596</v>
      </c>
      <c r="V15" s="18">
        <f t="shared" si="7"/>
        <v>48000</v>
      </c>
      <c r="W15" s="18">
        <f t="shared" si="8"/>
        <v>0</v>
      </c>
      <c r="AB15" s="68" t="s">
        <v>8</v>
      </c>
      <c r="AC15" s="69"/>
      <c r="AG15" s="18">
        <f t="shared" si="1"/>
        <v>1</v>
      </c>
      <c r="AH15" s="18">
        <f t="shared" si="2"/>
        <v>0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79</v>
      </c>
      <c r="C16" s="18" t="s">
        <v>79</v>
      </c>
      <c r="D16" s="19" t="s">
        <v>102</v>
      </c>
      <c r="E16" s="55">
        <v>0.16666666666666666</v>
      </c>
      <c r="F16" s="18">
        <v>192.41399999999999</v>
      </c>
      <c r="G16" s="18">
        <v>192.77600000000001</v>
      </c>
      <c r="H16" s="18">
        <v>2</v>
      </c>
      <c r="I16" s="18">
        <v>192.39400000000001</v>
      </c>
      <c r="J16" s="18">
        <v>192.79599999999999</v>
      </c>
      <c r="K16" s="18">
        <v>0.40100000000000002</v>
      </c>
      <c r="L16" s="18">
        <v>0.80200000000000005</v>
      </c>
      <c r="M16" s="67">
        <v>191.59200000000001</v>
      </c>
      <c r="N16" s="18" t="s">
        <v>171</v>
      </c>
      <c r="P16" s="18">
        <f t="shared" si="13"/>
        <v>40.1</v>
      </c>
      <c r="Q16" s="18">
        <f t="shared" si="4"/>
        <v>7.4</v>
      </c>
      <c r="R16" s="36" t="str">
        <f t="shared" si="5"/>
        <v/>
      </c>
      <c r="S16" s="36">
        <f t="shared" si="6"/>
        <v>29674</v>
      </c>
      <c r="T16" s="38">
        <f t="shared" si="0"/>
        <v>-29674</v>
      </c>
      <c r="U16" s="40">
        <f t="shared" si="12"/>
        <v>1357922</v>
      </c>
      <c r="V16" s="18">
        <f t="shared" si="7"/>
        <v>74000</v>
      </c>
      <c r="W16" s="18">
        <f t="shared" si="8"/>
        <v>0</v>
      </c>
      <c r="AB16" s="7" t="s">
        <v>9</v>
      </c>
      <c r="AC16" s="10" t="s">
        <v>178</v>
      </c>
      <c r="AG16" s="18">
        <f t="shared" si="1"/>
        <v>0</v>
      </c>
      <c r="AH16" s="18">
        <f t="shared" si="2"/>
        <v>1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79</v>
      </c>
      <c r="C17" s="18" t="s">
        <v>79</v>
      </c>
      <c r="D17" s="19" t="s">
        <v>103</v>
      </c>
      <c r="E17" s="55">
        <v>0.625</v>
      </c>
      <c r="F17" s="18">
        <v>193.31</v>
      </c>
      <c r="G17" s="18">
        <v>193.54400000000001</v>
      </c>
      <c r="H17" s="18">
        <v>2</v>
      </c>
      <c r="I17" s="18">
        <v>193.29</v>
      </c>
      <c r="J17" s="18">
        <v>193.56399999999999</v>
      </c>
      <c r="K17" s="18">
        <v>0.27400000000000002</v>
      </c>
      <c r="L17" s="18">
        <v>0.54800000000000004</v>
      </c>
      <c r="M17" s="67">
        <v>192.74199999999999</v>
      </c>
      <c r="N17" s="18" t="s">
        <v>170</v>
      </c>
      <c r="O17" s="18">
        <f t="shared" si="3"/>
        <v>54.8</v>
      </c>
      <c r="Q17" s="18">
        <f t="shared" si="4"/>
        <v>10.9</v>
      </c>
      <c r="R17" s="36">
        <f t="shared" si="5"/>
        <v>59732</v>
      </c>
      <c r="S17" s="36" t="str">
        <f t="shared" si="6"/>
        <v/>
      </c>
      <c r="T17" s="38">
        <f t="shared" si="0"/>
        <v>59732</v>
      </c>
      <c r="U17" s="40">
        <f t="shared" si="12"/>
        <v>1417654</v>
      </c>
      <c r="V17" s="18">
        <f t="shared" si="7"/>
        <v>109000</v>
      </c>
      <c r="W17" s="18">
        <f t="shared" si="8"/>
        <v>1</v>
      </c>
      <c r="AB17" s="8" t="s">
        <v>10</v>
      </c>
      <c r="AC17" s="11">
        <f>AG131</f>
        <v>87</v>
      </c>
      <c r="AG17" s="18">
        <f t="shared" si="1"/>
        <v>0</v>
      </c>
      <c r="AH17" s="18">
        <f t="shared" si="2"/>
        <v>1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79</v>
      </c>
      <c r="C18" s="18" t="s">
        <v>79</v>
      </c>
      <c r="D18" s="19" t="s">
        <v>104</v>
      </c>
      <c r="E18" s="55">
        <v>0.83333333333333337</v>
      </c>
      <c r="F18" s="18">
        <v>193.524</v>
      </c>
      <c r="G18" s="18">
        <v>193.892</v>
      </c>
      <c r="H18" s="18">
        <v>2</v>
      </c>
      <c r="I18" s="58">
        <v>193.50399999999999</v>
      </c>
      <c r="J18" s="18">
        <v>193.91200000000001</v>
      </c>
      <c r="K18" s="18">
        <v>0.40799999999999997</v>
      </c>
      <c r="L18" s="18">
        <v>0.81599999999999995</v>
      </c>
      <c r="M18" s="67">
        <v>192.68799999999999</v>
      </c>
      <c r="N18" s="18" t="s">
        <v>171</v>
      </c>
      <c r="P18" s="18">
        <f t="shared" si="13"/>
        <v>40.799999999999997</v>
      </c>
      <c r="Q18" s="18">
        <f t="shared" si="4"/>
        <v>7.3</v>
      </c>
      <c r="R18" s="36" t="str">
        <f t="shared" si="5"/>
        <v/>
      </c>
      <c r="S18" s="36">
        <f t="shared" si="6"/>
        <v>29784</v>
      </c>
      <c r="T18" s="38">
        <f t="shared" si="0"/>
        <v>-29784</v>
      </c>
      <c r="U18" s="40">
        <f t="shared" si="12"/>
        <v>1387870</v>
      </c>
      <c r="V18" s="18">
        <f t="shared" si="7"/>
        <v>73000</v>
      </c>
      <c r="W18" s="18">
        <f t="shared" si="8"/>
        <v>0</v>
      </c>
      <c r="AB18" s="8" t="s">
        <v>11</v>
      </c>
      <c r="AC18" s="11">
        <f>AH131</f>
        <v>36</v>
      </c>
      <c r="AG18" s="18">
        <f t="shared" si="1"/>
        <v>0</v>
      </c>
      <c r="AH18" s="18">
        <f t="shared" si="2"/>
        <v>1</v>
      </c>
      <c r="AI18" s="18">
        <f t="shared" si="9"/>
        <v>0</v>
      </c>
      <c r="AJ18" s="18">
        <f t="shared" si="10"/>
        <v>1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80</v>
      </c>
      <c r="C19" s="18" t="s">
        <v>80</v>
      </c>
      <c r="D19" s="19" t="s">
        <v>104</v>
      </c>
      <c r="E19" s="55">
        <v>0.375</v>
      </c>
      <c r="F19" s="18">
        <v>194.36500000000001</v>
      </c>
      <c r="G19" s="18">
        <v>193.893</v>
      </c>
      <c r="H19" s="18">
        <v>2</v>
      </c>
      <c r="I19" s="58">
        <v>194.38499999999999</v>
      </c>
      <c r="J19" s="18">
        <v>193.87299999999999</v>
      </c>
      <c r="K19" s="18">
        <v>0.51200000000000001</v>
      </c>
      <c r="L19" s="18">
        <v>1.024</v>
      </c>
      <c r="M19" s="67">
        <v>195.40899999999999</v>
      </c>
      <c r="N19" s="18" t="s">
        <v>172</v>
      </c>
      <c r="Q19" s="18">
        <f t="shared" si="4"/>
        <v>5.8</v>
      </c>
      <c r="R19" s="36" t="str">
        <f t="shared" si="5"/>
        <v/>
      </c>
      <c r="S19" s="36" t="str">
        <f t="shared" si="6"/>
        <v/>
      </c>
      <c r="U19" s="40">
        <f t="shared" si="12"/>
        <v>1387870</v>
      </c>
      <c r="V19" s="18">
        <f t="shared" si="7"/>
        <v>58000</v>
      </c>
      <c r="W19" s="18">
        <f t="shared" si="8"/>
        <v>0</v>
      </c>
      <c r="AB19" s="8" t="s">
        <v>12</v>
      </c>
      <c r="AC19" s="11">
        <f>SUM(AC17:AC18)</f>
        <v>123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0</v>
      </c>
      <c r="AK19" s="18">
        <f t="shared" si="11"/>
        <v>1</v>
      </c>
    </row>
    <row r="20" spans="1:37" ht="20.100000000000001" customHeight="1">
      <c r="A20" s="33">
        <v>16</v>
      </c>
      <c r="B20" s="18" t="s">
        <v>80</v>
      </c>
      <c r="C20" s="18" t="s">
        <v>80</v>
      </c>
      <c r="D20" s="19" t="s">
        <v>105</v>
      </c>
      <c r="E20" s="55">
        <v>0.75</v>
      </c>
      <c r="F20" s="18">
        <v>193.643</v>
      </c>
      <c r="G20" s="18">
        <v>193.35599999999999</v>
      </c>
      <c r="H20" s="18">
        <v>2</v>
      </c>
      <c r="I20" s="58">
        <v>193.66300000000001</v>
      </c>
      <c r="J20" s="18">
        <v>193.33600000000001</v>
      </c>
      <c r="K20" s="18">
        <v>0.32600000000000001</v>
      </c>
      <c r="L20" s="18">
        <v>0.65200000000000002</v>
      </c>
      <c r="M20" s="67">
        <v>194.315</v>
      </c>
      <c r="N20" s="18" t="s">
        <v>170</v>
      </c>
      <c r="O20" s="18">
        <f t="shared" si="3"/>
        <v>65.2</v>
      </c>
      <c r="Q20" s="18">
        <f t="shared" si="4"/>
        <v>9.1999999999999993</v>
      </c>
      <c r="R20" s="36">
        <f t="shared" si="5"/>
        <v>59984</v>
      </c>
      <c r="S20" s="36" t="str">
        <f t="shared" si="6"/>
        <v/>
      </c>
      <c r="T20" s="38">
        <f t="shared" si="0"/>
        <v>59984</v>
      </c>
      <c r="U20" s="40">
        <f t="shared" si="12"/>
        <v>1447854</v>
      </c>
      <c r="V20" s="18">
        <f t="shared" si="7"/>
        <v>92000</v>
      </c>
      <c r="W20" s="18">
        <f t="shared" si="8"/>
        <v>1</v>
      </c>
      <c r="AB20" s="8" t="s">
        <v>13</v>
      </c>
      <c r="AC20" s="11">
        <f>AI131</f>
        <v>59</v>
      </c>
      <c r="AG20" s="18">
        <f t="shared" si="1"/>
        <v>1</v>
      </c>
      <c r="AH20" s="18">
        <f t="shared" si="2"/>
        <v>0</v>
      </c>
      <c r="AI20" s="18">
        <f t="shared" si="9"/>
        <v>1</v>
      </c>
      <c r="AJ20" s="18">
        <f t="shared" si="10"/>
        <v>0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80</v>
      </c>
      <c r="C21" s="18" t="s">
        <v>80</v>
      </c>
      <c r="D21" s="19" t="s">
        <v>106</v>
      </c>
      <c r="E21" s="55">
        <v>0.70833333333333337</v>
      </c>
      <c r="F21" s="18">
        <v>193.52099999999999</v>
      </c>
      <c r="G21" s="18">
        <v>193.005</v>
      </c>
      <c r="H21" s="18">
        <v>2</v>
      </c>
      <c r="I21" s="58">
        <v>193.541</v>
      </c>
      <c r="J21" s="18">
        <v>192.98500000000001</v>
      </c>
      <c r="K21" s="18">
        <v>0.55500000000000005</v>
      </c>
      <c r="L21" s="18">
        <v>1.1100000000000001</v>
      </c>
      <c r="M21" s="67">
        <v>194.65100000000001</v>
      </c>
      <c r="N21" s="18" t="s">
        <v>170</v>
      </c>
      <c r="O21" s="18">
        <f t="shared" si="3"/>
        <v>111</v>
      </c>
      <c r="Q21" s="18">
        <f t="shared" si="4"/>
        <v>5.4</v>
      </c>
      <c r="R21" s="36">
        <f t="shared" si="5"/>
        <v>59940</v>
      </c>
      <c r="S21" s="36" t="str">
        <f t="shared" si="6"/>
        <v/>
      </c>
      <c r="T21" s="38">
        <f t="shared" si="0"/>
        <v>59940</v>
      </c>
      <c r="U21" s="40">
        <f t="shared" si="12"/>
        <v>1507794</v>
      </c>
      <c r="V21" s="18">
        <f t="shared" si="7"/>
        <v>54000</v>
      </c>
      <c r="W21" s="18">
        <f t="shared" si="8"/>
        <v>1</v>
      </c>
      <c r="AB21" s="8" t="s">
        <v>14</v>
      </c>
      <c r="AC21" s="12">
        <f>AJ131</f>
        <v>57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80</v>
      </c>
      <c r="C22" s="18" t="s">
        <v>80</v>
      </c>
      <c r="D22" s="19" t="s">
        <v>106</v>
      </c>
      <c r="E22" s="55">
        <v>0.125</v>
      </c>
      <c r="F22" s="18">
        <v>193.017</v>
      </c>
      <c r="G22" s="18">
        <v>192.65899999999999</v>
      </c>
      <c r="H22" s="18">
        <v>2</v>
      </c>
      <c r="I22" s="58">
        <v>193.03700000000001</v>
      </c>
      <c r="J22" s="18">
        <v>192.63900000000001</v>
      </c>
      <c r="K22" s="18">
        <v>0.39700000000000002</v>
      </c>
      <c r="L22" s="18">
        <v>0.79400000000000004</v>
      </c>
      <c r="M22" s="67">
        <v>193.83099999999999</v>
      </c>
      <c r="N22" s="18" t="s">
        <v>170</v>
      </c>
      <c r="O22" s="18">
        <f t="shared" si="3"/>
        <v>79.400000000000006</v>
      </c>
      <c r="Q22" s="18">
        <f t="shared" si="4"/>
        <v>7.5</v>
      </c>
      <c r="R22" s="36">
        <f t="shared" si="5"/>
        <v>59550</v>
      </c>
      <c r="S22" s="36" t="str">
        <f t="shared" si="6"/>
        <v/>
      </c>
      <c r="T22" s="38">
        <f t="shared" si="0"/>
        <v>59550</v>
      </c>
      <c r="U22" s="40">
        <f t="shared" si="12"/>
        <v>1567344</v>
      </c>
      <c r="V22" s="18">
        <f t="shared" si="7"/>
        <v>75000</v>
      </c>
      <c r="W22" s="18">
        <f t="shared" si="8"/>
        <v>1</v>
      </c>
      <c r="AB22" s="8" t="s">
        <v>15</v>
      </c>
      <c r="AC22" s="11" t="s">
        <v>173</v>
      </c>
      <c r="AG22" s="18">
        <f t="shared" si="1"/>
        <v>1</v>
      </c>
      <c r="AH22" s="18">
        <f t="shared" si="2"/>
        <v>0</v>
      </c>
      <c r="AI22" s="18">
        <f t="shared" si="9"/>
        <v>1</v>
      </c>
      <c r="AJ22" s="18">
        <f t="shared" si="10"/>
        <v>0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80</v>
      </c>
      <c r="C23" s="18" t="s">
        <v>80</v>
      </c>
      <c r="D23" s="19" t="s">
        <v>81</v>
      </c>
      <c r="E23" s="55">
        <v>0.33333333333333331</v>
      </c>
      <c r="F23" s="18">
        <v>190.21799999999999</v>
      </c>
      <c r="G23" s="18">
        <v>189.91900000000001</v>
      </c>
      <c r="H23" s="18">
        <v>2</v>
      </c>
      <c r="I23" s="58">
        <v>190.238</v>
      </c>
      <c r="J23" s="18">
        <v>189.899</v>
      </c>
      <c r="K23" s="18">
        <v>0.33800000000000002</v>
      </c>
      <c r="L23" s="18">
        <v>0.67600000000000005</v>
      </c>
      <c r="M23" s="67">
        <v>190.91399999999999</v>
      </c>
      <c r="N23" s="18" t="s">
        <v>170</v>
      </c>
      <c r="O23" s="18">
        <f t="shared" si="3"/>
        <v>67.599999999999994</v>
      </c>
      <c r="Q23" s="18">
        <f t="shared" si="4"/>
        <v>8.8000000000000007</v>
      </c>
      <c r="R23" s="36">
        <f t="shared" si="5"/>
        <v>59488</v>
      </c>
      <c r="S23" s="36" t="str">
        <f t="shared" si="6"/>
        <v/>
      </c>
      <c r="T23" s="38">
        <f t="shared" si="0"/>
        <v>59488</v>
      </c>
      <c r="U23" s="40">
        <f t="shared" si="12"/>
        <v>1626832</v>
      </c>
      <c r="V23" s="18">
        <f t="shared" si="7"/>
        <v>88000</v>
      </c>
      <c r="W23" s="18">
        <f t="shared" si="8"/>
        <v>1</v>
      </c>
      <c r="AB23" s="13" t="s">
        <v>174</v>
      </c>
      <c r="AC23" s="14">
        <f>AK131</f>
        <v>7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80</v>
      </c>
      <c r="C24" s="18" t="s">
        <v>80</v>
      </c>
      <c r="D24" s="19" t="s">
        <v>81</v>
      </c>
      <c r="E24" s="55">
        <v>0.20833333333333334</v>
      </c>
      <c r="F24" s="18">
        <v>190.149</v>
      </c>
      <c r="G24" s="18">
        <v>189.77</v>
      </c>
      <c r="H24" s="18">
        <v>2</v>
      </c>
      <c r="I24" s="58">
        <v>190.16900000000001</v>
      </c>
      <c r="J24" s="18">
        <v>189.75</v>
      </c>
      <c r="K24" s="18">
        <v>0.41899999999999998</v>
      </c>
      <c r="L24" s="18">
        <v>0.83799999999999997</v>
      </c>
      <c r="M24" s="67">
        <v>191.00700000000001</v>
      </c>
      <c r="N24" s="18" t="s">
        <v>170</v>
      </c>
      <c r="O24" s="18">
        <f t="shared" si="3"/>
        <v>83.8</v>
      </c>
      <c r="Q24" s="18">
        <f t="shared" si="4"/>
        <v>7.1</v>
      </c>
      <c r="R24" s="36">
        <f t="shared" si="5"/>
        <v>59498</v>
      </c>
      <c r="S24" s="36" t="str">
        <f t="shared" si="6"/>
        <v/>
      </c>
      <c r="T24" s="38">
        <f t="shared" si="0"/>
        <v>59498</v>
      </c>
      <c r="U24" s="40">
        <f t="shared" si="12"/>
        <v>1686330</v>
      </c>
      <c r="V24" s="18">
        <f t="shared" si="7"/>
        <v>71000</v>
      </c>
      <c r="W24" s="18">
        <f t="shared" si="8"/>
        <v>1</v>
      </c>
      <c r="AB24" s="8" t="s">
        <v>16</v>
      </c>
      <c r="AC24" s="53">
        <f>R133</f>
        <v>3512604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80</v>
      </c>
      <c r="C25" s="18" t="s">
        <v>80</v>
      </c>
      <c r="D25" s="19" t="s">
        <v>107</v>
      </c>
      <c r="E25" s="55">
        <v>0.41666666666666669</v>
      </c>
      <c r="F25" s="18">
        <v>188.76499999999999</v>
      </c>
      <c r="G25" s="18">
        <v>187.631</v>
      </c>
      <c r="H25" s="18">
        <v>2</v>
      </c>
      <c r="I25" s="58">
        <v>188.785</v>
      </c>
      <c r="J25" s="18">
        <v>187.61099999999999</v>
      </c>
      <c r="K25" s="18">
        <v>1.1739999999999999</v>
      </c>
      <c r="L25" s="18">
        <v>2.3479999999999999</v>
      </c>
      <c r="M25" s="67">
        <v>191.13300000000001</v>
      </c>
      <c r="N25" s="18" t="s">
        <v>170</v>
      </c>
      <c r="O25" s="18">
        <f t="shared" si="3"/>
        <v>234.8</v>
      </c>
      <c r="Q25" s="18">
        <f t="shared" si="4"/>
        <v>2.5</v>
      </c>
      <c r="R25" s="36">
        <f t="shared" si="5"/>
        <v>58700</v>
      </c>
      <c r="S25" s="36" t="str">
        <f t="shared" si="6"/>
        <v/>
      </c>
      <c r="T25" s="38">
        <f t="shared" si="0"/>
        <v>58700</v>
      </c>
      <c r="U25" s="40">
        <f t="shared" si="12"/>
        <v>1745030</v>
      </c>
      <c r="V25" s="18">
        <f t="shared" si="7"/>
        <v>25000</v>
      </c>
      <c r="W25" s="18">
        <f t="shared" si="8"/>
        <v>1</v>
      </c>
      <c r="AB25" s="8" t="s">
        <v>17</v>
      </c>
      <c r="AC25" s="54">
        <f>S133</f>
        <v>1695383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80</v>
      </c>
      <c r="C26" s="18" t="s">
        <v>80</v>
      </c>
      <c r="D26" s="19" t="s">
        <v>107</v>
      </c>
      <c r="E26" s="55">
        <v>0.33333333333333331</v>
      </c>
      <c r="F26" s="18">
        <v>187.983</v>
      </c>
      <c r="G26" s="18">
        <v>187.411</v>
      </c>
      <c r="H26" s="18">
        <v>2</v>
      </c>
      <c r="I26" s="58">
        <v>188.00299999999999</v>
      </c>
      <c r="J26" s="18">
        <v>187.39099999999999</v>
      </c>
      <c r="K26" s="18">
        <v>0.61099999999999999</v>
      </c>
      <c r="L26" s="18">
        <v>1.222</v>
      </c>
      <c r="M26" s="67">
        <v>189.22499999999999</v>
      </c>
      <c r="N26" s="18" t="s">
        <v>170</v>
      </c>
      <c r="O26" s="18">
        <f t="shared" si="3"/>
        <v>122.2</v>
      </c>
      <c r="Q26" s="18">
        <f t="shared" si="4"/>
        <v>4.9000000000000004</v>
      </c>
      <c r="R26" s="36">
        <f t="shared" si="5"/>
        <v>59878</v>
      </c>
      <c r="S26" s="36" t="str">
        <f t="shared" si="6"/>
        <v/>
      </c>
      <c r="T26" s="38">
        <f t="shared" si="0"/>
        <v>59878</v>
      </c>
      <c r="U26" s="40">
        <f t="shared" si="12"/>
        <v>1804908</v>
      </c>
      <c r="V26" s="18">
        <f t="shared" si="7"/>
        <v>49000</v>
      </c>
      <c r="W26" s="18">
        <f t="shared" si="8"/>
        <v>1</v>
      </c>
      <c r="AB26" s="8" t="s">
        <v>18</v>
      </c>
      <c r="AC26" s="53">
        <f>AC24-AC25</f>
        <v>1817221</v>
      </c>
      <c r="AG26" s="18">
        <f t="shared" si="1"/>
        <v>1</v>
      </c>
      <c r="AH26" s="18">
        <f t="shared" si="2"/>
        <v>0</v>
      </c>
      <c r="AI26" s="18">
        <f t="shared" si="9"/>
        <v>1</v>
      </c>
      <c r="AJ26" s="18">
        <f t="shared" si="10"/>
        <v>0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80</v>
      </c>
      <c r="C27" s="18" t="s">
        <v>80</v>
      </c>
      <c r="D27" s="19" t="s">
        <v>108</v>
      </c>
      <c r="E27" s="55">
        <v>0.58333333333333337</v>
      </c>
      <c r="F27" s="18">
        <v>187.16499999999999</v>
      </c>
      <c r="G27" s="18">
        <v>186.65</v>
      </c>
      <c r="H27" s="18">
        <v>2</v>
      </c>
      <c r="I27" s="58">
        <v>187.185</v>
      </c>
      <c r="J27" s="18">
        <v>186.63</v>
      </c>
      <c r="K27" s="18">
        <v>0.55500000000000005</v>
      </c>
      <c r="L27" s="18">
        <v>1.1100000000000001</v>
      </c>
      <c r="M27" s="67">
        <v>188.29499999999999</v>
      </c>
      <c r="N27" s="18" t="s">
        <v>171</v>
      </c>
      <c r="P27" s="18">
        <f t="shared" si="13"/>
        <v>55.5</v>
      </c>
      <c r="Q27" s="18">
        <f t="shared" si="4"/>
        <v>5.4</v>
      </c>
      <c r="R27" s="36" t="str">
        <f t="shared" si="5"/>
        <v/>
      </c>
      <c r="S27" s="36">
        <f t="shared" si="6"/>
        <v>29970</v>
      </c>
      <c r="T27" s="38">
        <f t="shared" si="0"/>
        <v>-29970</v>
      </c>
      <c r="U27" s="40">
        <f t="shared" si="12"/>
        <v>1774938</v>
      </c>
      <c r="V27" s="18">
        <f t="shared" si="7"/>
        <v>54000</v>
      </c>
      <c r="W27" s="18">
        <f t="shared" si="8"/>
        <v>0</v>
      </c>
      <c r="AB27" s="8" t="s">
        <v>1</v>
      </c>
      <c r="AC27" s="61">
        <f>ROUNDDOWN(AC24/AC17,3)</f>
        <v>40374.758000000002</v>
      </c>
      <c r="AG27" s="18">
        <f t="shared" si="1"/>
        <v>1</v>
      </c>
      <c r="AH27" s="18">
        <f t="shared" si="2"/>
        <v>0</v>
      </c>
      <c r="AI27" s="18">
        <f t="shared" si="9"/>
        <v>0</v>
      </c>
      <c r="AJ27" s="18">
        <f t="shared" si="10"/>
        <v>1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79</v>
      </c>
      <c r="C28" s="18" t="s">
        <v>79</v>
      </c>
      <c r="D28" s="19" t="s">
        <v>109</v>
      </c>
      <c r="E28" s="55">
        <v>0.375</v>
      </c>
      <c r="F28" s="18">
        <v>187.80600000000001</v>
      </c>
      <c r="G28" s="18">
        <v>188.54900000000001</v>
      </c>
      <c r="H28" s="18">
        <v>2</v>
      </c>
      <c r="I28" s="18">
        <v>187.786</v>
      </c>
      <c r="J28" s="18">
        <v>188.56899999999999</v>
      </c>
      <c r="K28" s="18">
        <v>0.78200000000000003</v>
      </c>
      <c r="L28" s="18">
        <v>1.5640000000000001</v>
      </c>
      <c r="M28" s="67">
        <v>186.22200000000001</v>
      </c>
      <c r="N28" s="18" t="s">
        <v>170</v>
      </c>
      <c r="O28" s="18">
        <f t="shared" si="3"/>
        <v>156.4</v>
      </c>
      <c r="Q28" s="18">
        <f t="shared" si="4"/>
        <v>3.8</v>
      </c>
      <c r="R28" s="36">
        <f t="shared" si="5"/>
        <v>59432</v>
      </c>
      <c r="S28" s="36" t="str">
        <f t="shared" si="6"/>
        <v/>
      </c>
      <c r="T28" s="38">
        <f t="shared" si="0"/>
        <v>59432</v>
      </c>
      <c r="U28" s="40">
        <f t="shared" si="12"/>
        <v>1834370</v>
      </c>
      <c r="V28" s="18">
        <f t="shared" si="7"/>
        <v>38000</v>
      </c>
      <c r="W28" s="18">
        <f t="shared" si="8"/>
        <v>1</v>
      </c>
      <c r="AB28" s="8" t="s">
        <v>2</v>
      </c>
      <c r="AC28" s="61">
        <f>ROUNDDOWN(AC25/AC21,3)</f>
        <v>29743.561000000002</v>
      </c>
      <c r="AG28" s="18">
        <f t="shared" si="1"/>
        <v>0</v>
      </c>
      <c r="AH28" s="18">
        <f t="shared" si="2"/>
        <v>1</v>
      </c>
      <c r="AI28" s="18">
        <f t="shared" si="9"/>
        <v>1</v>
      </c>
      <c r="AJ28" s="18">
        <f t="shared" si="10"/>
        <v>0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79</v>
      </c>
      <c r="C29" s="18" t="s">
        <v>79</v>
      </c>
      <c r="D29" s="19" t="s">
        <v>109</v>
      </c>
      <c r="E29" s="55">
        <v>0.125</v>
      </c>
      <c r="F29" s="18">
        <v>188.947</v>
      </c>
      <c r="G29" s="18">
        <v>189.447</v>
      </c>
      <c r="H29" s="18">
        <v>2</v>
      </c>
      <c r="I29" s="18">
        <v>188.92699999999999</v>
      </c>
      <c r="J29" s="18">
        <v>189.46700000000001</v>
      </c>
      <c r="K29" s="18">
        <v>0.54</v>
      </c>
      <c r="L29" s="18">
        <v>1.08</v>
      </c>
      <c r="M29" s="67">
        <v>187.84700000000001</v>
      </c>
      <c r="N29" s="18" t="s">
        <v>170</v>
      </c>
      <c r="O29" s="18">
        <f t="shared" si="3"/>
        <v>108</v>
      </c>
      <c r="Q29" s="18">
        <f t="shared" si="4"/>
        <v>5.5</v>
      </c>
      <c r="R29" s="36">
        <f t="shared" si="5"/>
        <v>59400</v>
      </c>
      <c r="S29" s="36" t="str">
        <f t="shared" si="6"/>
        <v/>
      </c>
      <c r="T29" s="38">
        <f t="shared" si="0"/>
        <v>59400</v>
      </c>
      <c r="U29" s="40">
        <f t="shared" si="12"/>
        <v>1893770</v>
      </c>
      <c r="V29" s="18">
        <f t="shared" si="7"/>
        <v>55000</v>
      </c>
      <c r="W29" s="18">
        <f t="shared" si="8"/>
        <v>1</v>
      </c>
      <c r="AB29" s="8" t="s">
        <v>19</v>
      </c>
      <c r="AC29" s="11">
        <v>6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79</v>
      </c>
      <c r="C30" s="18" t="s">
        <v>79</v>
      </c>
      <c r="D30" s="19" t="s">
        <v>110</v>
      </c>
      <c r="E30" s="55">
        <v>0.375</v>
      </c>
      <c r="F30" s="18">
        <v>190.93799999999999</v>
      </c>
      <c r="G30" s="18">
        <v>191.39</v>
      </c>
      <c r="H30" s="18">
        <v>2</v>
      </c>
      <c r="I30" s="18">
        <v>190.91800000000001</v>
      </c>
      <c r="J30" s="18">
        <v>191.41</v>
      </c>
      <c r="K30" s="18">
        <v>0.49099999999999999</v>
      </c>
      <c r="L30" s="18">
        <v>0.98199999999999998</v>
      </c>
      <c r="M30" s="67">
        <v>189.93600000000001</v>
      </c>
      <c r="N30" s="18" t="s">
        <v>170</v>
      </c>
      <c r="O30" s="18">
        <f t="shared" si="3"/>
        <v>98.2</v>
      </c>
      <c r="Q30" s="18">
        <f t="shared" si="4"/>
        <v>6.1</v>
      </c>
      <c r="R30" s="36">
        <f t="shared" si="5"/>
        <v>59902</v>
      </c>
      <c r="S30" s="36" t="str">
        <f t="shared" si="6"/>
        <v/>
      </c>
      <c r="T30" s="38">
        <f t="shared" si="0"/>
        <v>59902</v>
      </c>
      <c r="U30" s="40">
        <f t="shared" si="12"/>
        <v>1953672</v>
      </c>
      <c r="V30" s="18">
        <f t="shared" si="7"/>
        <v>61000</v>
      </c>
      <c r="W30" s="18">
        <f t="shared" si="8"/>
        <v>1</v>
      </c>
      <c r="AB30" s="8" t="s">
        <v>20</v>
      </c>
      <c r="AC30" s="11">
        <v>4</v>
      </c>
      <c r="AG30" s="18">
        <f t="shared" si="1"/>
        <v>0</v>
      </c>
      <c r="AH30" s="18">
        <f t="shared" si="2"/>
        <v>1</v>
      </c>
      <c r="AI30" s="18">
        <f t="shared" si="9"/>
        <v>1</v>
      </c>
      <c r="AJ30" s="18">
        <f t="shared" si="10"/>
        <v>0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79</v>
      </c>
      <c r="C31" s="18" t="s">
        <v>79</v>
      </c>
      <c r="D31" s="19" t="s">
        <v>111</v>
      </c>
      <c r="E31" s="55">
        <v>0.58333333333333337</v>
      </c>
      <c r="F31" s="18">
        <v>192.02799999999999</v>
      </c>
      <c r="G31" s="18">
        <v>192.244</v>
      </c>
      <c r="H31" s="18">
        <v>2</v>
      </c>
      <c r="I31" s="18">
        <v>192.00800000000001</v>
      </c>
      <c r="J31" s="18">
        <v>192.26400000000001</v>
      </c>
      <c r="K31" s="18">
        <v>0.25600000000000001</v>
      </c>
      <c r="L31" s="18">
        <v>0.51200000000000001</v>
      </c>
      <c r="M31" s="67">
        <v>191.49600000000001</v>
      </c>
      <c r="N31" s="18" t="s">
        <v>170</v>
      </c>
      <c r="O31" s="18">
        <f t="shared" si="3"/>
        <v>51.2</v>
      </c>
      <c r="Q31" s="18">
        <f t="shared" si="4"/>
        <v>11.7</v>
      </c>
      <c r="R31" s="36">
        <f t="shared" si="5"/>
        <v>59904</v>
      </c>
      <c r="S31" s="36" t="str">
        <f t="shared" si="6"/>
        <v/>
      </c>
      <c r="T31" s="38">
        <f t="shared" si="0"/>
        <v>59904</v>
      </c>
      <c r="U31" s="40">
        <f t="shared" si="12"/>
        <v>2013576</v>
      </c>
      <c r="V31" s="18">
        <f t="shared" si="7"/>
        <v>117000</v>
      </c>
      <c r="W31" s="18">
        <f t="shared" si="8"/>
        <v>1</v>
      </c>
      <c r="AB31" s="8" t="s">
        <v>21</v>
      </c>
      <c r="AC31" s="16">
        <f>O133</f>
        <v>234.8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80</v>
      </c>
      <c r="C32" s="18" t="s">
        <v>79</v>
      </c>
      <c r="D32" s="19" t="s">
        <v>112</v>
      </c>
      <c r="E32" s="55">
        <v>0.45833333333333331</v>
      </c>
      <c r="F32" s="18">
        <v>191.98599999999999</v>
      </c>
      <c r="G32" s="18">
        <v>192.869</v>
      </c>
      <c r="H32" s="18">
        <v>2</v>
      </c>
      <c r="I32" s="18">
        <v>191.96600000000001</v>
      </c>
      <c r="J32" s="18">
        <v>192.88900000000001</v>
      </c>
      <c r="K32" s="18">
        <v>0.92300000000000004</v>
      </c>
      <c r="L32" s="18">
        <v>1.8460000000000001</v>
      </c>
      <c r="M32" s="67">
        <v>190.12</v>
      </c>
      <c r="N32" s="18" t="s">
        <v>171</v>
      </c>
      <c r="P32" s="18">
        <f t="shared" si="13"/>
        <v>92.3</v>
      </c>
      <c r="Q32" s="18">
        <f t="shared" si="4"/>
        <v>3.2</v>
      </c>
      <c r="R32" s="36" t="str">
        <f t="shared" si="5"/>
        <v/>
      </c>
      <c r="S32" s="36">
        <f t="shared" si="6"/>
        <v>29536</v>
      </c>
      <c r="T32" s="38">
        <f t="shared" si="0"/>
        <v>-29536</v>
      </c>
      <c r="U32" s="40">
        <f t="shared" si="12"/>
        <v>1984040</v>
      </c>
      <c r="V32" s="18">
        <f t="shared" si="7"/>
        <v>32000</v>
      </c>
      <c r="W32" s="18">
        <f t="shared" si="8"/>
        <v>0</v>
      </c>
      <c r="AB32" s="9" t="s">
        <v>0</v>
      </c>
      <c r="AC32" s="29">
        <f>ROUNDDOWN((AC20/AC19)*1,2)</f>
        <v>0.47</v>
      </c>
      <c r="AG32" s="18">
        <f t="shared" si="1"/>
        <v>0</v>
      </c>
      <c r="AH32" s="18">
        <f t="shared" si="2"/>
        <v>1</v>
      </c>
      <c r="AI32" s="18">
        <f t="shared" si="9"/>
        <v>0</v>
      </c>
      <c r="AJ32" s="18">
        <f t="shared" si="10"/>
        <v>1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79</v>
      </c>
      <c r="C33" s="18" t="s">
        <v>79</v>
      </c>
      <c r="D33" s="19" t="s">
        <v>113</v>
      </c>
      <c r="E33" s="55">
        <v>0.125</v>
      </c>
      <c r="F33" s="18">
        <v>192.559</v>
      </c>
      <c r="G33" s="18">
        <v>193.00200000000001</v>
      </c>
      <c r="H33" s="18">
        <v>2</v>
      </c>
      <c r="I33" s="58">
        <v>192.53899999999999</v>
      </c>
      <c r="J33" s="18">
        <v>193.02199999999999</v>
      </c>
      <c r="K33" s="18">
        <v>0.48299999999999998</v>
      </c>
      <c r="L33" s="18">
        <v>0.96599999999999997</v>
      </c>
      <c r="M33" s="67">
        <v>191.57300000000001</v>
      </c>
      <c r="N33" s="18" t="s">
        <v>171</v>
      </c>
      <c r="P33" s="18">
        <f t="shared" si="13"/>
        <v>48.3</v>
      </c>
      <c r="Q33" s="18">
        <f t="shared" si="4"/>
        <v>6.2</v>
      </c>
      <c r="R33" s="36" t="str">
        <f t="shared" si="5"/>
        <v/>
      </c>
      <c r="S33" s="36">
        <f t="shared" si="6"/>
        <v>29946</v>
      </c>
      <c r="T33" s="38">
        <f t="shared" si="0"/>
        <v>-29946</v>
      </c>
      <c r="U33" s="40">
        <f t="shared" si="12"/>
        <v>1954094</v>
      </c>
      <c r="V33" s="18">
        <f t="shared" si="7"/>
        <v>62000</v>
      </c>
      <c r="W33" s="18">
        <f t="shared" si="8"/>
        <v>0</v>
      </c>
      <c r="AG33" s="18">
        <f t="shared" si="1"/>
        <v>0</v>
      </c>
      <c r="AH33" s="18">
        <f t="shared" si="2"/>
        <v>1</v>
      </c>
      <c r="AI33" s="18">
        <f t="shared" si="9"/>
        <v>0</v>
      </c>
      <c r="AJ33" s="18">
        <f t="shared" si="10"/>
        <v>1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79</v>
      </c>
      <c r="C34" s="18" t="s">
        <v>79</v>
      </c>
      <c r="D34" s="19" t="s">
        <v>114</v>
      </c>
      <c r="E34" s="55">
        <v>0.79166666666666663</v>
      </c>
      <c r="F34" s="18">
        <v>192.458</v>
      </c>
      <c r="G34" s="18">
        <v>193.37899999999999</v>
      </c>
      <c r="H34" s="18">
        <v>2</v>
      </c>
      <c r="I34" s="58">
        <v>192.43799999999999</v>
      </c>
      <c r="J34" s="18">
        <v>193.399</v>
      </c>
      <c r="K34" s="18">
        <v>0.96099999999999997</v>
      </c>
      <c r="L34" s="18">
        <v>1.9219999999999999</v>
      </c>
      <c r="M34" s="67">
        <v>190.51599999999999</v>
      </c>
      <c r="N34" s="18" t="s">
        <v>171</v>
      </c>
      <c r="P34" s="18">
        <f t="shared" si="13"/>
        <v>96.1</v>
      </c>
      <c r="Q34" s="18">
        <f t="shared" si="4"/>
        <v>3.1</v>
      </c>
      <c r="R34" s="36" t="str">
        <f t="shared" si="5"/>
        <v/>
      </c>
      <c r="S34" s="36">
        <f t="shared" si="6"/>
        <v>29791</v>
      </c>
      <c r="T34" s="38">
        <f t="shared" si="0"/>
        <v>-29791</v>
      </c>
      <c r="U34" s="40">
        <f t="shared" si="12"/>
        <v>1924303</v>
      </c>
      <c r="V34" s="18">
        <f t="shared" si="7"/>
        <v>31000</v>
      </c>
      <c r="W34" s="18">
        <f t="shared" si="8"/>
        <v>0</v>
      </c>
      <c r="AB34" s="49" t="s">
        <v>70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0</v>
      </c>
      <c r="AJ34" s="18">
        <f t="shared" si="10"/>
        <v>1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79</v>
      </c>
      <c r="C35" s="18" t="s">
        <v>80</v>
      </c>
      <c r="D35" s="19" t="s">
        <v>115</v>
      </c>
      <c r="E35" s="55">
        <v>0.58333333333333337</v>
      </c>
      <c r="F35" s="18">
        <v>194.452</v>
      </c>
      <c r="G35" s="18">
        <v>194.071</v>
      </c>
      <c r="H35" s="18">
        <v>2</v>
      </c>
      <c r="I35" s="58">
        <v>194.47200000000001</v>
      </c>
      <c r="J35" s="18">
        <v>194.05099999999999</v>
      </c>
      <c r="K35" s="18">
        <v>0.42099999999999999</v>
      </c>
      <c r="L35" s="18">
        <v>0.84199999999999997</v>
      </c>
      <c r="M35" s="67">
        <v>195.31399999999999</v>
      </c>
      <c r="N35" s="18" t="s">
        <v>171</v>
      </c>
      <c r="P35" s="18">
        <f t="shared" si="13"/>
        <v>42.1</v>
      </c>
      <c r="Q35" s="18">
        <f t="shared" si="4"/>
        <v>7.1</v>
      </c>
      <c r="R35" s="36" t="str">
        <f t="shared" si="5"/>
        <v/>
      </c>
      <c r="S35" s="36">
        <f t="shared" si="6"/>
        <v>29891</v>
      </c>
      <c r="T35" s="38">
        <f t="shared" si="0"/>
        <v>-29891</v>
      </c>
      <c r="U35" s="40">
        <f t="shared" si="12"/>
        <v>1894412</v>
      </c>
      <c r="V35" s="18">
        <f t="shared" si="7"/>
        <v>71000</v>
      </c>
      <c r="W35" s="18">
        <f t="shared" si="8"/>
        <v>0</v>
      </c>
      <c r="AB35" s="45" t="s">
        <v>175</v>
      </c>
      <c r="AC35" s="47">
        <v>0.01</v>
      </c>
      <c r="AD35" s="47">
        <v>0.02</v>
      </c>
      <c r="AE35" s="47">
        <v>0.03</v>
      </c>
      <c r="AG35" s="18">
        <f t="shared" si="1"/>
        <v>1</v>
      </c>
      <c r="AH35" s="18">
        <f t="shared" si="2"/>
        <v>0</v>
      </c>
      <c r="AI35" s="18">
        <f t="shared" si="9"/>
        <v>0</v>
      </c>
      <c r="AJ35" s="18">
        <f t="shared" si="10"/>
        <v>1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79</v>
      </c>
      <c r="C36" s="18" t="s">
        <v>79</v>
      </c>
      <c r="D36" s="19" t="s">
        <v>116</v>
      </c>
      <c r="E36" s="55">
        <v>0.75</v>
      </c>
      <c r="F36" s="18">
        <v>194.76</v>
      </c>
      <c r="G36" s="18">
        <v>195.51599999999999</v>
      </c>
      <c r="H36" s="18">
        <v>2</v>
      </c>
      <c r="I36" s="58">
        <v>194.74</v>
      </c>
      <c r="J36" s="18">
        <v>195.536</v>
      </c>
      <c r="K36" s="18">
        <v>0.79500000000000004</v>
      </c>
      <c r="L36" s="18">
        <v>1.59</v>
      </c>
      <c r="M36" s="67">
        <v>193.15</v>
      </c>
      <c r="N36" s="18" t="s">
        <v>170</v>
      </c>
      <c r="O36" s="18">
        <f t="shared" si="3"/>
        <v>159</v>
      </c>
      <c r="Q36" s="18">
        <f t="shared" si="4"/>
        <v>3.7</v>
      </c>
      <c r="R36" s="36">
        <f t="shared" si="5"/>
        <v>58830</v>
      </c>
      <c r="S36" s="36" t="str">
        <f t="shared" si="6"/>
        <v/>
      </c>
      <c r="T36" s="38">
        <f t="shared" si="0"/>
        <v>58830</v>
      </c>
      <c r="U36" s="40">
        <f t="shared" si="12"/>
        <v>1953242</v>
      </c>
      <c r="V36" s="18">
        <f t="shared" si="7"/>
        <v>37000</v>
      </c>
      <c r="W36" s="18">
        <f t="shared" si="8"/>
        <v>1</v>
      </c>
      <c r="AB36" s="45" t="s">
        <v>71</v>
      </c>
      <c r="AC36" s="46">
        <v>596047</v>
      </c>
      <c r="AD36" s="46">
        <v>1207590</v>
      </c>
      <c r="AE36" s="48">
        <v>1817221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79</v>
      </c>
      <c r="C37" s="18" t="s">
        <v>80</v>
      </c>
      <c r="D37" s="19" t="s">
        <v>116</v>
      </c>
      <c r="E37" s="55">
        <v>0.20833333333333334</v>
      </c>
      <c r="F37" s="18">
        <v>195.02</v>
      </c>
      <c r="G37" s="18">
        <v>194.83199999999999</v>
      </c>
      <c r="H37" s="18">
        <v>2</v>
      </c>
      <c r="I37" s="58">
        <v>195.04</v>
      </c>
      <c r="J37" s="18">
        <v>194.81200000000001</v>
      </c>
      <c r="K37" s="18">
        <v>0.22700000000000001</v>
      </c>
      <c r="L37" s="18">
        <v>0.45400000000000001</v>
      </c>
      <c r="M37" s="67">
        <v>195.494</v>
      </c>
      <c r="N37" s="18" t="s">
        <v>170</v>
      </c>
      <c r="O37" s="18">
        <f t="shared" si="3"/>
        <v>45.4</v>
      </c>
      <c r="Q37" s="18">
        <f t="shared" si="4"/>
        <v>13.2</v>
      </c>
      <c r="R37" s="36">
        <f t="shared" si="5"/>
        <v>59928</v>
      </c>
      <c r="S37" s="36" t="str">
        <f t="shared" si="6"/>
        <v/>
      </c>
      <c r="T37" s="38">
        <f t="shared" si="0"/>
        <v>59928</v>
      </c>
      <c r="U37" s="40">
        <f t="shared" si="12"/>
        <v>2013170</v>
      </c>
      <c r="V37" s="18">
        <f t="shared" si="7"/>
        <v>132000</v>
      </c>
      <c r="W37" s="18">
        <f t="shared" si="8"/>
        <v>1</v>
      </c>
      <c r="Z37" s="40">
        <f>T133</f>
        <v>1817221</v>
      </c>
      <c r="AG37" s="18">
        <f t="shared" si="1"/>
        <v>1</v>
      </c>
      <c r="AH37" s="18">
        <f t="shared" si="2"/>
        <v>0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80</v>
      </c>
      <c r="C38" s="18" t="s">
        <v>80</v>
      </c>
      <c r="D38" s="19" t="s">
        <v>117</v>
      </c>
      <c r="E38" s="55">
        <v>0.375</v>
      </c>
      <c r="F38" s="18">
        <v>195.40100000000001</v>
      </c>
      <c r="G38" s="18">
        <v>195.053</v>
      </c>
      <c r="H38" s="18">
        <v>2</v>
      </c>
      <c r="I38" s="58">
        <v>195.42099999999999</v>
      </c>
      <c r="J38" s="18">
        <v>195.03299999999999</v>
      </c>
      <c r="K38" s="18">
        <v>0.38800000000000001</v>
      </c>
      <c r="L38" s="18">
        <v>0.77600000000000002</v>
      </c>
      <c r="M38" s="67">
        <v>196.197</v>
      </c>
      <c r="N38" s="18" t="s">
        <v>171</v>
      </c>
      <c r="P38" s="18">
        <f t="shared" si="13"/>
        <v>38.799999999999997</v>
      </c>
      <c r="Q38" s="18">
        <f t="shared" si="4"/>
        <v>7.7</v>
      </c>
      <c r="R38" s="36" t="str">
        <f t="shared" si="5"/>
        <v/>
      </c>
      <c r="S38" s="36">
        <f t="shared" si="6"/>
        <v>29876</v>
      </c>
      <c r="T38" s="38">
        <f t="shared" si="0"/>
        <v>-29876</v>
      </c>
      <c r="U38" s="40">
        <f t="shared" si="12"/>
        <v>1983294</v>
      </c>
      <c r="V38" s="18">
        <f t="shared" si="7"/>
        <v>77000</v>
      </c>
      <c r="W38" s="18">
        <f t="shared" si="8"/>
        <v>0</v>
      </c>
      <c r="AG38" s="18">
        <f t="shared" si="1"/>
        <v>1</v>
      </c>
      <c r="AH38" s="18">
        <f t="shared" si="2"/>
        <v>0</v>
      </c>
      <c r="AI38" s="18">
        <f t="shared" si="9"/>
        <v>0</v>
      </c>
      <c r="AJ38" s="18">
        <f t="shared" si="10"/>
        <v>1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80</v>
      </c>
      <c r="C39" s="18" t="s">
        <v>80</v>
      </c>
      <c r="D39" s="19" t="s">
        <v>118</v>
      </c>
      <c r="E39" s="55">
        <v>0.29166666666666669</v>
      </c>
      <c r="F39" s="18">
        <v>195.21700000000001</v>
      </c>
      <c r="G39" s="18">
        <v>194.96100000000001</v>
      </c>
      <c r="H39" s="18">
        <v>2</v>
      </c>
      <c r="I39" s="58">
        <v>195.23699999999999</v>
      </c>
      <c r="J39" s="18">
        <v>194.941</v>
      </c>
      <c r="K39" s="18">
        <v>0.29499999999999998</v>
      </c>
      <c r="L39" s="18">
        <v>0.59</v>
      </c>
      <c r="M39" s="67">
        <v>195.827</v>
      </c>
      <c r="N39" s="18" t="s">
        <v>171</v>
      </c>
      <c r="P39" s="18">
        <f t="shared" si="13"/>
        <v>29.5</v>
      </c>
      <c r="Q39" s="18">
        <f t="shared" si="4"/>
        <v>10.1</v>
      </c>
      <c r="R39" s="36" t="str">
        <f t="shared" si="5"/>
        <v/>
      </c>
      <c r="S39" s="36">
        <f t="shared" si="6"/>
        <v>29795</v>
      </c>
      <c r="T39" s="38">
        <f t="shared" si="0"/>
        <v>-29795</v>
      </c>
      <c r="U39" s="40">
        <f t="shared" si="12"/>
        <v>1953499</v>
      </c>
      <c r="V39" s="18">
        <f t="shared" si="7"/>
        <v>101000</v>
      </c>
      <c r="W39" s="18">
        <f t="shared" si="8"/>
        <v>0</v>
      </c>
      <c r="AG39" s="18">
        <f t="shared" si="1"/>
        <v>1</v>
      </c>
      <c r="AH39" s="18">
        <f t="shared" si="2"/>
        <v>0</v>
      </c>
      <c r="AI39" s="18">
        <f t="shared" si="9"/>
        <v>0</v>
      </c>
      <c r="AJ39" s="18">
        <f t="shared" si="10"/>
        <v>1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79</v>
      </c>
      <c r="C40" s="18" t="s">
        <v>79</v>
      </c>
      <c r="D40" s="19" t="s">
        <v>119</v>
      </c>
      <c r="E40" s="55">
        <v>0.66666666666666663</v>
      </c>
      <c r="F40" s="18">
        <v>194.71799999999999</v>
      </c>
      <c r="G40" s="18">
        <v>195.29499999999999</v>
      </c>
      <c r="H40" s="18">
        <v>2</v>
      </c>
      <c r="I40" s="18">
        <v>194.69800000000001</v>
      </c>
      <c r="J40" s="18">
        <v>195.315</v>
      </c>
      <c r="K40" s="18">
        <v>0.61599999999999999</v>
      </c>
      <c r="L40" s="18">
        <v>1.232</v>
      </c>
      <c r="M40" s="67">
        <v>193.46600000000001</v>
      </c>
      <c r="N40" s="18" t="s">
        <v>171</v>
      </c>
      <c r="P40" s="18">
        <f t="shared" si="13"/>
        <v>61.6</v>
      </c>
      <c r="Q40" s="18">
        <f t="shared" si="4"/>
        <v>4.8</v>
      </c>
      <c r="R40" s="36" t="str">
        <f t="shared" si="5"/>
        <v/>
      </c>
      <c r="S40" s="36">
        <f t="shared" si="6"/>
        <v>29568</v>
      </c>
      <c r="T40" s="38">
        <f t="shared" si="0"/>
        <v>-29568</v>
      </c>
      <c r="U40" s="40">
        <f t="shared" si="12"/>
        <v>1923931</v>
      </c>
      <c r="V40" s="18">
        <f t="shared" si="7"/>
        <v>48000</v>
      </c>
      <c r="W40" s="18">
        <f t="shared" si="8"/>
        <v>0</v>
      </c>
      <c r="AG40" s="18">
        <f t="shared" si="1"/>
        <v>0</v>
      </c>
      <c r="AH40" s="18">
        <f t="shared" si="2"/>
        <v>1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80</v>
      </c>
      <c r="C41" s="18" t="s">
        <v>80</v>
      </c>
      <c r="D41" s="19" t="s">
        <v>119</v>
      </c>
      <c r="E41" s="55">
        <v>0.20833333333333334</v>
      </c>
      <c r="F41" s="18">
        <v>195.35300000000001</v>
      </c>
      <c r="G41" s="18">
        <v>195.203</v>
      </c>
      <c r="H41" s="18">
        <v>2</v>
      </c>
      <c r="I41" s="18">
        <v>195.37299999999999</v>
      </c>
      <c r="J41" s="18">
        <v>195.18299999999999</v>
      </c>
      <c r="K41" s="18">
        <v>0.189</v>
      </c>
      <c r="L41" s="18">
        <v>0.378</v>
      </c>
      <c r="M41" s="67">
        <v>195.751</v>
      </c>
      <c r="N41" s="18" t="s">
        <v>171</v>
      </c>
      <c r="P41" s="18">
        <f t="shared" si="13"/>
        <v>18.899999999999999</v>
      </c>
      <c r="Q41" s="18">
        <f t="shared" si="4"/>
        <v>15.8</v>
      </c>
      <c r="R41" s="36" t="str">
        <f t="shared" si="5"/>
        <v/>
      </c>
      <c r="S41" s="36">
        <f t="shared" si="6"/>
        <v>29862</v>
      </c>
      <c r="T41" s="38">
        <f t="shared" si="0"/>
        <v>-29862</v>
      </c>
      <c r="U41" s="40">
        <f t="shared" si="12"/>
        <v>1894069</v>
      </c>
      <c r="V41" s="18">
        <f t="shared" si="7"/>
        <v>158000</v>
      </c>
      <c r="W41" s="18">
        <f t="shared" si="8"/>
        <v>0</v>
      </c>
      <c r="AG41" s="18">
        <f t="shared" si="1"/>
        <v>1</v>
      </c>
      <c r="AH41" s="18">
        <f t="shared" si="2"/>
        <v>0</v>
      </c>
      <c r="AI41" s="18">
        <f t="shared" si="9"/>
        <v>0</v>
      </c>
      <c r="AJ41" s="18">
        <f t="shared" si="10"/>
        <v>1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80</v>
      </c>
      <c r="C42" s="25" t="s">
        <v>80</v>
      </c>
      <c r="D42" s="30" t="s">
        <v>119</v>
      </c>
      <c r="E42" s="55">
        <v>8.3333333333333329E-2</v>
      </c>
      <c r="F42" s="18">
        <v>195.36699999999999</v>
      </c>
      <c r="G42" s="18">
        <v>195.18199999999999</v>
      </c>
      <c r="H42" s="18">
        <v>2</v>
      </c>
      <c r="I42" s="18">
        <v>195.387</v>
      </c>
      <c r="J42" s="18">
        <v>195.16200000000001</v>
      </c>
      <c r="K42" s="18">
        <v>0.224</v>
      </c>
      <c r="L42" s="18">
        <v>0.44800000000000001</v>
      </c>
      <c r="M42" s="67">
        <v>195.83500000000001</v>
      </c>
      <c r="N42" s="18" t="s">
        <v>171</v>
      </c>
      <c r="P42" s="18">
        <f t="shared" si="13"/>
        <v>22.4</v>
      </c>
      <c r="Q42" s="18">
        <f t="shared" si="4"/>
        <v>13.3</v>
      </c>
      <c r="R42" s="36" t="str">
        <f t="shared" si="5"/>
        <v/>
      </c>
      <c r="S42" s="36">
        <f t="shared" si="6"/>
        <v>29792</v>
      </c>
      <c r="T42" s="38">
        <f t="shared" si="0"/>
        <v>-29792</v>
      </c>
      <c r="U42" s="40">
        <f t="shared" si="12"/>
        <v>1864277</v>
      </c>
      <c r="V42" s="18">
        <f t="shared" si="7"/>
        <v>133000</v>
      </c>
      <c r="W42" s="18">
        <f t="shared" si="8"/>
        <v>0</v>
      </c>
      <c r="AG42" s="18">
        <f t="shared" si="1"/>
        <v>1</v>
      </c>
      <c r="AH42" s="18">
        <f t="shared" si="2"/>
        <v>0</v>
      </c>
      <c r="AI42" s="18">
        <f t="shared" si="9"/>
        <v>0</v>
      </c>
      <c r="AJ42" s="18">
        <f t="shared" si="10"/>
        <v>1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80</v>
      </c>
      <c r="C43" s="18" t="s">
        <v>79</v>
      </c>
      <c r="D43" s="19" t="s">
        <v>120</v>
      </c>
      <c r="E43" s="55">
        <v>0.29166666666666669</v>
      </c>
      <c r="F43" s="18">
        <v>194.85400000000001</v>
      </c>
      <c r="G43" s="18">
        <v>195.06299999999999</v>
      </c>
      <c r="H43" s="18">
        <v>2</v>
      </c>
      <c r="I43" s="58">
        <v>194.834</v>
      </c>
      <c r="J43" s="18">
        <v>195.083</v>
      </c>
      <c r="K43" s="18">
        <v>0.248</v>
      </c>
      <c r="L43" s="18">
        <v>0.496</v>
      </c>
      <c r="M43" s="67">
        <v>194.33799999999999</v>
      </c>
      <c r="N43" s="18" t="s">
        <v>171</v>
      </c>
      <c r="P43" s="18">
        <f t="shared" si="13"/>
        <v>24.8</v>
      </c>
      <c r="Q43" s="18">
        <f t="shared" si="4"/>
        <v>12</v>
      </c>
      <c r="R43" s="36" t="str">
        <f t="shared" si="5"/>
        <v/>
      </c>
      <c r="S43" s="36">
        <f t="shared" si="6"/>
        <v>29760</v>
      </c>
      <c r="T43" s="38">
        <f t="shared" si="0"/>
        <v>-29760</v>
      </c>
      <c r="U43" s="40">
        <f t="shared" si="12"/>
        <v>1834517</v>
      </c>
      <c r="V43" s="18">
        <f t="shared" si="7"/>
        <v>120000</v>
      </c>
      <c r="W43" s="18">
        <f t="shared" si="8"/>
        <v>0</v>
      </c>
      <c r="AG43" s="18">
        <f t="shared" si="1"/>
        <v>0</v>
      </c>
      <c r="AH43" s="18">
        <f t="shared" si="2"/>
        <v>1</v>
      </c>
      <c r="AI43" s="18">
        <f t="shared" si="9"/>
        <v>0</v>
      </c>
      <c r="AJ43" s="18">
        <f t="shared" si="10"/>
        <v>1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80</v>
      </c>
      <c r="C44" s="18" t="s">
        <v>80</v>
      </c>
      <c r="D44" s="19" t="s">
        <v>121</v>
      </c>
      <c r="E44" s="55">
        <v>0.20833333333333334</v>
      </c>
      <c r="F44" s="18">
        <v>193.119</v>
      </c>
      <c r="G44" s="18">
        <v>192.95400000000001</v>
      </c>
      <c r="H44" s="18">
        <v>2</v>
      </c>
      <c r="I44" s="58">
        <v>193.13900000000001</v>
      </c>
      <c r="J44" s="18">
        <v>192.934</v>
      </c>
      <c r="K44" s="18">
        <v>0.20499999999999999</v>
      </c>
      <c r="L44" s="18">
        <v>0.41</v>
      </c>
      <c r="M44" s="67">
        <v>193.54900000000001</v>
      </c>
      <c r="N44" s="18" t="s">
        <v>170</v>
      </c>
      <c r="O44" s="18">
        <f t="shared" si="3"/>
        <v>41</v>
      </c>
      <c r="Q44" s="18">
        <f t="shared" si="4"/>
        <v>14.6</v>
      </c>
      <c r="R44" s="36">
        <f t="shared" si="5"/>
        <v>59860</v>
      </c>
      <c r="S44" s="36" t="str">
        <f t="shared" si="6"/>
        <v/>
      </c>
      <c r="T44" s="38">
        <f t="shared" si="0"/>
        <v>59860</v>
      </c>
      <c r="U44" s="40">
        <f t="shared" si="12"/>
        <v>1894377</v>
      </c>
      <c r="V44" s="18">
        <f t="shared" si="7"/>
        <v>146000</v>
      </c>
      <c r="W44" s="18">
        <f t="shared" si="8"/>
        <v>1</v>
      </c>
      <c r="AG44" s="18">
        <f t="shared" si="1"/>
        <v>1</v>
      </c>
      <c r="AH44" s="18">
        <f t="shared" si="2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80</v>
      </c>
      <c r="C45" s="18" t="s">
        <v>80</v>
      </c>
      <c r="D45" s="19" t="s">
        <v>122</v>
      </c>
      <c r="E45" s="55">
        <v>0.375</v>
      </c>
      <c r="F45" s="18">
        <v>193.11500000000001</v>
      </c>
      <c r="G45" s="18">
        <v>192.67099999999999</v>
      </c>
      <c r="H45" s="18">
        <v>2</v>
      </c>
      <c r="I45" s="58">
        <v>193.13499999999999</v>
      </c>
      <c r="J45" s="18">
        <v>192.65100000000001</v>
      </c>
      <c r="K45" s="18">
        <v>0.48299999999999998</v>
      </c>
      <c r="L45" s="18">
        <v>0.96599999999999997</v>
      </c>
      <c r="M45" s="67">
        <v>194.101</v>
      </c>
      <c r="N45" s="18" t="s">
        <v>170</v>
      </c>
      <c r="O45" s="18">
        <f t="shared" si="3"/>
        <v>96.6</v>
      </c>
      <c r="Q45" s="18">
        <f t="shared" si="4"/>
        <v>6.2</v>
      </c>
      <c r="R45" s="36">
        <f t="shared" si="5"/>
        <v>59892</v>
      </c>
      <c r="S45" s="36" t="str">
        <f t="shared" si="6"/>
        <v/>
      </c>
      <c r="T45" s="38">
        <f t="shared" si="0"/>
        <v>59892</v>
      </c>
      <c r="U45" s="40">
        <f t="shared" si="12"/>
        <v>1954269</v>
      </c>
      <c r="V45" s="18">
        <f t="shared" si="7"/>
        <v>62000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80</v>
      </c>
      <c r="C46" s="18" t="s">
        <v>80</v>
      </c>
      <c r="D46" s="19" t="s">
        <v>122</v>
      </c>
      <c r="E46" s="55">
        <v>0.16666666666666666</v>
      </c>
      <c r="F46" s="18">
        <v>193.06200000000001</v>
      </c>
      <c r="G46" s="18">
        <v>192.381</v>
      </c>
      <c r="H46" s="18">
        <v>2</v>
      </c>
      <c r="I46" s="58">
        <v>193.08199999999999</v>
      </c>
      <c r="J46" s="18">
        <v>192.36099999999999</v>
      </c>
      <c r="K46" s="18">
        <v>0.72099999999999997</v>
      </c>
      <c r="L46" s="18">
        <v>1.4419999999999999</v>
      </c>
      <c r="M46" s="67">
        <v>194.524</v>
      </c>
      <c r="N46" s="18" t="s">
        <v>170</v>
      </c>
      <c r="O46" s="18">
        <f t="shared" si="3"/>
        <v>144.19999999999999</v>
      </c>
      <c r="Q46" s="18">
        <f t="shared" si="4"/>
        <v>4.0999999999999996</v>
      </c>
      <c r="R46" s="36">
        <f t="shared" si="5"/>
        <v>59122</v>
      </c>
      <c r="S46" s="36" t="str">
        <f t="shared" si="6"/>
        <v/>
      </c>
      <c r="T46" s="38">
        <f t="shared" si="0"/>
        <v>59122</v>
      </c>
      <c r="U46" s="40">
        <f t="shared" si="12"/>
        <v>2013391</v>
      </c>
      <c r="V46" s="18">
        <f t="shared" si="7"/>
        <v>41000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79</v>
      </c>
      <c r="C47" s="18" t="s">
        <v>80</v>
      </c>
      <c r="D47" s="19" t="s">
        <v>123</v>
      </c>
      <c r="E47" s="55">
        <v>0.70833333333333337</v>
      </c>
      <c r="F47" s="18">
        <v>191.93</v>
      </c>
      <c r="G47" s="18">
        <v>191.434</v>
      </c>
      <c r="H47" s="18">
        <v>2</v>
      </c>
      <c r="I47" s="18">
        <v>191.95</v>
      </c>
      <c r="J47" s="18">
        <v>191.41399999999999</v>
      </c>
      <c r="K47" s="18">
        <v>0.53600000000000003</v>
      </c>
      <c r="L47" s="18">
        <v>1.0720000000000001</v>
      </c>
      <c r="M47" s="67">
        <v>193.02199999999999</v>
      </c>
      <c r="N47" s="18" t="s">
        <v>170</v>
      </c>
      <c r="O47" s="18">
        <f t="shared" si="3"/>
        <v>107.2</v>
      </c>
      <c r="Q47" s="18">
        <f t="shared" si="4"/>
        <v>5.5</v>
      </c>
      <c r="R47" s="36">
        <f t="shared" si="5"/>
        <v>58960</v>
      </c>
      <c r="S47" s="36" t="str">
        <f t="shared" si="6"/>
        <v/>
      </c>
      <c r="T47" s="38">
        <f t="shared" si="0"/>
        <v>58960</v>
      </c>
      <c r="U47" s="40">
        <f t="shared" si="12"/>
        <v>2072351</v>
      </c>
      <c r="V47" s="18">
        <f t="shared" si="7"/>
        <v>55000</v>
      </c>
      <c r="W47" s="18">
        <f t="shared" si="8"/>
        <v>1</v>
      </c>
      <c r="AG47" s="18">
        <f t="shared" si="1"/>
        <v>1</v>
      </c>
      <c r="AH47" s="18">
        <f t="shared" si="2"/>
        <v>0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80</v>
      </c>
      <c r="C48" s="18" t="s">
        <v>80</v>
      </c>
      <c r="D48" s="19" t="s">
        <v>82</v>
      </c>
      <c r="E48" s="55">
        <v>0.70833333333333337</v>
      </c>
      <c r="F48" s="18">
        <v>192.047</v>
      </c>
      <c r="G48" s="18">
        <v>191.37100000000001</v>
      </c>
      <c r="H48" s="18">
        <v>2</v>
      </c>
      <c r="I48" s="58">
        <v>192.06700000000001</v>
      </c>
      <c r="J48" s="18">
        <v>191.351</v>
      </c>
      <c r="K48" s="18">
        <v>0.71599999999999997</v>
      </c>
      <c r="L48" s="18">
        <v>1.4319999999999999</v>
      </c>
      <c r="M48" s="67">
        <v>193.499</v>
      </c>
      <c r="N48" s="18" t="s">
        <v>170</v>
      </c>
      <c r="O48" s="18">
        <f t="shared" si="3"/>
        <v>143.19999999999999</v>
      </c>
      <c r="Q48" s="18">
        <f t="shared" si="4"/>
        <v>4.0999999999999996</v>
      </c>
      <c r="R48" s="36">
        <f t="shared" si="5"/>
        <v>58712</v>
      </c>
      <c r="S48" s="36" t="str">
        <f t="shared" si="6"/>
        <v/>
      </c>
      <c r="T48" s="38">
        <f t="shared" si="0"/>
        <v>58712</v>
      </c>
      <c r="U48" s="40">
        <f t="shared" si="12"/>
        <v>2131063</v>
      </c>
      <c r="V48" s="18">
        <f t="shared" si="7"/>
        <v>41000</v>
      </c>
      <c r="W48" s="18">
        <f t="shared" si="8"/>
        <v>1</v>
      </c>
      <c r="AG48" s="18">
        <f t="shared" si="1"/>
        <v>1</v>
      </c>
      <c r="AH48" s="18">
        <f t="shared" si="2"/>
        <v>0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80</v>
      </c>
      <c r="C49" s="18" t="s">
        <v>80</v>
      </c>
      <c r="D49" s="19" t="s">
        <v>82</v>
      </c>
      <c r="E49" s="55">
        <v>0.375</v>
      </c>
      <c r="F49" s="18">
        <v>191.66200000000001</v>
      </c>
      <c r="G49" s="18">
        <v>191.39400000000001</v>
      </c>
      <c r="H49" s="18">
        <v>2</v>
      </c>
      <c r="I49" s="58">
        <v>191.68199999999999</v>
      </c>
      <c r="J49" s="18">
        <v>191.374</v>
      </c>
      <c r="K49" s="18">
        <v>0.307</v>
      </c>
      <c r="L49" s="18">
        <v>0.61399999999999999</v>
      </c>
      <c r="M49" s="67">
        <v>192.29599999999999</v>
      </c>
      <c r="N49" s="18" t="s">
        <v>171</v>
      </c>
      <c r="P49" s="18">
        <f t="shared" si="13"/>
        <v>30.7</v>
      </c>
      <c r="Q49" s="18">
        <f t="shared" si="4"/>
        <v>9.6999999999999993</v>
      </c>
      <c r="R49" s="36" t="str">
        <f t="shared" si="5"/>
        <v/>
      </c>
      <c r="S49" s="36">
        <f t="shared" si="6"/>
        <v>29779</v>
      </c>
      <c r="T49" s="38">
        <f t="shared" si="0"/>
        <v>-29779</v>
      </c>
      <c r="U49" s="40">
        <f t="shared" si="12"/>
        <v>2101284</v>
      </c>
      <c r="V49" s="18">
        <f t="shared" si="7"/>
        <v>97000</v>
      </c>
      <c r="W49" s="18">
        <f t="shared" si="8"/>
        <v>0</v>
      </c>
      <c r="AG49" s="18">
        <f t="shared" si="1"/>
        <v>1</v>
      </c>
      <c r="AH49" s="18">
        <f t="shared" si="2"/>
        <v>0</v>
      </c>
      <c r="AI49" s="18">
        <f t="shared" si="9"/>
        <v>0</v>
      </c>
      <c r="AJ49" s="18">
        <f t="shared" si="10"/>
        <v>1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80</v>
      </c>
      <c r="C50" s="18" t="s">
        <v>80</v>
      </c>
      <c r="D50" s="19" t="s">
        <v>93</v>
      </c>
      <c r="E50" s="55">
        <v>0.625</v>
      </c>
      <c r="F50" s="18">
        <v>191.56299999999999</v>
      </c>
      <c r="G50" s="18">
        <v>190.97800000000001</v>
      </c>
      <c r="H50" s="18">
        <v>2</v>
      </c>
      <c r="I50" s="58">
        <v>191.583</v>
      </c>
      <c r="J50" s="18">
        <v>190.958</v>
      </c>
      <c r="K50" s="18">
        <v>0.625</v>
      </c>
      <c r="L50" s="18">
        <v>1.25</v>
      </c>
      <c r="M50" s="67">
        <v>192.833</v>
      </c>
      <c r="N50" s="18" t="s">
        <v>170</v>
      </c>
      <c r="O50" s="18">
        <f t="shared" si="3"/>
        <v>125</v>
      </c>
      <c r="Q50" s="18">
        <f t="shared" si="4"/>
        <v>4.8</v>
      </c>
      <c r="R50" s="36">
        <f t="shared" si="5"/>
        <v>60000</v>
      </c>
      <c r="S50" s="36" t="str">
        <f t="shared" si="6"/>
        <v/>
      </c>
      <c r="T50" s="38">
        <f t="shared" si="0"/>
        <v>60000</v>
      </c>
      <c r="U50" s="40">
        <f t="shared" si="12"/>
        <v>2161284</v>
      </c>
      <c r="V50" s="18">
        <f t="shared" si="7"/>
        <v>48000</v>
      </c>
      <c r="W50" s="18">
        <f t="shared" si="8"/>
        <v>1</v>
      </c>
      <c r="AG50" s="18">
        <f t="shared" si="1"/>
        <v>1</v>
      </c>
      <c r="AH50" s="18">
        <f t="shared" si="2"/>
        <v>0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80</v>
      </c>
      <c r="C51" s="18" t="s">
        <v>80</v>
      </c>
      <c r="D51" s="30" t="s">
        <v>93</v>
      </c>
      <c r="E51" s="55">
        <v>0.41666666666666669</v>
      </c>
      <c r="F51" s="18">
        <v>190.84100000000001</v>
      </c>
      <c r="G51" s="18">
        <v>190.374</v>
      </c>
      <c r="H51" s="18">
        <v>2</v>
      </c>
      <c r="I51" s="58">
        <v>190.86099999999999</v>
      </c>
      <c r="J51" s="18">
        <v>190.35400000000001</v>
      </c>
      <c r="K51" s="18">
        <v>0.50600000000000001</v>
      </c>
      <c r="L51" s="18">
        <v>1.012</v>
      </c>
      <c r="M51" s="67">
        <v>191.87299999999999</v>
      </c>
      <c r="N51" s="18" t="s">
        <v>170</v>
      </c>
      <c r="O51" s="18">
        <f t="shared" si="3"/>
        <v>101.2</v>
      </c>
      <c r="Q51" s="18">
        <f t="shared" si="4"/>
        <v>5.9</v>
      </c>
      <c r="R51" s="36">
        <f t="shared" si="5"/>
        <v>59708</v>
      </c>
      <c r="S51" s="36" t="str">
        <f t="shared" si="6"/>
        <v/>
      </c>
      <c r="T51" s="38">
        <f t="shared" si="0"/>
        <v>59708</v>
      </c>
      <c r="U51" s="40">
        <f t="shared" si="12"/>
        <v>2220992</v>
      </c>
      <c r="V51" s="18">
        <f t="shared" si="7"/>
        <v>59000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79</v>
      </c>
      <c r="C52" s="18" t="s">
        <v>80</v>
      </c>
      <c r="D52" s="30" t="s">
        <v>93</v>
      </c>
      <c r="E52" s="55">
        <v>8.3333333333333329E-2</v>
      </c>
      <c r="F52" s="18">
        <v>190.482</v>
      </c>
      <c r="G52" s="18">
        <v>190.29400000000001</v>
      </c>
      <c r="H52" s="18">
        <v>2</v>
      </c>
      <c r="I52" s="58">
        <v>190.50200000000001</v>
      </c>
      <c r="J52" s="18">
        <v>190.274</v>
      </c>
      <c r="K52" s="18">
        <v>0.22800000000000001</v>
      </c>
      <c r="L52" s="18">
        <v>0.45600000000000002</v>
      </c>
      <c r="M52" s="67">
        <v>190.958</v>
      </c>
      <c r="N52" s="18" t="s">
        <v>170</v>
      </c>
      <c r="O52" s="18">
        <f t="shared" si="3"/>
        <v>45.6</v>
      </c>
      <c r="Q52" s="18">
        <f t="shared" si="4"/>
        <v>13.1</v>
      </c>
      <c r="R52" s="36">
        <f t="shared" si="5"/>
        <v>59736</v>
      </c>
      <c r="S52" s="36" t="str">
        <f t="shared" si="6"/>
        <v/>
      </c>
      <c r="T52" s="38">
        <f t="shared" si="0"/>
        <v>59736</v>
      </c>
      <c r="U52" s="40">
        <f t="shared" si="12"/>
        <v>2280728</v>
      </c>
      <c r="V52" s="18">
        <f t="shared" si="7"/>
        <v>131000</v>
      </c>
      <c r="W52" s="18">
        <f t="shared" si="8"/>
        <v>1</v>
      </c>
      <c r="AG52" s="18">
        <f t="shared" si="1"/>
        <v>1</v>
      </c>
      <c r="AH52" s="18">
        <f t="shared" si="2"/>
        <v>0</v>
      </c>
      <c r="AI52" s="18">
        <f t="shared" si="9"/>
        <v>1</v>
      </c>
      <c r="AJ52" s="18">
        <f t="shared" si="10"/>
        <v>0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79</v>
      </c>
      <c r="C53" s="18" t="s">
        <v>80</v>
      </c>
      <c r="D53" s="30" t="s">
        <v>124</v>
      </c>
      <c r="E53" s="55">
        <v>0.875</v>
      </c>
      <c r="F53" s="18">
        <v>190.61</v>
      </c>
      <c r="G53" s="18">
        <v>190.261</v>
      </c>
      <c r="H53" s="18">
        <v>2</v>
      </c>
      <c r="I53" s="58">
        <v>190.63</v>
      </c>
      <c r="J53" s="18">
        <v>190.24100000000001</v>
      </c>
      <c r="K53" s="18">
        <v>0.38800000000000001</v>
      </c>
      <c r="L53" s="18">
        <v>0.77600000000000002</v>
      </c>
      <c r="M53" s="67">
        <v>191.40600000000001</v>
      </c>
      <c r="N53" s="18" t="s">
        <v>170</v>
      </c>
      <c r="O53" s="18">
        <f t="shared" si="3"/>
        <v>77.599999999999994</v>
      </c>
      <c r="Q53" s="18">
        <f t="shared" si="4"/>
        <v>7.7</v>
      </c>
      <c r="R53" s="36">
        <f t="shared" si="5"/>
        <v>59752</v>
      </c>
      <c r="S53" s="36" t="str">
        <f t="shared" si="6"/>
        <v/>
      </c>
      <c r="T53" s="38">
        <f t="shared" si="0"/>
        <v>59752</v>
      </c>
      <c r="U53" s="40">
        <f t="shared" si="12"/>
        <v>2340480</v>
      </c>
      <c r="V53" s="18">
        <f t="shared" si="7"/>
        <v>77000</v>
      </c>
      <c r="W53" s="18">
        <f t="shared" si="8"/>
        <v>1</v>
      </c>
      <c r="AG53" s="18">
        <f t="shared" si="1"/>
        <v>1</v>
      </c>
      <c r="AH53" s="18">
        <f t="shared" si="2"/>
        <v>0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79</v>
      </c>
      <c r="C54" s="18" t="s">
        <v>80</v>
      </c>
      <c r="D54" s="30" t="s">
        <v>124</v>
      </c>
      <c r="E54" s="55">
        <v>0.66666666666666663</v>
      </c>
      <c r="F54" s="18">
        <v>190.685</v>
      </c>
      <c r="G54" s="18">
        <v>190.167</v>
      </c>
      <c r="H54" s="18">
        <v>2</v>
      </c>
      <c r="I54" s="58">
        <v>190.70500000000001</v>
      </c>
      <c r="J54" s="18">
        <v>190.14699999999999</v>
      </c>
      <c r="K54" s="18">
        <v>0.55800000000000005</v>
      </c>
      <c r="L54" s="18">
        <v>1.1160000000000001</v>
      </c>
      <c r="M54" s="67">
        <v>191.821</v>
      </c>
      <c r="N54" s="18" t="s">
        <v>170</v>
      </c>
      <c r="O54" s="18">
        <f t="shared" si="3"/>
        <v>111.6</v>
      </c>
      <c r="Q54" s="18">
        <f t="shared" si="4"/>
        <v>5.3</v>
      </c>
      <c r="R54" s="36">
        <f t="shared" si="5"/>
        <v>59148</v>
      </c>
      <c r="S54" s="36" t="str">
        <f t="shared" si="6"/>
        <v/>
      </c>
      <c r="T54" s="38">
        <f t="shared" si="0"/>
        <v>59148</v>
      </c>
      <c r="U54" s="40">
        <f t="shared" si="12"/>
        <v>2399628</v>
      </c>
      <c r="V54" s="18">
        <f t="shared" si="7"/>
        <v>53000</v>
      </c>
      <c r="W54" s="18">
        <f t="shared" si="8"/>
        <v>1</v>
      </c>
      <c r="AG54" s="18">
        <f t="shared" si="1"/>
        <v>1</v>
      </c>
      <c r="AH54" s="18">
        <f t="shared" si="2"/>
        <v>0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80</v>
      </c>
      <c r="C55" s="18" t="s">
        <v>79</v>
      </c>
      <c r="D55" s="30" t="s">
        <v>125</v>
      </c>
      <c r="E55" s="55">
        <v>0.375</v>
      </c>
      <c r="F55" s="18">
        <v>191.19900000000001</v>
      </c>
      <c r="G55" s="18">
        <v>191.76300000000001</v>
      </c>
      <c r="H55" s="18">
        <v>2</v>
      </c>
      <c r="I55" s="18">
        <v>191.179</v>
      </c>
      <c r="J55" s="18">
        <v>191.78299999999999</v>
      </c>
      <c r="K55" s="18">
        <v>0.60299999999999998</v>
      </c>
      <c r="L55" s="18">
        <v>1.206</v>
      </c>
      <c r="M55" s="67">
        <v>189.97300000000001</v>
      </c>
      <c r="N55" s="18" t="s">
        <v>170</v>
      </c>
      <c r="O55" s="18">
        <f t="shared" si="3"/>
        <v>120.6</v>
      </c>
      <c r="Q55" s="18">
        <f t="shared" si="4"/>
        <v>4.9000000000000004</v>
      </c>
      <c r="R55" s="36">
        <f t="shared" si="5"/>
        <v>59094</v>
      </c>
      <c r="S55" s="36" t="str">
        <f t="shared" si="6"/>
        <v/>
      </c>
      <c r="T55" s="38">
        <f t="shared" si="0"/>
        <v>59094</v>
      </c>
      <c r="U55" s="40">
        <f t="shared" si="12"/>
        <v>2458722</v>
      </c>
      <c r="V55" s="18">
        <f t="shared" si="7"/>
        <v>49000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80</v>
      </c>
      <c r="C56" s="18" t="s">
        <v>80</v>
      </c>
      <c r="D56" s="30" t="s">
        <v>126</v>
      </c>
      <c r="E56" s="55">
        <v>0.70833333333333337</v>
      </c>
      <c r="F56" s="18">
        <v>191.50899999999999</v>
      </c>
      <c r="G56" s="18">
        <v>191.17099999999999</v>
      </c>
      <c r="H56" s="18">
        <v>2</v>
      </c>
      <c r="I56" s="18">
        <v>191.529</v>
      </c>
      <c r="J56" s="18">
        <v>191.15100000000001</v>
      </c>
      <c r="K56" s="18">
        <v>0.377</v>
      </c>
      <c r="L56" s="18">
        <v>0.754</v>
      </c>
      <c r="M56" s="67">
        <v>192.28299999999999</v>
      </c>
      <c r="N56" s="18" t="s">
        <v>171</v>
      </c>
      <c r="P56" s="18">
        <f t="shared" si="13"/>
        <v>37.700000000000003</v>
      </c>
      <c r="Q56" s="18">
        <f t="shared" si="4"/>
        <v>7.9</v>
      </c>
      <c r="R56" s="36" t="str">
        <f t="shared" si="5"/>
        <v/>
      </c>
      <c r="S56" s="36">
        <f t="shared" si="6"/>
        <v>29783</v>
      </c>
      <c r="T56" s="38">
        <f t="shared" si="0"/>
        <v>-29783</v>
      </c>
      <c r="U56" s="40">
        <f t="shared" si="12"/>
        <v>2428939</v>
      </c>
      <c r="V56" s="18">
        <f t="shared" si="7"/>
        <v>79000</v>
      </c>
      <c r="W56" s="18">
        <f t="shared" si="8"/>
        <v>0</v>
      </c>
      <c r="AG56" s="18">
        <f t="shared" si="1"/>
        <v>1</v>
      </c>
      <c r="AH56" s="18">
        <f t="shared" si="2"/>
        <v>0</v>
      </c>
      <c r="AI56" s="18">
        <f t="shared" si="9"/>
        <v>0</v>
      </c>
      <c r="AJ56" s="18">
        <f t="shared" si="10"/>
        <v>1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80</v>
      </c>
      <c r="C57" s="18" t="s">
        <v>80</v>
      </c>
      <c r="D57" s="30" t="s">
        <v>126</v>
      </c>
      <c r="E57" s="55">
        <v>0.5</v>
      </c>
      <c r="F57" s="18">
        <v>191.24600000000001</v>
      </c>
      <c r="G57" s="18">
        <v>190.881</v>
      </c>
      <c r="H57" s="18">
        <v>2</v>
      </c>
      <c r="I57" s="18">
        <v>191.26599999999999</v>
      </c>
      <c r="J57" s="18">
        <v>190.86099999999999</v>
      </c>
      <c r="K57" s="18">
        <v>0.40500000000000003</v>
      </c>
      <c r="L57" s="18">
        <v>0.81</v>
      </c>
      <c r="M57" s="67">
        <v>192.07599999999999</v>
      </c>
      <c r="N57" s="18" t="s">
        <v>171</v>
      </c>
      <c r="P57" s="18">
        <f t="shared" si="13"/>
        <v>40.5</v>
      </c>
      <c r="Q57" s="18">
        <f t="shared" si="4"/>
        <v>7.4</v>
      </c>
      <c r="R57" s="36" t="str">
        <f t="shared" si="5"/>
        <v/>
      </c>
      <c r="S57" s="36">
        <f t="shared" si="6"/>
        <v>29970</v>
      </c>
      <c r="T57" s="38">
        <f t="shared" si="0"/>
        <v>-29970</v>
      </c>
      <c r="U57" s="40">
        <f t="shared" si="12"/>
        <v>2398969</v>
      </c>
      <c r="V57" s="18">
        <f t="shared" si="7"/>
        <v>74000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80</v>
      </c>
      <c r="C58" s="18" t="s">
        <v>80</v>
      </c>
      <c r="D58" s="30" t="s">
        <v>126</v>
      </c>
      <c r="E58" s="55">
        <v>0.125</v>
      </c>
      <c r="F58" s="18">
        <v>191.31899999999999</v>
      </c>
      <c r="G58" s="18">
        <v>191.036</v>
      </c>
      <c r="H58" s="18">
        <v>2</v>
      </c>
      <c r="I58" s="18">
        <v>191.339</v>
      </c>
      <c r="J58" s="18">
        <v>191.01599999999999</v>
      </c>
      <c r="K58" s="18">
        <v>0.32300000000000001</v>
      </c>
      <c r="L58" s="18">
        <v>0.64600000000000002</v>
      </c>
      <c r="M58" s="67">
        <v>191.98500000000001</v>
      </c>
      <c r="N58" s="18" t="s">
        <v>172</v>
      </c>
      <c r="Q58" s="18">
        <f t="shared" si="4"/>
        <v>9.1999999999999993</v>
      </c>
      <c r="R58" s="36" t="str">
        <f t="shared" si="5"/>
        <v/>
      </c>
      <c r="S58" s="36" t="str">
        <f t="shared" si="6"/>
        <v/>
      </c>
      <c r="U58" s="40">
        <f t="shared" si="12"/>
        <v>2398969</v>
      </c>
      <c r="V58" s="18">
        <f t="shared" si="7"/>
        <v>92000</v>
      </c>
      <c r="W58" s="18">
        <f t="shared" si="8"/>
        <v>0</v>
      </c>
      <c r="AG58" s="18">
        <f t="shared" si="1"/>
        <v>1</v>
      </c>
      <c r="AH58" s="18">
        <f t="shared" si="2"/>
        <v>0</v>
      </c>
      <c r="AI58" s="18">
        <f t="shared" si="9"/>
        <v>0</v>
      </c>
      <c r="AJ58" s="18">
        <f t="shared" si="10"/>
        <v>0</v>
      </c>
      <c r="AK58" s="18">
        <f t="shared" si="11"/>
        <v>1</v>
      </c>
    </row>
    <row r="59" spans="1:37" ht="20.100000000000001" customHeight="1">
      <c r="A59" s="33">
        <v>55</v>
      </c>
      <c r="B59" s="18" t="s">
        <v>80</v>
      </c>
      <c r="C59" s="18" t="s">
        <v>80</v>
      </c>
      <c r="D59" s="30" t="s">
        <v>127</v>
      </c>
      <c r="E59" s="55">
        <v>0.625</v>
      </c>
      <c r="F59" s="18">
        <v>191.40600000000001</v>
      </c>
      <c r="G59" s="18">
        <v>190.87200000000001</v>
      </c>
      <c r="H59" s="18">
        <v>2</v>
      </c>
      <c r="I59" s="18">
        <v>191.42599999999999</v>
      </c>
      <c r="J59" s="18">
        <v>190.852</v>
      </c>
      <c r="K59" s="18">
        <v>0.57299999999999995</v>
      </c>
      <c r="L59" s="18">
        <v>1.1459999999999999</v>
      </c>
      <c r="M59" s="67">
        <v>192.572</v>
      </c>
      <c r="N59" s="18" t="s">
        <v>171</v>
      </c>
      <c r="P59" s="18">
        <f t="shared" si="13"/>
        <v>57.3</v>
      </c>
      <c r="Q59" s="18">
        <f t="shared" si="4"/>
        <v>5.2</v>
      </c>
      <c r="R59" s="36" t="str">
        <f t="shared" si="5"/>
        <v/>
      </c>
      <c r="S59" s="36">
        <f t="shared" si="6"/>
        <v>29796</v>
      </c>
      <c r="T59" s="38">
        <f t="shared" si="0"/>
        <v>-29796</v>
      </c>
      <c r="U59" s="40">
        <f t="shared" si="12"/>
        <v>2369173</v>
      </c>
      <c r="V59" s="18">
        <f t="shared" si="7"/>
        <v>52000</v>
      </c>
      <c r="W59" s="18">
        <f t="shared" si="8"/>
        <v>0</v>
      </c>
      <c r="AG59" s="18">
        <f t="shared" si="1"/>
        <v>1</v>
      </c>
      <c r="AH59" s="18">
        <f t="shared" si="2"/>
        <v>0</v>
      </c>
      <c r="AI59" s="18">
        <f t="shared" si="9"/>
        <v>0</v>
      </c>
      <c r="AJ59" s="18">
        <f t="shared" si="10"/>
        <v>1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80</v>
      </c>
      <c r="C60" s="18" t="s">
        <v>80</v>
      </c>
      <c r="D60" s="30" t="s">
        <v>128</v>
      </c>
      <c r="E60" s="55">
        <v>0.70833333333333337</v>
      </c>
      <c r="F60" s="18">
        <v>190.518</v>
      </c>
      <c r="G60" s="18">
        <v>189.97800000000001</v>
      </c>
      <c r="H60" s="18">
        <v>2</v>
      </c>
      <c r="I60" s="18">
        <v>190.53800000000001</v>
      </c>
      <c r="J60" s="18">
        <v>189.958</v>
      </c>
      <c r="K60" s="18">
        <v>0.57999999999999996</v>
      </c>
      <c r="L60" s="18">
        <v>1.1599999999999999</v>
      </c>
      <c r="M60" s="67">
        <v>191.69800000000001</v>
      </c>
      <c r="N60" s="18" t="s">
        <v>171</v>
      </c>
      <c r="P60" s="18">
        <f t="shared" si="13"/>
        <v>58</v>
      </c>
      <c r="Q60" s="18">
        <f t="shared" si="4"/>
        <v>5.0999999999999996</v>
      </c>
      <c r="R60" s="36" t="str">
        <f t="shared" si="5"/>
        <v/>
      </c>
      <c r="S60" s="36">
        <f t="shared" si="6"/>
        <v>29580</v>
      </c>
      <c r="T60" s="38">
        <f t="shared" si="0"/>
        <v>-29580</v>
      </c>
      <c r="U60" s="40">
        <f t="shared" si="12"/>
        <v>2339593</v>
      </c>
      <c r="V60" s="18">
        <f t="shared" si="7"/>
        <v>51000</v>
      </c>
      <c r="W60" s="18">
        <f t="shared" si="8"/>
        <v>0</v>
      </c>
      <c r="AG60" s="18">
        <f t="shared" si="1"/>
        <v>1</v>
      </c>
      <c r="AH60" s="18">
        <f t="shared" si="2"/>
        <v>0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80</v>
      </c>
      <c r="C61" s="18" t="s">
        <v>80</v>
      </c>
      <c r="D61" s="30" t="s">
        <v>128</v>
      </c>
      <c r="E61" s="55">
        <v>0.33333333333333331</v>
      </c>
      <c r="F61" s="18">
        <v>190.411</v>
      </c>
      <c r="G61" s="18">
        <v>190.16</v>
      </c>
      <c r="H61" s="18">
        <v>2</v>
      </c>
      <c r="I61" s="18">
        <v>190.43100000000001</v>
      </c>
      <c r="J61" s="18">
        <v>190.14</v>
      </c>
      <c r="K61" s="18">
        <v>0.29099999999999998</v>
      </c>
      <c r="L61" s="18">
        <v>0.58199999999999996</v>
      </c>
      <c r="M61" s="67">
        <v>191.01300000000001</v>
      </c>
      <c r="N61" s="18" t="s">
        <v>171</v>
      </c>
      <c r="P61" s="18">
        <f t="shared" si="13"/>
        <v>29.1</v>
      </c>
      <c r="Q61" s="18">
        <f t="shared" si="4"/>
        <v>10.3</v>
      </c>
      <c r="R61" s="36" t="str">
        <f t="shared" si="5"/>
        <v/>
      </c>
      <c r="S61" s="36">
        <f t="shared" si="6"/>
        <v>29973</v>
      </c>
      <c r="T61" s="38">
        <f t="shared" si="0"/>
        <v>-29973</v>
      </c>
      <c r="U61" s="40">
        <f t="shared" si="12"/>
        <v>2309620</v>
      </c>
      <c r="V61" s="18">
        <f t="shared" si="7"/>
        <v>103000</v>
      </c>
      <c r="W61" s="18">
        <f t="shared" si="8"/>
        <v>0</v>
      </c>
      <c r="AG61" s="18">
        <f t="shared" si="1"/>
        <v>1</v>
      </c>
      <c r="AH61" s="18">
        <f t="shared" si="2"/>
        <v>0</v>
      </c>
      <c r="AI61" s="18">
        <f t="shared" si="9"/>
        <v>0</v>
      </c>
      <c r="AJ61" s="18">
        <f t="shared" si="10"/>
        <v>1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80</v>
      </c>
      <c r="C62" s="18" t="s">
        <v>80</v>
      </c>
      <c r="D62" s="30" t="s">
        <v>128</v>
      </c>
      <c r="E62" s="55">
        <v>0.125</v>
      </c>
      <c r="F62" s="18">
        <v>190.45099999999999</v>
      </c>
      <c r="G62" s="18">
        <v>190.23099999999999</v>
      </c>
      <c r="H62" s="18">
        <v>2</v>
      </c>
      <c r="I62" s="18">
        <v>190.471</v>
      </c>
      <c r="J62" s="18">
        <v>190.21100000000001</v>
      </c>
      <c r="K62" s="18">
        <v>0.25900000000000001</v>
      </c>
      <c r="L62" s="18">
        <v>0.51800000000000002</v>
      </c>
      <c r="M62" s="67">
        <v>190.989</v>
      </c>
      <c r="N62" s="18" t="s">
        <v>172</v>
      </c>
      <c r="Q62" s="18">
        <f t="shared" si="4"/>
        <v>11.5</v>
      </c>
      <c r="R62" s="36" t="str">
        <f t="shared" si="5"/>
        <v/>
      </c>
      <c r="S62" s="36" t="str">
        <f t="shared" si="6"/>
        <v/>
      </c>
      <c r="U62" s="40">
        <f t="shared" si="12"/>
        <v>2309620</v>
      </c>
      <c r="V62" s="18">
        <f t="shared" si="7"/>
        <v>115000</v>
      </c>
      <c r="W62" s="18">
        <f t="shared" si="8"/>
        <v>0</v>
      </c>
      <c r="AG62" s="18">
        <f t="shared" si="1"/>
        <v>1</v>
      </c>
      <c r="AH62" s="18">
        <f t="shared" si="2"/>
        <v>0</v>
      </c>
      <c r="AI62" s="18">
        <f t="shared" si="9"/>
        <v>0</v>
      </c>
      <c r="AJ62" s="18">
        <f t="shared" si="10"/>
        <v>0</v>
      </c>
      <c r="AK62" s="18">
        <f t="shared" si="11"/>
        <v>1</v>
      </c>
    </row>
    <row r="63" spans="1:37" ht="20.100000000000001" customHeight="1">
      <c r="A63" s="33">
        <v>59</v>
      </c>
      <c r="B63" s="18" t="s">
        <v>80</v>
      </c>
      <c r="C63" s="18" t="s">
        <v>80</v>
      </c>
      <c r="D63" s="30" t="s">
        <v>94</v>
      </c>
      <c r="E63" s="55">
        <v>0.45833333333333331</v>
      </c>
      <c r="F63" s="18">
        <v>189.89099999999999</v>
      </c>
      <c r="G63" s="18">
        <v>189.119</v>
      </c>
      <c r="H63" s="18">
        <v>2</v>
      </c>
      <c r="I63" s="18">
        <v>189.911</v>
      </c>
      <c r="J63" s="18">
        <v>189.09899999999999</v>
      </c>
      <c r="K63" s="18">
        <v>0.81200000000000006</v>
      </c>
      <c r="L63" s="18">
        <v>1.6240000000000001</v>
      </c>
      <c r="M63" s="67">
        <v>191.535</v>
      </c>
      <c r="N63" s="18" t="s">
        <v>170</v>
      </c>
      <c r="O63" s="18">
        <f t="shared" si="3"/>
        <v>162.4</v>
      </c>
      <c r="Q63" s="18">
        <f t="shared" si="4"/>
        <v>3.6</v>
      </c>
      <c r="R63" s="36">
        <f t="shared" si="5"/>
        <v>58464</v>
      </c>
      <c r="S63" s="36" t="str">
        <f t="shared" si="6"/>
        <v/>
      </c>
      <c r="T63" s="38">
        <f t="shared" si="0"/>
        <v>58464</v>
      </c>
      <c r="U63" s="40">
        <f t="shared" si="12"/>
        <v>2368084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79</v>
      </c>
      <c r="C64" s="18" t="s">
        <v>80</v>
      </c>
      <c r="D64" s="30" t="s">
        <v>129</v>
      </c>
      <c r="E64" s="55">
        <v>0.79166666666666663</v>
      </c>
      <c r="F64" s="18">
        <v>189.69399999999999</v>
      </c>
      <c r="G64" s="18">
        <v>189.262</v>
      </c>
      <c r="H64" s="18">
        <v>2</v>
      </c>
      <c r="I64" s="58">
        <v>189.714</v>
      </c>
      <c r="J64" s="18">
        <v>189.24199999999999</v>
      </c>
      <c r="K64" s="18">
        <v>0.47199999999999998</v>
      </c>
      <c r="L64" s="18">
        <v>0.94399999999999995</v>
      </c>
      <c r="M64" s="67">
        <v>190.65799999999999</v>
      </c>
      <c r="N64" s="18" t="s">
        <v>171</v>
      </c>
      <c r="P64" s="18">
        <f t="shared" si="13"/>
        <v>47.2</v>
      </c>
      <c r="Q64" s="18">
        <f t="shared" si="4"/>
        <v>6.3</v>
      </c>
      <c r="R64" s="36" t="str">
        <f t="shared" si="5"/>
        <v/>
      </c>
      <c r="S64" s="36">
        <f t="shared" si="6"/>
        <v>29736</v>
      </c>
      <c r="T64" s="38">
        <f t="shared" si="0"/>
        <v>-29736</v>
      </c>
      <c r="U64" s="40">
        <f t="shared" si="12"/>
        <v>2338348</v>
      </c>
      <c r="V64" s="18">
        <f t="shared" si="7"/>
        <v>63000</v>
      </c>
      <c r="W64" s="18">
        <f t="shared" si="8"/>
        <v>0</v>
      </c>
      <c r="AG64" s="18">
        <f t="shared" si="1"/>
        <v>1</v>
      </c>
      <c r="AH64" s="18">
        <f t="shared" si="2"/>
        <v>0</v>
      </c>
      <c r="AI64" s="18">
        <f t="shared" si="9"/>
        <v>0</v>
      </c>
      <c r="AJ64" s="18">
        <f t="shared" si="10"/>
        <v>1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80</v>
      </c>
      <c r="C65" s="18" t="s">
        <v>79</v>
      </c>
      <c r="D65" s="30" t="s">
        <v>129</v>
      </c>
      <c r="E65" s="55">
        <v>0.375</v>
      </c>
      <c r="F65" s="18">
        <v>189.416</v>
      </c>
      <c r="G65" s="18">
        <v>189.98599999999999</v>
      </c>
      <c r="H65" s="18">
        <v>2</v>
      </c>
      <c r="I65" s="58">
        <v>189.39599999999999</v>
      </c>
      <c r="J65" s="18">
        <v>190.006</v>
      </c>
      <c r="K65" s="18">
        <v>0.61</v>
      </c>
      <c r="L65" s="18">
        <v>1.22</v>
      </c>
      <c r="M65" s="67">
        <v>188.17599999999999</v>
      </c>
      <c r="N65" s="18" t="s">
        <v>171</v>
      </c>
      <c r="P65" s="18">
        <f t="shared" si="13"/>
        <v>61</v>
      </c>
      <c r="Q65" s="18">
        <f t="shared" si="4"/>
        <v>4.9000000000000004</v>
      </c>
      <c r="R65" s="36" t="str">
        <f t="shared" si="5"/>
        <v/>
      </c>
      <c r="S65" s="36">
        <f t="shared" si="6"/>
        <v>29890</v>
      </c>
      <c r="T65" s="38">
        <f t="shared" si="0"/>
        <v>-29890</v>
      </c>
      <c r="U65" s="40">
        <f t="shared" si="12"/>
        <v>2308458</v>
      </c>
      <c r="V65" s="18">
        <f t="shared" si="7"/>
        <v>49000</v>
      </c>
      <c r="W65" s="18">
        <f t="shared" si="8"/>
        <v>0</v>
      </c>
      <c r="AG65" s="18">
        <f t="shared" si="1"/>
        <v>0</v>
      </c>
      <c r="AH65" s="18">
        <f t="shared" si="2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79</v>
      </c>
      <c r="C66" s="18" t="s">
        <v>80</v>
      </c>
      <c r="D66" s="30" t="s">
        <v>130</v>
      </c>
      <c r="E66" s="55">
        <v>0.75</v>
      </c>
      <c r="F66" s="18">
        <v>189.596</v>
      </c>
      <c r="G66" s="18">
        <v>189.25200000000001</v>
      </c>
      <c r="H66" s="18">
        <v>2</v>
      </c>
      <c r="I66" s="58">
        <v>189.61600000000001</v>
      </c>
      <c r="J66" s="18">
        <v>189.232</v>
      </c>
      <c r="K66" s="18">
        <v>0.38400000000000001</v>
      </c>
      <c r="L66" s="18">
        <v>0.76800000000000002</v>
      </c>
      <c r="M66" s="67">
        <v>190.38399999999999</v>
      </c>
      <c r="N66" s="18" t="s">
        <v>171</v>
      </c>
      <c r="P66" s="18">
        <f t="shared" si="13"/>
        <v>38.4</v>
      </c>
      <c r="Q66" s="18">
        <f t="shared" si="4"/>
        <v>7.8</v>
      </c>
      <c r="R66" s="36" t="str">
        <f t="shared" si="5"/>
        <v/>
      </c>
      <c r="S66" s="36">
        <f t="shared" si="6"/>
        <v>29952</v>
      </c>
      <c r="T66" s="38">
        <f t="shared" si="0"/>
        <v>-29952</v>
      </c>
      <c r="U66" s="40">
        <f t="shared" si="12"/>
        <v>2278506</v>
      </c>
      <c r="V66" s="18">
        <f t="shared" si="7"/>
        <v>78000</v>
      </c>
      <c r="W66" s="18">
        <f t="shared" si="8"/>
        <v>0</v>
      </c>
      <c r="AG66" s="18">
        <f t="shared" si="1"/>
        <v>1</v>
      </c>
      <c r="AH66" s="18">
        <f t="shared" si="2"/>
        <v>0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79</v>
      </c>
      <c r="C67" s="18" t="s">
        <v>79</v>
      </c>
      <c r="D67" s="30" t="s">
        <v>130</v>
      </c>
      <c r="E67" s="55">
        <v>0.375</v>
      </c>
      <c r="F67" s="18">
        <v>189.54599999999999</v>
      </c>
      <c r="G67" s="18">
        <v>189.99700000000001</v>
      </c>
      <c r="H67" s="18">
        <v>2</v>
      </c>
      <c r="I67" s="18">
        <v>189.52600000000001</v>
      </c>
      <c r="J67" s="18">
        <v>190.017</v>
      </c>
      <c r="K67" s="18">
        <v>0.49</v>
      </c>
      <c r="L67" s="18">
        <v>0.98</v>
      </c>
      <c r="M67" s="67">
        <v>188.54599999999999</v>
      </c>
      <c r="N67" s="18" t="s">
        <v>171</v>
      </c>
      <c r="P67" s="18">
        <f t="shared" si="13"/>
        <v>49</v>
      </c>
      <c r="Q67" s="18">
        <f t="shared" si="4"/>
        <v>6.1</v>
      </c>
      <c r="R67" s="36" t="str">
        <f t="shared" si="5"/>
        <v/>
      </c>
      <c r="S67" s="36">
        <f t="shared" si="6"/>
        <v>29890</v>
      </c>
      <c r="T67" s="38">
        <f t="shared" si="0"/>
        <v>-29890</v>
      </c>
      <c r="U67" s="40">
        <f t="shared" si="12"/>
        <v>2248616</v>
      </c>
      <c r="V67" s="18">
        <f t="shared" si="7"/>
        <v>61000</v>
      </c>
      <c r="W67" s="18">
        <f t="shared" si="8"/>
        <v>0</v>
      </c>
      <c r="AG67" s="18">
        <f t="shared" si="1"/>
        <v>0</v>
      </c>
      <c r="AH67" s="18">
        <f t="shared" si="2"/>
        <v>1</v>
      </c>
      <c r="AI67" s="18">
        <f t="shared" si="9"/>
        <v>0</v>
      </c>
      <c r="AJ67" s="18">
        <f t="shared" si="10"/>
        <v>1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79</v>
      </c>
      <c r="C68" s="18" t="s">
        <v>79</v>
      </c>
      <c r="D68" s="30" t="s">
        <v>130</v>
      </c>
      <c r="E68" s="55">
        <v>0.125</v>
      </c>
      <c r="F68" s="18">
        <v>189.46600000000001</v>
      </c>
      <c r="G68" s="18">
        <v>189.727</v>
      </c>
      <c r="H68" s="18">
        <v>2</v>
      </c>
      <c r="I68" s="18">
        <v>189.446</v>
      </c>
      <c r="J68" s="18">
        <v>189.74700000000001</v>
      </c>
      <c r="K68" s="18">
        <v>0.30099999999999999</v>
      </c>
      <c r="L68" s="18">
        <v>0.60199999999999998</v>
      </c>
      <c r="M68" s="67">
        <v>188.84399999999999</v>
      </c>
      <c r="N68" s="18" t="s">
        <v>172</v>
      </c>
      <c r="Q68" s="18">
        <f t="shared" si="4"/>
        <v>9.9</v>
      </c>
      <c r="R68" s="36" t="str">
        <f t="shared" si="5"/>
        <v/>
      </c>
      <c r="S68" s="36" t="str">
        <f t="shared" si="6"/>
        <v/>
      </c>
      <c r="U68" s="40">
        <f t="shared" si="12"/>
        <v>2248616</v>
      </c>
      <c r="V68" s="18">
        <f t="shared" si="7"/>
        <v>99000</v>
      </c>
      <c r="W68" s="18">
        <f t="shared" si="8"/>
        <v>0</v>
      </c>
      <c r="AG68" s="18">
        <f t="shared" si="1"/>
        <v>0</v>
      </c>
      <c r="AH68" s="18">
        <f t="shared" si="2"/>
        <v>1</v>
      </c>
      <c r="AI68" s="18">
        <f t="shared" si="9"/>
        <v>0</v>
      </c>
      <c r="AJ68" s="18">
        <f t="shared" si="10"/>
        <v>0</v>
      </c>
      <c r="AK68" s="18">
        <f t="shared" si="11"/>
        <v>1</v>
      </c>
    </row>
    <row r="69" spans="1:37" ht="20.100000000000001" customHeight="1">
      <c r="A69" s="33">
        <v>65</v>
      </c>
      <c r="B69" s="18" t="s">
        <v>79</v>
      </c>
      <c r="C69" s="18" t="s">
        <v>79</v>
      </c>
      <c r="D69" s="30" t="s">
        <v>131</v>
      </c>
      <c r="E69" s="55">
        <v>0.95833333333333337</v>
      </c>
      <c r="F69" s="18">
        <v>189.744</v>
      </c>
      <c r="G69" s="18">
        <v>189.876</v>
      </c>
      <c r="H69" s="18">
        <v>2</v>
      </c>
      <c r="I69" s="18">
        <v>189.72399999999999</v>
      </c>
      <c r="J69" s="18">
        <v>189.89599999999999</v>
      </c>
      <c r="K69" s="18">
        <v>0.17100000000000001</v>
      </c>
      <c r="L69" s="18">
        <v>0.34200000000000003</v>
      </c>
      <c r="M69" s="67">
        <v>189.38200000000001</v>
      </c>
      <c r="N69" s="18" t="s">
        <v>171</v>
      </c>
      <c r="P69" s="18">
        <f t="shared" ref="P69:P127" si="14">ROUNDDOWN(K69*100,3)</f>
        <v>17.100000000000001</v>
      </c>
      <c r="Q69" s="18">
        <f t="shared" si="4"/>
        <v>17.5</v>
      </c>
      <c r="R69" s="36" t="str">
        <f t="shared" si="5"/>
        <v/>
      </c>
      <c r="S69" s="36">
        <f t="shared" si="6"/>
        <v>29925</v>
      </c>
      <c r="T69" s="38">
        <f t="shared" ref="T69:T127" si="15">IF(W69=1,R69,S69*-1)</f>
        <v>-29925</v>
      </c>
      <c r="U69" s="40">
        <f t="shared" si="12"/>
        <v>2218691</v>
      </c>
      <c r="V69" s="18">
        <f t="shared" si="7"/>
        <v>175000</v>
      </c>
      <c r="W69" s="18">
        <f t="shared" si="8"/>
        <v>0</v>
      </c>
      <c r="AG69" s="18">
        <f t="shared" ref="AG69:AG104" si="16">IF(C69="B",1,0)</f>
        <v>0</v>
      </c>
      <c r="AH69" s="18">
        <f t="shared" ref="AH69:AH104" si="17">IF(C69="S",1,0)</f>
        <v>1</v>
      </c>
      <c r="AI69" s="18">
        <f t="shared" si="9"/>
        <v>0</v>
      </c>
      <c r="AJ69" s="18">
        <f t="shared" si="10"/>
        <v>1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79</v>
      </c>
      <c r="C70" s="18" t="s">
        <v>79</v>
      </c>
      <c r="D70" s="30" t="s">
        <v>131</v>
      </c>
      <c r="E70" s="55">
        <v>0.75</v>
      </c>
      <c r="F70" s="18">
        <v>189.74299999999999</v>
      </c>
      <c r="G70" s="18">
        <v>190.03299999999999</v>
      </c>
      <c r="H70" s="18">
        <v>2</v>
      </c>
      <c r="I70" s="18">
        <v>189.72300000000001</v>
      </c>
      <c r="J70" s="18">
        <v>190.053</v>
      </c>
      <c r="K70" s="18">
        <v>0.32900000000000001</v>
      </c>
      <c r="L70" s="18">
        <v>0.65800000000000003</v>
      </c>
      <c r="M70" s="67">
        <v>189.065</v>
      </c>
      <c r="N70" s="18" t="s">
        <v>170</v>
      </c>
      <c r="O70" s="18">
        <f t="shared" ref="O70:O123" si="18">ROUNDDOWN(L70*100,3)</f>
        <v>65.8</v>
      </c>
      <c r="Q70" s="18">
        <f t="shared" ref="Q70:Q127" si="19">ROUNDDOWN(V70/10000,1)</f>
        <v>9.1</v>
      </c>
      <c r="R70" s="36">
        <f t="shared" ref="R70:R127" si="20">IF(N70="○",ROUNDDOWN(L70*V70*$T$1,0),"")</f>
        <v>59878</v>
      </c>
      <c r="S70" s="36" t="str">
        <f t="shared" ref="S70:S127" si="21">IF(N70="X",ROUNDDOWN(K70*V70*$T$1,0),"")</f>
        <v/>
      </c>
      <c r="T70" s="38">
        <f t="shared" si="15"/>
        <v>59878</v>
      </c>
      <c r="U70" s="40">
        <f t="shared" si="12"/>
        <v>2278569</v>
      </c>
      <c r="V70" s="18">
        <f t="shared" ref="V70:V127" si="22">ROUNDDOWN(((($T$2*$V$4)/(K70*10000))*10000)/$T$1,-3)</f>
        <v>91000</v>
      </c>
      <c r="W70" s="18">
        <f t="shared" ref="W70:W127" si="23">IF(O70&gt;1,1,0)</f>
        <v>1</v>
      </c>
      <c r="AG70" s="18">
        <f t="shared" si="16"/>
        <v>0</v>
      </c>
      <c r="AH70" s="18">
        <f t="shared" si="17"/>
        <v>1</v>
      </c>
      <c r="AI70" s="18">
        <f t="shared" ref="AI70:AI104" si="24">IF(N70="○",1,0)</f>
        <v>1</v>
      </c>
      <c r="AJ70" s="18">
        <f t="shared" ref="AJ70:AJ104" si="25">IF(N70="X",1,0)</f>
        <v>0</v>
      </c>
      <c r="AK70" s="18">
        <f t="shared" ref="AK70:AK104" si="26">IF(N70="C",1,0)</f>
        <v>0</v>
      </c>
    </row>
    <row r="71" spans="1:37" ht="20.100000000000001" customHeight="1">
      <c r="A71" s="33">
        <v>67</v>
      </c>
      <c r="B71" s="18" t="s">
        <v>79</v>
      </c>
      <c r="C71" s="18" t="s">
        <v>79</v>
      </c>
      <c r="D71" s="19" t="s">
        <v>131</v>
      </c>
      <c r="E71" s="55">
        <v>0.54166666666666663</v>
      </c>
      <c r="F71" s="18">
        <v>189.58699999999999</v>
      </c>
      <c r="G71" s="18">
        <v>190.173</v>
      </c>
      <c r="H71" s="18">
        <v>2</v>
      </c>
      <c r="I71" s="58">
        <v>189.56700000000001</v>
      </c>
      <c r="J71" s="18">
        <v>190.19300000000001</v>
      </c>
      <c r="K71" s="18">
        <v>0.626</v>
      </c>
      <c r="L71" s="18">
        <v>1.252</v>
      </c>
      <c r="M71" s="67">
        <v>188.315</v>
      </c>
      <c r="N71" s="18" t="s">
        <v>170</v>
      </c>
      <c r="O71" s="18">
        <f t="shared" si="18"/>
        <v>125.2</v>
      </c>
      <c r="Q71" s="18">
        <f t="shared" si="19"/>
        <v>4.7</v>
      </c>
      <c r="R71" s="36">
        <f t="shared" si="20"/>
        <v>58844</v>
      </c>
      <c r="S71" s="36" t="str">
        <f t="shared" si="21"/>
        <v/>
      </c>
      <c r="T71" s="38">
        <f t="shared" si="15"/>
        <v>58844</v>
      </c>
      <c r="U71" s="40">
        <f t="shared" si="12"/>
        <v>2337413</v>
      </c>
      <c r="V71" s="18">
        <f t="shared" si="22"/>
        <v>47000</v>
      </c>
      <c r="W71" s="18">
        <f t="shared" si="23"/>
        <v>1</v>
      </c>
      <c r="AG71" s="18">
        <f t="shared" si="16"/>
        <v>0</v>
      </c>
      <c r="AH71" s="18">
        <f t="shared" si="17"/>
        <v>1</v>
      </c>
      <c r="AI71" s="18">
        <f t="shared" si="24"/>
        <v>1</v>
      </c>
      <c r="AJ71" s="18">
        <f t="shared" si="25"/>
        <v>0</v>
      </c>
      <c r="AK71" s="18">
        <f t="shared" si="26"/>
        <v>0</v>
      </c>
    </row>
    <row r="72" spans="1:37" ht="20.100000000000001" customHeight="1">
      <c r="A72" s="33">
        <v>68</v>
      </c>
      <c r="B72" s="18" t="s">
        <v>80</v>
      </c>
      <c r="C72" s="18" t="s">
        <v>80</v>
      </c>
      <c r="D72" s="19" t="s">
        <v>131</v>
      </c>
      <c r="E72" s="55">
        <v>0.16666666666666666</v>
      </c>
      <c r="F72" s="18">
        <v>190.101</v>
      </c>
      <c r="G72" s="18">
        <v>189.691</v>
      </c>
      <c r="H72" s="18">
        <v>2</v>
      </c>
      <c r="I72" s="18">
        <v>190.12100000000001</v>
      </c>
      <c r="J72" s="18">
        <v>189.67099999999999</v>
      </c>
      <c r="K72" s="18">
        <v>0.45</v>
      </c>
      <c r="L72" s="18">
        <v>0.9</v>
      </c>
      <c r="M72" s="67">
        <v>191.02099999999999</v>
      </c>
      <c r="N72" s="18" t="s">
        <v>171</v>
      </c>
      <c r="P72" s="18">
        <f t="shared" si="14"/>
        <v>45</v>
      </c>
      <c r="Q72" s="18">
        <f t="shared" si="19"/>
        <v>6.6</v>
      </c>
      <c r="R72" s="36" t="str">
        <f t="shared" si="20"/>
        <v/>
      </c>
      <c r="S72" s="36">
        <f t="shared" si="21"/>
        <v>29700</v>
      </c>
      <c r="T72" s="38">
        <f t="shared" si="15"/>
        <v>-29700</v>
      </c>
      <c r="U72" s="40">
        <f t="shared" si="12"/>
        <v>2307713</v>
      </c>
      <c r="V72" s="18">
        <f t="shared" si="22"/>
        <v>66000</v>
      </c>
      <c r="W72" s="18">
        <f t="shared" si="23"/>
        <v>0</v>
      </c>
      <c r="AG72" s="18">
        <f t="shared" si="16"/>
        <v>1</v>
      </c>
      <c r="AH72" s="18">
        <f t="shared" si="17"/>
        <v>0</v>
      </c>
      <c r="AI72" s="18">
        <f t="shared" si="24"/>
        <v>0</v>
      </c>
      <c r="AJ72" s="18">
        <f t="shared" si="25"/>
        <v>1</v>
      </c>
      <c r="AK72" s="18">
        <f t="shared" si="26"/>
        <v>0</v>
      </c>
    </row>
    <row r="73" spans="1:37" ht="20.100000000000001" customHeight="1">
      <c r="A73" s="33">
        <v>69</v>
      </c>
      <c r="B73" s="18" t="s">
        <v>80</v>
      </c>
      <c r="C73" s="18" t="s">
        <v>80</v>
      </c>
      <c r="D73" s="19" t="s">
        <v>132</v>
      </c>
      <c r="E73" s="55">
        <v>0.79166666666666663</v>
      </c>
      <c r="F73" s="18">
        <v>189.899</v>
      </c>
      <c r="G73" s="18">
        <v>189.614</v>
      </c>
      <c r="H73" s="18">
        <v>2</v>
      </c>
      <c r="I73" s="18">
        <v>189.91900000000001</v>
      </c>
      <c r="J73" s="18">
        <v>189.59399999999999</v>
      </c>
      <c r="K73" s="18">
        <v>0.32500000000000001</v>
      </c>
      <c r="L73" s="18">
        <v>0.65</v>
      </c>
      <c r="M73" s="67">
        <v>190.56899999999999</v>
      </c>
      <c r="N73" s="18" t="s">
        <v>170</v>
      </c>
      <c r="O73" s="18">
        <f t="shared" si="18"/>
        <v>65</v>
      </c>
      <c r="Q73" s="18">
        <f t="shared" si="19"/>
        <v>9.1999999999999993</v>
      </c>
      <c r="R73" s="36">
        <f t="shared" si="20"/>
        <v>59800</v>
      </c>
      <c r="S73" s="36" t="str">
        <f t="shared" si="21"/>
        <v/>
      </c>
      <c r="T73" s="38">
        <f t="shared" si="15"/>
        <v>59800</v>
      </c>
      <c r="U73" s="40">
        <f t="shared" ref="U73:U104" si="27">U72+T73</f>
        <v>2367513</v>
      </c>
      <c r="V73" s="18">
        <f t="shared" si="22"/>
        <v>92000</v>
      </c>
      <c r="W73" s="18">
        <f t="shared" si="23"/>
        <v>1</v>
      </c>
      <c r="AG73" s="18">
        <f t="shared" si="16"/>
        <v>1</v>
      </c>
      <c r="AH73" s="18">
        <f t="shared" si="17"/>
        <v>0</v>
      </c>
      <c r="AI73" s="18">
        <f t="shared" si="24"/>
        <v>1</v>
      </c>
      <c r="AJ73" s="18">
        <f t="shared" si="25"/>
        <v>0</v>
      </c>
      <c r="AK73" s="18">
        <f t="shared" si="26"/>
        <v>0</v>
      </c>
    </row>
    <row r="74" spans="1:37" ht="20.100000000000001" customHeight="1">
      <c r="A74" s="33">
        <v>70</v>
      </c>
      <c r="B74" s="18" t="s">
        <v>80</v>
      </c>
      <c r="C74" s="18" t="s">
        <v>80</v>
      </c>
      <c r="D74" s="30" t="s">
        <v>132</v>
      </c>
      <c r="E74" s="55">
        <v>0.5</v>
      </c>
      <c r="F74" s="18">
        <v>189.952</v>
      </c>
      <c r="G74" s="18">
        <v>189.50700000000001</v>
      </c>
      <c r="H74" s="18">
        <v>2</v>
      </c>
      <c r="I74" s="18">
        <v>189.97200000000001</v>
      </c>
      <c r="J74" s="18">
        <v>189.48699999999999</v>
      </c>
      <c r="K74" s="18">
        <v>0.48499999999999999</v>
      </c>
      <c r="L74" s="18">
        <v>0.97</v>
      </c>
      <c r="M74" s="67">
        <v>190.94200000000001</v>
      </c>
      <c r="N74" s="18" t="s">
        <v>171</v>
      </c>
      <c r="P74" s="18">
        <f t="shared" si="14"/>
        <v>48.5</v>
      </c>
      <c r="Q74" s="18">
        <f t="shared" si="19"/>
        <v>6.1</v>
      </c>
      <c r="R74" s="36" t="str">
        <f t="shared" si="20"/>
        <v/>
      </c>
      <c r="S74" s="36">
        <f t="shared" si="21"/>
        <v>29585</v>
      </c>
      <c r="T74" s="38">
        <f t="shared" si="15"/>
        <v>-29585</v>
      </c>
      <c r="U74" s="40">
        <f t="shared" si="27"/>
        <v>2337928</v>
      </c>
      <c r="V74" s="18">
        <f t="shared" si="22"/>
        <v>61000</v>
      </c>
      <c r="W74" s="18">
        <f t="shared" si="23"/>
        <v>0</v>
      </c>
      <c r="AG74" s="18">
        <f t="shared" si="16"/>
        <v>1</v>
      </c>
      <c r="AH74" s="18">
        <f t="shared" si="17"/>
        <v>0</v>
      </c>
      <c r="AI74" s="18">
        <f t="shared" si="24"/>
        <v>0</v>
      </c>
      <c r="AJ74" s="18">
        <f t="shared" si="25"/>
        <v>1</v>
      </c>
      <c r="AK74" s="18">
        <f t="shared" si="26"/>
        <v>0</v>
      </c>
    </row>
    <row r="75" spans="1:37" ht="20.100000000000001" customHeight="1">
      <c r="A75" s="33">
        <v>71</v>
      </c>
      <c r="B75" s="18" t="s">
        <v>80</v>
      </c>
      <c r="C75" s="18" t="s">
        <v>80</v>
      </c>
      <c r="D75" s="30" t="s">
        <v>132</v>
      </c>
      <c r="E75" s="55">
        <v>0.41666666666666669</v>
      </c>
      <c r="F75" s="18">
        <v>189.74199999999999</v>
      </c>
      <c r="G75" s="18">
        <v>189.411</v>
      </c>
      <c r="H75" s="18">
        <v>2</v>
      </c>
      <c r="I75" s="18">
        <v>189.762</v>
      </c>
      <c r="J75" s="18">
        <v>189.39099999999999</v>
      </c>
      <c r="K75" s="18">
        <v>0.371</v>
      </c>
      <c r="L75" s="18">
        <v>0.74199999999999999</v>
      </c>
      <c r="M75" s="67">
        <v>190.50399999999999</v>
      </c>
      <c r="N75" s="18" t="s">
        <v>171</v>
      </c>
      <c r="P75" s="18">
        <f t="shared" si="14"/>
        <v>37.1</v>
      </c>
      <c r="Q75" s="18">
        <f t="shared" si="19"/>
        <v>8</v>
      </c>
      <c r="R75" s="36" t="str">
        <f t="shared" si="20"/>
        <v/>
      </c>
      <c r="S75" s="36">
        <f t="shared" si="21"/>
        <v>29680</v>
      </c>
      <c r="T75" s="38">
        <f t="shared" si="15"/>
        <v>-29680</v>
      </c>
      <c r="U75" s="40">
        <f t="shared" si="27"/>
        <v>2308248</v>
      </c>
      <c r="V75" s="18">
        <f t="shared" si="22"/>
        <v>80000</v>
      </c>
      <c r="W75" s="18">
        <f t="shared" si="23"/>
        <v>0</v>
      </c>
      <c r="AG75" s="18">
        <f t="shared" si="16"/>
        <v>1</v>
      </c>
      <c r="AH75" s="18">
        <f t="shared" si="17"/>
        <v>0</v>
      </c>
      <c r="AI75" s="18">
        <f t="shared" si="24"/>
        <v>0</v>
      </c>
      <c r="AJ75" s="18">
        <f t="shared" si="25"/>
        <v>1</v>
      </c>
      <c r="AK75" s="18">
        <f t="shared" si="26"/>
        <v>0</v>
      </c>
    </row>
    <row r="76" spans="1:37" ht="20.100000000000001" customHeight="1">
      <c r="A76" s="33">
        <v>72</v>
      </c>
      <c r="B76" s="18" t="s">
        <v>80</v>
      </c>
      <c r="C76" s="18" t="s">
        <v>80</v>
      </c>
      <c r="D76" s="30" t="s">
        <v>132</v>
      </c>
      <c r="E76" s="55">
        <v>0.16666666666666666</v>
      </c>
      <c r="F76" s="18">
        <v>189.62</v>
      </c>
      <c r="G76" s="18">
        <v>189.321</v>
      </c>
      <c r="H76" s="18">
        <v>2</v>
      </c>
      <c r="I76" s="18">
        <v>189.64</v>
      </c>
      <c r="J76" s="18">
        <v>189.30099999999999</v>
      </c>
      <c r="K76" s="18">
        <v>0.33800000000000002</v>
      </c>
      <c r="L76" s="18">
        <v>0.67600000000000005</v>
      </c>
      <c r="M76" s="67">
        <v>190.316</v>
      </c>
      <c r="N76" s="18" t="s">
        <v>170</v>
      </c>
      <c r="O76" s="18">
        <f t="shared" si="18"/>
        <v>67.599999999999994</v>
      </c>
      <c r="Q76" s="18">
        <f t="shared" si="19"/>
        <v>8.8000000000000007</v>
      </c>
      <c r="R76" s="36">
        <f t="shared" si="20"/>
        <v>59488</v>
      </c>
      <c r="S76" s="36" t="str">
        <f t="shared" si="21"/>
        <v/>
      </c>
      <c r="T76" s="38">
        <f t="shared" si="15"/>
        <v>59488</v>
      </c>
      <c r="U76" s="40">
        <f t="shared" si="27"/>
        <v>2367736</v>
      </c>
      <c r="V76" s="18">
        <f t="shared" si="22"/>
        <v>88000</v>
      </c>
      <c r="W76" s="18">
        <f t="shared" si="23"/>
        <v>1</v>
      </c>
      <c r="AG76" s="18">
        <f t="shared" si="16"/>
        <v>1</v>
      </c>
      <c r="AH76" s="18">
        <f t="shared" si="17"/>
        <v>0</v>
      </c>
      <c r="AI76" s="18">
        <f t="shared" si="24"/>
        <v>1</v>
      </c>
      <c r="AJ76" s="18">
        <f t="shared" si="25"/>
        <v>0</v>
      </c>
      <c r="AK76" s="18">
        <f t="shared" si="26"/>
        <v>0</v>
      </c>
    </row>
    <row r="77" spans="1:37" ht="20.100000000000001" customHeight="1">
      <c r="A77" s="33">
        <v>73</v>
      </c>
      <c r="B77" s="18" t="s">
        <v>80</v>
      </c>
      <c r="C77" s="52" t="s">
        <v>80</v>
      </c>
      <c r="D77" s="30" t="s">
        <v>132</v>
      </c>
      <c r="E77" s="55">
        <v>4.1666666666666664E-2</v>
      </c>
      <c r="F77" s="18">
        <v>189.39</v>
      </c>
      <c r="G77" s="18">
        <v>189.22399999999999</v>
      </c>
      <c r="H77" s="18">
        <v>2</v>
      </c>
      <c r="I77" s="18">
        <v>189.41</v>
      </c>
      <c r="J77" s="18">
        <v>189.20400000000001</v>
      </c>
      <c r="K77" s="18">
        <v>0.20499999999999999</v>
      </c>
      <c r="L77" s="18">
        <v>0.41</v>
      </c>
      <c r="M77" s="67">
        <v>189.82</v>
      </c>
      <c r="N77" s="18" t="s">
        <v>170</v>
      </c>
      <c r="O77" s="18">
        <f t="shared" si="18"/>
        <v>41</v>
      </c>
      <c r="Q77" s="18">
        <f t="shared" si="19"/>
        <v>14.6</v>
      </c>
      <c r="R77" s="36">
        <f t="shared" si="20"/>
        <v>59860</v>
      </c>
      <c r="S77" s="36" t="str">
        <f t="shared" si="21"/>
        <v/>
      </c>
      <c r="T77" s="38">
        <f t="shared" si="15"/>
        <v>59860</v>
      </c>
      <c r="U77" s="40">
        <f t="shared" si="27"/>
        <v>2427596</v>
      </c>
      <c r="V77" s="18">
        <f t="shared" si="22"/>
        <v>146000</v>
      </c>
      <c r="W77" s="18">
        <f t="shared" si="23"/>
        <v>1</v>
      </c>
      <c r="AG77" s="18">
        <f t="shared" si="16"/>
        <v>1</v>
      </c>
      <c r="AH77" s="18">
        <f t="shared" si="17"/>
        <v>0</v>
      </c>
      <c r="AI77" s="18">
        <f t="shared" si="24"/>
        <v>1</v>
      </c>
      <c r="AJ77" s="18">
        <f t="shared" si="25"/>
        <v>0</v>
      </c>
      <c r="AK77" s="18">
        <f t="shared" si="26"/>
        <v>0</v>
      </c>
    </row>
    <row r="78" spans="1:37" ht="20.100000000000001" customHeight="1">
      <c r="A78" s="33">
        <v>74</v>
      </c>
      <c r="B78" s="18" t="s">
        <v>79</v>
      </c>
      <c r="C78" s="52" t="s">
        <v>80</v>
      </c>
      <c r="D78" s="30" t="s">
        <v>133</v>
      </c>
      <c r="E78" s="55">
        <v>0.20833333333333334</v>
      </c>
      <c r="F78" s="18">
        <v>188.124</v>
      </c>
      <c r="G78" s="18">
        <v>187.91900000000001</v>
      </c>
      <c r="H78" s="18">
        <v>2</v>
      </c>
      <c r="I78" s="58">
        <v>188.14400000000001</v>
      </c>
      <c r="J78" s="18">
        <v>187.899</v>
      </c>
      <c r="K78" s="18">
        <v>0.245</v>
      </c>
      <c r="L78" s="18">
        <v>0.49</v>
      </c>
      <c r="M78" s="67">
        <v>188.63399999999999</v>
      </c>
      <c r="N78" s="18" t="s">
        <v>170</v>
      </c>
      <c r="O78" s="18">
        <f t="shared" si="18"/>
        <v>49</v>
      </c>
      <c r="Q78" s="18">
        <f t="shared" si="19"/>
        <v>12.2</v>
      </c>
      <c r="R78" s="36">
        <f t="shared" si="20"/>
        <v>59780</v>
      </c>
      <c r="S78" s="36" t="str">
        <f t="shared" si="21"/>
        <v/>
      </c>
      <c r="T78" s="38">
        <f t="shared" si="15"/>
        <v>59780</v>
      </c>
      <c r="U78" s="40">
        <f t="shared" si="27"/>
        <v>2487376</v>
      </c>
      <c r="V78" s="18">
        <f t="shared" si="22"/>
        <v>122000</v>
      </c>
      <c r="W78" s="18">
        <f t="shared" si="23"/>
        <v>1</v>
      </c>
      <c r="AG78" s="18">
        <f t="shared" si="16"/>
        <v>1</v>
      </c>
      <c r="AH78" s="18">
        <f t="shared" si="17"/>
        <v>0</v>
      </c>
      <c r="AI78" s="18">
        <f t="shared" si="24"/>
        <v>1</v>
      </c>
      <c r="AJ78" s="18">
        <f t="shared" si="25"/>
        <v>0</v>
      </c>
      <c r="AK78" s="18">
        <f t="shared" si="26"/>
        <v>0</v>
      </c>
    </row>
    <row r="79" spans="1:37" ht="20.100000000000001" customHeight="1">
      <c r="A79" s="33">
        <v>75</v>
      </c>
      <c r="B79" s="18" t="s">
        <v>79</v>
      </c>
      <c r="C79" s="52" t="s">
        <v>79</v>
      </c>
      <c r="D79" s="30" t="s">
        <v>134</v>
      </c>
      <c r="E79" s="55">
        <v>0.45833333333333331</v>
      </c>
      <c r="F79" s="18">
        <v>188.291</v>
      </c>
      <c r="G79" s="18">
        <v>188.565</v>
      </c>
      <c r="H79" s="18">
        <v>2</v>
      </c>
      <c r="I79" s="18">
        <v>188.27099999999999</v>
      </c>
      <c r="J79" s="18">
        <v>188.58500000000001</v>
      </c>
      <c r="K79" s="18">
        <v>0.314</v>
      </c>
      <c r="L79" s="18">
        <v>0.628</v>
      </c>
      <c r="M79" s="67">
        <v>187.643</v>
      </c>
      <c r="N79" s="18" t="s">
        <v>171</v>
      </c>
      <c r="P79" s="18">
        <f t="shared" si="14"/>
        <v>31.4</v>
      </c>
      <c r="Q79" s="18">
        <f t="shared" si="19"/>
        <v>9.5</v>
      </c>
      <c r="R79" s="36" t="str">
        <f t="shared" si="20"/>
        <v/>
      </c>
      <c r="S79" s="36">
        <f t="shared" si="21"/>
        <v>29830</v>
      </c>
      <c r="T79" s="38">
        <f t="shared" si="15"/>
        <v>-29830</v>
      </c>
      <c r="U79" s="40">
        <f t="shared" si="27"/>
        <v>2457546</v>
      </c>
      <c r="V79" s="18">
        <f t="shared" si="22"/>
        <v>95000</v>
      </c>
      <c r="W79" s="18">
        <f t="shared" si="23"/>
        <v>0</v>
      </c>
      <c r="AG79" s="18">
        <f t="shared" si="16"/>
        <v>0</v>
      </c>
      <c r="AH79" s="18">
        <f t="shared" si="17"/>
        <v>1</v>
      </c>
      <c r="AI79" s="18">
        <f t="shared" si="24"/>
        <v>0</v>
      </c>
      <c r="AJ79" s="18">
        <f t="shared" si="25"/>
        <v>1</v>
      </c>
      <c r="AK79" s="18">
        <f t="shared" si="26"/>
        <v>0</v>
      </c>
    </row>
    <row r="80" spans="1:37" ht="20.100000000000001" customHeight="1">
      <c r="A80" s="33">
        <v>76</v>
      </c>
      <c r="B80" s="18" t="s">
        <v>80</v>
      </c>
      <c r="C80" s="52" t="s">
        <v>79</v>
      </c>
      <c r="D80" s="30" t="s">
        <v>83</v>
      </c>
      <c r="E80" s="55">
        <v>0.375</v>
      </c>
      <c r="F80" s="18">
        <v>189.209</v>
      </c>
      <c r="G80" s="18">
        <v>189.48500000000001</v>
      </c>
      <c r="H80" s="18">
        <v>2</v>
      </c>
      <c r="I80" s="18">
        <v>189.18899999999999</v>
      </c>
      <c r="J80" s="18">
        <v>189.505</v>
      </c>
      <c r="K80" s="18">
        <v>0.316</v>
      </c>
      <c r="L80" s="18">
        <v>0.63200000000000001</v>
      </c>
      <c r="M80" s="67">
        <v>188.55699999999999</v>
      </c>
      <c r="N80" s="18" t="s">
        <v>170</v>
      </c>
      <c r="O80" s="18">
        <f t="shared" si="18"/>
        <v>63.2</v>
      </c>
      <c r="Q80" s="18">
        <f t="shared" si="19"/>
        <v>9.4</v>
      </c>
      <c r="R80" s="36">
        <f t="shared" si="20"/>
        <v>59408</v>
      </c>
      <c r="S80" s="36" t="str">
        <f t="shared" si="21"/>
        <v/>
      </c>
      <c r="T80" s="38">
        <f t="shared" si="15"/>
        <v>59408</v>
      </c>
      <c r="U80" s="40">
        <f t="shared" si="27"/>
        <v>2516954</v>
      </c>
      <c r="V80" s="18">
        <f t="shared" si="22"/>
        <v>94000</v>
      </c>
      <c r="W80" s="18">
        <f t="shared" si="23"/>
        <v>1</v>
      </c>
      <c r="AG80" s="18">
        <f t="shared" si="16"/>
        <v>0</v>
      </c>
      <c r="AH80" s="18">
        <f t="shared" si="17"/>
        <v>1</v>
      </c>
      <c r="AI80" s="18">
        <f t="shared" si="24"/>
        <v>1</v>
      </c>
      <c r="AJ80" s="18">
        <f t="shared" si="25"/>
        <v>0</v>
      </c>
      <c r="AK80" s="18">
        <f t="shared" si="26"/>
        <v>0</v>
      </c>
    </row>
    <row r="81" spans="1:37" ht="20.100000000000001" customHeight="1">
      <c r="A81" s="33">
        <v>77</v>
      </c>
      <c r="B81" s="18" t="s">
        <v>80</v>
      </c>
      <c r="C81" s="52" t="s">
        <v>80</v>
      </c>
      <c r="D81" s="30" t="s">
        <v>135</v>
      </c>
      <c r="E81" s="55">
        <v>0.41666666666666669</v>
      </c>
      <c r="F81" s="18">
        <v>188.44200000000001</v>
      </c>
      <c r="G81" s="18">
        <v>187.93899999999999</v>
      </c>
      <c r="H81" s="18">
        <v>2</v>
      </c>
      <c r="I81" s="18">
        <v>188.46199999999999</v>
      </c>
      <c r="J81" s="18">
        <v>187.91900000000001</v>
      </c>
      <c r="K81" s="18">
        <v>0.54200000000000004</v>
      </c>
      <c r="L81" s="18">
        <v>1.0840000000000001</v>
      </c>
      <c r="M81" s="67">
        <v>189.54599999999999</v>
      </c>
      <c r="N81" s="18" t="s">
        <v>170</v>
      </c>
      <c r="O81" s="18">
        <f t="shared" si="18"/>
        <v>108.4</v>
      </c>
      <c r="Q81" s="18">
        <f t="shared" si="19"/>
        <v>5.5</v>
      </c>
      <c r="R81" s="36">
        <f t="shared" si="20"/>
        <v>59620</v>
      </c>
      <c r="S81" s="36" t="str">
        <f t="shared" si="21"/>
        <v/>
      </c>
      <c r="T81" s="38">
        <f t="shared" si="15"/>
        <v>59620</v>
      </c>
      <c r="U81" s="40">
        <f t="shared" si="27"/>
        <v>2576574</v>
      </c>
      <c r="V81" s="18">
        <f t="shared" si="22"/>
        <v>55000</v>
      </c>
      <c r="W81" s="18">
        <f t="shared" si="23"/>
        <v>1</v>
      </c>
      <c r="AG81" s="18">
        <f t="shared" si="16"/>
        <v>1</v>
      </c>
      <c r="AH81" s="18">
        <f t="shared" si="17"/>
        <v>0</v>
      </c>
      <c r="AI81" s="18">
        <f t="shared" si="24"/>
        <v>1</v>
      </c>
      <c r="AJ81" s="18">
        <f t="shared" si="25"/>
        <v>0</v>
      </c>
      <c r="AK81" s="18">
        <f t="shared" si="26"/>
        <v>0</v>
      </c>
    </row>
    <row r="82" spans="1:37" ht="20.100000000000001" customHeight="1">
      <c r="A82" s="33">
        <v>78</v>
      </c>
      <c r="B82" s="18" t="s">
        <v>80</v>
      </c>
      <c r="C82" s="52" t="s">
        <v>80</v>
      </c>
      <c r="D82" s="30" t="s">
        <v>95</v>
      </c>
      <c r="E82" s="55">
        <v>0.625</v>
      </c>
      <c r="F82" s="18">
        <v>188.125</v>
      </c>
      <c r="G82" s="18">
        <v>187.65199999999999</v>
      </c>
      <c r="H82" s="18">
        <v>2</v>
      </c>
      <c r="I82" s="18">
        <v>188.14500000000001</v>
      </c>
      <c r="J82" s="18">
        <v>187.63200000000001</v>
      </c>
      <c r="K82" s="18">
        <v>0.51300000000000001</v>
      </c>
      <c r="L82" s="18">
        <v>1.026</v>
      </c>
      <c r="M82" s="67">
        <v>189.17099999999999</v>
      </c>
      <c r="N82" s="18" t="s">
        <v>170</v>
      </c>
      <c r="O82" s="18">
        <f t="shared" si="18"/>
        <v>102.6</v>
      </c>
      <c r="Q82" s="18">
        <f t="shared" si="19"/>
        <v>5.8</v>
      </c>
      <c r="R82" s="36">
        <f t="shared" si="20"/>
        <v>59508</v>
      </c>
      <c r="S82" s="36" t="str">
        <f t="shared" si="21"/>
        <v/>
      </c>
      <c r="T82" s="38">
        <f t="shared" si="15"/>
        <v>59508</v>
      </c>
      <c r="U82" s="40">
        <f t="shared" si="27"/>
        <v>2636082</v>
      </c>
      <c r="V82" s="18">
        <f t="shared" si="22"/>
        <v>58000</v>
      </c>
      <c r="W82" s="18">
        <f t="shared" si="23"/>
        <v>1</v>
      </c>
      <c r="AG82" s="18">
        <f t="shared" si="16"/>
        <v>1</v>
      </c>
      <c r="AH82" s="18">
        <f t="shared" si="17"/>
        <v>0</v>
      </c>
      <c r="AI82" s="18">
        <f t="shared" si="24"/>
        <v>1</v>
      </c>
      <c r="AJ82" s="18">
        <f t="shared" si="25"/>
        <v>0</v>
      </c>
      <c r="AK82" s="18">
        <f t="shared" si="26"/>
        <v>0</v>
      </c>
    </row>
    <row r="83" spans="1:37" ht="20.100000000000001" customHeight="1">
      <c r="A83" s="33">
        <v>79</v>
      </c>
      <c r="B83" s="18" t="s">
        <v>80</v>
      </c>
      <c r="C83" s="52" t="s">
        <v>80</v>
      </c>
      <c r="D83" s="30" t="s">
        <v>95</v>
      </c>
      <c r="E83" s="55">
        <v>0.125</v>
      </c>
      <c r="F83" s="18">
        <v>187.42</v>
      </c>
      <c r="G83" s="18">
        <v>187.114</v>
      </c>
      <c r="H83" s="18">
        <v>2</v>
      </c>
      <c r="I83" s="18">
        <v>187.44</v>
      </c>
      <c r="J83" s="18">
        <v>187.09399999999999</v>
      </c>
      <c r="K83" s="18">
        <v>0.34599999999999997</v>
      </c>
      <c r="L83" s="18">
        <v>0.69199999999999995</v>
      </c>
      <c r="M83" s="67">
        <v>188.13200000000001</v>
      </c>
      <c r="N83" s="18" t="s">
        <v>170</v>
      </c>
      <c r="O83" s="18">
        <f t="shared" si="18"/>
        <v>69.2</v>
      </c>
      <c r="Q83" s="18">
        <f t="shared" si="19"/>
        <v>8.6</v>
      </c>
      <c r="R83" s="36">
        <f t="shared" si="20"/>
        <v>59512</v>
      </c>
      <c r="S83" s="36" t="str">
        <f t="shared" si="21"/>
        <v/>
      </c>
      <c r="T83" s="38">
        <f t="shared" si="15"/>
        <v>59512</v>
      </c>
      <c r="U83" s="40">
        <f t="shared" si="27"/>
        <v>2695594</v>
      </c>
      <c r="V83" s="18">
        <f t="shared" si="22"/>
        <v>86000</v>
      </c>
      <c r="W83" s="18">
        <f t="shared" si="23"/>
        <v>1</v>
      </c>
      <c r="AG83" s="18">
        <f t="shared" si="16"/>
        <v>1</v>
      </c>
      <c r="AH83" s="18">
        <f t="shared" si="17"/>
        <v>0</v>
      </c>
      <c r="AI83" s="18">
        <f t="shared" si="24"/>
        <v>1</v>
      </c>
      <c r="AJ83" s="18">
        <f t="shared" si="25"/>
        <v>0</v>
      </c>
      <c r="AK83" s="18">
        <f t="shared" si="26"/>
        <v>0</v>
      </c>
    </row>
    <row r="84" spans="1:37" ht="20.100000000000001" customHeight="1">
      <c r="A84" s="33">
        <v>80</v>
      </c>
      <c r="B84" s="18" t="s">
        <v>79</v>
      </c>
      <c r="C84" s="52" t="s">
        <v>79</v>
      </c>
      <c r="D84" s="30" t="s">
        <v>136</v>
      </c>
      <c r="E84" s="55">
        <v>0.41666666666666669</v>
      </c>
      <c r="F84" s="18">
        <v>187.03899999999999</v>
      </c>
      <c r="G84" s="18">
        <v>187.95500000000001</v>
      </c>
      <c r="H84" s="18">
        <v>2</v>
      </c>
      <c r="I84" s="18">
        <v>187.01900000000001</v>
      </c>
      <c r="J84" s="18">
        <v>187.97499999999999</v>
      </c>
      <c r="K84" s="18">
        <v>0.95499999999999996</v>
      </c>
      <c r="L84" s="18">
        <v>1.91</v>
      </c>
      <c r="M84" s="67">
        <v>185.10900000000001</v>
      </c>
      <c r="N84" s="18" t="s">
        <v>171</v>
      </c>
      <c r="P84" s="18">
        <f t="shared" si="14"/>
        <v>95.5</v>
      </c>
      <c r="Q84" s="18">
        <f t="shared" si="19"/>
        <v>3.1</v>
      </c>
      <c r="R84" s="36" t="str">
        <f t="shared" si="20"/>
        <v/>
      </c>
      <c r="S84" s="36">
        <f t="shared" si="21"/>
        <v>29605</v>
      </c>
      <c r="T84" s="38">
        <f t="shared" si="15"/>
        <v>-29605</v>
      </c>
      <c r="U84" s="40">
        <f t="shared" si="27"/>
        <v>2665989</v>
      </c>
      <c r="V84" s="18">
        <f t="shared" si="22"/>
        <v>31000</v>
      </c>
      <c r="W84" s="18">
        <f t="shared" si="23"/>
        <v>0</v>
      </c>
      <c r="AG84" s="18">
        <f t="shared" si="16"/>
        <v>0</v>
      </c>
      <c r="AH84" s="18">
        <f t="shared" si="17"/>
        <v>1</v>
      </c>
      <c r="AI84" s="18">
        <f t="shared" si="24"/>
        <v>0</v>
      </c>
      <c r="AJ84" s="18">
        <f t="shared" si="25"/>
        <v>1</v>
      </c>
      <c r="AK84" s="18">
        <f t="shared" si="26"/>
        <v>0</v>
      </c>
    </row>
    <row r="85" spans="1:37" ht="20.100000000000001" customHeight="1">
      <c r="A85" s="33">
        <v>81</v>
      </c>
      <c r="B85" s="18" t="s">
        <v>79</v>
      </c>
      <c r="C85" s="18" t="s">
        <v>79</v>
      </c>
      <c r="D85" s="19" t="s">
        <v>137</v>
      </c>
      <c r="E85" s="55">
        <v>0.375</v>
      </c>
      <c r="F85" s="18">
        <v>187.86699999999999</v>
      </c>
      <c r="G85" s="18">
        <v>188.25800000000001</v>
      </c>
      <c r="H85" s="18">
        <v>2</v>
      </c>
      <c r="I85" s="58">
        <v>187.84700000000001</v>
      </c>
      <c r="J85" s="18">
        <v>188.27799999999999</v>
      </c>
      <c r="K85" s="18">
        <v>0.43</v>
      </c>
      <c r="L85" s="18">
        <v>0.86</v>
      </c>
      <c r="M85" s="67">
        <v>186.98699999999999</v>
      </c>
      <c r="N85" s="18" t="s">
        <v>170</v>
      </c>
      <c r="O85" s="18">
        <f t="shared" si="18"/>
        <v>86</v>
      </c>
      <c r="Q85" s="18">
        <f t="shared" si="19"/>
        <v>6.9</v>
      </c>
      <c r="R85" s="36">
        <f t="shared" si="20"/>
        <v>59340</v>
      </c>
      <c r="S85" s="36" t="str">
        <f t="shared" si="21"/>
        <v/>
      </c>
      <c r="T85" s="38">
        <f t="shared" si="15"/>
        <v>59340</v>
      </c>
      <c r="U85" s="40">
        <f t="shared" si="27"/>
        <v>2725329</v>
      </c>
      <c r="V85" s="18">
        <f t="shared" si="22"/>
        <v>69000</v>
      </c>
      <c r="W85" s="18">
        <f t="shared" si="23"/>
        <v>1</v>
      </c>
      <c r="AG85" s="18">
        <f t="shared" si="16"/>
        <v>0</v>
      </c>
      <c r="AH85" s="18">
        <f t="shared" si="17"/>
        <v>1</v>
      </c>
      <c r="AI85" s="18">
        <f t="shared" si="24"/>
        <v>1</v>
      </c>
      <c r="AJ85" s="18">
        <f t="shared" si="25"/>
        <v>0</v>
      </c>
      <c r="AK85" s="18">
        <f t="shared" si="26"/>
        <v>0</v>
      </c>
    </row>
    <row r="86" spans="1:37" ht="20.100000000000001" customHeight="1">
      <c r="A86" s="33">
        <v>82</v>
      </c>
      <c r="B86" s="18" t="s">
        <v>79</v>
      </c>
      <c r="C86" s="18" t="s">
        <v>80</v>
      </c>
      <c r="D86" s="19" t="s">
        <v>137</v>
      </c>
      <c r="E86" s="55">
        <v>0.125</v>
      </c>
      <c r="F86" s="18">
        <v>188.14599999999999</v>
      </c>
      <c r="G86" s="18">
        <v>187.76599999999999</v>
      </c>
      <c r="H86" s="18">
        <v>2</v>
      </c>
      <c r="I86" s="58">
        <v>188.166</v>
      </c>
      <c r="J86" s="18">
        <v>187.74600000000001</v>
      </c>
      <c r="K86" s="18">
        <v>0.41899999999999998</v>
      </c>
      <c r="L86" s="18">
        <v>0.83799999999999997</v>
      </c>
      <c r="M86" s="67">
        <v>189.00399999999999</v>
      </c>
      <c r="N86" s="18" t="s">
        <v>171</v>
      </c>
      <c r="P86" s="18">
        <f t="shared" si="14"/>
        <v>41.9</v>
      </c>
      <c r="Q86" s="18">
        <f t="shared" si="19"/>
        <v>7.1</v>
      </c>
      <c r="R86" s="36" t="str">
        <f t="shared" si="20"/>
        <v/>
      </c>
      <c r="S86" s="36">
        <f t="shared" si="21"/>
        <v>29749</v>
      </c>
      <c r="T86" s="38">
        <f t="shared" si="15"/>
        <v>-29749</v>
      </c>
      <c r="U86" s="40">
        <f t="shared" si="27"/>
        <v>2695580</v>
      </c>
      <c r="V86" s="18">
        <f t="shared" si="22"/>
        <v>71000</v>
      </c>
      <c r="W86" s="18">
        <f t="shared" si="23"/>
        <v>0</v>
      </c>
      <c r="AG86" s="18">
        <f t="shared" si="16"/>
        <v>1</v>
      </c>
      <c r="AH86" s="18">
        <f t="shared" si="17"/>
        <v>0</v>
      </c>
      <c r="AI86" s="18">
        <f t="shared" si="24"/>
        <v>0</v>
      </c>
      <c r="AJ86" s="18">
        <f t="shared" si="25"/>
        <v>1</v>
      </c>
      <c r="AK86" s="18">
        <f t="shared" si="26"/>
        <v>0</v>
      </c>
    </row>
    <row r="87" spans="1:37" ht="20.100000000000001" customHeight="1">
      <c r="A87" s="33">
        <v>83</v>
      </c>
      <c r="B87" s="18" t="s">
        <v>80</v>
      </c>
      <c r="C87" s="18" t="s">
        <v>79</v>
      </c>
      <c r="D87" s="19" t="s">
        <v>138</v>
      </c>
      <c r="E87" s="55">
        <v>0.75</v>
      </c>
      <c r="F87" s="18">
        <v>188.21799999999999</v>
      </c>
      <c r="G87" s="18">
        <v>188.45099999999999</v>
      </c>
      <c r="H87" s="18">
        <v>2</v>
      </c>
      <c r="I87" s="58">
        <v>188.19800000000001</v>
      </c>
      <c r="J87" s="18">
        <v>188.471</v>
      </c>
      <c r="K87" s="18">
        <v>0.27200000000000002</v>
      </c>
      <c r="L87" s="18">
        <v>0.54400000000000004</v>
      </c>
      <c r="M87" s="67">
        <v>187.654</v>
      </c>
      <c r="N87" s="18" t="s">
        <v>170</v>
      </c>
      <c r="O87" s="18">
        <f t="shared" si="18"/>
        <v>54.4</v>
      </c>
      <c r="Q87" s="18">
        <f t="shared" si="19"/>
        <v>11</v>
      </c>
      <c r="R87" s="36">
        <f t="shared" si="20"/>
        <v>59840</v>
      </c>
      <c r="S87" s="36" t="str">
        <f t="shared" si="21"/>
        <v/>
      </c>
      <c r="T87" s="38">
        <f t="shared" si="15"/>
        <v>59840</v>
      </c>
      <c r="U87" s="40">
        <f t="shared" si="27"/>
        <v>2755420</v>
      </c>
      <c r="V87" s="18">
        <f t="shared" si="22"/>
        <v>110000</v>
      </c>
      <c r="W87" s="18">
        <f t="shared" si="23"/>
        <v>1</v>
      </c>
      <c r="AG87" s="18">
        <f t="shared" si="16"/>
        <v>0</v>
      </c>
      <c r="AH87" s="18">
        <f t="shared" si="17"/>
        <v>1</v>
      </c>
      <c r="AI87" s="18">
        <f t="shared" si="24"/>
        <v>1</v>
      </c>
      <c r="AJ87" s="18">
        <f t="shared" si="25"/>
        <v>0</v>
      </c>
      <c r="AK87" s="18">
        <f t="shared" si="26"/>
        <v>0</v>
      </c>
    </row>
    <row r="88" spans="1:37" ht="20.100000000000001" customHeight="1">
      <c r="A88" s="33">
        <v>84</v>
      </c>
      <c r="B88" s="18" t="s">
        <v>80</v>
      </c>
      <c r="C88" s="18" t="s">
        <v>80</v>
      </c>
      <c r="D88" s="19" t="s">
        <v>138</v>
      </c>
      <c r="E88" s="55">
        <v>0.625</v>
      </c>
      <c r="F88" s="18">
        <v>188.453</v>
      </c>
      <c r="G88" s="18">
        <v>188.03700000000001</v>
      </c>
      <c r="H88" s="18">
        <v>2</v>
      </c>
      <c r="I88" s="58">
        <v>188.47300000000001</v>
      </c>
      <c r="J88" s="18">
        <v>188.017</v>
      </c>
      <c r="K88" s="18">
        <v>0.45600000000000002</v>
      </c>
      <c r="L88" s="18">
        <v>0.91200000000000003</v>
      </c>
      <c r="M88" s="67">
        <v>189.38499999999999</v>
      </c>
      <c r="N88" s="18" t="s">
        <v>171</v>
      </c>
      <c r="P88" s="18">
        <f t="shared" si="14"/>
        <v>45.6</v>
      </c>
      <c r="Q88" s="18">
        <f t="shared" si="19"/>
        <v>6.5</v>
      </c>
      <c r="R88" s="36" t="str">
        <f t="shared" si="20"/>
        <v/>
      </c>
      <c r="S88" s="36">
        <f t="shared" si="21"/>
        <v>29640</v>
      </c>
      <c r="T88" s="38">
        <f t="shared" si="15"/>
        <v>-29640</v>
      </c>
      <c r="U88" s="40">
        <f t="shared" si="27"/>
        <v>2725780</v>
      </c>
      <c r="V88" s="18">
        <f t="shared" si="22"/>
        <v>65000</v>
      </c>
      <c r="W88" s="18">
        <f t="shared" si="23"/>
        <v>0</v>
      </c>
      <c r="AG88" s="18">
        <f t="shared" si="16"/>
        <v>1</v>
      </c>
      <c r="AH88" s="18">
        <f t="shared" si="17"/>
        <v>0</v>
      </c>
      <c r="AI88" s="18">
        <f t="shared" si="24"/>
        <v>0</v>
      </c>
      <c r="AJ88" s="18">
        <f t="shared" si="25"/>
        <v>1</v>
      </c>
      <c r="AK88" s="18">
        <f t="shared" si="26"/>
        <v>0</v>
      </c>
    </row>
    <row r="89" spans="1:37" ht="20.100000000000001" customHeight="1">
      <c r="A89" s="33">
        <v>85</v>
      </c>
      <c r="B89" s="18" t="s">
        <v>80</v>
      </c>
      <c r="C89" s="18" t="s">
        <v>80</v>
      </c>
      <c r="D89" s="19" t="s">
        <v>138</v>
      </c>
      <c r="E89" s="55">
        <v>0.5</v>
      </c>
      <c r="F89" s="18">
        <v>188.38499999999999</v>
      </c>
      <c r="G89" s="18">
        <v>188.07499999999999</v>
      </c>
      <c r="H89" s="18">
        <v>2</v>
      </c>
      <c r="I89" s="58">
        <v>188.405</v>
      </c>
      <c r="J89" s="18">
        <v>188.05500000000001</v>
      </c>
      <c r="K89" s="18">
        <v>0.34899999999999998</v>
      </c>
      <c r="L89" s="18">
        <v>0.69799999999999995</v>
      </c>
      <c r="M89" s="67">
        <v>189.10300000000001</v>
      </c>
      <c r="N89" s="18" t="s">
        <v>171</v>
      </c>
      <c r="P89" s="18">
        <f t="shared" si="14"/>
        <v>34.9</v>
      </c>
      <c r="Q89" s="18">
        <f t="shared" si="19"/>
        <v>8.5</v>
      </c>
      <c r="R89" s="36" t="str">
        <f t="shared" si="20"/>
        <v/>
      </c>
      <c r="S89" s="36">
        <f t="shared" si="21"/>
        <v>29665</v>
      </c>
      <c r="T89" s="38">
        <f t="shared" si="15"/>
        <v>-29665</v>
      </c>
      <c r="U89" s="40">
        <f t="shared" si="27"/>
        <v>2696115</v>
      </c>
      <c r="V89" s="18">
        <f t="shared" si="22"/>
        <v>85000</v>
      </c>
      <c r="W89" s="18">
        <f t="shared" si="23"/>
        <v>0</v>
      </c>
      <c r="AG89" s="18">
        <f t="shared" si="16"/>
        <v>1</v>
      </c>
      <c r="AH89" s="18">
        <f t="shared" si="17"/>
        <v>0</v>
      </c>
      <c r="AI89" s="18">
        <f t="shared" si="24"/>
        <v>0</v>
      </c>
      <c r="AJ89" s="18">
        <f t="shared" si="25"/>
        <v>1</v>
      </c>
      <c r="AK89" s="18">
        <f t="shared" si="26"/>
        <v>0</v>
      </c>
    </row>
    <row r="90" spans="1:37" ht="20.100000000000001" customHeight="1">
      <c r="A90" s="33">
        <v>86</v>
      </c>
      <c r="B90" s="18" t="s">
        <v>80</v>
      </c>
      <c r="C90" s="18" t="s">
        <v>80</v>
      </c>
      <c r="D90" s="19" t="s">
        <v>138</v>
      </c>
      <c r="E90" s="55">
        <v>0.125</v>
      </c>
      <c r="F90" s="18">
        <v>188.173</v>
      </c>
      <c r="G90" s="18">
        <v>187.96700000000001</v>
      </c>
      <c r="H90" s="18">
        <v>2</v>
      </c>
      <c r="I90" s="18">
        <v>188.19300000000001</v>
      </c>
      <c r="J90" s="18">
        <v>187.947</v>
      </c>
      <c r="K90" s="18">
        <v>0.246</v>
      </c>
      <c r="L90" s="18">
        <v>0.49199999999999999</v>
      </c>
      <c r="M90" s="67">
        <v>188.685</v>
      </c>
      <c r="N90" s="18" t="s">
        <v>171</v>
      </c>
      <c r="P90" s="18">
        <f t="shared" si="14"/>
        <v>24.6</v>
      </c>
      <c r="Q90" s="18">
        <f t="shared" si="19"/>
        <v>12.1</v>
      </c>
      <c r="R90" s="36" t="str">
        <f t="shared" si="20"/>
        <v/>
      </c>
      <c r="S90" s="36">
        <f t="shared" si="21"/>
        <v>29766</v>
      </c>
      <c r="T90" s="38">
        <f t="shared" si="15"/>
        <v>-29766</v>
      </c>
      <c r="U90" s="40">
        <f t="shared" si="27"/>
        <v>2666349</v>
      </c>
      <c r="V90" s="18">
        <f t="shared" si="22"/>
        <v>121000</v>
      </c>
      <c r="W90" s="18">
        <f t="shared" si="23"/>
        <v>0</v>
      </c>
      <c r="AG90" s="18">
        <f t="shared" si="16"/>
        <v>1</v>
      </c>
      <c r="AH90" s="18">
        <f t="shared" si="17"/>
        <v>0</v>
      </c>
      <c r="AI90" s="18">
        <f t="shared" si="24"/>
        <v>0</v>
      </c>
      <c r="AJ90" s="18">
        <f t="shared" si="25"/>
        <v>1</v>
      </c>
      <c r="AK90" s="18">
        <f t="shared" si="26"/>
        <v>0</v>
      </c>
    </row>
    <row r="91" spans="1:37" ht="20.100000000000001" customHeight="1">
      <c r="A91" s="33">
        <v>87</v>
      </c>
      <c r="B91" s="18" t="s">
        <v>80</v>
      </c>
      <c r="C91" s="18" t="s">
        <v>79</v>
      </c>
      <c r="D91" s="19" t="s">
        <v>139</v>
      </c>
      <c r="E91" s="55">
        <v>0.79166666666666663</v>
      </c>
      <c r="F91" s="18">
        <v>187.65100000000001</v>
      </c>
      <c r="G91" s="18">
        <v>187.92099999999999</v>
      </c>
      <c r="H91" s="18">
        <v>2</v>
      </c>
      <c r="I91" s="18">
        <v>187.631</v>
      </c>
      <c r="J91" s="18">
        <v>187.941</v>
      </c>
      <c r="K91" s="18">
        <v>0.31</v>
      </c>
      <c r="L91" s="18">
        <v>0.62</v>
      </c>
      <c r="M91" s="67">
        <v>187.011</v>
      </c>
      <c r="N91" s="18" t="s">
        <v>172</v>
      </c>
      <c r="Q91" s="18">
        <f t="shared" si="19"/>
        <v>9.6</v>
      </c>
      <c r="R91" s="36" t="str">
        <f t="shared" si="20"/>
        <v/>
      </c>
      <c r="S91" s="36" t="str">
        <f t="shared" si="21"/>
        <v/>
      </c>
      <c r="U91" s="40">
        <f t="shared" si="27"/>
        <v>2666349</v>
      </c>
      <c r="V91" s="18">
        <f t="shared" si="22"/>
        <v>96000</v>
      </c>
      <c r="W91" s="18">
        <f t="shared" si="23"/>
        <v>0</v>
      </c>
      <c r="AG91" s="18">
        <f t="shared" si="16"/>
        <v>0</v>
      </c>
      <c r="AH91" s="18">
        <f t="shared" si="17"/>
        <v>1</v>
      </c>
      <c r="AI91" s="18">
        <f t="shared" si="24"/>
        <v>0</v>
      </c>
      <c r="AJ91" s="18">
        <f t="shared" si="25"/>
        <v>0</v>
      </c>
      <c r="AK91" s="18">
        <f t="shared" si="26"/>
        <v>1</v>
      </c>
    </row>
    <row r="92" spans="1:37" ht="20.100000000000001" customHeight="1">
      <c r="A92" s="33">
        <v>88</v>
      </c>
      <c r="B92" s="18" t="s">
        <v>80</v>
      </c>
      <c r="C92" s="18" t="s">
        <v>80</v>
      </c>
      <c r="D92" s="19" t="s">
        <v>139</v>
      </c>
      <c r="E92" s="55">
        <v>0.41666666666666669</v>
      </c>
      <c r="F92" s="18">
        <v>187.93299999999999</v>
      </c>
      <c r="G92" s="18">
        <v>187.41200000000001</v>
      </c>
      <c r="H92" s="18">
        <v>2</v>
      </c>
      <c r="I92" s="18">
        <v>187.953</v>
      </c>
      <c r="J92" s="18">
        <v>187.392</v>
      </c>
      <c r="K92" s="18">
        <v>0.56100000000000005</v>
      </c>
      <c r="L92" s="18">
        <v>1.1220000000000001</v>
      </c>
      <c r="M92" s="67">
        <v>189.07499999999999</v>
      </c>
      <c r="N92" s="18" t="s">
        <v>171</v>
      </c>
      <c r="P92" s="18">
        <f t="shared" si="14"/>
        <v>56.1</v>
      </c>
      <c r="Q92" s="18">
        <f t="shared" si="19"/>
        <v>5.3</v>
      </c>
      <c r="R92" s="36" t="str">
        <f t="shared" si="20"/>
        <v/>
      </c>
      <c r="S92" s="36">
        <f t="shared" si="21"/>
        <v>29733</v>
      </c>
      <c r="T92" s="38">
        <f t="shared" si="15"/>
        <v>-29733</v>
      </c>
      <c r="U92" s="40">
        <f t="shared" si="27"/>
        <v>2636616</v>
      </c>
      <c r="V92" s="18">
        <f t="shared" si="22"/>
        <v>53000</v>
      </c>
      <c r="W92" s="18">
        <f t="shared" si="23"/>
        <v>0</v>
      </c>
      <c r="AG92" s="18">
        <f t="shared" si="16"/>
        <v>1</v>
      </c>
      <c r="AH92" s="18">
        <f t="shared" si="17"/>
        <v>0</v>
      </c>
      <c r="AI92" s="18">
        <f t="shared" si="24"/>
        <v>0</v>
      </c>
      <c r="AJ92" s="18">
        <f t="shared" si="25"/>
        <v>1</v>
      </c>
      <c r="AK92" s="18">
        <f t="shared" si="26"/>
        <v>0</v>
      </c>
    </row>
    <row r="93" spans="1:37" ht="20.100000000000001" customHeight="1">
      <c r="A93" s="33">
        <v>89</v>
      </c>
      <c r="B93" s="18" t="s">
        <v>80</v>
      </c>
      <c r="C93" s="18" t="s">
        <v>80</v>
      </c>
      <c r="D93" s="19" t="s">
        <v>140</v>
      </c>
      <c r="E93" s="55">
        <v>0.41666666666666669</v>
      </c>
      <c r="F93" s="18">
        <v>188.18</v>
      </c>
      <c r="G93" s="18">
        <v>187.68700000000001</v>
      </c>
      <c r="H93" s="18">
        <v>2</v>
      </c>
      <c r="I93" s="18">
        <v>188.2</v>
      </c>
      <c r="J93" s="18">
        <v>187.667</v>
      </c>
      <c r="K93" s="18">
        <v>0.53200000000000003</v>
      </c>
      <c r="L93" s="18">
        <v>1.0640000000000001</v>
      </c>
      <c r="M93" s="67">
        <v>189.26400000000001</v>
      </c>
      <c r="N93" s="18" t="s">
        <v>171</v>
      </c>
      <c r="P93" s="18">
        <f t="shared" si="14"/>
        <v>53.2</v>
      </c>
      <c r="Q93" s="18">
        <f t="shared" si="19"/>
        <v>5.6</v>
      </c>
      <c r="R93" s="36" t="str">
        <f t="shared" si="20"/>
        <v/>
      </c>
      <c r="S93" s="36">
        <f t="shared" si="21"/>
        <v>29792</v>
      </c>
      <c r="T93" s="38">
        <f t="shared" si="15"/>
        <v>-29792</v>
      </c>
      <c r="U93" s="40">
        <f t="shared" si="27"/>
        <v>2606824</v>
      </c>
      <c r="V93" s="18">
        <f t="shared" si="22"/>
        <v>56000</v>
      </c>
      <c r="W93" s="18">
        <f t="shared" si="23"/>
        <v>0</v>
      </c>
      <c r="AG93" s="18">
        <f t="shared" si="16"/>
        <v>1</v>
      </c>
      <c r="AH93" s="18">
        <f t="shared" si="17"/>
        <v>0</v>
      </c>
      <c r="AI93" s="18">
        <f t="shared" si="24"/>
        <v>0</v>
      </c>
      <c r="AJ93" s="18">
        <f t="shared" si="25"/>
        <v>1</v>
      </c>
      <c r="AK93" s="18">
        <f t="shared" si="26"/>
        <v>0</v>
      </c>
    </row>
    <row r="94" spans="1:37" ht="20.100000000000001" customHeight="1">
      <c r="A94" s="33">
        <v>90</v>
      </c>
      <c r="B94" s="18" t="s">
        <v>80</v>
      </c>
      <c r="C94" s="18" t="s">
        <v>80</v>
      </c>
      <c r="D94" s="19" t="s">
        <v>141</v>
      </c>
      <c r="E94" s="55">
        <v>0.45833333333333331</v>
      </c>
      <c r="F94" s="18">
        <v>187.84100000000001</v>
      </c>
      <c r="G94" s="18">
        <v>186.73</v>
      </c>
      <c r="H94" s="18">
        <v>2</v>
      </c>
      <c r="I94" s="18">
        <v>187.86099999999999</v>
      </c>
      <c r="J94" s="18">
        <v>186.71</v>
      </c>
      <c r="K94" s="18">
        <v>1.1499999999999999</v>
      </c>
      <c r="L94" s="18">
        <v>2.2999999999999998</v>
      </c>
      <c r="M94" s="67">
        <v>190.161</v>
      </c>
      <c r="N94" s="18" t="s">
        <v>171</v>
      </c>
      <c r="P94" s="18">
        <f t="shared" si="14"/>
        <v>115</v>
      </c>
      <c r="Q94" s="18">
        <f t="shared" si="19"/>
        <v>2.6</v>
      </c>
      <c r="R94" s="36" t="str">
        <f t="shared" si="20"/>
        <v/>
      </c>
      <c r="S94" s="36">
        <f t="shared" si="21"/>
        <v>29900</v>
      </c>
      <c r="T94" s="38">
        <f t="shared" si="15"/>
        <v>-29900</v>
      </c>
      <c r="U94" s="40">
        <f t="shared" si="27"/>
        <v>2576924</v>
      </c>
      <c r="V94" s="18">
        <f t="shared" si="22"/>
        <v>26000</v>
      </c>
      <c r="W94" s="18">
        <f t="shared" si="23"/>
        <v>0</v>
      </c>
      <c r="AG94" s="18">
        <f t="shared" si="16"/>
        <v>1</v>
      </c>
      <c r="AH94" s="18">
        <f t="shared" si="17"/>
        <v>0</v>
      </c>
      <c r="AI94" s="18">
        <f t="shared" si="24"/>
        <v>0</v>
      </c>
      <c r="AJ94" s="18">
        <f t="shared" si="25"/>
        <v>1</v>
      </c>
      <c r="AK94" s="18">
        <f t="shared" si="26"/>
        <v>0</v>
      </c>
    </row>
    <row r="95" spans="1:37" ht="20.100000000000001" customHeight="1">
      <c r="A95" s="33">
        <v>91</v>
      </c>
      <c r="B95" s="18" t="s">
        <v>80</v>
      </c>
      <c r="C95" s="18" t="s">
        <v>80</v>
      </c>
      <c r="D95" s="19" t="s">
        <v>142</v>
      </c>
      <c r="E95" s="55">
        <v>0.5</v>
      </c>
      <c r="F95" s="18">
        <v>185.28299999999999</v>
      </c>
      <c r="G95" s="18">
        <v>184.56399999999999</v>
      </c>
      <c r="H95" s="18">
        <v>2</v>
      </c>
      <c r="I95" s="58">
        <v>185.303</v>
      </c>
      <c r="J95" s="18">
        <v>184.54400000000001</v>
      </c>
      <c r="K95" s="18">
        <v>0.75800000000000001</v>
      </c>
      <c r="L95" s="18">
        <v>1.516</v>
      </c>
      <c r="M95" s="67">
        <v>186.81899999999999</v>
      </c>
      <c r="N95" s="18" t="s">
        <v>170</v>
      </c>
      <c r="O95" s="18">
        <f t="shared" si="18"/>
        <v>151.6</v>
      </c>
      <c r="Q95" s="18">
        <f t="shared" si="19"/>
        <v>3.9</v>
      </c>
      <c r="R95" s="36">
        <f t="shared" si="20"/>
        <v>59124</v>
      </c>
      <c r="S95" s="36" t="str">
        <f t="shared" si="21"/>
        <v/>
      </c>
      <c r="T95" s="38">
        <f t="shared" si="15"/>
        <v>59124</v>
      </c>
      <c r="U95" s="40">
        <f t="shared" si="27"/>
        <v>2636048</v>
      </c>
      <c r="V95" s="18">
        <f t="shared" si="22"/>
        <v>39000</v>
      </c>
      <c r="W95" s="18">
        <f t="shared" si="23"/>
        <v>1</v>
      </c>
      <c r="AG95" s="18">
        <f t="shared" si="16"/>
        <v>1</v>
      </c>
      <c r="AH95" s="18">
        <f t="shared" si="17"/>
        <v>0</v>
      </c>
      <c r="AI95" s="18">
        <f t="shared" si="24"/>
        <v>1</v>
      </c>
      <c r="AJ95" s="18">
        <f t="shared" si="25"/>
        <v>0</v>
      </c>
      <c r="AK95" s="18">
        <f t="shared" si="26"/>
        <v>0</v>
      </c>
    </row>
    <row r="96" spans="1:37" ht="20.100000000000001" customHeight="1">
      <c r="A96" s="33">
        <v>92</v>
      </c>
      <c r="B96" s="18" t="s">
        <v>80</v>
      </c>
      <c r="C96" s="19" t="s">
        <v>80</v>
      </c>
      <c r="D96" s="19" t="s">
        <v>143</v>
      </c>
      <c r="E96" s="55">
        <v>0.41666666666666669</v>
      </c>
      <c r="F96" s="18">
        <v>185.98699999999999</v>
      </c>
      <c r="G96" s="18">
        <v>185.28899999999999</v>
      </c>
      <c r="H96" s="18">
        <v>2</v>
      </c>
      <c r="I96" s="18">
        <v>186.00700000000001</v>
      </c>
      <c r="J96" s="18">
        <v>185.26900000000001</v>
      </c>
      <c r="K96" s="18">
        <v>0.73799999999999999</v>
      </c>
      <c r="L96" s="18">
        <v>1.476</v>
      </c>
      <c r="M96" s="67">
        <v>187.483</v>
      </c>
      <c r="N96" s="18" t="s">
        <v>172</v>
      </c>
      <c r="Q96" s="18">
        <f t="shared" si="19"/>
        <v>4</v>
      </c>
      <c r="R96" s="36" t="str">
        <f t="shared" si="20"/>
        <v/>
      </c>
      <c r="S96" s="36" t="str">
        <f t="shared" si="21"/>
        <v/>
      </c>
      <c r="U96" s="40">
        <f t="shared" si="27"/>
        <v>2636048</v>
      </c>
      <c r="V96" s="18">
        <f t="shared" si="22"/>
        <v>40000</v>
      </c>
      <c r="W96" s="18">
        <f t="shared" si="23"/>
        <v>0</v>
      </c>
      <c r="AG96" s="18">
        <f t="shared" si="16"/>
        <v>1</v>
      </c>
      <c r="AH96" s="18">
        <f t="shared" si="17"/>
        <v>0</v>
      </c>
      <c r="AI96" s="18">
        <f t="shared" si="24"/>
        <v>0</v>
      </c>
      <c r="AJ96" s="18">
        <f t="shared" si="25"/>
        <v>0</v>
      </c>
      <c r="AK96" s="18">
        <f t="shared" si="26"/>
        <v>1</v>
      </c>
    </row>
    <row r="97" spans="1:37" ht="20.100000000000001" customHeight="1">
      <c r="A97" s="33">
        <v>93</v>
      </c>
      <c r="B97" s="18" t="s">
        <v>80</v>
      </c>
      <c r="C97" s="18" t="s">
        <v>80</v>
      </c>
      <c r="D97" s="19" t="s">
        <v>143</v>
      </c>
      <c r="E97" s="55">
        <v>0</v>
      </c>
      <c r="F97" s="18">
        <v>184.86</v>
      </c>
      <c r="G97" s="18">
        <v>182.52199999999999</v>
      </c>
      <c r="H97" s="18">
        <v>2</v>
      </c>
      <c r="I97" s="18">
        <v>184.88</v>
      </c>
      <c r="J97" s="18">
        <v>182.50200000000001</v>
      </c>
      <c r="K97" s="18">
        <v>2.3769999999999998</v>
      </c>
      <c r="L97" s="18">
        <v>4.7539999999999996</v>
      </c>
      <c r="M97" s="67">
        <v>189.63399999999999</v>
      </c>
      <c r="N97" s="18" t="s">
        <v>171</v>
      </c>
      <c r="P97" s="18">
        <f t="shared" si="14"/>
        <v>237.7</v>
      </c>
      <c r="Q97" s="18">
        <f t="shared" si="19"/>
        <v>1.2</v>
      </c>
      <c r="R97" s="36" t="str">
        <f t="shared" si="20"/>
        <v/>
      </c>
      <c r="S97" s="36">
        <f t="shared" si="21"/>
        <v>28524</v>
      </c>
      <c r="T97" s="38">
        <f t="shared" si="15"/>
        <v>-28524</v>
      </c>
      <c r="U97" s="40">
        <f t="shared" si="27"/>
        <v>2607524</v>
      </c>
      <c r="V97" s="18">
        <f t="shared" si="22"/>
        <v>12000</v>
      </c>
      <c r="W97" s="18">
        <f t="shared" si="23"/>
        <v>0</v>
      </c>
      <c r="AG97" s="18">
        <f t="shared" si="16"/>
        <v>1</v>
      </c>
      <c r="AH97" s="18">
        <f t="shared" si="17"/>
        <v>0</v>
      </c>
      <c r="AI97" s="18">
        <f t="shared" si="24"/>
        <v>0</v>
      </c>
      <c r="AJ97" s="18">
        <f t="shared" si="25"/>
        <v>1</v>
      </c>
      <c r="AK97" s="18">
        <f t="shared" si="26"/>
        <v>0</v>
      </c>
    </row>
    <row r="98" spans="1:37" ht="20.100000000000001" customHeight="1">
      <c r="A98" s="33">
        <v>94</v>
      </c>
      <c r="B98" s="18" t="s">
        <v>79</v>
      </c>
      <c r="C98" s="18" t="s">
        <v>79</v>
      </c>
      <c r="D98" s="19" t="s">
        <v>144</v>
      </c>
      <c r="E98" s="55">
        <v>0.375</v>
      </c>
      <c r="F98" s="18">
        <v>181.601</v>
      </c>
      <c r="G98" s="18">
        <v>182.18199999999999</v>
      </c>
      <c r="H98" s="18">
        <v>2</v>
      </c>
      <c r="I98" s="18">
        <v>181.58099999999999</v>
      </c>
      <c r="J98" s="18">
        <v>182.202</v>
      </c>
      <c r="K98" s="18">
        <v>0.621</v>
      </c>
      <c r="L98" s="18">
        <v>1.242</v>
      </c>
      <c r="M98" s="67">
        <v>180.339</v>
      </c>
      <c r="N98" s="18" t="s">
        <v>171</v>
      </c>
      <c r="P98" s="18">
        <f t="shared" si="14"/>
        <v>62.1</v>
      </c>
      <c r="Q98" s="18">
        <f t="shared" si="19"/>
        <v>4.8</v>
      </c>
      <c r="R98" s="36" t="str">
        <f t="shared" si="20"/>
        <v/>
      </c>
      <c r="S98" s="36">
        <f t="shared" si="21"/>
        <v>29808</v>
      </c>
      <c r="T98" s="38">
        <f t="shared" si="15"/>
        <v>-29808</v>
      </c>
      <c r="U98" s="40">
        <f t="shared" si="27"/>
        <v>2577716</v>
      </c>
      <c r="V98" s="18">
        <f t="shared" si="22"/>
        <v>48000</v>
      </c>
      <c r="W98" s="18">
        <f t="shared" si="23"/>
        <v>0</v>
      </c>
      <c r="AG98" s="18">
        <f t="shared" si="16"/>
        <v>0</v>
      </c>
      <c r="AH98" s="18">
        <f t="shared" si="17"/>
        <v>1</v>
      </c>
      <c r="AI98" s="18">
        <f t="shared" si="24"/>
        <v>0</v>
      </c>
      <c r="AJ98" s="18">
        <f t="shared" si="25"/>
        <v>1</v>
      </c>
      <c r="AK98" s="18">
        <f t="shared" si="26"/>
        <v>0</v>
      </c>
    </row>
    <row r="99" spans="1:37" ht="20.100000000000001" customHeight="1">
      <c r="A99" s="33">
        <v>95</v>
      </c>
      <c r="B99" s="18" t="s">
        <v>80</v>
      </c>
      <c r="C99" s="18" t="s">
        <v>80</v>
      </c>
      <c r="D99" s="19" t="s">
        <v>145</v>
      </c>
      <c r="E99" s="55">
        <v>0.91666666666666663</v>
      </c>
      <c r="F99" s="18">
        <v>182.20099999999999</v>
      </c>
      <c r="G99" s="18">
        <v>181.86600000000001</v>
      </c>
      <c r="H99" s="18">
        <v>2</v>
      </c>
      <c r="I99" s="18">
        <v>182.221</v>
      </c>
      <c r="J99" s="18">
        <v>181.846</v>
      </c>
      <c r="K99" s="18">
        <v>0.375</v>
      </c>
      <c r="L99" s="18">
        <v>0.75</v>
      </c>
      <c r="M99" s="67">
        <v>182.971</v>
      </c>
      <c r="N99" s="18" t="s">
        <v>172</v>
      </c>
      <c r="Q99" s="18">
        <f t="shared" si="19"/>
        <v>8</v>
      </c>
      <c r="R99" s="36" t="str">
        <f t="shared" si="20"/>
        <v/>
      </c>
      <c r="S99" s="36" t="str">
        <f t="shared" si="21"/>
        <v/>
      </c>
      <c r="U99" s="40">
        <f t="shared" si="27"/>
        <v>2577716</v>
      </c>
      <c r="V99" s="18">
        <f t="shared" si="22"/>
        <v>80000</v>
      </c>
      <c r="W99" s="18">
        <f t="shared" si="23"/>
        <v>0</v>
      </c>
      <c r="AG99" s="18">
        <f t="shared" si="16"/>
        <v>1</v>
      </c>
      <c r="AH99" s="18">
        <f t="shared" si="17"/>
        <v>0</v>
      </c>
      <c r="AI99" s="18">
        <f t="shared" si="24"/>
        <v>0</v>
      </c>
      <c r="AJ99" s="18">
        <f t="shared" si="25"/>
        <v>0</v>
      </c>
      <c r="AK99" s="18">
        <f t="shared" si="26"/>
        <v>1</v>
      </c>
    </row>
    <row r="100" spans="1:37" ht="20.100000000000001" customHeight="1">
      <c r="A100" s="33">
        <v>96</v>
      </c>
      <c r="B100" s="18" t="s">
        <v>80</v>
      </c>
      <c r="C100" s="18" t="s">
        <v>80</v>
      </c>
      <c r="D100" s="19" t="s">
        <v>84</v>
      </c>
      <c r="E100" s="55">
        <v>0.54166666666666663</v>
      </c>
      <c r="F100" s="18">
        <v>182.22399999999999</v>
      </c>
      <c r="G100" s="18">
        <v>181.78100000000001</v>
      </c>
      <c r="H100" s="18">
        <v>2</v>
      </c>
      <c r="I100" s="18">
        <v>182.244</v>
      </c>
      <c r="J100" s="18">
        <v>181.761</v>
      </c>
      <c r="K100" s="18">
        <v>0.48299999999999998</v>
      </c>
      <c r="L100" s="18">
        <v>0.96599999999999997</v>
      </c>
      <c r="M100" s="67">
        <v>183.21</v>
      </c>
      <c r="N100" s="18" t="s">
        <v>171</v>
      </c>
      <c r="P100" s="18">
        <f t="shared" si="14"/>
        <v>48.3</v>
      </c>
      <c r="Q100" s="18">
        <f t="shared" si="19"/>
        <v>6.2</v>
      </c>
      <c r="R100" s="36" t="str">
        <f t="shared" si="20"/>
        <v/>
      </c>
      <c r="S100" s="36">
        <f t="shared" si="21"/>
        <v>29946</v>
      </c>
      <c r="T100" s="38">
        <f t="shared" si="15"/>
        <v>-29946</v>
      </c>
      <c r="U100" s="40">
        <f t="shared" si="27"/>
        <v>2547770</v>
      </c>
      <c r="V100" s="18">
        <f t="shared" si="22"/>
        <v>62000</v>
      </c>
      <c r="W100" s="18">
        <f t="shared" si="23"/>
        <v>0</v>
      </c>
      <c r="AG100" s="18">
        <f t="shared" si="16"/>
        <v>1</v>
      </c>
      <c r="AH100" s="18">
        <f t="shared" si="17"/>
        <v>0</v>
      </c>
      <c r="AI100" s="18">
        <f t="shared" si="24"/>
        <v>0</v>
      </c>
      <c r="AJ100" s="18">
        <f t="shared" si="25"/>
        <v>1</v>
      </c>
      <c r="AK100" s="18">
        <f t="shared" si="26"/>
        <v>0</v>
      </c>
    </row>
    <row r="101" spans="1:37" ht="20.100000000000001" customHeight="1">
      <c r="A101" s="33">
        <v>97</v>
      </c>
      <c r="B101" s="18" t="s">
        <v>79</v>
      </c>
      <c r="C101" s="18" t="s">
        <v>80</v>
      </c>
      <c r="D101" s="19" t="s">
        <v>84</v>
      </c>
      <c r="E101" s="55">
        <v>0.41666666666666669</v>
      </c>
      <c r="F101" s="18">
        <v>181.80600000000001</v>
      </c>
      <c r="G101" s="18">
        <v>181.45099999999999</v>
      </c>
      <c r="H101" s="18">
        <v>2</v>
      </c>
      <c r="I101" s="58">
        <v>181.82599999999999</v>
      </c>
      <c r="J101" s="18">
        <v>181.43100000000001</v>
      </c>
      <c r="K101" s="18">
        <v>0.39400000000000002</v>
      </c>
      <c r="L101" s="18">
        <v>0.78800000000000003</v>
      </c>
      <c r="M101" s="67">
        <v>182.614</v>
      </c>
      <c r="N101" s="18" t="s">
        <v>170</v>
      </c>
      <c r="O101" s="18">
        <f t="shared" si="18"/>
        <v>78.8</v>
      </c>
      <c r="Q101" s="18">
        <f t="shared" si="19"/>
        <v>7.6</v>
      </c>
      <c r="R101" s="36">
        <f t="shared" si="20"/>
        <v>59888</v>
      </c>
      <c r="S101" s="36" t="str">
        <f t="shared" si="21"/>
        <v/>
      </c>
      <c r="T101" s="38">
        <f t="shared" si="15"/>
        <v>59888</v>
      </c>
      <c r="U101" s="40">
        <f t="shared" si="27"/>
        <v>2607658</v>
      </c>
      <c r="V101" s="18">
        <f t="shared" si="22"/>
        <v>76000</v>
      </c>
      <c r="W101" s="18">
        <f t="shared" si="23"/>
        <v>1</v>
      </c>
      <c r="AG101" s="18">
        <f t="shared" si="16"/>
        <v>1</v>
      </c>
      <c r="AH101" s="18">
        <f t="shared" si="17"/>
        <v>0</v>
      </c>
      <c r="AI101" s="18">
        <f t="shared" si="24"/>
        <v>1</v>
      </c>
      <c r="AJ101" s="18">
        <f t="shared" si="25"/>
        <v>0</v>
      </c>
      <c r="AK101" s="18">
        <f t="shared" si="26"/>
        <v>0</v>
      </c>
    </row>
    <row r="102" spans="1:37" ht="20.100000000000001" customHeight="1">
      <c r="A102" s="33">
        <v>98</v>
      </c>
      <c r="B102" s="18" t="s">
        <v>79</v>
      </c>
      <c r="C102" s="18" t="s">
        <v>79</v>
      </c>
      <c r="D102" s="19" t="s">
        <v>146</v>
      </c>
      <c r="E102" s="55">
        <v>0.5</v>
      </c>
      <c r="F102" s="18">
        <v>181.642</v>
      </c>
      <c r="G102" s="18">
        <v>182.03899999999999</v>
      </c>
      <c r="H102" s="18">
        <v>2</v>
      </c>
      <c r="I102" s="58">
        <v>181.62200000000001</v>
      </c>
      <c r="J102" s="18">
        <v>182.059</v>
      </c>
      <c r="K102" s="18">
        <v>0.436</v>
      </c>
      <c r="L102" s="18">
        <v>0.872</v>
      </c>
      <c r="M102" s="67">
        <v>180.75</v>
      </c>
      <c r="N102" s="18" t="s">
        <v>171</v>
      </c>
      <c r="P102" s="18">
        <f t="shared" si="14"/>
        <v>43.6</v>
      </c>
      <c r="Q102" s="18">
        <f t="shared" si="19"/>
        <v>6.8</v>
      </c>
      <c r="R102" s="36" t="str">
        <f t="shared" si="20"/>
        <v/>
      </c>
      <c r="S102" s="36">
        <f t="shared" si="21"/>
        <v>29648</v>
      </c>
      <c r="T102" s="38">
        <f t="shared" si="15"/>
        <v>-29648</v>
      </c>
      <c r="U102" s="40">
        <f t="shared" si="27"/>
        <v>2578010</v>
      </c>
      <c r="V102" s="18">
        <f t="shared" si="22"/>
        <v>68000</v>
      </c>
      <c r="W102" s="18">
        <f t="shared" si="23"/>
        <v>0</v>
      </c>
      <c r="AG102" s="18">
        <f t="shared" si="16"/>
        <v>0</v>
      </c>
      <c r="AH102" s="18">
        <f t="shared" si="17"/>
        <v>1</v>
      </c>
      <c r="AI102" s="18">
        <f t="shared" si="24"/>
        <v>0</v>
      </c>
      <c r="AJ102" s="18">
        <f t="shared" si="25"/>
        <v>1</v>
      </c>
      <c r="AK102" s="18">
        <f t="shared" si="26"/>
        <v>0</v>
      </c>
    </row>
    <row r="103" spans="1:37" ht="20.100000000000001" customHeight="1">
      <c r="A103" s="33">
        <v>99</v>
      </c>
      <c r="B103" s="18" t="s">
        <v>79</v>
      </c>
      <c r="C103" s="18" t="s">
        <v>79</v>
      </c>
      <c r="D103" s="19" t="s">
        <v>146</v>
      </c>
      <c r="E103" s="55">
        <v>0.20833333333333334</v>
      </c>
      <c r="F103" s="18">
        <v>181.88200000000001</v>
      </c>
      <c r="G103" s="18">
        <v>182.059</v>
      </c>
      <c r="H103" s="18">
        <v>2</v>
      </c>
      <c r="I103" s="58">
        <v>181.86199999999999</v>
      </c>
      <c r="J103" s="18">
        <v>182.07900000000001</v>
      </c>
      <c r="K103" s="18">
        <v>0.217</v>
      </c>
      <c r="L103" s="18">
        <v>0.434</v>
      </c>
      <c r="M103" s="67">
        <v>181.428</v>
      </c>
      <c r="N103" s="18" t="s">
        <v>171</v>
      </c>
      <c r="P103" s="18">
        <f t="shared" si="14"/>
        <v>21.7</v>
      </c>
      <c r="Q103" s="18">
        <f t="shared" si="19"/>
        <v>13.8</v>
      </c>
      <c r="R103" s="36" t="str">
        <f t="shared" si="20"/>
        <v/>
      </c>
      <c r="S103" s="36">
        <f t="shared" si="21"/>
        <v>29946</v>
      </c>
      <c r="T103" s="38">
        <f t="shared" si="15"/>
        <v>-29946</v>
      </c>
      <c r="U103" s="40">
        <f t="shared" si="27"/>
        <v>2548064</v>
      </c>
      <c r="V103" s="18">
        <f t="shared" si="22"/>
        <v>138000</v>
      </c>
      <c r="W103" s="18">
        <f t="shared" si="23"/>
        <v>0</v>
      </c>
      <c r="AG103" s="18">
        <f t="shared" si="16"/>
        <v>0</v>
      </c>
      <c r="AH103" s="18">
        <f t="shared" si="17"/>
        <v>1</v>
      </c>
      <c r="AI103" s="18">
        <f t="shared" si="24"/>
        <v>0</v>
      </c>
      <c r="AJ103" s="18">
        <f t="shared" si="25"/>
        <v>1</v>
      </c>
      <c r="AK103" s="18">
        <f t="shared" si="26"/>
        <v>0</v>
      </c>
    </row>
    <row r="104" spans="1:37" ht="20.100000000000001" customHeight="1">
      <c r="A104" s="32">
        <v>100</v>
      </c>
      <c r="B104" s="23" t="s">
        <v>80</v>
      </c>
      <c r="C104" s="23" t="s">
        <v>79</v>
      </c>
      <c r="D104" s="22" t="s">
        <v>147</v>
      </c>
      <c r="E104" s="55">
        <v>0.29166666666666669</v>
      </c>
      <c r="F104" s="23">
        <v>182.786</v>
      </c>
      <c r="G104" s="23">
        <v>183.45099999999999</v>
      </c>
      <c r="H104" s="18">
        <v>2</v>
      </c>
      <c r="I104" s="58">
        <v>182.76599999999999</v>
      </c>
      <c r="J104" s="18">
        <v>183.471</v>
      </c>
      <c r="K104" s="18">
        <v>0.70499999999999996</v>
      </c>
      <c r="L104" s="18">
        <v>1.41</v>
      </c>
      <c r="M104" s="67">
        <v>181.35599999999999</v>
      </c>
      <c r="N104" s="18" t="s">
        <v>171</v>
      </c>
      <c r="P104" s="18">
        <f t="shared" si="14"/>
        <v>70.5</v>
      </c>
      <c r="Q104" s="23">
        <f t="shared" si="19"/>
        <v>4.2</v>
      </c>
      <c r="R104" s="36" t="str">
        <f t="shared" si="20"/>
        <v/>
      </c>
      <c r="S104" s="36">
        <f t="shared" si="21"/>
        <v>29610</v>
      </c>
      <c r="T104" s="38">
        <f t="shared" si="15"/>
        <v>-29610</v>
      </c>
      <c r="U104" s="44">
        <f t="shared" si="27"/>
        <v>2518454</v>
      </c>
      <c r="V104" s="18">
        <f t="shared" si="22"/>
        <v>42000</v>
      </c>
      <c r="W104" s="18">
        <f t="shared" si="23"/>
        <v>0</v>
      </c>
      <c r="AG104" s="18">
        <f t="shared" si="16"/>
        <v>0</v>
      </c>
      <c r="AH104" s="18">
        <f t="shared" si="17"/>
        <v>1</v>
      </c>
      <c r="AI104" s="18">
        <f t="shared" si="24"/>
        <v>0</v>
      </c>
      <c r="AJ104" s="18">
        <f t="shared" si="25"/>
        <v>1</v>
      </c>
      <c r="AK104" s="18">
        <f t="shared" si="26"/>
        <v>0</v>
      </c>
    </row>
    <row r="105" spans="1:37" ht="20.100000000000001" customHeight="1">
      <c r="A105" s="18">
        <v>101</v>
      </c>
      <c r="B105" s="18" t="s">
        <v>80</v>
      </c>
      <c r="C105" s="18" t="s">
        <v>80</v>
      </c>
      <c r="D105" s="52" t="s">
        <v>148</v>
      </c>
      <c r="E105" s="55">
        <v>0.41666666666666669</v>
      </c>
      <c r="F105" s="18">
        <v>181.58</v>
      </c>
      <c r="G105" s="18">
        <v>181.26499999999999</v>
      </c>
      <c r="H105" s="18">
        <v>2</v>
      </c>
      <c r="I105" s="58">
        <v>181.6</v>
      </c>
      <c r="J105" s="18">
        <v>181.245</v>
      </c>
      <c r="K105" s="18">
        <v>0.35399999999999998</v>
      </c>
      <c r="L105" s="18">
        <v>0.70799999999999996</v>
      </c>
      <c r="M105" s="67">
        <v>182.30799999999999</v>
      </c>
      <c r="N105" s="18" t="s">
        <v>170</v>
      </c>
      <c r="O105" s="18">
        <f t="shared" si="18"/>
        <v>70.8</v>
      </c>
      <c r="Q105" s="23">
        <f t="shared" si="19"/>
        <v>8.4</v>
      </c>
      <c r="R105" s="36">
        <f t="shared" si="20"/>
        <v>59472</v>
      </c>
      <c r="S105" s="36" t="str">
        <f t="shared" si="21"/>
        <v/>
      </c>
      <c r="T105" s="38">
        <f t="shared" si="15"/>
        <v>59472</v>
      </c>
      <c r="U105" s="44">
        <f>U104+T105</f>
        <v>2577926</v>
      </c>
      <c r="V105" s="18">
        <f t="shared" si="22"/>
        <v>84000</v>
      </c>
      <c r="W105" s="18">
        <f t="shared" si="23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80</v>
      </c>
      <c r="C106" s="18" t="s">
        <v>80</v>
      </c>
      <c r="D106" s="18" t="s">
        <v>85</v>
      </c>
      <c r="E106" s="55">
        <v>0.625</v>
      </c>
      <c r="F106" s="18">
        <v>180.66300000000001</v>
      </c>
      <c r="G106" s="18">
        <v>180.36199999999999</v>
      </c>
      <c r="H106" s="18">
        <v>2</v>
      </c>
      <c r="I106" s="18">
        <v>180.68299999999999</v>
      </c>
      <c r="J106" s="18">
        <v>180.34200000000001</v>
      </c>
      <c r="K106" s="18">
        <v>0.34</v>
      </c>
      <c r="L106" s="18">
        <v>0.68</v>
      </c>
      <c r="M106" s="67">
        <v>181.363</v>
      </c>
      <c r="N106" s="18" t="s">
        <v>170</v>
      </c>
      <c r="O106" s="18">
        <f t="shared" si="18"/>
        <v>68</v>
      </c>
      <c r="Q106" s="23">
        <f t="shared" si="19"/>
        <v>8.8000000000000007</v>
      </c>
      <c r="R106" s="36">
        <f t="shared" si="20"/>
        <v>59840</v>
      </c>
      <c r="S106" s="36" t="str">
        <f t="shared" si="21"/>
        <v/>
      </c>
      <c r="T106" s="38">
        <f t="shared" si="15"/>
        <v>59840</v>
      </c>
      <c r="U106" s="44">
        <f>U105+T106</f>
        <v>2637766</v>
      </c>
      <c r="V106" s="18">
        <f t="shared" si="22"/>
        <v>88000</v>
      </c>
      <c r="W106" s="18">
        <f t="shared" si="23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80</v>
      </c>
      <c r="C107" s="18" t="s">
        <v>80</v>
      </c>
      <c r="D107" s="18" t="s">
        <v>85</v>
      </c>
      <c r="E107" s="55">
        <v>0.29166666666666669</v>
      </c>
      <c r="F107" s="18">
        <v>180.726</v>
      </c>
      <c r="G107" s="18">
        <v>180.41900000000001</v>
      </c>
      <c r="H107" s="18">
        <v>2</v>
      </c>
      <c r="I107" s="18">
        <v>180.74600000000001</v>
      </c>
      <c r="J107" s="18">
        <v>180.399</v>
      </c>
      <c r="K107" s="18">
        <v>0.34699999999999998</v>
      </c>
      <c r="L107" s="18">
        <v>0.69399999999999995</v>
      </c>
      <c r="M107" s="67">
        <v>181.44</v>
      </c>
      <c r="N107" s="18" t="s">
        <v>171</v>
      </c>
      <c r="P107" s="18">
        <f t="shared" si="14"/>
        <v>34.700000000000003</v>
      </c>
      <c r="Q107" s="23">
        <f t="shared" si="19"/>
        <v>8.6</v>
      </c>
      <c r="R107" s="36" t="str">
        <f t="shared" si="20"/>
        <v/>
      </c>
      <c r="S107" s="36">
        <f t="shared" si="21"/>
        <v>29842</v>
      </c>
      <c r="T107" s="38">
        <f t="shared" si="15"/>
        <v>-29842</v>
      </c>
      <c r="U107" s="44">
        <f t="shared" ref="U107:U127" si="28">U106+T107</f>
        <v>2607924</v>
      </c>
      <c r="V107" s="18">
        <f t="shared" si="22"/>
        <v>86000</v>
      </c>
      <c r="W107" s="18">
        <f t="shared" si="23"/>
        <v>0</v>
      </c>
      <c r="AG107" s="18">
        <f>IF(C107="B",1,0)</f>
        <v>1</v>
      </c>
      <c r="AH107" s="18">
        <f>IF(C107="S",1,0)</f>
        <v>0</v>
      </c>
      <c r="AI107" s="18">
        <f>IF(N107="○",1,0)</f>
        <v>0</v>
      </c>
      <c r="AJ107" s="18">
        <f>IF(N107="X",1,0)</f>
        <v>1</v>
      </c>
      <c r="AK107" s="18">
        <f>IF(N107="C",1,0)</f>
        <v>0</v>
      </c>
    </row>
    <row r="108" spans="1:37" ht="20.100000000000001" customHeight="1">
      <c r="A108" s="27">
        <v>104</v>
      </c>
      <c r="B108" s="18" t="s">
        <v>80</v>
      </c>
      <c r="C108" s="18" t="s">
        <v>80</v>
      </c>
      <c r="D108" s="18" t="s">
        <v>149</v>
      </c>
      <c r="E108" s="55">
        <v>0.70833333333333337</v>
      </c>
      <c r="F108" s="18">
        <v>180.29300000000001</v>
      </c>
      <c r="G108" s="18">
        <v>179.696</v>
      </c>
      <c r="H108" s="18">
        <v>2</v>
      </c>
      <c r="I108" s="58">
        <v>180.31299999999999</v>
      </c>
      <c r="J108" s="18">
        <v>179.67599999999999</v>
      </c>
      <c r="K108" s="18">
        <v>0.63700000000000001</v>
      </c>
      <c r="L108" s="18">
        <v>1.274</v>
      </c>
      <c r="M108" s="67">
        <v>181.58699999999999</v>
      </c>
      <c r="N108" s="18" t="s">
        <v>170</v>
      </c>
      <c r="O108" s="18">
        <f t="shared" si="18"/>
        <v>127.4</v>
      </c>
      <c r="Q108" s="23">
        <f t="shared" si="19"/>
        <v>4.7</v>
      </c>
      <c r="R108" s="36">
        <f t="shared" si="20"/>
        <v>59878</v>
      </c>
      <c r="S108" s="36" t="str">
        <f t="shared" si="21"/>
        <v/>
      </c>
      <c r="T108" s="38">
        <f t="shared" si="15"/>
        <v>59878</v>
      </c>
      <c r="U108" s="44">
        <f t="shared" si="28"/>
        <v>2667802</v>
      </c>
      <c r="V108" s="18">
        <f t="shared" si="22"/>
        <v>47000</v>
      </c>
      <c r="W108" s="18">
        <f t="shared" si="23"/>
        <v>1</v>
      </c>
      <c r="AG108" s="18">
        <f>IF(C108="B",1,0)</f>
        <v>1</v>
      </c>
      <c r="AH108" s="18">
        <f>IF(C108="S",1,0)</f>
        <v>0</v>
      </c>
      <c r="AI108" s="18">
        <f>IF(N108="○",1,0)</f>
        <v>1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A109" s="18">
        <v>105</v>
      </c>
      <c r="B109" s="18" t="s">
        <v>80</v>
      </c>
      <c r="C109" s="18" t="s">
        <v>79</v>
      </c>
      <c r="D109" s="18" t="s">
        <v>149</v>
      </c>
      <c r="E109" s="55">
        <v>0.375</v>
      </c>
      <c r="F109" s="18">
        <v>179.62700000000001</v>
      </c>
      <c r="G109" s="18">
        <v>180.12799999999999</v>
      </c>
      <c r="H109" s="18">
        <v>2</v>
      </c>
      <c r="I109" s="58">
        <v>179.607</v>
      </c>
      <c r="J109" s="18">
        <v>180.148</v>
      </c>
      <c r="K109" s="18">
        <v>0.54</v>
      </c>
      <c r="L109" s="18">
        <v>1.08</v>
      </c>
      <c r="M109" s="67">
        <v>178.52699999999999</v>
      </c>
      <c r="N109" s="18" t="s">
        <v>171</v>
      </c>
      <c r="P109" s="18">
        <f t="shared" si="14"/>
        <v>54</v>
      </c>
      <c r="Q109" s="23">
        <f t="shared" si="19"/>
        <v>5.5</v>
      </c>
      <c r="R109" s="36" t="str">
        <f t="shared" si="20"/>
        <v/>
      </c>
      <c r="S109" s="36">
        <f t="shared" si="21"/>
        <v>29700</v>
      </c>
      <c r="T109" s="38">
        <f t="shared" si="15"/>
        <v>-29700</v>
      </c>
      <c r="U109" s="44">
        <f t="shared" si="28"/>
        <v>2638102</v>
      </c>
      <c r="V109" s="18">
        <f t="shared" si="22"/>
        <v>55000</v>
      </c>
      <c r="W109" s="18">
        <f t="shared" si="23"/>
        <v>0</v>
      </c>
      <c r="AG109" s="18">
        <f t="shared" ref="AG109:AG127" si="29">IF(C109="B",1,0)</f>
        <v>0</v>
      </c>
      <c r="AH109" s="18">
        <f t="shared" ref="AH109:AH127" si="30">IF(C109="S",1,0)</f>
        <v>1</v>
      </c>
      <c r="AI109" s="18">
        <f t="shared" ref="AI109:AI127" si="31">IF(N109="○",1,0)</f>
        <v>0</v>
      </c>
      <c r="AJ109" s="18">
        <f t="shared" ref="AJ109:AJ127" si="32">IF(N109="X",1,0)</f>
        <v>1</v>
      </c>
      <c r="AK109" s="18">
        <f t="shared" ref="AK109:AK127" si="33">IF(N109="C",1,0)</f>
        <v>0</v>
      </c>
    </row>
    <row r="110" spans="1:37" ht="20.100000000000001" customHeight="1">
      <c r="A110" s="27">
        <v>106</v>
      </c>
      <c r="B110" s="18" t="s">
        <v>80</v>
      </c>
      <c r="C110" s="18" t="s">
        <v>79</v>
      </c>
      <c r="D110" s="18" t="s">
        <v>149</v>
      </c>
      <c r="E110" s="55">
        <v>0.29166666666666669</v>
      </c>
      <c r="F110" s="18">
        <v>179.887</v>
      </c>
      <c r="G110" s="18">
        <v>180.29300000000001</v>
      </c>
      <c r="H110" s="18">
        <v>2</v>
      </c>
      <c r="I110" s="58">
        <v>179.86699999999999</v>
      </c>
      <c r="J110" s="18">
        <v>180.31299999999999</v>
      </c>
      <c r="K110" s="18">
        <v>0.44500000000000001</v>
      </c>
      <c r="L110" s="18">
        <v>0.89</v>
      </c>
      <c r="M110" s="67">
        <v>178.977</v>
      </c>
      <c r="N110" s="18" t="s">
        <v>171</v>
      </c>
      <c r="P110" s="18">
        <f t="shared" si="14"/>
        <v>44.5</v>
      </c>
      <c r="Q110" s="23">
        <f t="shared" si="19"/>
        <v>6.7</v>
      </c>
      <c r="R110" s="36" t="str">
        <f t="shared" si="20"/>
        <v/>
      </c>
      <c r="S110" s="36">
        <f t="shared" si="21"/>
        <v>29815</v>
      </c>
      <c r="T110" s="38">
        <f t="shared" si="15"/>
        <v>-29815</v>
      </c>
      <c r="U110" s="44">
        <f t="shared" si="28"/>
        <v>2608287</v>
      </c>
      <c r="V110" s="18">
        <f t="shared" si="22"/>
        <v>67000</v>
      </c>
      <c r="W110" s="18">
        <f t="shared" si="23"/>
        <v>0</v>
      </c>
      <c r="X110" s="34"/>
      <c r="Y110" s="34"/>
      <c r="Z110" s="34"/>
      <c r="AA110" s="18">
        <f>O110-P110</f>
        <v>-44.5</v>
      </c>
      <c r="AG110" s="18">
        <f t="shared" si="29"/>
        <v>0</v>
      </c>
      <c r="AH110" s="18">
        <f t="shared" si="30"/>
        <v>1</v>
      </c>
      <c r="AI110" s="18">
        <f t="shared" si="31"/>
        <v>0</v>
      </c>
      <c r="AJ110" s="18">
        <f t="shared" si="32"/>
        <v>1</v>
      </c>
      <c r="AK110" s="18">
        <f t="shared" si="33"/>
        <v>0</v>
      </c>
    </row>
    <row r="111" spans="1:37" ht="20.100000000000001" customHeight="1">
      <c r="A111" s="18">
        <v>107</v>
      </c>
      <c r="B111" s="18" t="s">
        <v>80</v>
      </c>
      <c r="C111" s="18" t="s">
        <v>80</v>
      </c>
      <c r="D111" s="18" t="s">
        <v>150</v>
      </c>
      <c r="E111" s="55">
        <v>0.41666666666666669</v>
      </c>
      <c r="F111" s="18">
        <v>179.011</v>
      </c>
      <c r="G111" s="18">
        <v>178.55500000000001</v>
      </c>
      <c r="H111" s="18">
        <v>2</v>
      </c>
      <c r="I111" s="58">
        <v>179.03100000000001</v>
      </c>
      <c r="J111" s="18">
        <v>178.535</v>
      </c>
      <c r="K111" s="18">
        <v>0.496</v>
      </c>
      <c r="L111" s="18">
        <v>0.99199999999999999</v>
      </c>
      <c r="M111" s="67">
        <v>180.023</v>
      </c>
      <c r="N111" s="18" t="s">
        <v>170</v>
      </c>
      <c r="O111" s="18">
        <f t="shared" si="18"/>
        <v>99.2</v>
      </c>
      <c r="Q111" s="23">
        <f t="shared" si="19"/>
        <v>6</v>
      </c>
      <c r="R111" s="36">
        <f t="shared" si="20"/>
        <v>59520</v>
      </c>
      <c r="S111" s="36" t="str">
        <f t="shared" si="21"/>
        <v/>
      </c>
      <c r="T111" s="38">
        <f t="shared" si="15"/>
        <v>59520</v>
      </c>
      <c r="U111" s="44">
        <f t="shared" si="28"/>
        <v>2667807</v>
      </c>
      <c r="V111" s="18">
        <f t="shared" si="22"/>
        <v>60000</v>
      </c>
      <c r="W111" s="18">
        <f t="shared" si="23"/>
        <v>1</v>
      </c>
      <c r="AG111" s="18">
        <f t="shared" si="29"/>
        <v>1</v>
      </c>
      <c r="AH111" s="18">
        <f t="shared" si="30"/>
        <v>0</v>
      </c>
      <c r="AI111" s="18">
        <f t="shared" si="31"/>
        <v>1</v>
      </c>
      <c r="AJ111" s="18">
        <f t="shared" si="32"/>
        <v>0</v>
      </c>
      <c r="AK111" s="18">
        <f t="shared" si="33"/>
        <v>0</v>
      </c>
    </row>
    <row r="112" spans="1:37" ht="20.100000000000001" customHeight="1">
      <c r="A112" s="27">
        <v>108</v>
      </c>
      <c r="B112" s="18" t="s">
        <v>80</v>
      </c>
      <c r="C112" s="18" t="s">
        <v>80</v>
      </c>
      <c r="D112" s="18" t="s">
        <v>96</v>
      </c>
      <c r="E112" s="55">
        <v>0.41666666666666669</v>
      </c>
      <c r="F112" s="18">
        <v>177.95699999999999</v>
      </c>
      <c r="G112" s="18">
        <v>177.5</v>
      </c>
      <c r="H112" s="18">
        <v>2</v>
      </c>
      <c r="I112" s="58">
        <v>177.977</v>
      </c>
      <c r="J112" s="18">
        <v>177.48</v>
      </c>
      <c r="K112" s="18">
        <v>0.497</v>
      </c>
      <c r="L112" s="18">
        <v>0.99399999999999999</v>
      </c>
      <c r="M112" s="67">
        <v>178.971</v>
      </c>
      <c r="N112" s="18" t="s">
        <v>170</v>
      </c>
      <c r="O112" s="18">
        <f t="shared" si="18"/>
        <v>99.4</v>
      </c>
      <c r="Q112" s="23">
        <f t="shared" si="19"/>
        <v>6</v>
      </c>
      <c r="R112" s="36">
        <f t="shared" si="20"/>
        <v>59640</v>
      </c>
      <c r="S112" s="36" t="str">
        <f t="shared" si="21"/>
        <v/>
      </c>
      <c r="T112" s="38">
        <f t="shared" si="15"/>
        <v>59640</v>
      </c>
      <c r="U112" s="44">
        <f t="shared" si="28"/>
        <v>2727447</v>
      </c>
      <c r="V112" s="18">
        <f t="shared" si="22"/>
        <v>60000</v>
      </c>
      <c r="W112" s="18">
        <f t="shared" si="23"/>
        <v>1</v>
      </c>
      <c r="AG112" s="18">
        <f t="shared" si="29"/>
        <v>1</v>
      </c>
      <c r="AH112" s="18">
        <f t="shared" si="30"/>
        <v>0</v>
      </c>
      <c r="AI112" s="18">
        <f t="shared" si="31"/>
        <v>1</v>
      </c>
      <c r="AJ112" s="18">
        <f t="shared" si="32"/>
        <v>0</v>
      </c>
      <c r="AK112" s="18">
        <f t="shared" si="33"/>
        <v>0</v>
      </c>
    </row>
    <row r="113" spans="1:37" ht="20.100000000000001" customHeight="1">
      <c r="A113" s="18">
        <v>109</v>
      </c>
      <c r="B113" s="18" t="s">
        <v>80</v>
      </c>
      <c r="C113" s="18" t="s">
        <v>80</v>
      </c>
      <c r="D113" s="18" t="s">
        <v>151</v>
      </c>
      <c r="E113" s="55">
        <v>0.41666666666666669</v>
      </c>
      <c r="F113" s="18">
        <v>178.00200000000001</v>
      </c>
      <c r="G113" s="18">
        <v>177.578</v>
      </c>
      <c r="H113" s="18">
        <v>2</v>
      </c>
      <c r="I113" s="58">
        <v>178.02199999999999</v>
      </c>
      <c r="J113" s="18">
        <v>177.55799999999999</v>
      </c>
      <c r="K113" s="18">
        <v>0.46300000000000002</v>
      </c>
      <c r="L113" s="18">
        <v>0.92600000000000005</v>
      </c>
      <c r="M113" s="67">
        <v>178.94800000000001</v>
      </c>
      <c r="N113" s="18" t="s">
        <v>171</v>
      </c>
      <c r="P113" s="18">
        <f t="shared" si="14"/>
        <v>46.3</v>
      </c>
      <c r="Q113" s="23">
        <f t="shared" si="19"/>
        <v>6.4</v>
      </c>
      <c r="R113" s="36" t="str">
        <f t="shared" si="20"/>
        <v/>
      </c>
      <c r="S113" s="36">
        <f t="shared" si="21"/>
        <v>29632</v>
      </c>
      <c r="T113" s="38">
        <f t="shared" si="15"/>
        <v>-29632</v>
      </c>
      <c r="U113" s="44">
        <f t="shared" si="28"/>
        <v>2697815</v>
      </c>
      <c r="V113" s="18">
        <f t="shared" si="22"/>
        <v>64000</v>
      </c>
      <c r="W113" s="18">
        <f t="shared" si="23"/>
        <v>0</v>
      </c>
      <c r="AG113" s="18">
        <f t="shared" si="29"/>
        <v>1</v>
      </c>
      <c r="AH113" s="18">
        <f t="shared" si="30"/>
        <v>0</v>
      </c>
      <c r="AI113" s="18">
        <f t="shared" si="31"/>
        <v>0</v>
      </c>
      <c r="AJ113" s="18">
        <f t="shared" si="32"/>
        <v>1</v>
      </c>
      <c r="AK113" s="18">
        <f t="shared" si="33"/>
        <v>0</v>
      </c>
    </row>
    <row r="114" spans="1:37" ht="20.100000000000001" customHeight="1">
      <c r="A114" s="27">
        <v>110</v>
      </c>
      <c r="B114" s="18" t="s">
        <v>80</v>
      </c>
      <c r="C114" s="18" t="s">
        <v>80</v>
      </c>
      <c r="D114" s="18" t="s">
        <v>152</v>
      </c>
      <c r="E114" s="55">
        <v>0.70833333333333337</v>
      </c>
      <c r="F114" s="18">
        <v>177.833</v>
      </c>
      <c r="G114" s="18">
        <v>177.39400000000001</v>
      </c>
      <c r="H114" s="18">
        <v>2</v>
      </c>
      <c r="I114" s="58">
        <v>177.85300000000001</v>
      </c>
      <c r="J114" s="18">
        <v>177.374</v>
      </c>
      <c r="K114" s="18">
        <v>0.47899999999999998</v>
      </c>
      <c r="L114" s="18">
        <v>0.95799999999999996</v>
      </c>
      <c r="M114" s="67">
        <v>178.81100000000001</v>
      </c>
      <c r="N114" s="18" t="s">
        <v>170</v>
      </c>
      <c r="O114" s="18">
        <f t="shared" si="18"/>
        <v>95.8</v>
      </c>
      <c r="Q114" s="23">
        <f t="shared" si="19"/>
        <v>6.2</v>
      </c>
      <c r="R114" s="36">
        <f t="shared" si="20"/>
        <v>59396</v>
      </c>
      <c r="S114" s="36" t="str">
        <f t="shared" si="21"/>
        <v/>
      </c>
      <c r="T114" s="38">
        <f t="shared" si="15"/>
        <v>59396</v>
      </c>
      <c r="U114" s="44">
        <f t="shared" si="28"/>
        <v>2757211</v>
      </c>
      <c r="V114" s="18">
        <f t="shared" si="22"/>
        <v>62000</v>
      </c>
      <c r="W114" s="18">
        <f t="shared" si="23"/>
        <v>1</v>
      </c>
      <c r="AG114" s="18">
        <f t="shared" si="29"/>
        <v>1</v>
      </c>
      <c r="AH114" s="18">
        <f t="shared" si="30"/>
        <v>0</v>
      </c>
      <c r="AI114" s="18">
        <f t="shared" si="31"/>
        <v>1</v>
      </c>
      <c r="AJ114" s="18">
        <f t="shared" si="32"/>
        <v>0</v>
      </c>
      <c r="AK114" s="18">
        <f t="shared" si="33"/>
        <v>0</v>
      </c>
    </row>
    <row r="115" spans="1:37" ht="20.100000000000001" customHeight="1">
      <c r="A115" s="18">
        <v>111</v>
      </c>
      <c r="B115" s="18" t="s">
        <v>80</v>
      </c>
      <c r="C115" s="18" t="s">
        <v>80</v>
      </c>
      <c r="D115" s="18" t="s">
        <v>152</v>
      </c>
      <c r="E115" s="55">
        <v>0.5</v>
      </c>
      <c r="F115" s="18">
        <v>177.18899999999999</v>
      </c>
      <c r="G115" s="18">
        <v>176.786</v>
      </c>
      <c r="H115" s="18">
        <v>2</v>
      </c>
      <c r="I115" s="58">
        <v>177.209</v>
      </c>
      <c r="J115" s="18">
        <v>176.76599999999999</v>
      </c>
      <c r="K115" s="18">
        <v>0.443</v>
      </c>
      <c r="L115" s="18">
        <v>0.88600000000000001</v>
      </c>
      <c r="M115" s="67">
        <v>178.095</v>
      </c>
      <c r="N115" s="18" t="s">
        <v>171</v>
      </c>
      <c r="P115" s="18">
        <f t="shared" si="14"/>
        <v>44.3</v>
      </c>
      <c r="Q115" s="23">
        <f t="shared" si="19"/>
        <v>6.7</v>
      </c>
      <c r="R115" s="36" t="str">
        <f t="shared" si="20"/>
        <v/>
      </c>
      <c r="S115" s="36">
        <f t="shared" si="21"/>
        <v>29681</v>
      </c>
      <c r="T115" s="38">
        <f t="shared" si="15"/>
        <v>-29681</v>
      </c>
      <c r="U115" s="44">
        <f t="shared" si="28"/>
        <v>2727530</v>
      </c>
      <c r="V115" s="18">
        <f t="shared" si="22"/>
        <v>67000</v>
      </c>
      <c r="W115" s="18">
        <f t="shared" si="23"/>
        <v>0</v>
      </c>
      <c r="AG115" s="18">
        <f t="shared" si="29"/>
        <v>1</v>
      </c>
      <c r="AH115" s="18">
        <f t="shared" si="30"/>
        <v>0</v>
      </c>
      <c r="AI115" s="18">
        <f t="shared" si="31"/>
        <v>0</v>
      </c>
      <c r="AJ115" s="18">
        <f t="shared" si="32"/>
        <v>1</v>
      </c>
      <c r="AK115" s="18">
        <f t="shared" si="33"/>
        <v>0</v>
      </c>
    </row>
    <row r="116" spans="1:37" ht="20.100000000000001" customHeight="1">
      <c r="A116" s="27">
        <v>112</v>
      </c>
      <c r="B116" s="18" t="s">
        <v>80</v>
      </c>
      <c r="C116" s="18" t="s">
        <v>80</v>
      </c>
      <c r="D116" s="18" t="s">
        <v>152</v>
      </c>
      <c r="E116" s="55">
        <v>0.125</v>
      </c>
      <c r="F116" s="18">
        <v>177</v>
      </c>
      <c r="G116" s="18">
        <v>176.59200000000001</v>
      </c>
      <c r="H116" s="18">
        <v>2</v>
      </c>
      <c r="I116" s="58">
        <v>177.02</v>
      </c>
      <c r="J116" s="18">
        <v>176.572</v>
      </c>
      <c r="K116" s="18">
        <v>0.44800000000000001</v>
      </c>
      <c r="L116" s="18">
        <v>0.89600000000000002</v>
      </c>
      <c r="M116" s="67">
        <v>177.916</v>
      </c>
      <c r="N116" s="18" t="s">
        <v>170</v>
      </c>
      <c r="O116" s="18">
        <f t="shared" si="18"/>
        <v>89.6</v>
      </c>
      <c r="Q116" s="23">
        <f t="shared" si="19"/>
        <v>6.6</v>
      </c>
      <c r="R116" s="36">
        <f t="shared" si="20"/>
        <v>59136</v>
      </c>
      <c r="S116" s="36" t="str">
        <f t="shared" si="21"/>
        <v/>
      </c>
      <c r="T116" s="38">
        <f t="shared" si="15"/>
        <v>59136</v>
      </c>
      <c r="U116" s="44">
        <f t="shared" si="28"/>
        <v>2786666</v>
      </c>
      <c r="V116" s="18">
        <f t="shared" si="22"/>
        <v>66000</v>
      </c>
      <c r="W116" s="18">
        <f t="shared" si="23"/>
        <v>1</v>
      </c>
      <c r="AG116" s="18">
        <f t="shared" si="29"/>
        <v>1</v>
      </c>
      <c r="AH116" s="18">
        <f t="shared" si="30"/>
        <v>0</v>
      </c>
      <c r="AI116" s="18">
        <f t="shared" si="31"/>
        <v>1</v>
      </c>
      <c r="AJ116" s="18">
        <f t="shared" si="32"/>
        <v>0</v>
      </c>
      <c r="AK116" s="18">
        <f t="shared" si="33"/>
        <v>0</v>
      </c>
    </row>
    <row r="117" spans="1:37" ht="20.100000000000001" customHeight="1">
      <c r="A117" s="18">
        <v>113</v>
      </c>
      <c r="B117" s="18" t="s">
        <v>79</v>
      </c>
      <c r="C117" s="18" t="s">
        <v>80</v>
      </c>
      <c r="D117" s="18" t="s">
        <v>153</v>
      </c>
      <c r="E117" s="55">
        <v>0.66666666666666663</v>
      </c>
      <c r="F117" s="18">
        <v>176.304</v>
      </c>
      <c r="G117" s="18">
        <v>175.70400000000001</v>
      </c>
      <c r="H117" s="18">
        <v>2</v>
      </c>
      <c r="I117" s="58">
        <v>176.32400000000001</v>
      </c>
      <c r="J117" s="18">
        <v>175.684</v>
      </c>
      <c r="K117" s="18">
        <v>0.64</v>
      </c>
      <c r="L117" s="18">
        <v>1.28</v>
      </c>
      <c r="M117" s="67">
        <v>177.60400000000001</v>
      </c>
      <c r="N117" s="18" t="s">
        <v>171</v>
      </c>
      <c r="P117" s="18">
        <f t="shared" si="14"/>
        <v>64</v>
      </c>
      <c r="Q117" s="23">
        <f t="shared" si="19"/>
        <v>4.5999999999999996</v>
      </c>
      <c r="R117" s="36" t="str">
        <f t="shared" si="20"/>
        <v/>
      </c>
      <c r="S117" s="36">
        <f t="shared" si="21"/>
        <v>29440</v>
      </c>
      <c r="T117" s="38">
        <f t="shared" si="15"/>
        <v>-29440</v>
      </c>
      <c r="U117" s="44">
        <f t="shared" si="28"/>
        <v>2757226</v>
      </c>
      <c r="V117" s="18">
        <f t="shared" si="22"/>
        <v>46000</v>
      </c>
      <c r="W117" s="18">
        <f t="shared" si="23"/>
        <v>0</v>
      </c>
      <c r="AG117" s="18">
        <f t="shared" si="29"/>
        <v>1</v>
      </c>
      <c r="AH117" s="18">
        <f t="shared" si="30"/>
        <v>0</v>
      </c>
      <c r="AI117" s="18">
        <f t="shared" si="31"/>
        <v>0</v>
      </c>
      <c r="AJ117" s="18">
        <f t="shared" si="32"/>
        <v>1</v>
      </c>
      <c r="AK117" s="18">
        <f t="shared" si="33"/>
        <v>0</v>
      </c>
    </row>
    <row r="118" spans="1:37" ht="20.100000000000001" customHeight="1">
      <c r="A118" s="27">
        <v>114</v>
      </c>
      <c r="B118" s="18" t="s">
        <v>79</v>
      </c>
      <c r="C118" s="18" t="s">
        <v>79</v>
      </c>
      <c r="D118" s="18" t="s">
        <v>154</v>
      </c>
      <c r="E118" s="55">
        <v>0.20833333333333334</v>
      </c>
      <c r="F118" s="18">
        <v>177.28899999999999</v>
      </c>
      <c r="G118" s="18">
        <v>177.494</v>
      </c>
      <c r="H118" s="18">
        <v>2</v>
      </c>
      <c r="I118" s="58">
        <v>177.26900000000001</v>
      </c>
      <c r="J118" s="18">
        <v>177.51400000000001</v>
      </c>
      <c r="K118" s="18">
        <v>0.245</v>
      </c>
      <c r="L118" s="18">
        <v>0.49</v>
      </c>
      <c r="M118" s="67">
        <v>176.779</v>
      </c>
      <c r="N118" s="18" t="s">
        <v>170</v>
      </c>
      <c r="O118" s="18">
        <f t="shared" si="18"/>
        <v>49</v>
      </c>
      <c r="Q118" s="23">
        <f t="shared" si="19"/>
        <v>12.2</v>
      </c>
      <c r="R118" s="36">
        <f t="shared" si="20"/>
        <v>59780</v>
      </c>
      <c r="S118" s="36" t="str">
        <f t="shared" si="21"/>
        <v/>
      </c>
      <c r="T118" s="38">
        <f t="shared" si="15"/>
        <v>59780</v>
      </c>
      <c r="U118" s="44">
        <f t="shared" si="28"/>
        <v>2817006</v>
      </c>
      <c r="V118" s="18">
        <f t="shared" si="22"/>
        <v>122000</v>
      </c>
      <c r="W118" s="18">
        <f t="shared" si="23"/>
        <v>1</v>
      </c>
      <c r="AG118" s="18">
        <f t="shared" si="29"/>
        <v>0</v>
      </c>
      <c r="AH118" s="18">
        <f t="shared" si="30"/>
        <v>1</v>
      </c>
      <c r="AI118" s="18">
        <f t="shared" si="31"/>
        <v>1</v>
      </c>
      <c r="AJ118" s="18">
        <f t="shared" si="32"/>
        <v>0</v>
      </c>
      <c r="AK118" s="18">
        <f t="shared" si="33"/>
        <v>0</v>
      </c>
    </row>
    <row r="119" spans="1:37" ht="20.100000000000001" customHeight="1">
      <c r="A119" s="18">
        <v>115</v>
      </c>
      <c r="B119" s="18" t="s">
        <v>80</v>
      </c>
      <c r="C119" s="18" t="s">
        <v>80</v>
      </c>
      <c r="D119" s="18" t="s">
        <v>155</v>
      </c>
      <c r="E119" s="55">
        <v>0.41666666666666669</v>
      </c>
      <c r="F119" s="18">
        <v>178.64099999999999</v>
      </c>
      <c r="G119" s="18">
        <v>178.06899999999999</v>
      </c>
      <c r="H119" s="18">
        <v>2</v>
      </c>
      <c r="I119" s="58">
        <v>178.661</v>
      </c>
      <c r="J119" s="18">
        <v>178.04900000000001</v>
      </c>
      <c r="K119" s="18">
        <v>0.61099999999999999</v>
      </c>
      <c r="L119" s="18">
        <v>1.222</v>
      </c>
      <c r="M119" s="67">
        <v>179.88300000000001</v>
      </c>
      <c r="N119" s="18" t="s">
        <v>171</v>
      </c>
      <c r="P119" s="18">
        <f t="shared" si="14"/>
        <v>61.1</v>
      </c>
      <c r="Q119" s="23">
        <f t="shared" si="19"/>
        <v>4.9000000000000004</v>
      </c>
      <c r="R119" s="36" t="str">
        <f t="shared" si="20"/>
        <v/>
      </c>
      <c r="S119" s="36">
        <f t="shared" si="21"/>
        <v>29939</v>
      </c>
      <c r="T119" s="38">
        <f t="shared" si="15"/>
        <v>-29939</v>
      </c>
      <c r="U119" s="44">
        <f t="shared" si="28"/>
        <v>2787067</v>
      </c>
      <c r="V119" s="18">
        <f t="shared" si="22"/>
        <v>49000</v>
      </c>
      <c r="W119" s="18">
        <f t="shared" si="23"/>
        <v>0</v>
      </c>
      <c r="AG119" s="18">
        <f t="shared" si="29"/>
        <v>1</v>
      </c>
      <c r="AH119" s="18">
        <f t="shared" si="30"/>
        <v>0</v>
      </c>
      <c r="AI119" s="18">
        <f t="shared" si="31"/>
        <v>0</v>
      </c>
      <c r="AJ119" s="18">
        <f t="shared" si="32"/>
        <v>1</v>
      </c>
      <c r="AK119" s="18">
        <f t="shared" si="33"/>
        <v>0</v>
      </c>
    </row>
    <row r="120" spans="1:37" ht="20.100000000000001" customHeight="1">
      <c r="A120" s="27">
        <v>116</v>
      </c>
      <c r="B120" s="18" t="s">
        <v>80</v>
      </c>
      <c r="C120" s="18" t="s">
        <v>80</v>
      </c>
      <c r="D120" s="18" t="s">
        <v>155</v>
      </c>
      <c r="E120" s="55">
        <v>0.33333333333333331</v>
      </c>
      <c r="F120" s="18">
        <v>178.3</v>
      </c>
      <c r="G120" s="18">
        <v>178.02199999999999</v>
      </c>
      <c r="H120" s="18">
        <v>2</v>
      </c>
      <c r="I120" s="58">
        <v>178.32</v>
      </c>
      <c r="J120" s="18">
        <v>178.00200000000001</v>
      </c>
      <c r="K120" s="18">
        <v>0.317</v>
      </c>
      <c r="L120" s="18">
        <v>0.63400000000000001</v>
      </c>
      <c r="M120" s="67">
        <v>178.95400000000001</v>
      </c>
      <c r="N120" s="18" t="s">
        <v>170</v>
      </c>
      <c r="O120" s="18">
        <f t="shared" si="18"/>
        <v>63.4</v>
      </c>
      <c r="Q120" s="23">
        <f t="shared" si="19"/>
        <v>9.4</v>
      </c>
      <c r="R120" s="36">
        <f t="shared" si="20"/>
        <v>59596</v>
      </c>
      <c r="S120" s="36" t="str">
        <f t="shared" si="21"/>
        <v/>
      </c>
      <c r="T120" s="38">
        <f t="shared" si="15"/>
        <v>59596</v>
      </c>
      <c r="U120" s="44">
        <f t="shared" si="28"/>
        <v>2846663</v>
      </c>
      <c r="V120" s="18">
        <f t="shared" si="22"/>
        <v>94000</v>
      </c>
      <c r="W120" s="18">
        <f t="shared" si="23"/>
        <v>1</v>
      </c>
      <c r="AG120" s="18">
        <f t="shared" si="29"/>
        <v>1</v>
      </c>
      <c r="AH120" s="18">
        <f t="shared" si="30"/>
        <v>0</v>
      </c>
      <c r="AI120" s="18">
        <f t="shared" si="31"/>
        <v>1</v>
      </c>
      <c r="AJ120" s="18">
        <f t="shared" si="32"/>
        <v>0</v>
      </c>
      <c r="AK120" s="18">
        <f t="shared" si="33"/>
        <v>0</v>
      </c>
    </row>
    <row r="121" spans="1:37" ht="20.100000000000001" customHeight="1">
      <c r="A121" s="18">
        <v>117</v>
      </c>
      <c r="B121" s="18" t="s">
        <v>80</v>
      </c>
      <c r="C121" s="18" t="s">
        <v>80</v>
      </c>
      <c r="D121" s="18" t="s">
        <v>156</v>
      </c>
      <c r="E121" s="55">
        <v>0.66666666666666663</v>
      </c>
      <c r="F121" s="18">
        <v>178.06200000000001</v>
      </c>
      <c r="G121" s="18">
        <v>177.81</v>
      </c>
      <c r="H121" s="18">
        <v>2</v>
      </c>
      <c r="I121" s="58">
        <v>178.08199999999999</v>
      </c>
      <c r="J121" s="18">
        <v>177.79</v>
      </c>
      <c r="K121" s="18">
        <v>0.29199999999999998</v>
      </c>
      <c r="L121" s="18">
        <v>0.58399999999999996</v>
      </c>
      <c r="M121" s="67">
        <v>178.666</v>
      </c>
      <c r="N121" s="18" t="s">
        <v>171</v>
      </c>
      <c r="P121" s="18">
        <f t="shared" si="14"/>
        <v>29.2</v>
      </c>
      <c r="Q121" s="23">
        <f t="shared" si="19"/>
        <v>10.199999999999999</v>
      </c>
      <c r="R121" s="36" t="str">
        <f t="shared" si="20"/>
        <v/>
      </c>
      <c r="S121" s="36">
        <f t="shared" si="21"/>
        <v>29784</v>
      </c>
      <c r="T121" s="38">
        <f t="shared" si="15"/>
        <v>-29784</v>
      </c>
      <c r="U121" s="44">
        <f t="shared" si="28"/>
        <v>2816879</v>
      </c>
      <c r="V121" s="18">
        <f t="shared" si="22"/>
        <v>102000</v>
      </c>
      <c r="W121" s="18">
        <f t="shared" si="23"/>
        <v>0</v>
      </c>
      <c r="AG121" s="18">
        <f t="shared" si="29"/>
        <v>1</v>
      </c>
      <c r="AH121" s="18">
        <f t="shared" si="30"/>
        <v>0</v>
      </c>
      <c r="AI121" s="18">
        <f t="shared" si="31"/>
        <v>0</v>
      </c>
      <c r="AJ121" s="18">
        <f t="shared" si="32"/>
        <v>1</v>
      </c>
      <c r="AK121" s="18">
        <f t="shared" si="33"/>
        <v>0</v>
      </c>
    </row>
    <row r="122" spans="1:37" ht="20.100000000000001" customHeight="1">
      <c r="A122" s="27">
        <v>118</v>
      </c>
      <c r="B122" s="18" t="s">
        <v>80</v>
      </c>
      <c r="C122" s="18" t="s">
        <v>80</v>
      </c>
      <c r="D122" s="18" t="s">
        <v>156</v>
      </c>
      <c r="E122" s="55">
        <v>0.41666666666666669</v>
      </c>
      <c r="F122" s="18">
        <v>177.697</v>
      </c>
      <c r="G122" s="18">
        <v>177.52099999999999</v>
      </c>
      <c r="H122" s="18">
        <v>2</v>
      </c>
      <c r="I122" s="58">
        <v>177.71700000000001</v>
      </c>
      <c r="J122" s="18">
        <v>177.501</v>
      </c>
      <c r="K122" s="18">
        <v>0.216</v>
      </c>
      <c r="L122" s="18">
        <v>0.432</v>
      </c>
      <c r="M122" s="67">
        <v>178.149</v>
      </c>
      <c r="N122" s="18" t="s">
        <v>170</v>
      </c>
      <c r="O122" s="18">
        <f t="shared" si="18"/>
        <v>43.2</v>
      </c>
      <c r="Q122" s="23">
        <f t="shared" si="19"/>
        <v>13.8</v>
      </c>
      <c r="R122" s="36">
        <f t="shared" si="20"/>
        <v>59616</v>
      </c>
      <c r="S122" s="36" t="str">
        <f t="shared" si="21"/>
        <v/>
      </c>
      <c r="T122" s="38">
        <f t="shared" si="15"/>
        <v>59616</v>
      </c>
      <c r="U122" s="44">
        <f t="shared" si="28"/>
        <v>2876495</v>
      </c>
      <c r="V122" s="18">
        <f t="shared" si="22"/>
        <v>138000</v>
      </c>
      <c r="W122" s="18">
        <f t="shared" si="23"/>
        <v>1</v>
      </c>
      <c r="AG122" s="18">
        <f t="shared" si="29"/>
        <v>1</v>
      </c>
      <c r="AH122" s="18">
        <f t="shared" si="30"/>
        <v>0</v>
      </c>
      <c r="AI122" s="18">
        <f t="shared" si="31"/>
        <v>1</v>
      </c>
      <c r="AJ122" s="18">
        <f t="shared" si="32"/>
        <v>0</v>
      </c>
      <c r="AK122" s="18">
        <f t="shared" si="33"/>
        <v>0</v>
      </c>
    </row>
    <row r="123" spans="1:37" ht="20.100000000000001" customHeight="1">
      <c r="A123" s="18">
        <v>119</v>
      </c>
      <c r="B123" s="18" t="s">
        <v>80</v>
      </c>
      <c r="C123" s="18" t="s">
        <v>80</v>
      </c>
      <c r="D123" s="18" t="s">
        <v>156</v>
      </c>
      <c r="E123" s="55">
        <v>0.125</v>
      </c>
      <c r="F123" s="18">
        <v>177.57300000000001</v>
      </c>
      <c r="G123" s="18">
        <v>177.24199999999999</v>
      </c>
      <c r="H123" s="18">
        <v>2</v>
      </c>
      <c r="I123" s="58">
        <v>177.59299999999999</v>
      </c>
      <c r="J123" s="18">
        <v>177.22200000000001</v>
      </c>
      <c r="K123" s="18">
        <v>0.37</v>
      </c>
      <c r="L123" s="18">
        <v>0.74</v>
      </c>
      <c r="M123" s="67">
        <v>178.333</v>
      </c>
      <c r="N123" s="18" t="s">
        <v>170</v>
      </c>
      <c r="O123" s="18">
        <f t="shared" si="18"/>
        <v>74</v>
      </c>
      <c r="Q123" s="23">
        <f t="shared" si="19"/>
        <v>8.1</v>
      </c>
      <c r="R123" s="36">
        <f t="shared" si="20"/>
        <v>59940</v>
      </c>
      <c r="S123" s="36" t="str">
        <f t="shared" si="21"/>
        <v/>
      </c>
      <c r="T123" s="38">
        <f t="shared" si="15"/>
        <v>59940</v>
      </c>
      <c r="U123" s="44">
        <f t="shared" si="28"/>
        <v>2936435</v>
      </c>
      <c r="V123" s="18">
        <f t="shared" si="22"/>
        <v>81000</v>
      </c>
      <c r="W123" s="18">
        <f t="shared" si="23"/>
        <v>1</v>
      </c>
      <c r="AG123" s="18">
        <f t="shared" si="29"/>
        <v>1</v>
      </c>
      <c r="AH123" s="18">
        <f t="shared" si="30"/>
        <v>0</v>
      </c>
      <c r="AI123" s="18">
        <f t="shared" si="31"/>
        <v>1</v>
      </c>
      <c r="AJ123" s="18">
        <f t="shared" si="32"/>
        <v>0</v>
      </c>
      <c r="AK123" s="18">
        <f t="shared" si="33"/>
        <v>0</v>
      </c>
    </row>
    <row r="124" spans="1:37" ht="20.100000000000001" customHeight="1">
      <c r="A124" s="27">
        <v>120</v>
      </c>
      <c r="B124" s="18" t="s">
        <v>79</v>
      </c>
      <c r="C124" s="18" t="s">
        <v>80</v>
      </c>
      <c r="D124" s="18" t="s">
        <v>157</v>
      </c>
      <c r="E124" s="55">
        <v>0.83333333333333337</v>
      </c>
      <c r="F124" s="18">
        <v>177.45699999999999</v>
      </c>
      <c r="G124" s="18">
        <v>177.20699999999999</v>
      </c>
      <c r="H124" s="18">
        <v>2</v>
      </c>
      <c r="I124" s="58">
        <v>177.477</v>
      </c>
      <c r="J124" s="18">
        <v>177.18700000000001</v>
      </c>
      <c r="K124" s="18">
        <v>0.28899999999999998</v>
      </c>
      <c r="L124" s="18">
        <v>0.57799999999999996</v>
      </c>
      <c r="M124" s="67">
        <v>178.05500000000001</v>
      </c>
      <c r="N124" s="18" t="s">
        <v>171</v>
      </c>
      <c r="P124" s="18">
        <f t="shared" si="14"/>
        <v>28.9</v>
      </c>
      <c r="Q124" s="23">
        <f t="shared" si="19"/>
        <v>10.3</v>
      </c>
      <c r="R124" s="36" t="str">
        <f t="shared" si="20"/>
        <v/>
      </c>
      <c r="S124" s="36">
        <f t="shared" si="21"/>
        <v>29767</v>
      </c>
      <c r="T124" s="38">
        <f t="shared" si="15"/>
        <v>-29767</v>
      </c>
      <c r="U124" s="44">
        <f t="shared" si="28"/>
        <v>2906668</v>
      </c>
      <c r="V124" s="18">
        <f t="shared" si="22"/>
        <v>103000</v>
      </c>
      <c r="W124" s="18">
        <f t="shared" si="23"/>
        <v>0</v>
      </c>
      <c r="AG124" s="18">
        <f t="shared" si="29"/>
        <v>1</v>
      </c>
      <c r="AH124" s="18">
        <f t="shared" si="30"/>
        <v>0</v>
      </c>
      <c r="AI124" s="18">
        <f t="shared" si="31"/>
        <v>0</v>
      </c>
      <c r="AJ124" s="18">
        <f t="shared" si="32"/>
        <v>1</v>
      </c>
      <c r="AK124" s="18">
        <f t="shared" si="33"/>
        <v>0</v>
      </c>
    </row>
    <row r="125" spans="1:37" ht="20.100000000000001" customHeight="1">
      <c r="A125" s="18">
        <v>121</v>
      </c>
      <c r="B125" s="18" t="s">
        <v>80</v>
      </c>
      <c r="C125" s="18" t="s">
        <v>80</v>
      </c>
      <c r="D125" s="18" t="s">
        <v>158</v>
      </c>
      <c r="E125" s="55">
        <v>0.29166666666666669</v>
      </c>
      <c r="F125" s="18">
        <v>178.02199999999999</v>
      </c>
      <c r="G125" s="18">
        <v>177.66300000000001</v>
      </c>
      <c r="H125" s="18">
        <v>2</v>
      </c>
      <c r="I125" s="18">
        <v>178.042</v>
      </c>
      <c r="J125" s="18">
        <v>177.643</v>
      </c>
      <c r="K125" s="18">
        <v>0.39900000000000002</v>
      </c>
      <c r="L125" s="18">
        <v>0.79800000000000004</v>
      </c>
      <c r="M125" s="67">
        <v>178.84</v>
      </c>
      <c r="N125" s="18" t="s">
        <v>171</v>
      </c>
      <c r="P125" s="18">
        <f t="shared" si="14"/>
        <v>39.9</v>
      </c>
      <c r="Q125" s="23">
        <f t="shared" si="19"/>
        <v>7.5</v>
      </c>
      <c r="R125" s="36" t="str">
        <f t="shared" si="20"/>
        <v/>
      </c>
      <c r="S125" s="36">
        <f t="shared" si="21"/>
        <v>29925</v>
      </c>
      <c r="T125" s="38">
        <f t="shared" si="15"/>
        <v>-29925</v>
      </c>
      <c r="U125" s="44">
        <f t="shared" si="28"/>
        <v>2876743</v>
      </c>
      <c r="V125" s="18">
        <f t="shared" si="22"/>
        <v>75000</v>
      </c>
      <c r="W125" s="18">
        <f t="shared" si="23"/>
        <v>0</v>
      </c>
      <c r="AG125" s="18">
        <f t="shared" si="29"/>
        <v>1</v>
      </c>
      <c r="AH125" s="18">
        <f t="shared" si="30"/>
        <v>0</v>
      </c>
      <c r="AI125" s="18">
        <f t="shared" si="31"/>
        <v>0</v>
      </c>
      <c r="AJ125" s="18">
        <f t="shared" si="32"/>
        <v>1</v>
      </c>
      <c r="AK125" s="18">
        <f t="shared" si="33"/>
        <v>0</v>
      </c>
    </row>
    <row r="126" spans="1:37" ht="20.100000000000001" customHeight="1">
      <c r="A126" s="27">
        <v>122</v>
      </c>
      <c r="B126" s="18" t="s">
        <v>79</v>
      </c>
      <c r="C126" s="18" t="s">
        <v>80</v>
      </c>
      <c r="D126" s="18" t="s">
        <v>158</v>
      </c>
      <c r="E126" s="55">
        <v>0.125</v>
      </c>
      <c r="F126" s="18">
        <v>177.98699999999999</v>
      </c>
      <c r="G126" s="18">
        <v>177.42400000000001</v>
      </c>
      <c r="H126" s="18">
        <v>2</v>
      </c>
      <c r="I126" s="18">
        <v>178.00700000000001</v>
      </c>
      <c r="J126" s="18">
        <v>177.404</v>
      </c>
      <c r="K126" s="18">
        <v>0.60299999999999998</v>
      </c>
      <c r="L126" s="18">
        <v>1.206</v>
      </c>
      <c r="M126" s="67">
        <v>179.21299999999999</v>
      </c>
      <c r="N126" s="18" t="s">
        <v>171</v>
      </c>
      <c r="P126" s="18">
        <f t="shared" si="14"/>
        <v>60.3</v>
      </c>
      <c r="Q126" s="23">
        <f t="shared" si="19"/>
        <v>4.9000000000000004</v>
      </c>
      <c r="R126" s="36" t="str">
        <f t="shared" si="20"/>
        <v/>
      </c>
      <c r="S126" s="36">
        <f t="shared" si="21"/>
        <v>29547</v>
      </c>
      <c r="T126" s="38">
        <f t="shared" si="15"/>
        <v>-29547</v>
      </c>
      <c r="U126" s="44">
        <f t="shared" si="28"/>
        <v>2847196</v>
      </c>
      <c r="V126" s="18">
        <f t="shared" si="22"/>
        <v>49000</v>
      </c>
      <c r="W126" s="18">
        <f t="shared" si="23"/>
        <v>0</v>
      </c>
      <c r="AG126" s="18">
        <f t="shared" si="29"/>
        <v>1</v>
      </c>
      <c r="AH126" s="18">
        <f t="shared" si="30"/>
        <v>0</v>
      </c>
      <c r="AI126" s="18">
        <f t="shared" si="31"/>
        <v>0</v>
      </c>
      <c r="AJ126" s="18">
        <f t="shared" si="32"/>
        <v>1</v>
      </c>
      <c r="AK126" s="18">
        <f t="shared" si="33"/>
        <v>0</v>
      </c>
    </row>
    <row r="127" spans="1:37" ht="20.100000000000001" customHeight="1">
      <c r="A127" s="18">
        <v>123</v>
      </c>
      <c r="B127" s="18" t="s">
        <v>80</v>
      </c>
      <c r="C127" s="18" t="s">
        <v>80</v>
      </c>
      <c r="D127" s="18" t="s">
        <v>159</v>
      </c>
      <c r="E127" s="55">
        <v>0.125</v>
      </c>
      <c r="F127" s="18">
        <v>177.934</v>
      </c>
      <c r="G127" s="18">
        <v>177.69900000000001</v>
      </c>
      <c r="H127" s="18">
        <v>2</v>
      </c>
      <c r="I127" s="18">
        <v>177.95400000000001</v>
      </c>
      <c r="J127" s="18">
        <v>177.679</v>
      </c>
      <c r="K127" s="18">
        <v>0.27500000000000002</v>
      </c>
      <c r="L127" s="18">
        <v>0.55000000000000004</v>
      </c>
      <c r="M127" s="67">
        <v>178.50399999999999</v>
      </c>
      <c r="N127" s="18" t="s">
        <v>171</v>
      </c>
      <c r="P127" s="18">
        <f t="shared" si="14"/>
        <v>27.5</v>
      </c>
      <c r="Q127" s="18">
        <f t="shared" si="19"/>
        <v>10.9</v>
      </c>
      <c r="R127" s="36" t="str">
        <f t="shared" si="20"/>
        <v/>
      </c>
      <c r="S127" s="36">
        <f t="shared" si="21"/>
        <v>29975</v>
      </c>
      <c r="T127" s="38">
        <f t="shared" si="15"/>
        <v>-29975</v>
      </c>
      <c r="U127" s="40">
        <f t="shared" si="28"/>
        <v>2817221</v>
      </c>
      <c r="V127" s="18">
        <f t="shared" si="22"/>
        <v>109000</v>
      </c>
      <c r="W127" s="18">
        <f t="shared" si="23"/>
        <v>0</v>
      </c>
      <c r="AG127" s="18">
        <f t="shared" si="29"/>
        <v>1</v>
      </c>
      <c r="AH127" s="18">
        <f t="shared" si="30"/>
        <v>0</v>
      </c>
      <c r="AI127" s="18">
        <f t="shared" si="31"/>
        <v>0</v>
      </c>
      <c r="AJ127" s="18">
        <f t="shared" si="32"/>
        <v>1</v>
      </c>
      <c r="AK127" s="18">
        <f t="shared" si="33"/>
        <v>0</v>
      </c>
    </row>
    <row r="128" spans="1:37" ht="20.100000000000001" customHeight="1">
      <c r="E128" s="55"/>
      <c r="R128" s="36"/>
      <c r="S128" s="36"/>
      <c r="U128" s="40"/>
    </row>
    <row r="129" spans="5:37" ht="20.100000000000001" customHeight="1">
      <c r="E129" s="55"/>
      <c r="R129" s="36"/>
      <c r="S129" s="36"/>
      <c r="U129" s="40"/>
    </row>
    <row r="130" spans="5:37" ht="20.100000000000001" customHeight="1">
      <c r="E130" s="55"/>
      <c r="R130" s="36"/>
      <c r="S130" s="36"/>
      <c r="U130" s="40"/>
    </row>
    <row r="131" spans="5:37" ht="20.100000000000001" customHeight="1">
      <c r="E131" s="55"/>
      <c r="R131" s="36"/>
      <c r="S131" s="36"/>
      <c r="U131" s="40"/>
      <c r="AG131" s="18">
        <f>SUM(AG5:AG130)</f>
        <v>87</v>
      </c>
      <c r="AH131" s="18">
        <f>SUM(AH5:AH130)</f>
        <v>36</v>
      </c>
      <c r="AI131" s="18">
        <f>SUM(AI5:AI130)</f>
        <v>59</v>
      </c>
      <c r="AJ131" s="18">
        <f>SUM(AJ5:AJ130)</f>
        <v>57</v>
      </c>
      <c r="AK131" s="18">
        <f>SUM(AK5:AK130)</f>
        <v>7</v>
      </c>
    </row>
    <row r="132" spans="5:37" ht="20.100000000000001" customHeight="1">
      <c r="E132" s="55"/>
      <c r="Q132" s="34"/>
      <c r="T132" s="36"/>
      <c r="U132" s="34"/>
      <c r="V132" s="34"/>
    </row>
    <row r="133" spans="5:37" ht="20.100000000000001" customHeight="1">
      <c r="E133" s="55"/>
      <c r="O133" s="18">
        <f>MAX(O5:O127)</f>
        <v>234.8</v>
      </c>
      <c r="R133" s="36">
        <f>SUM(R5:R131)</f>
        <v>3512604</v>
      </c>
      <c r="S133" s="36">
        <f>SUM(S5:S131)</f>
        <v>1695383</v>
      </c>
      <c r="T133" s="36">
        <f>SUM(T5:T131)</f>
        <v>1817221</v>
      </c>
    </row>
    <row r="134" spans="5:37" ht="20.100000000000001" customHeight="1">
      <c r="E134" s="55"/>
      <c r="S134" s="40">
        <f>R133-S133</f>
        <v>1817221</v>
      </c>
    </row>
    <row r="135" spans="5:37" ht="20.100000000000001" customHeight="1">
      <c r="E135" s="55"/>
    </row>
    <row r="136" spans="5:37" ht="20.100000000000001" customHeight="1">
      <c r="E136" s="55"/>
      <c r="R136" s="40"/>
      <c r="S136" s="40"/>
      <c r="T136" s="40"/>
    </row>
    <row r="137" spans="5:37" ht="20.100000000000001" customHeight="1">
      <c r="E137" s="55"/>
    </row>
    <row r="138" spans="5:37" ht="20.100000000000001" customHeight="1">
      <c r="E138" s="55"/>
    </row>
    <row r="139" spans="5:37" ht="20.100000000000001" customHeight="1">
      <c r="E139" s="55"/>
    </row>
    <row r="140" spans="5:37" ht="20.100000000000001" customHeight="1">
      <c r="E140" s="55"/>
    </row>
    <row r="141" spans="5:37" ht="20.100000000000001" customHeight="1">
      <c r="E141" s="55"/>
    </row>
    <row r="142" spans="5:37" ht="20.100000000000001" customHeight="1">
      <c r="E142" s="55"/>
    </row>
    <row r="143" spans="5:37" ht="20.100000000000001" customHeight="1">
      <c r="E143" s="55"/>
    </row>
    <row r="144" spans="5:37" ht="20.100000000000001" customHeight="1">
      <c r="E144" s="55"/>
    </row>
    <row r="145" spans="5:5" ht="20.100000000000001" customHeight="1">
      <c r="E145" s="55"/>
    </row>
    <row r="146" spans="5:5" ht="20.100000000000001" customHeight="1">
      <c r="E146" s="55"/>
    </row>
    <row r="147" spans="5:5" ht="20.100000000000001" customHeight="1">
      <c r="E147" s="55"/>
    </row>
    <row r="148" spans="5:5" ht="20.100000000000001" customHeight="1">
      <c r="E148" s="55"/>
    </row>
    <row r="227" spans="23:23" ht="20.100000000000001" customHeight="1">
      <c r="W227" s="18">
        <f>IF(O205&gt;1,1,0)</f>
        <v>0</v>
      </c>
    </row>
    <row r="228" spans="23:23" ht="20.100000000000001" customHeight="1">
      <c r="W228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3622047244094491" bottom="0.74803149606299213" header="0.39370078740157483" footer="0.31496062992125984"/>
  <pageSetup paperSize="9" scale="60" firstPageNumber="42949631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opLeftCell="L2" zoomScale="85" workbookViewId="0">
      <selection activeCell="U30" sqref="U30"/>
    </sheetView>
  </sheetViews>
  <sheetFormatPr defaultColWidth="25.625" defaultRowHeight="24.95" customHeight="1"/>
  <cols>
    <col min="1" max="1" width="10.625" customWidth="1"/>
    <col min="2" max="3" width="25.625" customWidth="1"/>
    <col min="4" max="4" width="10.625" customWidth="1"/>
    <col min="5" max="6" width="25.625" customWidth="1"/>
    <col min="7" max="7" width="10.625" customWidth="1"/>
    <col min="8" max="9" width="25.625" customWidth="1"/>
    <col min="10" max="10" width="10.625" customWidth="1"/>
  </cols>
  <sheetData>
    <row r="4" spans="2:17" ht="24.95" customHeight="1" thickBot="1">
      <c r="B4" s="17" t="s">
        <v>74</v>
      </c>
      <c r="C4" s="17" t="s">
        <v>179</v>
      </c>
      <c r="E4" s="17" t="s">
        <v>48</v>
      </c>
      <c r="F4" s="17" t="s">
        <v>179</v>
      </c>
      <c r="H4" s="17" t="s">
        <v>49</v>
      </c>
      <c r="I4" s="17" t="s">
        <v>179</v>
      </c>
      <c r="K4" s="17" t="s">
        <v>50</v>
      </c>
      <c r="L4" s="17" t="s">
        <v>179</v>
      </c>
    </row>
    <row r="5" spans="2:17" ht="24.95" customHeight="1" thickBot="1">
      <c r="B5" s="68" t="s">
        <v>8</v>
      </c>
      <c r="C5" s="69"/>
      <c r="E5" s="68" t="s">
        <v>8</v>
      </c>
      <c r="F5" s="69"/>
      <c r="H5" s="68" t="s">
        <v>8</v>
      </c>
      <c r="I5" s="69"/>
      <c r="K5" s="68" t="s">
        <v>8</v>
      </c>
      <c r="L5" s="69"/>
      <c r="N5" s="17" t="s">
        <v>74</v>
      </c>
    </row>
    <row r="6" spans="2:17" ht="24.95" customHeight="1">
      <c r="B6" s="7" t="s">
        <v>9</v>
      </c>
      <c r="C6" s="10" t="s">
        <v>177</v>
      </c>
      <c r="E6" s="7" t="s">
        <v>9</v>
      </c>
      <c r="F6" s="10" t="s">
        <v>177</v>
      </c>
      <c r="H6" s="7" t="s">
        <v>9</v>
      </c>
      <c r="I6" s="10" t="s">
        <v>177</v>
      </c>
      <c r="K6" s="7" t="s">
        <v>9</v>
      </c>
      <c r="L6" s="10" t="s">
        <v>177</v>
      </c>
      <c r="N6" s="49" t="s">
        <v>70</v>
      </c>
      <c r="O6" s="50">
        <v>1000000</v>
      </c>
      <c r="P6" s="49"/>
      <c r="Q6" s="49"/>
    </row>
    <row r="7" spans="2:17" ht="24.95" customHeight="1">
      <c r="B7" s="8" t="s">
        <v>10</v>
      </c>
      <c r="C7" s="11">
        <v>87</v>
      </c>
      <c r="E7" s="8" t="s">
        <v>10</v>
      </c>
      <c r="F7" s="11">
        <v>87</v>
      </c>
      <c r="H7" s="8" t="s">
        <v>10</v>
      </c>
      <c r="I7" s="11">
        <v>87</v>
      </c>
      <c r="K7" s="8" t="s">
        <v>10</v>
      </c>
      <c r="L7" s="11">
        <v>87</v>
      </c>
      <c r="N7" s="45" t="s">
        <v>175</v>
      </c>
      <c r="O7" s="47">
        <v>0.01</v>
      </c>
      <c r="P7" s="47">
        <v>0.02</v>
      </c>
      <c r="Q7" s="47">
        <v>0.03</v>
      </c>
    </row>
    <row r="8" spans="2:17" ht="24.95" customHeight="1">
      <c r="B8" s="8" t="s">
        <v>11</v>
      </c>
      <c r="C8" s="11">
        <v>36</v>
      </c>
      <c r="E8" s="8" t="s">
        <v>11</v>
      </c>
      <c r="F8" s="11">
        <v>36</v>
      </c>
      <c r="H8" s="8" t="s">
        <v>11</v>
      </c>
      <c r="I8" s="11">
        <v>36</v>
      </c>
      <c r="K8" s="8" t="s">
        <v>11</v>
      </c>
      <c r="L8" s="11">
        <v>36</v>
      </c>
      <c r="N8" s="45" t="s">
        <v>71</v>
      </c>
      <c r="O8" s="46">
        <v>302476</v>
      </c>
      <c r="P8" s="46">
        <v>611915</v>
      </c>
      <c r="Q8" s="48">
        <v>921330</v>
      </c>
    </row>
    <row r="9" spans="2:17" ht="24.95" customHeight="1">
      <c r="B9" s="8" t="s">
        <v>12</v>
      </c>
      <c r="C9" s="11">
        <v>123</v>
      </c>
      <c r="E9" s="8" t="s">
        <v>12</v>
      </c>
      <c r="F9" s="11">
        <v>123</v>
      </c>
      <c r="H9" s="8" t="s">
        <v>12</v>
      </c>
      <c r="I9" s="11">
        <v>123</v>
      </c>
      <c r="K9" s="8" t="s">
        <v>12</v>
      </c>
      <c r="L9" s="11">
        <v>123</v>
      </c>
      <c r="N9" s="45" t="s">
        <v>180</v>
      </c>
      <c r="O9" s="51">
        <f>ROUNDDOWN(((O8)/$O$6)*100,2)</f>
        <v>30.24</v>
      </c>
      <c r="P9" s="51">
        <f>ROUNDDOWN(((P8)/$O$6)*100,2)</f>
        <v>61.19</v>
      </c>
      <c r="Q9" s="51">
        <f>ROUNDDOWN(((Q8)/$O$6)*100,2)</f>
        <v>92.13</v>
      </c>
    </row>
    <row r="10" spans="2:17" ht="24.95" customHeight="1">
      <c r="B10" s="8" t="s">
        <v>13</v>
      </c>
      <c r="C10" s="11">
        <v>98</v>
      </c>
      <c r="E10" s="8" t="s">
        <v>13</v>
      </c>
      <c r="F10" s="11">
        <v>85</v>
      </c>
      <c r="H10" s="8" t="s">
        <v>13</v>
      </c>
      <c r="I10" s="11">
        <v>73</v>
      </c>
      <c r="K10" s="8" t="s">
        <v>13</v>
      </c>
      <c r="L10" s="11">
        <v>59</v>
      </c>
    </row>
    <row r="11" spans="2:17" ht="24.95" customHeight="1">
      <c r="B11" s="8" t="s">
        <v>14</v>
      </c>
      <c r="C11" s="12">
        <v>18</v>
      </c>
      <c r="E11" s="8" t="s">
        <v>14</v>
      </c>
      <c r="F11" s="12">
        <v>31</v>
      </c>
      <c r="H11" s="8" t="s">
        <v>14</v>
      </c>
      <c r="I11" s="12">
        <v>43</v>
      </c>
      <c r="K11" s="8" t="s">
        <v>14</v>
      </c>
      <c r="L11" s="12">
        <v>57</v>
      </c>
      <c r="N11" s="17" t="s">
        <v>48</v>
      </c>
    </row>
    <row r="12" spans="2:17" ht="24.95" customHeight="1">
      <c r="B12" s="8" t="s">
        <v>15</v>
      </c>
      <c r="C12" s="11" t="s">
        <v>58</v>
      </c>
      <c r="E12" s="8" t="s">
        <v>15</v>
      </c>
      <c r="F12" s="11" t="s">
        <v>58</v>
      </c>
      <c r="H12" s="8" t="s">
        <v>15</v>
      </c>
      <c r="I12" s="11" t="s">
        <v>58</v>
      </c>
      <c r="K12" s="8" t="s">
        <v>15</v>
      </c>
      <c r="L12" s="11" t="s">
        <v>58</v>
      </c>
      <c r="N12" s="49" t="s">
        <v>70</v>
      </c>
      <c r="O12" s="50">
        <v>1000000</v>
      </c>
      <c r="P12" s="49"/>
      <c r="Q12" s="49"/>
    </row>
    <row r="13" spans="2:17" ht="24.95" customHeight="1">
      <c r="B13" s="13" t="s">
        <v>57</v>
      </c>
      <c r="C13" s="14">
        <v>7</v>
      </c>
      <c r="E13" s="13" t="s">
        <v>59</v>
      </c>
      <c r="F13" s="14">
        <v>7</v>
      </c>
      <c r="H13" s="13" t="s">
        <v>59</v>
      </c>
      <c r="I13" s="14">
        <v>7</v>
      </c>
      <c r="K13" s="13" t="s">
        <v>59</v>
      </c>
      <c r="L13" s="14">
        <v>7</v>
      </c>
      <c r="N13" s="45" t="s">
        <v>175</v>
      </c>
      <c r="O13" s="47">
        <v>0.01</v>
      </c>
      <c r="P13" s="47">
        <v>0.02</v>
      </c>
      <c r="Q13" s="47">
        <v>0.03</v>
      </c>
    </row>
    <row r="14" spans="2:17" ht="24.95" customHeight="1">
      <c r="B14" s="8" t="s">
        <v>16</v>
      </c>
      <c r="C14" s="53">
        <v>1456332</v>
      </c>
      <c r="E14" s="8" t="s">
        <v>16</v>
      </c>
      <c r="F14" s="53">
        <v>2529577</v>
      </c>
      <c r="H14" s="8" t="s">
        <v>16</v>
      </c>
      <c r="I14" s="53">
        <v>3257010</v>
      </c>
      <c r="K14" s="8" t="s">
        <v>16</v>
      </c>
      <c r="L14" s="53">
        <v>3512604</v>
      </c>
      <c r="N14" s="45" t="s">
        <v>71</v>
      </c>
      <c r="O14" s="46">
        <v>527896</v>
      </c>
      <c r="P14" s="46">
        <v>1066757</v>
      </c>
      <c r="Q14" s="48">
        <v>1607496</v>
      </c>
    </row>
    <row r="15" spans="2:17" ht="24.95" customHeight="1">
      <c r="B15" s="8" t="s">
        <v>17</v>
      </c>
      <c r="C15" s="54">
        <v>535002</v>
      </c>
      <c r="E15" s="8" t="s">
        <v>17</v>
      </c>
      <c r="F15" s="54">
        <v>922108</v>
      </c>
      <c r="H15" s="8" t="s">
        <v>17</v>
      </c>
      <c r="I15" s="54">
        <v>1279368</v>
      </c>
      <c r="K15" s="8" t="s">
        <v>17</v>
      </c>
      <c r="L15" s="54">
        <v>1695383</v>
      </c>
      <c r="N15" s="45" t="s">
        <v>180</v>
      </c>
      <c r="O15" s="51">
        <f>ROUNDDOWN(((O14)/$O$6)*100,2)</f>
        <v>52.78</v>
      </c>
      <c r="P15" s="51">
        <f>ROUNDDOWN(((P14)/$O$6)*100,2)</f>
        <v>106.67</v>
      </c>
      <c r="Q15" s="51">
        <f>ROUNDDOWN(((Q14)/$O$6)*100,2)</f>
        <v>160.74</v>
      </c>
    </row>
    <row r="16" spans="2:17" ht="24.95" customHeight="1">
      <c r="B16" s="8" t="s">
        <v>18</v>
      </c>
      <c r="C16" s="53">
        <v>921330</v>
      </c>
      <c r="E16" s="8" t="s">
        <v>18</v>
      </c>
      <c r="F16" s="53">
        <v>1607469</v>
      </c>
      <c r="H16" s="8" t="s">
        <v>18</v>
      </c>
      <c r="I16" s="53">
        <v>1977642</v>
      </c>
      <c r="K16" s="8" t="s">
        <v>18</v>
      </c>
      <c r="L16" s="53">
        <v>1817221</v>
      </c>
    </row>
    <row r="17" spans="2:17" ht="24.95" customHeight="1">
      <c r="B17" s="8" t="s">
        <v>1</v>
      </c>
      <c r="C17" s="15">
        <v>16739.448</v>
      </c>
      <c r="E17" s="8" t="s">
        <v>1</v>
      </c>
      <c r="F17" s="15">
        <v>29075.597000000002</v>
      </c>
      <c r="H17" s="8" t="s">
        <v>1</v>
      </c>
      <c r="I17" s="15">
        <v>37436.896000000001</v>
      </c>
      <c r="K17" s="8" t="s">
        <v>1</v>
      </c>
      <c r="L17" s="15">
        <v>40374.758000000002</v>
      </c>
      <c r="N17" s="17" t="s">
        <v>49</v>
      </c>
    </row>
    <row r="18" spans="2:17" ht="24.95" customHeight="1">
      <c r="B18" s="8" t="s">
        <v>2</v>
      </c>
      <c r="C18" s="15">
        <v>29722.332999999999</v>
      </c>
      <c r="E18" s="8" t="s">
        <v>2</v>
      </c>
      <c r="F18" s="15">
        <v>29745.419000000002</v>
      </c>
      <c r="H18" s="8" t="s">
        <v>2</v>
      </c>
      <c r="I18" s="15">
        <v>29752.743999999999</v>
      </c>
      <c r="K18" s="8" t="s">
        <v>2</v>
      </c>
      <c r="L18" s="15">
        <v>29743.561000000002</v>
      </c>
      <c r="N18" s="49" t="s">
        <v>70</v>
      </c>
      <c r="O18" s="50">
        <v>1000000</v>
      </c>
      <c r="P18" s="49"/>
      <c r="Q18" s="49"/>
    </row>
    <row r="19" spans="2:17" ht="24.95" customHeight="1">
      <c r="B19" s="8" t="s">
        <v>19</v>
      </c>
      <c r="C19" s="11">
        <v>15</v>
      </c>
      <c r="E19" s="8" t="s">
        <v>19</v>
      </c>
      <c r="F19" s="11">
        <v>13</v>
      </c>
      <c r="H19" s="8" t="s">
        <v>19</v>
      </c>
      <c r="I19" s="11">
        <v>11</v>
      </c>
      <c r="K19" s="8" t="s">
        <v>19</v>
      </c>
      <c r="L19" s="11">
        <v>6</v>
      </c>
      <c r="N19" s="45" t="s">
        <v>175</v>
      </c>
      <c r="O19" s="47">
        <v>0.01</v>
      </c>
      <c r="P19" s="47">
        <v>0.02</v>
      </c>
      <c r="Q19" s="47">
        <v>0.03</v>
      </c>
    </row>
    <row r="20" spans="2:17" ht="24.95" customHeight="1">
      <c r="B20" s="8" t="s">
        <v>20</v>
      </c>
      <c r="C20" s="11">
        <v>4</v>
      </c>
      <c r="E20" s="8" t="s">
        <v>20</v>
      </c>
      <c r="F20" s="11">
        <v>4</v>
      </c>
      <c r="H20" s="8" t="s">
        <v>20</v>
      </c>
      <c r="I20" s="11">
        <v>4</v>
      </c>
      <c r="K20" s="8" t="s">
        <v>20</v>
      </c>
      <c r="L20" s="11">
        <v>4</v>
      </c>
      <c r="N20" s="45" t="s">
        <v>71</v>
      </c>
      <c r="O20" s="46">
        <v>648849</v>
      </c>
      <c r="P20" s="46">
        <v>1312565</v>
      </c>
      <c r="Q20" s="48">
        <v>1977642</v>
      </c>
    </row>
    <row r="21" spans="2:17" ht="24.95" customHeight="1">
      <c r="B21" s="8" t="s">
        <v>21</v>
      </c>
      <c r="C21" s="16">
        <v>118.8</v>
      </c>
      <c r="E21" s="8" t="s">
        <v>21</v>
      </c>
      <c r="F21" s="16">
        <v>237.7</v>
      </c>
      <c r="H21" s="8" t="s">
        <v>21</v>
      </c>
      <c r="I21" s="16">
        <v>356.5</v>
      </c>
      <c r="K21" s="8" t="s">
        <v>21</v>
      </c>
      <c r="L21" s="16">
        <v>234.8</v>
      </c>
      <c r="N21" s="45" t="s">
        <v>180</v>
      </c>
      <c r="O21" s="51">
        <f>ROUNDDOWN(((O20)/$O$6)*100,2)</f>
        <v>64.88</v>
      </c>
      <c r="P21" s="51">
        <f>ROUNDDOWN(((P20)/$O$6)*100,2)</f>
        <v>131.25</v>
      </c>
      <c r="Q21" s="51">
        <f>ROUNDDOWN(((Q20)/$O$6)*100,2)</f>
        <v>197.76</v>
      </c>
    </row>
    <row r="22" spans="2:17" ht="24.95" customHeight="1" thickBot="1">
      <c r="B22" s="9" t="s">
        <v>0</v>
      </c>
      <c r="C22" s="29">
        <v>0.79</v>
      </c>
      <c r="E22" s="9" t="s">
        <v>0</v>
      </c>
      <c r="F22" s="29">
        <v>0.69</v>
      </c>
      <c r="H22" s="9" t="s">
        <v>0</v>
      </c>
      <c r="I22" s="29">
        <v>0.59</v>
      </c>
      <c r="K22" s="9" t="s">
        <v>0</v>
      </c>
      <c r="L22" s="29">
        <v>0.47</v>
      </c>
    </row>
    <row r="23" spans="2:17" ht="24.95" customHeight="1">
      <c r="N23" s="17"/>
    </row>
    <row r="24" spans="2:17" ht="24.95" customHeight="1">
      <c r="N24" s="17" t="s">
        <v>50</v>
      </c>
    </row>
    <row r="25" spans="2:17" ht="24.95" customHeight="1">
      <c r="N25" s="49" t="s">
        <v>70</v>
      </c>
      <c r="O25" s="50">
        <v>1000000</v>
      </c>
      <c r="P25" s="49"/>
      <c r="Q25" s="49"/>
    </row>
    <row r="26" spans="2:17" ht="24.95" customHeight="1">
      <c r="N26" s="45" t="s">
        <v>175</v>
      </c>
      <c r="O26" s="47">
        <v>0.01</v>
      </c>
      <c r="P26" s="47">
        <v>0.02</v>
      </c>
      <c r="Q26" s="47">
        <v>0.03</v>
      </c>
    </row>
    <row r="27" spans="2:17" ht="24.95" customHeight="1">
      <c r="N27" s="45" t="s">
        <v>71</v>
      </c>
      <c r="O27" s="46">
        <v>596047</v>
      </c>
      <c r="P27" s="46">
        <v>1207590</v>
      </c>
      <c r="Q27" s="48">
        <v>1817221</v>
      </c>
    </row>
    <row r="28" spans="2:17" ht="24.95" customHeight="1">
      <c r="N28" s="45" t="s">
        <v>180</v>
      </c>
      <c r="O28" s="51">
        <f>ROUNDDOWN(((O27)/$O$6)*100,2)</f>
        <v>59.6</v>
      </c>
      <c r="P28" s="51">
        <f>ROUNDDOWN(((P27)/$O$6)*100,2)</f>
        <v>120.75</v>
      </c>
      <c r="Q28" s="51">
        <f>ROUNDDOWN(((Q27)/$O$6)*100,2)</f>
        <v>181.72</v>
      </c>
    </row>
  </sheetData>
  <mergeCells count="4">
    <mergeCell ref="B5:C5"/>
    <mergeCell ref="E5:F5"/>
    <mergeCell ref="H5:I5"/>
    <mergeCell ref="K5:L5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検証データ </vt:lpstr>
      <vt:lpstr>画像</vt:lpstr>
      <vt:lpstr>気づき</vt:lpstr>
      <vt:lpstr>検証終了通貨</vt:lpstr>
      <vt:lpstr>検証データ 0.5</vt:lpstr>
      <vt:lpstr>検証データ 1.0</vt:lpstr>
      <vt:lpstr>検証データ 1.5 </vt:lpstr>
      <vt:lpstr>検証データ 2.0 </vt:lpstr>
      <vt:lpstr>まとめ</vt:lpstr>
      <vt:lpstr>'検証データ '!Print_Area</vt:lpstr>
      <vt:lpstr>'検証データ 0.5'!Print_Area</vt:lpstr>
      <vt:lpstr>'検証データ 1.0'!Print_Area</vt:lpstr>
      <vt:lpstr>'検証データ 1.5 '!Print_Area</vt:lpstr>
      <vt:lpstr>'検証データ 2.0 '!Print_Area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Lenovo</cp:lastModifiedBy>
  <cp:revision/>
  <cp:lastPrinted>2015-08-06T05:41:45Z</cp:lastPrinted>
  <dcterms:created xsi:type="dcterms:W3CDTF">2013-10-09T23:04:08Z</dcterms:created>
  <dcterms:modified xsi:type="dcterms:W3CDTF">2015-08-07T11:26:43Z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