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0 CMA\001 PB検証\001 GBPJPY\"/>
    </mc:Choice>
  </mc:AlternateContent>
  <bookViews>
    <workbookView xWindow="0" yWindow="0" windowWidth="19335" windowHeight="7335" tabRatio="663" activeTab="8"/>
  </bookViews>
  <sheets>
    <sheet name="検証データ " sheetId="39" r:id="rId1"/>
    <sheet name="画像" sheetId="7" r:id="rId2"/>
    <sheet name="気づき" sheetId="9" r:id="rId3"/>
    <sheet name="検証終了通貨" sheetId="10" r:id="rId4"/>
    <sheet name="検証データ 0.5" sheetId="22" r:id="rId5"/>
    <sheet name="検証データ 1.0" sheetId="23" r:id="rId6"/>
    <sheet name="検証データ1.50" sheetId="25" r:id="rId7"/>
    <sheet name="検証データ 2.0" sheetId="37" r:id="rId8"/>
    <sheet name="まとめ" sheetId="38" r:id="rId9"/>
  </sheets>
  <definedNames>
    <definedName name="_xlnm._FilterDatabase" localSheetId="0" hidden="1">'検証データ '!$C$1:$C$158</definedName>
    <definedName name="_xlnm.Print_Area" localSheetId="0">'検証データ '!$A$1:$W$107</definedName>
    <definedName name="_xlnm.Print_Area" localSheetId="4">'検証データ 0.5'!$A$1:$W$24</definedName>
    <definedName name="_xlnm.Print_Area" localSheetId="5">'検証データ 1.0'!$A$1:$U$108</definedName>
    <definedName name="_xlnm.Print_Area" localSheetId="7">'検証データ 2.0'!$A$1:$T$108</definedName>
    <definedName name="_xlnm.Print_Area" localSheetId="6">検証データ1.50!$A$1:$U$108</definedName>
  </definedNames>
  <calcPr calcId="152511"/>
</workbook>
</file>

<file path=xl/calcChain.xml><?xml version="1.0" encoding="utf-8"?>
<calcChain xmlns="http://schemas.openxmlformats.org/spreadsheetml/2006/main">
  <c r="O6" i="23" l="1"/>
  <c r="O7" i="23"/>
  <c r="P8" i="23"/>
  <c r="O9" i="23"/>
  <c r="W9" i="23" s="1"/>
  <c r="O10" i="23"/>
  <c r="O11" i="23"/>
  <c r="W11" i="23" s="1"/>
  <c r="O12" i="23"/>
  <c r="W13" i="23"/>
  <c r="O14" i="23"/>
  <c r="W14" i="23" s="1"/>
  <c r="W15" i="23"/>
  <c r="P15" i="23"/>
  <c r="W16" i="23"/>
  <c r="P16" i="23"/>
  <c r="O17" i="23"/>
  <c r="O18" i="23"/>
  <c r="W18" i="23" s="1"/>
  <c r="W19" i="23"/>
  <c r="P19" i="23"/>
  <c r="W20" i="23"/>
  <c r="P20" i="23"/>
  <c r="O21" i="23"/>
  <c r="W21" i="23" s="1"/>
  <c r="W22" i="23"/>
  <c r="P22" i="23"/>
  <c r="O23" i="23"/>
  <c r="O24" i="23"/>
  <c r="W24" i="23" s="1"/>
  <c r="O25" i="23"/>
  <c r="P26" i="23"/>
  <c r="O27" i="23"/>
  <c r="W27" i="23" s="1"/>
  <c r="W28" i="23"/>
  <c r="P28" i="23"/>
  <c r="O29" i="23"/>
  <c r="P30" i="23"/>
  <c r="O31" i="23"/>
  <c r="W31" i="23" s="1"/>
  <c r="O32" i="23"/>
  <c r="W32" i="23" s="1"/>
  <c r="O33" i="23"/>
  <c r="O34" i="23"/>
  <c r="W34" i="23" s="1"/>
  <c r="O35" i="23"/>
  <c r="O36" i="23"/>
  <c r="W36" i="23" s="1"/>
  <c r="O37" i="23"/>
  <c r="O38" i="23"/>
  <c r="O39" i="23"/>
  <c r="P40" i="23"/>
  <c r="O41" i="23"/>
  <c r="W41" i="23" s="1"/>
  <c r="O42" i="23"/>
  <c r="P43" i="23"/>
  <c r="O44" i="23"/>
  <c r="O45" i="23"/>
  <c r="W45" i="23" s="1"/>
  <c r="O46" i="23"/>
  <c r="O47" i="23"/>
  <c r="W47" i="23" s="1"/>
  <c r="O48" i="23"/>
  <c r="O49" i="23"/>
  <c r="W49" i="23" s="1"/>
  <c r="O50" i="23"/>
  <c r="O51" i="23"/>
  <c r="W51" i="23" s="1"/>
  <c r="W52" i="23"/>
  <c r="P52" i="23"/>
  <c r="O53" i="23"/>
  <c r="O54" i="23"/>
  <c r="W54" i="23" s="1"/>
  <c r="O55" i="23"/>
  <c r="P56" i="23"/>
  <c r="P57" i="23"/>
  <c r="O58" i="23"/>
  <c r="W58" i="23" s="1"/>
  <c r="O59" i="23"/>
  <c r="P60" i="23"/>
  <c r="P61" i="23"/>
  <c r="O62" i="23"/>
  <c r="W62" i="23" s="1"/>
  <c r="O63" i="23"/>
  <c r="O64" i="23"/>
  <c r="W64" i="23" s="1"/>
  <c r="W65" i="23"/>
  <c r="P65" i="23"/>
  <c r="W66" i="23"/>
  <c r="P66" i="23"/>
  <c r="O67" i="23"/>
  <c r="O68" i="23"/>
  <c r="W68" i="23" s="1"/>
  <c r="O69" i="23"/>
  <c r="O70" i="23"/>
  <c r="W70" i="23" s="1"/>
  <c r="O71" i="23"/>
  <c r="O72" i="23"/>
  <c r="W72" i="23" s="1"/>
  <c r="O73" i="23"/>
  <c r="O74" i="23"/>
  <c r="W74" i="23" s="1"/>
  <c r="O75" i="23"/>
  <c r="O76" i="23"/>
  <c r="W76" i="23" s="1"/>
  <c r="W77" i="23"/>
  <c r="P77" i="23"/>
  <c r="P79" i="23"/>
  <c r="P80" i="23"/>
  <c r="O81" i="23"/>
  <c r="P82" i="23"/>
  <c r="W83" i="23"/>
  <c r="W84" i="23"/>
  <c r="P84" i="23"/>
  <c r="O85" i="23"/>
  <c r="O86" i="23"/>
  <c r="W86" i="23" s="1"/>
  <c r="O87" i="23"/>
  <c r="P88" i="23"/>
  <c r="W89" i="23"/>
  <c r="O90" i="23"/>
  <c r="O91" i="23"/>
  <c r="W91" i="23" s="1"/>
  <c r="O92" i="23"/>
  <c r="O93" i="23"/>
  <c r="W93" i="23" s="1"/>
  <c r="O94" i="23"/>
  <c r="W94" i="23" s="1"/>
  <c r="O95" i="23"/>
  <c r="W95" i="23" s="1"/>
  <c r="O96" i="23"/>
  <c r="W96" i="23" s="1"/>
  <c r="O97" i="23"/>
  <c r="P98" i="23"/>
  <c r="O99" i="23"/>
  <c r="W99" i="23" s="1"/>
  <c r="O100" i="23"/>
  <c r="O101" i="23"/>
  <c r="W101" i="23" s="1"/>
  <c r="O103" i="23"/>
  <c r="W103" i="23" s="1"/>
  <c r="O105" i="23"/>
  <c r="W105" i="23" s="1"/>
  <c r="O106" i="23"/>
  <c r="O107" i="23"/>
  <c r="W107" i="23" s="1"/>
  <c r="O5" i="23"/>
  <c r="AC17" i="23"/>
  <c r="AC18" i="23"/>
  <c r="AC19" i="23"/>
  <c r="AC20" i="23"/>
  <c r="AC21" i="23"/>
  <c r="AC23" i="23"/>
  <c r="AC24" i="23"/>
  <c r="AC27" i="23" s="1"/>
  <c r="AC25" i="23"/>
  <c r="AC26" i="23"/>
  <c r="AC28" i="23"/>
  <c r="AC32" i="23"/>
  <c r="R5" i="23"/>
  <c r="P103" i="25"/>
  <c r="O6" i="25"/>
  <c r="W6" i="25" s="1"/>
  <c r="O7" i="25"/>
  <c r="W7" i="25" s="1"/>
  <c r="W8" i="25"/>
  <c r="P8" i="25"/>
  <c r="W9" i="25"/>
  <c r="T9" i="25" s="1"/>
  <c r="P9" i="25"/>
  <c r="O10" i="25"/>
  <c r="O11" i="25"/>
  <c r="O12" i="25"/>
  <c r="W12" i="25" s="1"/>
  <c r="O14" i="25"/>
  <c r="W14" i="25" s="1"/>
  <c r="P15" i="25"/>
  <c r="W16" i="25"/>
  <c r="P16" i="25"/>
  <c r="O17" i="25"/>
  <c r="O18" i="25"/>
  <c r="W19" i="25"/>
  <c r="P19" i="25"/>
  <c r="P20" i="25"/>
  <c r="O21" i="25"/>
  <c r="W21" i="25" s="1"/>
  <c r="W22" i="25"/>
  <c r="P22" i="25"/>
  <c r="O23" i="25"/>
  <c r="O24" i="25"/>
  <c r="W24" i="25" s="1"/>
  <c r="O25" i="25"/>
  <c r="P26" i="25"/>
  <c r="O27" i="25"/>
  <c r="W27" i="25" s="1"/>
  <c r="W28" i="25"/>
  <c r="P28" i="25"/>
  <c r="O29" i="25"/>
  <c r="P30" i="25"/>
  <c r="O31" i="25"/>
  <c r="W31" i="25" s="1"/>
  <c r="O32" i="25"/>
  <c r="O33" i="25"/>
  <c r="W33" i="25" s="1"/>
  <c r="O34" i="25"/>
  <c r="W34" i="25" s="1"/>
  <c r="O35" i="25"/>
  <c r="O36" i="25"/>
  <c r="W36" i="25" s="1"/>
  <c r="O37" i="25"/>
  <c r="W37" i="25" s="1"/>
  <c r="O38" i="25"/>
  <c r="P39" i="25"/>
  <c r="P40" i="25"/>
  <c r="O41" i="25"/>
  <c r="W41" i="25" s="1"/>
  <c r="O42" i="25"/>
  <c r="W42" i="25" s="1"/>
  <c r="P43" i="25"/>
  <c r="P44" i="25"/>
  <c r="O45" i="25"/>
  <c r="O46" i="25"/>
  <c r="P47" i="25"/>
  <c r="O48" i="25"/>
  <c r="W48" i="25" s="1"/>
  <c r="O49" i="25"/>
  <c r="W49" i="25" s="1"/>
  <c r="O50" i="25"/>
  <c r="W50" i="25" s="1"/>
  <c r="O51" i="25"/>
  <c r="W52" i="25"/>
  <c r="P52" i="25"/>
  <c r="O53" i="25"/>
  <c r="O54" i="25"/>
  <c r="W54" i="25" s="1"/>
  <c r="O55" i="25"/>
  <c r="P56" i="25"/>
  <c r="P57" i="25"/>
  <c r="O58" i="25"/>
  <c r="O59" i="25"/>
  <c r="W60" i="25"/>
  <c r="P60" i="25"/>
  <c r="P61" i="25"/>
  <c r="O62" i="25"/>
  <c r="W62" i="25" s="1"/>
  <c r="O63" i="25"/>
  <c r="O64" i="25"/>
  <c r="P65" i="25"/>
  <c r="W66" i="25"/>
  <c r="P66" i="25"/>
  <c r="O67" i="25"/>
  <c r="O68" i="25"/>
  <c r="W68" i="25" s="1"/>
  <c r="O69" i="25"/>
  <c r="O70" i="25"/>
  <c r="O71" i="25"/>
  <c r="O72" i="25"/>
  <c r="W72" i="25" s="1"/>
  <c r="O73" i="25"/>
  <c r="O74" i="25"/>
  <c r="O75" i="25"/>
  <c r="O76" i="25"/>
  <c r="W76" i="25" s="1"/>
  <c r="W77" i="25"/>
  <c r="P77" i="25"/>
  <c r="W79" i="25"/>
  <c r="P79" i="25"/>
  <c r="P80" i="25"/>
  <c r="O81" i="25"/>
  <c r="W81" i="25" s="1"/>
  <c r="P82" i="25"/>
  <c r="W83" i="25"/>
  <c r="P84" i="25"/>
  <c r="O85" i="25"/>
  <c r="W85" i="25" s="1"/>
  <c r="O86" i="25"/>
  <c r="O87" i="25"/>
  <c r="W87" i="25" s="1"/>
  <c r="P88" i="25"/>
  <c r="W89" i="25"/>
  <c r="P90" i="25"/>
  <c r="W91" i="25"/>
  <c r="P91" i="25"/>
  <c r="O92" i="25"/>
  <c r="O93" i="25"/>
  <c r="W93" i="25" s="1"/>
  <c r="P94" i="25"/>
  <c r="O95" i="25"/>
  <c r="W95" i="25" s="1"/>
  <c r="P96" i="25"/>
  <c r="O97" i="25"/>
  <c r="W97" i="25" s="1"/>
  <c r="P98" i="25"/>
  <c r="O99" i="25"/>
  <c r="W99" i="25" s="1"/>
  <c r="O100" i="25"/>
  <c r="O101" i="25"/>
  <c r="W101" i="25" s="1"/>
  <c r="W103" i="25"/>
  <c r="O105" i="25"/>
  <c r="W105" i="25" s="1"/>
  <c r="O106" i="25"/>
  <c r="O107" i="25"/>
  <c r="W107" i="25" s="1"/>
  <c r="O5" i="25"/>
  <c r="P39" i="37"/>
  <c r="O10" i="37"/>
  <c r="O6" i="37"/>
  <c r="P7" i="37"/>
  <c r="P8" i="37"/>
  <c r="P9" i="37"/>
  <c r="O11" i="37"/>
  <c r="O12" i="37"/>
  <c r="P13" i="37"/>
  <c r="O14" i="37"/>
  <c r="P15" i="37"/>
  <c r="P16" i="37"/>
  <c r="O17" i="37"/>
  <c r="O18" i="37"/>
  <c r="P19" i="37"/>
  <c r="P20" i="37"/>
  <c r="O21" i="37"/>
  <c r="P22" i="37"/>
  <c r="P23" i="37"/>
  <c r="O24" i="37"/>
  <c r="O25" i="37"/>
  <c r="P26" i="37"/>
  <c r="O27" i="37"/>
  <c r="P28" i="37"/>
  <c r="P29" i="37"/>
  <c r="P30" i="37"/>
  <c r="O31" i="37"/>
  <c r="O32" i="37"/>
  <c r="P33" i="37"/>
  <c r="O34" i="37"/>
  <c r="O35" i="37"/>
  <c r="O36" i="37"/>
  <c r="O37" i="37"/>
  <c r="O38" i="37"/>
  <c r="P40" i="37"/>
  <c r="P41" i="37"/>
  <c r="P42" i="37"/>
  <c r="P43" i="37"/>
  <c r="P44" i="37"/>
  <c r="O45" i="37"/>
  <c r="O46" i="37"/>
  <c r="P47" i="37"/>
  <c r="O48" i="37"/>
  <c r="O49" i="37"/>
  <c r="O50" i="37"/>
  <c r="O51" i="37"/>
  <c r="P52" i="37"/>
  <c r="O53" i="37"/>
  <c r="O54" i="37"/>
  <c r="O55" i="37"/>
  <c r="P56" i="37"/>
  <c r="P57" i="37"/>
  <c r="O58" i="37"/>
  <c r="O59" i="37"/>
  <c r="P60" i="37"/>
  <c r="P61" i="37"/>
  <c r="O62" i="37"/>
  <c r="O63" i="37"/>
  <c r="O64" i="37"/>
  <c r="P65" i="37"/>
  <c r="P66" i="37"/>
  <c r="O67" i="37"/>
  <c r="O68" i="37"/>
  <c r="O69" i="37"/>
  <c r="O70" i="37"/>
  <c r="P71" i="37"/>
  <c r="O72" i="37"/>
  <c r="O73" i="37"/>
  <c r="O74" i="37"/>
  <c r="O75" i="37"/>
  <c r="O76" i="37"/>
  <c r="P77" i="37"/>
  <c r="P79" i="37"/>
  <c r="P80" i="37"/>
  <c r="O81" i="37"/>
  <c r="P82" i="37"/>
  <c r="P84" i="37"/>
  <c r="O85" i="37"/>
  <c r="O86" i="37"/>
  <c r="O87" i="37"/>
  <c r="P88" i="37"/>
  <c r="P90" i="37"/>
  <c r="P91" i="37"/>
  <c r="O92" i="37"/>
  <c r="O93" i="37"/>
  <c r="P94" i="37"/>
  <c r="O95" i="37"/>
  <c r="P96" i="37"/>
  <c r="O97" i="37"/>
  <c r="P98" i="37"/>
  <c r="O99" i="37"/>
  <c r="P100" i="37"/>
  <c r="O101" i="37"/>
  <c r="P103" i="37"/>
  <c r="O105" i="37"/>
  <c r="O106" i="37"/>
  <c r="O107" i="37"/>
  <c r="O5" i="37"/>
  <c r="W81" i="37"/>
  <c r="W82" i="37"/>
  <c r="W83" i="37"/>
  <c r="W84" i="37"/>
  <c r="W85" i="37"/>
  <c r="W86" i="37"/>
  <c r="W87" i="37"/>
  <c r="W88" i="37"/>
  <c r="W89" i="37"/>
  <c r="W90" i="37"/>
  <c r="W91" i="37"/>
  <c r="W93" i="37"/>
  <c r="W94" i="37"/>
  <c r="W97" i="37"/>
  <c r="W98" i="37"/>
  <c r="W206" i="37"/>
  <c r="W205" i="37"/>
  <c r="AA110" i="37"/>
  <c r="AK109" i="37"/>
  <c r="AJ109" i="37"/>
  <c r="AI109" i="37"/>
  <c r="AH109" i="37"/>
  <c r="AG109" i="37"/>
  <c r="AK108" i="37"/>
  <c r="AJ108" i="37"/>
  <c r="AI108" i="37"/>
  <c r="AH108" i="37"/>
  <c r="AG108" i="37"/>
  <c r="AK107" i="37"/>
  <c r="AJ107" i="37"/>
  <c r="AI107" i="37"/>
  <c r="AH107" i="37"/>
  <c r="AG107" i="37"/>
  <c r="W107" i="37"/>
  <c r="V107" i="37"/>
  <c r="Q107" i="37" s="1"/>
  <c r="S107" i="37"/>
  <c r="R107" i="37"/>
  <c r="T107" i="37" s="1"/>
  <c r="AK106" i="37"/>
  <c r="AJ106" i="37"/>
  <c r="AI106" i="37"/>
  <c r="AH106" i="37"/>
  <c r="AG106" i="37"/>
  <c r="W106" i="37"/>
  <c r="V106" i="37"/>
  <c r="Q106" i="37" s="1"/>
  <c r="S106" i="37"/>
  <c r="R106" i="37"/>
  <c r="T106" i="37" s="1"/>
  <c r="AK105" i="37"/>
  <c r="AJ105" i="37"/>
  <c r="AI105" i="37"/>
  <c r="AH105" i="37"/>
  <c r="AG105" i="37"/>
  <c r="W105" i="37"/>
  <c r="V105" i="37"/>
  <c r="Q105" i="37" s="1"/>
  <c r="S105" i="37"/>
  <c r="R105" i="37"/>
  <c r="T105" i="37" s="1"/>
  <c r="AK104" i="37"/>
  <c r="AJ104" i="37"/>
  <c r="AI104" i="37"/>
  <c r="AH104" i="37"/>
  <c r="AG104" i="37"/>
  <c r="W104" i="37"/>
  <c r="V104" i="37"/>
  <c r="Q104" i="37" s="1"/>
  <c r="S104" i="37"/>
  <c r="R104" i="37"/>
  <c r="AK103" i="37"/>
  <c r="AJ103" i="37"/>
  <c r="AI103" i="37"/>
  <c r="AH103" i="37"/>
  <c r="AG103" i="37"/>
  <c r="W103" i="37"/>
  <c r="V103" i="37"/>
  <c r="S103" i="37" s="1"/>
  <c r="R103" i="37"/>
  <c r="AK102" i="37"/>
  <c r="AJ102" i="37"/>
  <c r="AI102" i="37"/>
  <c r="AH102" i="37"/>
  <c r="AG102" i="37"/>
  <c r="W102" i="37"/>
  <c r="V102" i="37"/>
  <c r="Q102" i="37" s="1"/>
  <c r="S102" i="37"/>
  <c r="R102" i="37"/>
  <c r="AK101" i="37"/>
  <c r="AJ101" i="37"/>
  <c r="AI101" i="37"/>
  <c r="AH101" i="37"/>
  <c r="AG101" i="37"/>
  <c r="W101" i="37"/>
  <c r="V101" i="37"/>
  <c r="Q101" i="37" s="1"/>
  <c r="S101" i="37"/>
  <c r="R101" i="37"/>
  <c r="T101" i="37" s="1"/>
  <c r="AK100" i="37"/>
  <c r="AJ100" i="37"/>
  <c r="AI100" i="37"/>
  <c r="AH100" i="37"/>
  <c r="AG100" i="37"/>
  <c r="W100" i="37"/>
  <c r="V100" i="37"/>
  <c r="R100" i="37"/>
  <c r="AK99" i="37"/>
  <c r="AJ99" i="37"/>
  <c r="AI99" i="37"/>
  <c r="AH99" i="37"/>
  <c r="AG99" i="37"/>
  <c r="W99" i="37"/>
  <c r="V99" i="37"/>
  <c r="S99" i="37"/>
  <c r="AK98" i="37"/>
  <c r="AJ98" i="37"/>
  <c r="AI98" i="37"/>
  <c r="AH98" i="37"/>
  <c r="AG98" i="37"/>
  <c r="V98" i="37"/>
  <c r="R98" i="37"/>
  <c r="AK97" i="37"/>
  <c r="AJ97" i="37"/>
  <c r="AI97" i="37"/>
  <c r="AH97" i="37"/>
  <c r="AG97" i="37"/>
  <c r="V97" i="37"/>
  <c r="Q97" i="37" s="1"/>
  <c r="S97" i="37"/>
  <c r="R97" i="37"/>
  <c r="AK96" i="37"/>
  <c r="AJ96" i="37"/>
  <c r="AI96" i="37"/>
  <c r="AH96" i="37"/>
  <c r="AG96" i="37"/>
  <c r="W96" i="37"/>
  <c r="V96" i="37"/>
  <c r="R96" i="37"/>
  <c r="AK95" i="37"/>
  <c r="AJ95" i="37"/>
  <c r="AI95" i="37"/>
  <c r="AH95" i="37"/>
  <c r="AG95" i="37"/>
  <c r="W95" i="37"/>
  <c r="V95" i="37"/>
  <c r="S95" i="37"/>
  <c r="AK94" i="37"/>
  <c r="AJ94" i="37"/>
  <c r="AI94" i="37"/>
  <c r="AH94" i="37"/>
  <c r="AG94" i="37"/>
  <c r="V94" i="37"/>
  <c r="R94" i="37"/>
  <c r="AK93" i="37"/>
  <c r="AJ93" i="37"/>
  <c r="AI93" i="37"/>
  <c r="AH93" i="37"/>
  <c r="AG93" i="37"/>
  <c r="V93" i="37"/>
  <c r="Q93" i="37" s="1"/>
  <c r="S93" i="37"/>
  <c r="R93" i="37"/>
  <c r="AK92" i="37"/>
  <c r="AJ92" i="37"/>
  <c r="AI92" i="37"/>
  <c r="AH92" i="37"/>
  <c r="AG92" i="37"/>
  <c r="W92" i="37"/>
  <c r="V92" i="37"/>
  <c r="Q92" i="37" s="1"/>
  <c r="S92" i="37"/>
  <c r="R92" i="37"/>
  <c r="AK91" i="37"/>
  <c r="AJ91" i="37"/>
  <c r="AI91" i="37"/>
  <c r="AH91" i="37"/>
  <c r="AG91" i="37"/>
  <c r="V91" i="37"/>
  <c r="R91" i="37"/>
  <c r="AK90" i="37"/>
  <c r="AJ90" i="37"/>
  <c r="AI90" i="37"/>
  <c r="AH90" i="37"/>
  <c r="AG90" i="37"/>
  <c r="V90" i="37"/>
  <c r="R90" i="37"/>
  <c r="AK89" i="37"/>
  <c r="AJ89" i="37"/>
  <c r="AI89" i="37"/>
  <c r="AH89" i="37"/>
  <c r="AG89" i="37"/>
  <c r="V89" i="37"/>
  <c r="Q89" i="37" s="1"/>
  <c r="S89" i="37"/>
  <c r="R89" i="37"/>
  <c r="AK88" i="37"/>
  <c r="AJ88" i="37"/>
  <c r="AI88" i="37"/>
  <c r="AH88" i="37"/>
  <c r="AG88" i="37"/>
  <c r="V88" i="37"/>
  <c r="R88" i="37"/>
  <c r="AK87" i="37"/>
  <c r="AJ87" i="37"/>
  <c r="AI87" i="37"/>
  <c r="AH87" i="37"/>
  <c r="AG87" i="37"/>
  <c r="V87" i="37"/>
  <c r="Q87" i="37" s="1"/>
  <c r="S87" i="37"/>
  <c r="R87" i="37"/>
  <c r="AK86" i="37"/>
  <c r="AJ86" i="37"/>
  <c r="AI86" i="37"/>
  <c r="AH86" i="37"/>
  <c r="AG86" i="37"/>
  <c r="V86" i="37"/>
  <c r="Q86" i="37" s="1"/>
  <c r="S86" i="37"/>
  <c r="R86" i="37"/>
  <c r="AK85" i="37"/>
  <c r="AJ85" i="37"/>
  <c r="AI85" i="37"/>
  <c r="AH85" i="37"/>
  <c r="AG85" i="37"/>
  <c r="V85" i="37"/>
  <c r="Q85" i="37" s="1"/>
  <c r="S85" i="37"/>
  <c r="R85" i="37"/>
  <c r="AK84" i="37"/>
  <c r="AJ84" i="37"/>
  <c r="AI84" i="37"/>
  <c r="AH84" i="37"/>
  <c r="AG84" i="37"/>
  <c r="V84" i="37"/>
  <c r="R84" i="37"/>
  <c r="AK83" i="37"/>
  <c r="AJ83" i="37"/>
  <c r="AI83" i="37"/>
  <c r="AH83" i="37"/>
  <c r="AG83" i="37"/>
  <c r="V83" i="37"/>
  <c r="Q83" i="37" s="1"/>
  <c r="S83" i="37"/>
  <c r="R83" i="37"/>
  <c r="AK82" i="37"/>
  <c r="AJ82" i="37"/>
  <c r="AI82" i="37"/>
  <c r="AH82" i="37"/>
  <c r="AG82" i="37"/>
  <c r="V82" i="37"/>
  <c r="R82" i="37"/>
  <c r="AK81" i="37"/>
  <c r="AJ81" i="37"/>
  <c r="AI81" i="37"/>
  <c r="AH81" i="37"/>
  <c r="AG81" i="37"/>
  <c r="V81" i="37"/>
  <c r="S81" i="37"/>
  <c r="AK80" i="37"/>
  <c r="AJ80" i="37"/>
  <c r="AI80" i="37"/>
  <c r="AH80" i="37"/>
  <c r="AG80" i="37"/>
  <c r="W80" i="37"/>
  <c r="V80" i="37"/>
  <c r="R80" i="37"/>
  <c r="AK79" i="37"/>
  <c r="AJ79" i="37"/>
  <c r="AI79" i="37"/>
  <c r="AH79" i="37"/>
  <c r="AG79" i="37"/>
  <c r="W79" i="37"/>
  <c r="V79" i="37"/>
  <c r="R79" i="37"/>
  <c r="AK78" i="37"/>
  <c r="AJ78" i="37"/>
  <c r="AI78" i="37"/>
  <c r="AH78" i="37"/>
  <c r="AG78" i="37"/>
  <c r="W78" i="37"/>
  <c r="V78" i="37"/>
  <c r="Q78" i="37" s="1"/>
  <c r="S78" i="37"/>
  <c r="R78" i="37"/>
  <c r="AK77" i="37"/>
  <c r="AJ77" i="37"/>
  <c r="AI77" i="37"/>
  <c r="AH77" i="37"/>
  <c r="AG77" i="37"/>
  <c r="W77" i="37"/>
  <c r="V77" i="37"/>
  <c r="R77" i="37"/>
  <c r="AK76" i="37"/>
  <c r="AJ76" i="37"/>
  <c r="AI76" i="37"/>
  <c r="AH76" i="37"/>
  <c r="AG76" i="37"/>
  <c r="W76" i="37"/>
  <c r="V76" i="37"/>
  <c r="Q76" i="37" s="1"/>
  <c r="S76" i="37"/>
  <c r="R76" i="37"/>
  <c r="AK75" i="37"/>
  <c r="AJ75" i="37"/>
  <c r="AI75" i="37"/>
  <c r="AH75" i="37"/>
  <c r="AG75" i="37"/>
  <c r="W75" i="37"/>
  <c r="V75" i="37"/>
  <c r="Q75" i="37" s="1"/>
  <c r="S75" i="37"/>
  <c r="R75" i="37"/>
  <c r="AK74" i="37"/>
  <c r="AJ74" i="37"/>
  <c r="AI74" i="37"/>
  <c r="AH74" i="37"/>
  <c r="AG74" i="37"/>
  <c r="W74" i="37"/>
  <c r="V74" i="37"/>
  <c r="Q74" i="37" s="1"/>
  <c r="S74" i="37"/>
  <c r="R74" i="37"/>
  <c r="AK73" i="37"/>
  <c r="AJ73" i="37"/>
  <c r="AI73" i="37"/>
  <c r="AH73" i="37"/>
  <c r="AG73" i="37"/>
  <c r="W73" i="37"/>
  <c r="V73" i="37"/>
  <c r="Q73" i="37" s="1"/>
  <c r="S73" i="37"/>
  <c r="R73" i="37"/>
  <c r="AK72" i="37"/>
  <c r="AJ72" i="37"/>
  <c r="AI72" i="37"/>
  <c r="AH72" i="37"/>
  <c r="AG72" i="37"/>
  <c r="W72" i="37"/>
  <c r="V72" i="37"/>
  <c r="Q72" i="37" s="1"/>
  <c r="S72" i="37"/>
  <c r="R72" i="37"/>
  <c r="AK71" i="37"/>
  <c r="AJ71" i="37"/>
  <c r="AI71" i="37"/>
  <c r="AH71" i="37"/>
  <c r="AG71" i="37"/>
  <c r="W71" i="37"/>
  <c r="V71" i="37"/>
  <c r="R71" i="37"/>
  <c r="AK70" i="37"/>
  <c r="AJ70" i="37"/>
  <c r="AI70" i="37"/>
  <c r="AH70" i="37"/>
  <c r="AG70" i="37"/>
  <c r="W70" i="37"/>
  <c r="V70" i="37"/>
  <c r="Q70" i="37" s="1"/>
  <c r="S70" i="37"/>
  <c r="R70" i="37"/>
  <c r="AK69" i="37"/>
  <c r="AJ69" i="37"/>
  <c r="AI69" i="37"/>
  <c r="AH69" i="37"/>
  <c r="AG69" i="37"/>
  <c r="W69" i="37"/>
  <c r="V69" i="37"/>
  <c r="Q69" i="37" s="1"/>
  <c r="S69" i="37"/>
  <c r="R69" i="37"/>
  <c r="AK68" i="37"/>
  <c r="AJ68" i="37"/>
  <c r="AI68" i="37"/>
  <c r="AH68" i="37"/>
  <c r="AG68" i="37"/>
  <c r="W68" i="37"/>
  <c r="V68" i="37"/>
  <c r="Q68" i="37" s="1"/>
  <c r="S68" i="37"/>
  <c r="R68" i="37"/>
  <c r="AK67" i="37"/>
  <c r="AJ67" i="37"/>
  <c r="AI67" i="37"/>
  <c r="AH67" i="37"/>
  <c r="AG67" i="37"/>
  <c r="W67" i="37"/>
  <c r="V67" i="37"/>
  <c r="Q67" i="37" s="1"/>
  <c r="S67" i="37"/>
  <c r="R67" i="37"/>
  <c r="AK66" i="37"/>
  <c r="AJ66" i="37"/>
  <c r="AI66" i="37"/>
  <c r="AH66" i="37"/>
  <c r="AG66" i="37"/>
  <c r="W66" i="37"/>
  <c r="V66" i="37"/>
  <c r="R66" i="37"/>
  <c r="AK65" i="37"/>
  <c r="AJ65" i="37"/>
  <c r="AI65" i="37"/>
  <c r="AH65" i="37"/>
  <c r="AG65" i="37"/>
  <c r="W65" i="37"/>
  <c r="V65" i="37"/>
  <c r="R65" i="37"/>
  <c r="AK64" i="37"/>
  <c r="AJ64" i="37"/>
  <c r="AI64" i="37"/>
  <c r="AH64" i="37"/>
  <c r="AG64" i="37"/>
  <c r="W64" i="37"/>
  <c r="V64" i="37"/>
  <c r="Q64" i="37" s="1"/>
  <c r="S64" i="37"/>
  <c r="R64" i="37"/>
  <c r="AK63" i="37"/>
  <c r="AJ63" i="37"/>
  <c r="AI63" i="37"/>
  <c r="AH63" i="37"/>
  <c r="AG63" i="37"/>
  <c r="W63" i="37"/>
  <c r="V63" i="37"/>
  <c r="Q63" i="37" s="1"/>
  <c r="S63" i="37"/>
  <c r="R63" i="37"/>
  <c r="AK62" i="37"/>
  <c r="AJ62" i="37"/>
  <c r="AI62" i="37"/>
  <c r="AH62" i="37"/>
  <c r="AG62" i="37"/>
  <c r="W62" i="37"/>
  <c r="V62" i="37"/>
  <c r="Q62" i="37" s="1"/>
  <c r="S62" i="37"/>
  <c r="R62" i="37"/>
  <c r="AK61" i="37"/>
  <c r="AJ61" i="37"/>
  <c r="AI61" i="37"/>
  <c r="AH61" i="37"/>
  <c r="AG61" i="37"/>
  <c r="W61" i="37"/>
  <c r="V61" i="37"/>
  <c r="R61" i="37"/>
  <c r="AK60" i="37"/>
  <c r="AJ60" i="37"/>
  <c r="AI60" i="37"/>
  <c r="AH60" i="37"/>
  <c r="AG60" i="37"/>
  <c r="W60" i="37"/>
  <c r="V60" i="37"/>
  <c r="R60" i="37"/>
  <c r="AK59" i="37"/>
  <c r="AJ59" i="37"/>
  <c r="AI59" i="37"/>
  <c r="AH59" i="37"/>
  <c r="AG59" i="37"/>
  <c r="W59" i="37"/>
  <c r="V59" i="37"/>
  <c r="Q59" i="37" s="1"/>
  <c r="S59" i="37"/>
  <c r="R59" i="37"/>
  <c r="AK58" i="37"/>
  <c r="AJ58" i="37"/>
  <c r="AI58" i="37"/>
  <c r="AH58" i="37"/>
  <c r="AG58" i="37"/>
  <c r="W58" i="37"/>
  <c r="V58" i="37"/>
  <c r="Q58" i="37" s="1"/>
  <c r="S58" i="37"/>
  <c r="R58" i="37"/>
  <c r="AK57" i="37"/>
  <c r="AJ57" i="37"/>
  <c r="AI57" i="37"/>
  <c r="AH57" i="37"/>
  <c r="AG57" i="37"/>
  <c r="W57" i="37"/>
  <c r="V57" i="37"/>
  <c r="R57" i="37"/>
  <c r="AK56" i="37"/>
  <c r="AJ56" i="37"/>
  <c r="AI56" i="37"/>
  <c r="AH56" i="37"/>
  <c r="AG56" i="37"/>
  <c r="W56" i="37"/>
  <c r="V56" i="37"/>
  <c r="R56" i="37"/>
  <c r="AK55" i="37"/>
  <c r="AJ55" i="37"/>
  <c r="AI55" i="37"/>
  <c r="AH55" i="37"/>
  <c r="AG55" i="37"/>
  <c r="W55" i="37"/>
  <c r="V55" i="37"/>
  <c r="Q55" i="37" s="1"/>
  <c r="S55" i="37"/>
  <c r="R55" i="37"/>
  <c r="AK54" i="37"/>
  <c r="AJ54" i="37"/>
  <c r="AI54" i="37"/>
  <c r="AH54" i="37"/>
  <c r="AG54" i="37"/>
  <c r="W54" i="37"/>
  <c r="V54" i="37"/>
  <c r="Q54" i="37" s="1"/>
  <c r="S54" i="37"/>
  <c r="R54" i="37"/>
  <c r="AK53" i="37"/>
  <c r="AJ53" i="37"/>
  <c r="AI53" i="37"/>
  <c r="AH53" i="37"/>
  <c r="AG53" i="37"/>
  <c r="W53" i="37"/>
  <c r="V53" i="37"/>
  <c r="Q53" i="37" s="1"/>
  <c r="S53" i="37"/>
  <c r="R53" i="37"/>
  <c r="AK52" i="37"/>
  <c r="AJ52" i="37"/>
  <c r="AI52" i="37"/>
  <c r="AH52" i="37"/>
  <c r="AG52" i="37"/>
  <c r="W52" i="37"/>
  <c r="V52" i="37"/>
  <c r="R52" i="37"/>
  <c r="AK51" i="37"/>
  <c r="AJ51" i="37"/>
  <c r="AI51" i="37"/>
  <c r="AH51" i="37"/>
  <c r="AG51" i="37"/>
  <c r="W51" i="37"/>
  <c r="V51" i="37"/>
  <c r="Q51" i="37" s="1"/>
  <c r="S51" i="37"/>
  <c r="R51" i="37"/>
  <c r="AK50" i="37"/>
  <c r="AJ50" i="37"/>
  <c r="AI50" i="37"/>
  <c r="AH50" i="37"/>
  <c r="AG50" i="37"/>
  <c r="W50" i="37"/>
  <c r="V50" i="37"/>
  <c r="Q50" i="37" s="1"/>
  <c r="S50" i="37"/>
  <c r="R50" i="37"/>
  <c r="AK49" i="37"/>
  <c r="AJ49" i="37"/>
  <c r="AI49" i="37"/>
  <c r="AH49" i="37"/>
  <c r="AG49" i="37"/>
  <c r="W49" i="37"/>
  <c r="V49" i="37"/>
  <c r="Q49" i="37" s="1"/>
  <c r="S49" i="37"/>
  <c r="R49" i="37"/>
  <c r="AK48" i="37"/>
  <c r="AJ48" i="37"/>
  <c r="AI48" i="37"/>
  <c r="AH48" i="37"/>
  <c r="AG48" i="37"/>
  <c r="W48" i="37"/>
  <c r="V48" i="37"/>
  <c r="Q48" i="37" s="1"/>
  <c r="S48" i="37"/>
  <c r="R48" i="37"/>
  <c r="AK47" i="37"/>
  <c r="AJ47" i="37"/>
  <c r="AI47" i="37"/>
  <c r="AH47" i="37"/>
  <c r="AG47" i="37"/>
  <c r="W47" i="37"/>
  <c r="V47" i="37"/>
  <c r="R47" i="37"/>
  <c r="AK46" i="37"/>
  <c r="AJ46" i="37"/>
  <c r="AI46" i="37"/>
  <c r="AH46" i="37"/>
  <c r="AG46" i="37"/>
  <c r="W46" i="37"/>
  <c r="V46" i="37"/>
  <c r="Q46" i="37" s="1"/>
  <c r="S46" i="37"/>
  <c r="R46" i="37"/>
  <c r="AK45" i="37"/>
  <c r="AJ45" i="37"/>
  <c r="AI45" i="37"/>
  <c r="AH45" i="37"/>
  <c r="AG45" i="37"/>
  <c r="W45" i="37"/>
  <c r="V45" i="37"/>
  <c r="Q45" i="37" s="1"/>
  <c r="S45" i="37"/>
  <c r="R45" i="37"/>
  <c r="AK44" i="37"/>
  <c r="AJ44" i="37"/>
  <c r="AI44" i="37"/>
  <c r="AH44" i="37"/>
  <c r="AG44" i="37"/>
  <c r="W44" i="37"/>
  <c r="V44" i="37"/>
  <c r="R44" i="37"/>
  <c r="AK43" i="37"/>
  <c r="AJ43" i="37"/>
  <c r="AI43" i="37"/>
  <c r="AH43" i="37"/>
  <c r="AG43" i="37"/>
  <c r="W43" i="37"/>
  <c r="V43" i="37"/>
  <c r="R43" i="37"/>
  <c r="AK42" i="37"/>
  <c r="AJ42" i="37"/>
  <c r="AI42" i="37"/>
  <c r="AH42" i="37"/>
  <c r="AG42" i="37"/>
  <c r="W42" i="37"/>
  <c r="V42" i="37"/>
  <c r="R42" i="37"/>
  <c r="AK41" i="37"/>
  <c r="AJ41" i="37"/>
  <c r="AI41" i="37"/>
  <c r="AH41" i="37"/>
  <c r="AG41" i="37"/>
  <c r="W41" i="37"/>
  <c r="V41" i="37"/>
  <c r="S41" i="37" s="1"/>
  <c r="R41" i="37"/>
  <c r="AK40" i="37"/>
  <c r="AJ40" i="37"/>
  <c r="AI40" i="37"/>
  <c r="AH40" i="37"/>
  <c r="AG40" i="37"/>
  <c r="W40" i="37"/>
  <c r="V40" i="37"/>
  <c r="S40" i="37" s="1"/>
  <c r="R40" i="37"/>
  <c r="AK39" i="37"/>
  <c r="AJ39" i="37"/>
  <c r="AI39" i="37"/>
  <c r="AH39" i="37"/>
  <c r="AG39" i="37"/>
  <c r="W39" i="37"/>
  <c r="V39" i="37"/>
  <c r="S39" i="37" s="1"/>
  <c r="R39" i="37"/>
  <c r="AK38" i="37"/>
  <c r="AJ38" i="37"/>
  <c r="AI38" i="37"/>
  <c r="AH38" i="37"/>
  <c r="AG38" i="37"/>
  <c r="W38" i="37"/>
  <c r="V38" i="37"/>
  <c r="Q38" i="37" s="1"/>
  <c r="S38" i="37"/>
  <c r="R38" i="37"/>
  <c r="AK37" i="37"/>
  <c r="AJ37" i="37"/>
  <c r="AI37" i="37"/>
  <c r="AH37" i="37"/>
  <c r="AG37" i="37"/>
  <c r="W37" i="37"/>
  <c r="V37" i="37"/>
  <c r="Q37" i="37" s="1"/>
  <c r="S37" i="37"/>
  <c r="R37" i="37"/>
  <c r="AK36" i="37"/>
  <c r="AJ36" i="37"/>
  <c r="AI36" i="37"/>
  <c r="AH36" i="37"/>
  <c r="AG36" i="37"/>
  <c r="W36" i="37"/>
  <c r="V36" i="37"/>
  <c r="Q36" i="37" s="1"/>
  <c r="S36" i="37"/>
  <c r="R36" i="37"/>
  <c r="T36" i="37" s="1"/>
  <c r="AK35" i="37"/>
  <c r="AJ35" i="37"/>
  <c r="AI35" i="37"/>
  <c r="AH35" i="37"/>
  <c r="AG35" i="37"/>
  <c r="W35" i="37"/>
  <c r="V35" i="37"/>
  <c r="Q35" i="37" s="1"/>
  <c r="S35" i="37"/>
  <c r="R35" i="37"/>
  <c r="AK34" i="37"/>
  <c r="AJ34" i="37"/>
  <c r="AI34" i="37"/>
  <c r="AH34" i="37"/>
  <c r="AG34" i="37"/>
  <c r="W34" i="37"/>
  <c r="V34" i="37"/>
  <c r="Q34" i="37" s="1"/>
  <c r="S34" i="37"/>
  <c r="AK33" i="37"/>
  <c r="AJ33" i="37"/>
  <c r="AI33" i="37"/>
  <c r="AH33" i="37"/>
  <c r="AG33" i="37"/>
  <c r="W33" i="37"/>
  <c r="V33" i="37"/>
  <c r="R33" i="37"/>
  <c r="AK32" i="37"/>
  <c r="AJ32" i="37"/>
  <c r="AI32" i="37"/>
  <c r="AH32" i="37"/>
  <c r="AG32" i="37"/>
  <c r="W32" i="37"/>
  <c r="V32" i="37"/>
  <c r="Q32" i="37" s="1"/>
  <c r="S32" i="37"/>
  <c r="R32" i="37"/>
  <c r="AK31" i="37"/>
  <c r="AJ31" i="37"/>
  <c r="AI31" i="37"/>
  <c r="AH31" i="37"/>
  <c r="AG31" i="37"/>
  <c r="W31" i="37"/>
  <c r="V31" i="37"/>
  <c r="Q31" i="37" s="1"/>
  <c r="S31" i="37"/>
  <c r="AK30" i="37"/>
  <c r="AJ30" i="37"/>
  <c r="AI30" i="37"/>
  <c r="AH30" i="37"/>
  <c r="AG30" i="37"/>
  <c r="W30" i="37"/>
  <c r="V30" i="37"/>
  <c r="R30" i="37"/>
  <c r="AK29" i="37"/>
  <c r="AJ29" i="37"/>
  <c r="AI29" i="37"/>
  <c r="AH29" i="37"/>
  <c r="AG29" i="37"/>
  <c r="W29" i="37"/>
  <c r="V29" i="37"/>
  <c r="R29" i="37"/>
  <c r="AK28" i="37"/>
  <c r="AJ28" i="37"/>
  <c r="AI28" i="37"/>
  <c r="AH28" i="37"/>
  <c r="AG28" i="37"/>
  <c r="W28" i="37"/>
  <c r="V28" i="37"/>
  <c r="S28" i="37" s="1"/>
  <c r="R28" i="37"/>
  <c r="AK27" i="37"/>
  <c r="AJ27" i="37"/>
  <c r="AI27" i="37"/>
  <c r="AH27" i="37"/>
  <c r="AG27" i="37"/>
  <c r="W27" i="37"/>
  <c r="V27" i="37"/>
  <c r="Q27" i="37" s="1"/>
  <c r="S27" i="37"/>
  <c r="AK26" i="37"/>
  <c r="AJ26" i="37"/>
  <c r="AI26" i="37"/>
  <c r="AH26" i="37"/>
  <c r="AG26" i="37"/>
  <c r="W26" i="37"/>
  <c r="V26" i="37"/>
  <c r="S26" i="37" s="1"/>
  <c r="R26" i="37"/>
  <c r="AK25" i="37"/>
  <c r="AJ25" i="37"/>
  <c r="AI25" i="37"/>
  <c r="AH25" i="37"/>
  <c r="AG25" i="37"/>
  <c r="W25" i="37"/>
  <c r="V25" i="37"/>
  <c r="Q25" i="37" s="1"/>
  <c r="S25" i="37"/>
  <c r="AK24" i="37"/>
  <c r="AJ24" i="37"/>
  <c r="AI24" i="37"/>
  <c r="AH24" i="37"/>
  <c r="AG24" i="37"/>
  <c r="W24" i="37"/>
  <c r="V24" i="37"/>
  <c r="Q24" i="37" s="1"/>
  <c r="S24" i="37"/>
  <c r="R24" i="37"/>
  <c r="AK23" i="37"/>
  <c r="AJ23" i="37"/>
  <c r="AI23" i="37"/>
  <c r="AH23" i="37"/>
  <c r="AG23" i="37"/>
  <c r="W23" i="37"/>
  <c r="V23" i="37"/>
  <c r="R23" i="37"/>
  <c r="AK22" i="37"/>
  <c r="AJ22" i="37"/>
  <c r="AI22" i="37"/>
  <c r="AH22" i="37"/>
  <c r="AG22" i="37"/>
  <c r="W22" i="37"/>
  <c r="V22" i="37"/>
  <c r="S22" i="37" s="1"/>
  <c r="R22" i="37"/>
  <c r="AK21" i="37"/>
  <c r="AJ21" i="37"/>
  <c r="AI21" i="37"/>
  <c r="AH21" i="37"/>
  <c r="AG21" i="37"/>
  <c r="W21" i="37"/>
  <c r="V21" i="37"/>
  <c r="Q21" i="37" s="1"/>
  <c r="S21" i="37"/>
  <c r="R21" i="37"/>
  <c r="T21" i="37" s="1"/>
  <c r="AK20" i="37"/>
  <c r="AJ20" i="37"/>
  <c r="AI20" i="37"/>
  <c r="AH20" i="37"/>
  <c r="AG20" i="37"/>
  <c r="W20" i="37"/>
  <c r="V20" i="37"/>
  <c r="S20" i="37" s="1"/>
  <c r="R20" i="37"/>
  <c r="AK19" i="37"/>
  <c r="AJ19" i="37"/>
  <c r="AI19" i="37"/>
  <c r="AH19" i="37"/>
  <c r="AG19" i="37"/>
  <c r="W19" i="37"/>
  <c r="V19" i="37"/>
  <c r="S19" i="37" s="1"/>
  <c r="R19" i="37"/>
  <c r="AK18" i="37"/>
  <c r="AJ18" i="37"/>
  <c r="AI18" i="37"/>
  <c r="AH18" i="37"/>
  <c r="AG18" i="37"/>
  <c r="W18" i="37"/>
  <c r="V18" i="37"/>
  <c r="Q18" i="37" s="1"/>
  <c r="S18" i="37"/>
  <c r="R18" i="37"/>
  <c r="AK17" i="37"/>
  <c r="AJ17" i="37"/>
  <c r="AI17" i="37"/>
  <c r="AH17" i="37"/>
  <c r="AG17" i="37"/>
  <c r="W17" i="37"/>
  <c r="V17" i="37"/>
  <c r="Q17" i="37" s="1"/>
  <c r="S17" i="37"/>
  <c r="R17" i="37"/>
  <c r="T17" i="37" s="1"/>
  <c r="AK16" i="37"/>
  <c r="AJ16" i="37"/>
  <c r="AI16" i="37"/>
  <c r="AH16" i="37"/>
  <c r="AG16" i="37"/>
  <c r="W16" i="37"/>
  <c r="V16" i="37"/>
  <c r="S16" i="37" s="1"/>
  <c r="R16" i="37"/>
  <c r="AK15" i="37"/>
  <c r="AJ15" i="37"/>
  <c r="AI15" i="37"/>
  <c r="AH15" i="37"/>
  <c r="AG15" i="37"/>
  <c r="W15" i="37"/>
  <c r="V15" i="37"/>
  <c r="S15" i="37" s="1"/>
  <c r="R15" i="37"/>
  <c r="AK14" i="37"/>
  <c r="AJ14" i="37"/>
  <c r="AI14" i="37"/>
  <c r="AH14" i="37"/>
  <c r="AG14" i="37"/>
  <c r="W14" i="37"/>
  <c r="V14" i="37"/>
  <c r="Q14" i="37" s="1"/>
  <c r="S14" i="37"/>
  <c r="R14" i="37"/>
  <c r="AK13" i="37"/>
  <c r="AJ13" i="37"/>
  <c r="AI13" i="37"/>
  <c r="AH13" i="37"/>
  <c r="AG13" i="37"/>
  <c r="W13" i="37"/>
  <c r="V13" i="37"/>
  <c r="Q13" i="37" s="1"/>
  <c r="S13" i="37"/>
  <c r="R13" i="37"/>
  <c r="AK12" i="37"/>
  <c r="AJ12" i="37"/>
  <c r="AI12" i="37"/>
  <c r="AH12" i="37"/>
  <c r="AG12" i="37"/>
  <c r="W12" i="37"/>
  <c r="V12" i="37"/>
  <c r="Q12" i="37" s="1"/>
  <c r="S12" i="37"/>
  <c r="R12" i="37"/>
  <c r="AK11" i="37"/>
  <c r="AJ11" i="37"/>
  <c r="AI11" i="37"/>
  <c r="AH11" i="37"/>
  <c r="AG11" i="37"/>
  <c r="W11" i="37"/>
  <c r="V11" i="37"/>
  <c r="Q11" i="37" s="1"/>
  <c r="S11" i="37"/>
  <c r="R11" i="37"/>
  <c r="AK10" i="37"/>
  <c r="AJ10" i="37"/>
  <c r="AI10" i="37"/>
  <c r="AH10" i="37"/>
  <c r="AG10" i="37"/>
  <c r="W10" i="37"/>
  <c r="V10" i="37"/>
  <c r="Q10" i="37" s="1"/>
  <c r="S10" i="37"/>
  <c r="R10" i="37"/>
  <c r="AK9" i="37"/>
  <c r="AJ9" i="37"/>
  <c r="AI9" i="37"/>
  <c r="AH9" i="37"/>
  <c r="AG9" i="37"/>
  <c r="W9" i="37"/>
  <c r="V9" i="37"/>
  <c r="S9" i="37" s="1"/>
  <c r="R9" i="37"/>
  <c r="AK8" i="37"/>
  <c r="AJ8" i="37"/>
  <c r="AI8" i="37"/>
  <c r="AH8" i="37"/>
  <c r="AG8" i="37"/>
  <c r="W8" i="37"/>
  <c r="V8" i="37"/>
  <c r="S8" i="37" s="1"/>
  <c r="R8" i="37"/>
  <c r="AK7" i="37"/>
  <c r="AJ7" i="37"/>
  <c r="AI7" i="37"/>
  <c r="AH7" i="37"/>
  <c r="AG7" i="37"/>
  <c r="W7" i="37"/>
  <c r="V7" i="37"/>
  <c r="S7" i="37" s="1"/>
  <c r="R7" i="37"/>
  <c r="AK6" i="37"/>
  <c r="AJ6" i="37"/>
  <c r="AI6" i="37"/>
  <c r="AH6" i="37"/>
  <c r="AG6" i="37"/>
  <c r="W6" i="37"/>
  <c r="V6" i="37"/>
  <c r="Q6" i="37" s="1"/>
  <c r="S6" i="37"/>
  <c r="R6" i="37"/>
  <c r="AK5" i="37"/>
  <c r="AJ5" i="37"/>
  <c r="AJ110" i="37" s="1"/>
  <c r="AC21" i="37" s="1"/>
  <c r="AI5" i="37"/>
  <c r="AI110" i="37" s="1"/>
  <c r="AC20" i="37" s="1"/>
  <c r="AH5" i="37"/>
  <c r="AH110" i="37" s="1"/>
  <c r="AC18" i="37" s="1"/>
  <c r="AG5" i="37"/>
  <c r="W5" i="37"/>
  <c r="V5" i="37"/>
  <c r="Q5" i="37" s="1"/>
  <c r="S5" i="37"/>
  <c r="R5" i="37"/>
  <c r="W13" i="25"/>
  <c r="W15" i="25"/>
  <c r="W17" i="25"/>
  <c r="W20" i="25"/>
  <c r="W35" i="25"/>
  <c r="W47" i="25"/>
  <c r="W51" i="25"/>
  <c r="W53" i="25"/>
  <c r="W59" i="25"/>
  <c r="W61" i="25"/>
  <c r="W65" i="25"/>
  <c r="W67" i="25"/>
  <c r="W71" i="25"/>
  <c r="W75" i="25"/>
  <c r="W78" i="25"/>
  <c r="W80" i="25"/>
  <c r="W82" i="25"/>
  <c r="W84" i="25"/>
  <c r="W86" i="25"/>
  <c r="W88" i="25"/>
  <c r="W90" i="25"/>
  <c r="W92" i="25"/>
  <c r="W94" i="25"/>
  <c r="W96" i="25"/>
  <c r="W98" i="25"/>
  <c r="W100" i="25"/>
  <c r="W102" i="25"/>
  <c r="W104" i="25"/>
  <c r="W106" i="25"/>
  <c r="W206" i="25"/>
  <c r="W205" i="25"/>
  <c r="AA110" i="25"/>
  <c r="AK109" i="25"/>
  <c r="AJ109" i="25"/>
  <c r="AI109" i="25"/>
  <c r="AH109" i="25"/>
  <c r="AG109" i="25"/>
  <c r="AK108" i="25"/>
  <c r="AJ108" i="25"/>
  <c r="AI108" i="25"/>
  <c r="AH108" i="25"/>
  <c r="AG108" i="25"/>
  <c r="AK107" i="25"/>
  <c r="AJ107" i="25"/>
  <c r="AI107" i="25"/>
  <c r="AH107" i="25"/>
  <c r="AG107" i="25"/>
  <c r="V107" i="25"/>
  <c r="S107" i="25"/>
  <c r="R107" i="25"/>
  <c r="Q107" i="25"/>
  <c r="AK106" i="25"/>
  <c r="AJ106" i="25"/>
  <c r="AI106" i="25"/>
  <c r="AH106" i="25"/>
  <c r="AG106" i="25"/>
  <c r="V106" i="25"/>
  <c r="S106" i="25"/>
  <c r="AK105" i="25"/>
  <c r="AJ105" i="25"/>
  <c r="AI105" i="25"/>
  <c r="AH105" i="25"/>
  <c r="AG105" i="25"/>
  <c r="V105" i="25"/>
  <c r="S105" i="25"/>
  <c r="R105" i="25"/>
  <c r="Q105" i="25"/>
  <c r="AK104" i="25"/>
  <c r="AJ104" i="25"/>
  <c r="AI104" i="25"/>
  <c r="AH104" i="25"/>
  <c r="AG104" i="25"/>
  <c r="V104" i="25"/>
  <c r="Q104" i="25" s="1"/>
  <c r="S104" i="25"/>
  <c r="R104" i="25"/>
  <c r="AK103" i="25"/>
  <c r="AJ103" i="25"/>
  <c r="AI103" i="25"/>
  <c r="AH103" i="25"/>
  <c r="AG103" i="25"/>
  <c r="V103" i="25"/>
  <c r="S103" i="25" s="1"/>
  <c r="R103" i="25"/>
  <c r="AK102" i="25"/>
  <c r="AJ102" i="25"/>
  <c r="AI102" i="25"/>
  <c r="AH102" i="25"/>
  <c r="AG102" i="25"/>
  <c r="V102" i="25"/>
  <c r="Q102" i="25" s="1"/>
  <c r="S102" i="25"/>
  <c r="R102" i="25"/>
  <c r="AK101" i="25"/>
  <c r="AJ101" i="25"/>
  <c r="AI101" i="25"/>
  <c r="AH101" i="25"/>
  <c r="AG101" i="25"/>
  <c r="V101" i="25"/>
  <c r="S101" i="25"/>
  <c r="R101" i="25"/>
  <c r="Q101" i="25"/>
  <c r="AK100" i="25"/>
  <c r="AJ100" i="25"/>
  <c r="AI100" i="25"/>
  <c r="AH100" i="25"/>
  <c r="AG100" i="25"/>
  <c r="V100" i="25"/>
  <c r="S100" i="25"/>
  <c r="AK99" i="25"/>
  <c r="AJ99" i="25"/>
  <c r="AI99" i="25"/>
  <c r="AH99" i="25"/>
  <c r="AG99" i="25"/>
  <c r="V99" i="25"/>
  <c r="S99" i="25"/>
  <c r="R99" i="25"/>
  <c r="Q99" i="25"/>
  <c r="AK98" i="25"/>
  <c r="AJ98" i="25"/>
  <c r="AI98" i="25"/>
  <c r="AH98" i="25"/>
  <c r="AG98" i="25"/>
  <c r="V98" i="25"/>
  <c r="R98" i="25"/>
  <c r="AK97" i="25"/>
  <c r="AJ97" i="25"/>
  <c r="AI97" i="25"/>
  <c r="AH97" i="25"/>
  <c r="AG97" i="25"/>
  <c r="V97" i="25"/>
  <c r="Q97" i="25" s="1"/>
  <c r="S97" i="25"/>
  <c r="R97" i="25"/>
  <c r="AK96" i="25"/>
  <c r="AJ96" i="25"/>
  <c r="AI96" i="25"/>
  <c r="AH96" i="25"/>
  <c r="AG96" i="25"/>
  <c r="V96" i="25"/>
  <c r="R96" i="25"/>
  <c r="AK95" i="25"/>
  <c r="AJ95" i="25"/>
  <c r="AI95" i="25"/>
  <c r="AH95" i="25"/>
  <c r="AG95" i="25"/>
  <c r="V95" i="25"/>
  <c r="Q95" i="25" s="1"/>
  <c r="S95" i="25"/>
  <c r="R95" i="25"/>
  <c r="AK94" i="25"/>
  <c r="AJ94" i="25"/>
  <c r="AI94" i="25"/>
  <c r="AH94" i="25"/>
  <c r="AG94" i="25"/>
  <c r="V94" i="25"/>
  <c r="R94" i="25"/>
  <c r="AK93" i="25"/>
  <c r="AJ93" i="25"/>
  <c r="AI93" i="25"/>
  <c r="AH93" i="25"/>
  <c r="AG93" i="25"/>
  <c r="V93" i="25"/>
  <c r="Q93" i="25" s="1"/>
  <c r="S93" i="25"/>
  <c r="R93" i="25"/>
  <c r="AK92" i="25"/>
  <c r="AJ92" i="25"/>
  <c r="AI92" i="25"/>
  <c r="AH92" i="25"/>
  <c r="AG92" i="25"/>
  <c r="V92" i="25"/>
  <c r="S92" i="25"/>
  <c r="AK91" i="25"/>
  <c r="AJ91" i="25"/>
  <c r="AI91" i="25"/>
  <c r="AH91" i="25"/>
  <c r="AG91" i="25"/>
  <c r="V91" i="25"/>
  <c r="S91" i="25" s="1"/>
  <c r="R91" i="25"/>
  <c r="AK90" i="25"/>
  <c r="AJ90" i="25"/>
  <c r="AI90" i="25"/>
  <c r="AH90" i="25"/>
  <c r="AG90" i="25"/>
  <c r="V90" i="25"/>
  <c r="R90" i="25"/>
  <c r="AK89" i="25"/>
  <c r="AJ89" i="25"/>
  <c r="AI89" i="25"/>
  <c r="AH89" i="25"/>
  <c r="AG89" i="25"/>
  <c r="V89" i="25"/>
  <c r="S89" i="25"/>
  <c r="R89" i="25"/>
  <c r="Q89" i="25"/>
  <c r="AK88" i="25"/>
  <c r="AJ88" i="25"/>
  <c r="AI88" i="25"/>
  <c r="AH88" i="25"/>
  <c r="AG88" i="25"/>
  <c r="V88" i="25"/>
  <c r="R88" i="25"/>
  <c r="AK87" i="25"/>
  <c r="AJ87" i="25"/>
  <c r="AI87" i="25"/>
  <c r="AH87" i="25"/>
  <c r="AG87" i="25"/>
  <c r="V87" i="25"/>
  <c r="S87" i="25"/>
  <c r="R87" i="25"/>
  <c r="Q87" i="25"/>
  <c r="AK86" i="25"/>
  <c r="AJ86" i="25"/>
  <c r="AI86" i="25"/>
  <c r="AH86" i="25"/>
  <c r="AG86" i="25"/>
  <c r="V86" i="25"/>
  <c r="S86" i="25"/>
  <c r="AK85" i="25"/>
  <c r="AJ85" i="25"/>
  <c r="AI85" i="25"/>
  <c r="AH85" i="25"/>
  <c r="AG85" i="25"/>
  <c r="V85" i="25"/>
  <c r="S85" i="25"/>
  <c r="R85" i="25"/>
  <c r="Q85" i="25"/>
  <c r="AK84" i="25"/>
  <c r="AJ84" i="25"/>
  <c r="AI84" i="25"/>
  <c r="AH84" i="25"/>
  <c r="AG84" i="25"/>
  <c r="V84" i="25"/>
  <c r="R84" i="25"/>
  <c r="AK83" i="25"/>
  <c r="AJ83" i="25"/>
  <c r="AI83" i="25"/>
  <c r="AH83" i="25"/>
  <c r="AG83" i="25"/>
  <c r="V83" i="25"/>
  <c r="S83" i="25"/>
  <c r="R83" i="25"/>
  <c r="Q83" i="25"/>
  <c r="AK82" i="25"/>
  <c r="AJ82" i="25"/>
  <c r="AI82" i="25"/>
  <c r="AH82" i="25"/>
  <c r="AG82" i="25"/>
  <c r="V82" i="25"/>
  <c r="R82" i="25"/>
  <c r="AK81" i="25"/>
  <c r="AJ81" i="25"/>
  <c r="AI81" i="25"/>
  <c r="AH81" i="25"/>
  <c r="AG81" i="25"/>
  <c r="V81" i="25"/>
  <c r="S81" i="25"/>
  <c r="R81" i="25"/>
  <c r="Q81" i="25"/>
  <c r="AK80" i="25"/>
  <c r="AJ80" i="25"/>
  <c r="AI80" i="25"/>
  <c r="AH80" i="25"/>
  <c r="AG80" i="25"/>
  <c r="V80" i="25"/>
  <c r="R80" i="25"/>
  <c r="AK79" i="25"/>
  <c r="AJ79" i="25"/>
  <c r="AI79" i="25"/>
  <c r="AH79" i="25"/>
  <c r="AG79" i="25"/>
  <c r="V79" i="25"/>
  <c r="S79" i="25" s="1"/>
  <c r="R79" i="25"/>
  <c r="Q79" i="25"/>
  <c r="AK78" i="25"/>
  <c r="AJ78" i="25"/>
  <c r="AI78" i="25"/>
  <c r="AH78" i="25"/>
  <c r="AG78" i="25"/>
  <c r="V78" i="25"/>
  <c r="Q78" i="25" s="1"/>
  <c r="S78" i="25"/>
  <c r="R78" i="25"/>
  <c r="AK77" i="25"/>
  <c r="AJ77" i="25"/>
  <c r="AI77" i="25"/>
  <c r="AH77" i="25"/>
  <c r="AG77" i="25"/>
  <c r="V77" i="25"/>
  <c r="S77" i="25" s="1"/>
  <c r="R77" i="25"/>
  <c r="AK76" i="25"/>
  <c r="AJ76" i="25"/>
  <c r="AI76" i="25"/>
  <c r="AH76" i="25"/>
  <c r="AG76" i="25"/>
  <c r="V76" i="25"/>
  <c r="Q76" i="25" s="1"/>
  <c r="S76" i="25"/>
  <c r="R76" i="25"/>
  <c r="AK75" i="25"/>
  <c r="AJ75" i="25"/>
  <c r="AI75" i="25"/>
  <c r="AH75" i="25"/>
  <c r="AG75" i="25"/>
  <c r="V75" i="25"/>
  <c r="Q75" i="25" s="1"/>
  <c r="S75" i="25"/>
  <c r="R75" i="25"/>
  <c r="AK74" i="25"/>
  <c r="AJ74" i="25"/>
  <c r="AI74" i="25"/>
  <c r="AH74" i="25"/>
  <c r="AG74" i="25"/>
  <c r="V74" i="25"/>
  <c r="Q74" i="25" s="1"/>
  <c r="S74" i="25"/>
  <c r="R74" i="25"/>
  <c r="W74" i="25"/>
  <c r="AK73" i="25"/>
  <c r="AJ73" i="25"/>
  <c r="AI73" i="25"/>
  <c r="AH73" i="25"/>
  <c r="AG73" i="25"/>
  <c r="W73" i="25"/>
  <c r="V73" i="25"/>
  <c r="Q73" i="25" s="1"/>
  <c r="S73" i="25"/>
  <c r="R73" i="25"/>
  <c r="AK72" i="25"/>
  <c r="AJ72" i="25"/>
  <c r="AI72" i="25"/>
  <c r="AH72" i="25"/>
  <c r="AG72" i="25"/>
  <c r="V72" i="25"/>
  <c r="Q72" i="25" s="1"/>
  <c r="S72" i="25"/>
  <c r="R72" i="25"/>
  <c r="AK71" i="25"/>
  <c r="AJ71" i="25"/>
  <c r="AI71" i="25"/>
  <c r="AH71" i="25"/>
  <c r="AG71" i="25"/>
  <c r="V71" i="25"/>
  <c r="Q71" i="25" s="1"/>
  <c r="S71" i="25"/>
  <c r="R71" i="25"/>
  <c r="AK70" i="25"/>
  <c r="AJ70" i="25"/>
  <c r="AI70" i="25"/>
  <c r="AH70" i="25"/>
  <c r="AG70" i="25"/>
  <c r="V70" i="25"/>
  <c r="Q70" i="25" s="1"/>
  <c r="S70" i="25"/>
  <c r="R70" i="25"/>
  <c r="W70" i="25"/>
  <c r="AK69" i="25"/>
  <c r="AJ69" i="25"/>
  <c r="AI69" i="25"/>
  <c r="AH69" i="25"/>
  <c r="AG69" i="25"/>
  <c r="W69" i="25"/>
  <c r="V69" i="25"/>
  <c r="Q69" i="25" s="1"/>
  <c r="S69" i="25"/>
  <c r="R69" i="25"/>
  <c r="AK68" i="25"/>
  <c r="AJ68" i="25"/>
  <c r="AI68" i="25"/>
  <c r="AH68" i="25"/>
  <c r="AG68" i="25"/>
  <c r="V68" i="25"/>
  <c r="Q68" i="25" s="1"/>
  <c r="S68" i="25"/>
  <c r="R68" i="25"/>
  <c r="AK67" i="25"/>
  <c r="AJ67" i="25"/>
  <c r="AI67" i="25"/>
  <c r="AH67" i="25"/>
  <c r="AG67" i="25"/>
  <c r="V67" i="25"/>
  <c r="Q67" i="25" s="1"/>
  <c r="S67" i="25"/>
  <c r="R67" i="25"/>
  <c r="AK66" i="25"/>
  <c r="AJ66" i="25"/>
  <c r="AI66" i="25"/>
  <c r="AH66" i="25"/>
  <c r="AG66" i="25"/>
  <c r="V66" i="25"/>
  <c r="R66" i="25"/>
  <c r="AK65" i="25"/>
  <c r="AJ65" i="25"/>
  <c r="AI65" i="25"/>
  <c r="AH65" i="25"/>
  <c r="AG65" i="25"/>
  <c r="V65" i="25"/>
  <c r="S65" i="25" s="1"/>
  <c r="R65" i="25"/>
  <c r="AK64" i="25"/>
  <c r="AJ64" i="25"/>
  <c r="AI64" i="25"/>
  <c r="AH64" i="25"/>
  <c r="AG64" i="25"/>
  <c r="V64" i="25"/>
  <c r="Q64" i="25" s="1"/>
  <c r="S64" i="25"/>
  <c r="R64" i="25"/>
  <c r="W64" i="25"/>
  <c r="AK63" i="25"/>
  <c r="AJ63" i="25"/>
  <c r="AI63" i="25"/>
  <c r="AH63" i="25"/>
  <c r="AG63" i="25"/>
  <c r="W63" i="25"/>
  <c r="V63" i="25"/>
  <c r="Q63" i="25" s="1"/>
  <c r="S63" i="25"/>
  <c r="R63" i="25"/>
  <c r="AK62" i="25"/>
  <c r="AJ62" i="25"/>
  <c r="AI62" i="25"/>
  <c r="AH62" i="25"/>
  <c r="AG62" i="25"/>
  <c r="V62" i="25"/>
  <c r="Q62" i="25" s="1"/>
  <c r="S62" i="25"/>
  <c r="R62" i="25"/>
  <c r="AK61" i="25"/>
  <c r="AJ61" i="25"/>
  <c r="AI61" i="25"/>
  <c r="AH61" i="25"/>
  <c r="AG61" i="25"/>
  <c r="V61" i="25"/>
  <c r="S61" i="25" s="1"/>
  <c r="R61" i="25"/>
  <c r="AK60" i="25"/>
  <c r="AJ60" i="25"/>
  <c r="AI60" i="25"/>
  <c r="AH60" i="25"/>
  <c r="AG60" i="25"/>
  <c r="V60" i="25"/>
  <c r="R60" i="25"/>
  <c r="AK59" i="25"/>
  <c r="AJ59" i="25"/>
  <c r="AI59" i="25"/>
  <c r="AH59" i="25"/>
  <c r="AG59" i="25"/>
  <c r="V59" i="25"/>
  <c r="Q59" i="25" s="1"/>
  <c r="S59" i="25"/>
  <c r="R59" i="25"/>
  <c r="AK58" i="25"/>
  <c r="AJ58" i="25"/>
  <c r="AI58" i="25"/>
  <c r="AH58" i="25"/>
  <c r="AG58" i="25"/>
  <c r="V58" i="25"/>
  <c r="Q58" i="25" s="1"/>
  <c r="S58" i="25"/>
  <c r="R58" i="25"/>
  <c r="W58" i="25"/>
  <c r="AK57" i="25"/>
  <c r="AJ57" i="25"/>
  <c r="AI57" i="25"/>
  <c r="AH57" i="25"/>
  <c r="AG57" i="25"/>
  <c r="W57" i="25"/>
  <c r="V57" i="25"/>
  <c r="S57" i="25" s="1"/>
  <c r="R57" i="25"/>
  <c r="AK56" i="25"/>
  <c r="AJ56" i="25"/>
  <c r="AI56" i="25"/>
  <c r="AH56" i="25"/>
  <c r="AG56" i="25"/>
  <c r="W56" i="25"/>
  <c r="V56" i="25"/>
  <c r="R56" i="25"/>
  <c r="AK55" i="25"/>
  <c r="AJ55" i="25"/>
  <c r="AI55" i="25"/>
  <c r="AH55" i="25"/>
  <c r="AG55" i="25"/>
  <c r="W55" i="25"/>
  <c r="V55" i="25"/>
  <c r="Q55" i="25" s="1"/>
  <c r="S55" i="25"/>
  <c r="R55" i="25"/>
  <c r="AK54" i="25"/>
  <c r="AJ54" i="25"/>
  <c r="AI54" i="25"/>
  <c r="AH54" i="25"/>
  <c r="AG54" i="25"/>
  <c r="V54" i="25"/>
  <c r="Q54" i="25" s="1"/>
  <c r="S54" i="25"/>
  <c r="R54" i="25"/>
  <c r="AK53" i="25"/>
  <c r="AJ53" i="25"/>
  <c r="AI53" i="25"/>
  <c r="AH53" i="25"/>
  <c r="AG53" i="25"/>
  <c r="V53" i="25"/>
  <c r="Q53" i="25" s="1"/>
  <c r="S53" i="25"/>
  <c r="R53" i="25"/>
  <c r="AK52" i="25"/>
  <c r="AJ52" i="25"/>
  <c r="AI52" i="25"/>
  <c r="AH52" i="25"/>
  <c r="AG52" i="25"/>
  <c r="V52" i="25"/>
  <c r="R52" i="25"/>
  <c r="AK51" i="25"/>
  <c r="AJ51" i="25"/>
  <c r="AI51" i="25"/>
  <c r="AH51" i="25"/>
  <c r="AG51" i="25"/>
  <c r="V51" i="25"/>
  <c r="Q51" i="25" s="1"/>
  <c r="S51" i="25"/>
  <c r="R51" i="25"/>
  <c r="AK50" i="25"/>
  <c r="AJ50" i="25"/>
  <c r="AI50" i="25"/>
  <c r="AH50" i="25"/>
  <c r="AG50" i="25"/>
  <c r="V50" i="25"/>
  <c r="Q50" i="25" s="1"/>
  <c r="S50" i="25"/>
  <c r="R50" i="25"/>
  <c r="AK49" i="25"/>
  <c r="AJ49" i="25"/>
  <c r="AI49" i="25"/>
  <c r="AH49" i="25"/>
  <c r="AG49" i="25"/>
  <c r="V49" i="25"/>
  <c r="Q49" i="25" s="1"/>
  <c r="S49" i="25"/>
  <c r="R49" i="25"/>
  <c r="AK48" i="25"/>
  <c r="AJ48" i="25"/>
  <c r="AI48" i="25"/>
  <c r="AH48" i="25"/>
  <c r="AG48" i="25"/>
  <c r="V48" i="25"/>
  <c r="Q48" i="25" s="1"/>
  <c r="S48" i="25"/>
  <c r="R48" i="25"/>
  <c r="AK47" i="25"/>
  <c r="AJ47" i="25"/>
  <c r="AI47" i="25"/>
  <c r="AH47" i="25"/>
  <c r="AG47" i="25"/>
  <c r="V47" i="25"/>
  <c r="S47" i="25" s="1"/>
  <c r="R47" i="25"/>
  <c r="AK46" i="25"/>
  <c r="AJ46" i="25"/>
  <c r="AI46" i="25"/>
  <c r="AH46" i="25"/>
  <c r="AG46" i="25"/>
  <c r="V46" i="25"/>
  <c r="Q46" i="25" s="1"/>
  <c r="S46" i="25"/>
  <c r="R46" i="25"/>
  <c r="W46" i="25"/>
  <c r="AK45" i="25"/>
  <c r="AJ45" i="25"/>
  <c r="AI45" i="25"/>
  <c r="AH45" i="25"/>
  <c r="AG45" i="25"/>
  <c r="W45" i="25"/>
  <c r="V45" i="25"/>
  <c r="S45" i="25"/>
  <c r="R45" i="25"/>
  <c r="Q45" i="25"/>
  <c r="AK44" i="25"/>
  <c r="AJ44" i="25"/>
  <c r="AI44" i="25"/>
  <c r="AH44" i="25"/>
  <c r="AG44" i="25"/>
  <c r="V44" i="25"/>
  <c r="R44" i="25"/>
  <c r="W44" i="25"/>
  <c r="AK43" i="25"/>
  <c r="AJ43" i="25"/>
  <c r="AI43" i="25"/>
  <c r="AH43" i="25"/>
  <c r="AG43" i="25"/>
  <c r="W43" i="25"/>
  <c r="V43" i="25"/>
  <c r="S43" i="25" s="1"/>
  <c r="R43" i="25"/>
  <c r="Q43" i="25"/>
  <c r="AK42" i="25"/>
  <c r="AJ42" i="25"/>
  <c r="AI42" i="25"/>
  <c r="AH42" i="25"/>
  <c r="AG42" i="25"/>
  <c r="V42" i="25"/>
  <c r="Q42" i="25" s="1"/>
  <c r="S42" i="25"/>
  <c r="AK41" i="25"/>
  <c r="AJ41" i="25"/>
  <c r="AI41" i="25"/>
  <c r="AH41" i="25"/>
  <c r="AG41" i="25"/>
  <c r="V41" i="25"/>
  <c r="Q41" i="25" s="1"/>
  <c r="S41" i="25"/>
  <c r="R41" i="25"/>
  <c r="AK40" i="25"/>
  <c r="AJ40" i="25"/>
  <c r="AI40" i="25"/>
  <c r="AH40" i="25"/>
  <c r="AG40" i="25"/>
  <c r="W40" i="25"/>
  <c r="V40" i="25"/>
  <c r="R40" i="25"/>
  <c r="AK39" i="25"/>
  <c r="AJ39" i="25"/>
  <c r="AI39" i="25"/>
  <c r="AH39" i="25"/>
  <c r="AG39" i="25"/>
  <c r="V39" i="25"/>
  <c r="S39" i="25" s="1"/>
  <c r="R39" i="25"/>
  <c r="W39" i="25"/>
  <c r="AK38" i="25"/>
  <c r="AJ38" i="25"/>
  <c r="AI38" i="25"/>
  <c r="AH38" i="25"/>
  <c r="AG38" i="25"/>
  <c r="W38" i="25"/>
  <c r="V38" i="25"/>
  <c r="Q38" i="25" s="1"/>
  <c r="S38" i="25"/>
  <c r="R38" i="25"/>
  <c r="AK37" i="25"/>
  <c r="AJ37" i="25"/>
  <c r="AI37" i="25"/>
  <c r="AH37" i="25"/>
  <c r="AG37" i="25"/>
  <c r="V37" i="25"/>
  <c r="Q37" i="25" s="1"/>
  <c r="S37" i="25"/>
  <c r="R37" i="25"/>
  <c r="AK36" i="25"/>
  <c r="AJ36" i="25"/>
  <c r="AI36" i="25"/>
  <c r="AH36" i="25"/>
  <c r="AG36" i="25"/>
  <c r="V36" i="25"/>
  <c r="Q36" i="25" s="1"/>
  <c r="S36" i="25"/>
  <c r="R36" i="25"/>
  <c r="AK35" i="25"/>
  <c r="AJ35" i="25"/>
  <c r="AI35" i="25"/>
  <c r="AH35" i="25"/>
  <c r="AG35" i="25"/>
  <c r="V35" i="25"/>
  <c r="Q35" i="25" s="1"/>
  <c r="S35" i="25"/>
  <c r="R35" i="25"/>
  <c r="AK34" i="25"/>
  <c r="AJ34" i="25"/>
  <c r="AI34" i="25"/>
  <c r="AH34" i="25"/>
  <c r="AG34" i="25"/>
  <c r="V34" i="25"/>
  <c r="Q34" i="25" s="1"/>
  <c r="S34" i="25"/>
  <c r="R34" i="25"/>
  <c r="AK33" i="25"/>
  <c r="AJ33" i="25"/>
  <c r="AI33" i="25"/>
  <c r="AH33" i="25"/>
  <c r="AG33" i="25"/>
  <c r="V33" i="25"/>
  <c r="Q33" i="25" s="1"/>
  <c r="S33" i="25"/>
  <c r="R33" i="25"/>
  <c r="AK32" i="25"/>
  <c r="AJ32" i="25"/>
  <c r="AI32" i="25"/>
  <c r="AH32" i="25"/>
  <c r="AG32" i="25"/>
  <c r="W32" i="25"/>
  <c r="V32" i="25"/>
  <c r="Q32" i="25" s="1"/>
  <c r="S32" i="25"/>
  <c r="R32" i="25"/>
  <c r="AK31" i="25"/>
  <c r="AJ31" i="25"/>
  <c r="AI31" i="25"/>
  <c r="AH31" i="25"/>
  <c r="AG31" i="25"/>
  <c r="V31" i="25"/>
  <c r="Q31" i="25" s="1"/>
  <c r="S31" i="25"/>
  <c r="R31" i="25"/>
  <c r="AK30" i="25"/>
  <c r="AJ30" i="25"/>
  <c r="AI30" i="25"/>
  <c r="AH30" i="25"/>
  <c r="AG30" i="25"/>
  <c r="W30" i="25"/>
  <c r="V30" i="25"/>
  <c r="S30" i="25" s="1"/>
  <c r="R30" i="25"/>
  <c r="AK29" i="25"/>
  <c r="AJ29" i="25"/>
  <c r="AI29" i="25"/>
  <c r="AH29" i="25"/>
  <c r="AG29" i="25"/>
  <c r="W29" i="25"/>
  <c r="V29" i="25"/>
  <c r="Q29" i="25" s="1"/>
  <c r="S29" i="25"/>
  <c r="R29" i="25"/>
  <c r="AK28" i="25"/>
  <c r="AJ28" i="25"/>
  <c r="AI28" i="25"/>
  <c r="AH28" i="25"/>
  <c r="AG28" i="25"/>
  <c r="V28" i="25"/>
  <c r="S28" i="25" s="1"/>
  <c r="R28" i="25"/>
  <c r="AK27" i="25"/>
  <c r="AJ27" i="25"/>
  <c r="AI27" i="25"/>
  <c r="AH27" i="25"/>
  <c r="AG27" i="25"/>
  <c r="V27" i="25"/>
  <c r="Q27" i="25" s="1"/>
  <c r="S27" i="25"/>
  <c r="R27" i="25"/>
  <c r="AK26" i="25"/>
  <c r="AJ26" i="25"/>
  <c r="AI26" i="25"/>
  <c r="AH26" i="25"/>
  <c r="AG26" i="25"/>
  <c r="W26" i="25"/>
  <c r="V26" i="25"/>
  <c r="S26" i="25" s="1"/>
  <c r="R26" i="25"/>
  <c r="AK25" i="25"/>
  <c r="AJ25" i="25"/>
  <c r="AI25" i="25"/>
  <c r="AH25" i="25"/>
  <c r="AG25" i="25"/>
  <c r="W25" i="25"/>
  <c r="V25" i="25"/>
  <c r="Q25" i="25" s="1"/>
  <c r="S25" i="25"/>
  <c r="R25" i="25"/>
  <c r="AK24" i="25"/>
  <c r="AJ24" i="25"/>
  <c r="AI24" i="25"/>
  <c r="AH24" i="25"/>
  <c r="AG24" i="25"/>
  <c r="V24" i="25"/>
  <c r="Q24" i="25" s="1"/>
  <c r="S24" i="25"/>
  <c r="R24" i="25"/>
  <c r="AK23" i="25"/>
  <c r="AJ23" i="25"/>
  <c r="AI23" i="25"/>
  <c r="AH23" i="25"/>
  <c r="AG23" i="25"/>
  <c r="W23" i="25"/>
  <c r="V23" i="25"/>
  <c r="Q23" i="25" s="1"/>
  <c r="S23" i="25"/>
  <c r="R23" i="25"/>
  <c r="AK22" i="25"/>
  <c r="AJ22" i="25"/>
  <c r="AI22" i="25"/>
  <c r="AH22" i="25"/>
  <c r="AG22" i="25"/>
  <c r="V22" i="25"/>
  <c r="S22" i="25" s="1"/>
  <c r="R22" i="25"/>
  <c r="AK21" i="25"/>
  <c r="AJ21" i="25"/>
  <c r="AI21" i="25"/>
  <c r="AH21" i="25"/>
  <c r="AG21" i="25"/>
  <c r="V21" i="25"/>
  <c r="Q21" i="25" s="1"/>
  <c r="S21" i="25"/>
  <c r="R21" i="25"/>
  <c r="AK20" i="25"/>
  <c r="AJ20" i="25"/>
  <c r="AI20" i="25"/>
  <c r="AH20" i="25"/>
  <c r="AG20" i="25"/>
  <c r="V20" i="25"/>
  <c r="S20" i="25" s="1"/>
  <c r="R20" i="25"/>
  <c r="AK19" i="25"/>
  <c r="AJ19" i="25"/>
  <c r="AI19" i="25"/>
  <c r="AH19" i="25"/>
  <c r="AG19" i="25"/>
  <c r="V19" i="25"/>
  <c r="S19" i="25" s="1"/>
  <c r="R19" i="25"/>
  <c r="AK18" i="25"/>
  <c r="AJ18" i="25"/>
  <c r="AI18" i="25"/>
  <c r="AH18" i="25"/>
  <c r="AG18" i="25"/>
  <c r="V18" i="25"/>
  <c r="Q18" i="25" s="1"/>
  <c r="S18" i="25"/>
  <c r="R18" i="25"/>
  <c r="W18" i="25"/>
  <c r="AK17" i="25"/>
  <c r="AJ17" i="25"/>
  <c r="AI17" i="25"/>
  <c r="AH17" i="25"/>
  <c r="AG17" i="25"/>
  <c r="V17" i="25"/>
  <c r="Q17" i="25" s="1"/>
  <c r="S17" i="25"/>
  <c r="R17" i="25"/>
  <c r="AK16" i="25"/>
  <c r="AJ16" i="25"/>
  <c r="AI16" i="25"/>
  <c r="AH16" i="25"/>
  <c r="AG16" i="25"/>
  <c r="V16" i="25"/>
  <c r="S16" i="25" s="1"/>
  <c r="R16" i="25"/>
  <c r="AK15" i="25"/>
  <c r="AJ15" i="25"/>
  <c r="AI15" i="25"/>
  <c r="AH15" i="25"/>
  <c r="AG15" i="25"/>
  <c r="V15" i="25"/>
  <c r="S15" i="25" s="1"/>
  <c r="R15" i="25"/>
  <c r="AK14" i="25"/>
  <c r="AJ14" i="25"/>
  <c r="AI14" i="25"/>
  <c r="AH14" i="25"/>
  <c r="AG14" i="25"/>
  <c r="V14" i="25"/>
  <c r="Q14" i="25" s="1"/>
  <c r="S14" i="25"/>
  <c r="R14" i="25"/>
  <c r="AK13" i="25"/>
  <c r="AJ13" i="25"/>
  <c r="AI13" i="25"/>
  <c r="AH13" i="25"/>
  <c r="AG13" i="25"/>
  <c r="V13" i="25"/>
  <c r="Q13" i="25" s="1"/>
  <c r="S13" i="25"/>
  <c r="R13" i="25"/>
  <c r="AK12" i="25"/>
  <c r="AJ12" i="25"/>
  <c r="AI12" i="25"/>
  <c r="AH12" i="25"/>
  <c r="AG12" i="25"/>
  <c r="V12" i="25"/>
  <c r="S12" i="25"/>
  <c r="R12" i="25"/>
  <c r="Q12" i="25"/>
  <c r="AK11" i="25"/>
  <c r="AJ11" i="25"/>
  <c r="AI11" i="25"/>
  <c r="AH11" i="25"/>
  <c r="AG11" i="25"/>
  <c r="V11" i="25"/>
  <c r="Q11" i="25" s="1"/>
  <c r="S11" i="25"/>
  <c r="R11" i="25"/>
  <c r="W11" i="25"/>
  <c r="AK10" i="25"/>
  <c r="AJ10" i="25"/>
  <c r="AI10" i="25"/>
  <c r="AH10" i="25"/>
  <c r="AG10" i="25"/>
  <c r="W10" i="25"/>
  <c r="V10" i="25"/>
  <c r="Q10" i="25" s="1"/>
  <c r="S10" i="25"/>
  <c r="R10" i="25"/>
  <c r="AK9" i="25"/>
  <c r="AJ9" i="25"/>
  <c r="AI9" i="25"/>
  <c r="AH9" i="25"/>
  <c r="AG9" i="25"/>
  <c r="V9" i="25"/>
  <c r="S9" i="25" s="1"/>
  <c r="R9" i="25"/>
  <c r="AK8" i="25"/>
  <c r="AJ8" i="25"/>
  <c r="AI8" i="25"/>
  <c r="AH8" i="25"/>
  <c r="AG8" i="25"/>
  <c r="V8" i="25"/>
  <c r="S8" i="25" s="1"/>
  <c r="R8" i="25"/>
  <c r="AK7" i="25"/>
  <c r="AJ7" i="25"/>
  <c r="AI7" i="25"/>
  <c r="AH7" i="25"/>
  <c r="AG7" i="25"/>
  <c r="V7" i="25"/>
  <c r="Q7" i="25" s="1"/>
  <c r="S7" i="25"/>
  <c r="AK6" i="25"/>
  <c r="AJ6" i="25"/>
  <c r="AJ110" i="25" s="1"/>
  <c r="AC21" i="25" s="1"/>
  <c r="AI6" i="25"/>
  <c r="AH6" i="25"/>
  <c r="AG6" i="25"/>
  <c r="V6" i="25"/>
  <c r="Q6" i="25" s="1"/>
  <c r="S6" i="25"/>
  <c r="R6" i="25"/>
  <c r="AK5" i="25"/>
  <c r="AK110" i="25" s="1"/>
  <c r="AC23" i="25" s="1"/>
  <c r="AJ5" i="25"/>
  <c r="AI5" i="25"/>
  <c r="AI110" i="25" s="1"/>
  <c r="AC20" i="25" s="1"/>
  <c r="AH5" i="25"/>
  <c r="AG5" i="25"/>
  <c r="AG110" i="25" s="1"/>
  <c r="AC17" i="25" s="1"/>
  <c r="V5" i="25"/>
  <c r="Q5" i="25" s="1"/>
  <c r="S5" i="25"/>
  <c r="W206" i="23"/>
  <c r="W205" i="23"/>
  <c r="AA110" i="23"/>
  <c r="AK109" i="23"/>
  <c r="AJ109" i="23"/>
  <c r="AI109" i="23"/>
  <c r="AH109" i="23"/>
  <c r="AG109" i="23"/>
  <c r="AK108" i="23"/>
  <c r="AJ108" i="23"/>
  <c r="AI108" i="23"/>
  <c r="AH108" i="23"/>
  <c r="AG108" i="23"/>
  <c r="AK107" i="23"/>
  <c r="AJ107" i="23"/>
  <c r="AI107" i="23"/>
  <c r="AH107" i="23"/>
  <c r="AG107" i="23"/>
  <c r="V107" i="23"/>
  <c r="Q107" i="23" s="1"/>
  <c r="S107" i="23"/>
  <c r="R107" i="23"/>
  <c r="AK106" i="23"/>
  <c r="AJ106" i="23"/>
  <c r="AI106" i="23"/>
  <c r="AH106" i="23"/>
  <c r="AG106" i="23"/>
  <c r="W106" i="23"/>
  <c r="V106" i="23"/>
  <c r="Q106" i="23" s="1"/>
  <c r="S106" i="23"/>
  <c r="R106" i="23"/>
  <c r="AK105" i="23"/>
  <c r="AJ105" i="23"/>
  <c r="AI105" i="23"/>
  <c r="AH105" i="23"/>
  <c r="AG105" i="23"/>
  <c r="V105" i="23"/>
  <c r="Q105" i="23" s="1"/>
  <c r="S105" i="23"/>
  <c r="R105" i="23"/>
  <c r="AK104" i="23"/>
  <c r="AJ104" i="23"/>
  <c r="AI104" i="23"/>
  <c r="AH104" i="23"/>
  <c r="AG104" i="23"/>
  <c r="W104" i="23"/>
  <c r="V104" i="23"/>
  <c r="Q104" i="23" s="1"/>
  <c r="S104" i="23"/>
  <c r="R104" i="23"/>
  <c r="AK103" i="23"/>
  <c r="AJ103" i="23"/>
  <c r="AI103" i="23"/>
  <c r="AH103" i="23"/>
  <c r="AG103" i="23"/>
  <c r="V103" i="23"/>
  <c r="Q103" i="23" s="1"/>
  <c r="S103" i="23"/>
  <c r="R103" i="23"/>
  <c r="AK102" i="23"/>
  <c r="AJ102" i="23"/>
  <c r="AI102" i="23"/>
  <c r="AH102" i="23"/>
  <c r="AG102" i="23"/>
  <c r="W102" i="23"/>
  <c r="V102" i="23"/>
  <c r="Q102" i="23" s="1"/>
  <c r="S102" i="23"/>
  <c r="R102" i="23"/>
  <c r="AK101" i="23"/>
  <c r="AJ101" i="23"/>
  <c r="AI101" i="23"/>
  <c r="AH101" i="23"/>
  <c r="AG101" i="23"/>
  <c r="V101" i="23"/>
  <c r="Q101" i="23" s="1"/>
  <c r="S101" i="23"/>
  <c r="R101" i="23"/>
  <c r="AK100" i="23"/>
  <c r="AJ100" i="23"/>
  <c r="AI100" i="23"/>
  <c r="AH100" i="23"/>
  <c r="AG100" i="23"/>
  <c r="W100" i="23"/>
  <c r="V100" i="23"/>
  <c r="Q100" i="23" s="1"/>
  <c r="S100" i="23"/>
  <c r="R100" i="23"/>
  <c r="AK99" i="23"/>
  <c r="AJ99" i="23"/>
  <c r="AI99" i="23"/>
  <c r="AH99" i="23"/>
  <c r="AG99" i="23"/>
  <c r="V99" i="23"/>
  <c r="Q99" i="23" s="1"/>
  <c r="S99" i="23"/>
  <c r="R99" i="23"/>
  <c r="AK98" i="23"/>
  <c r="AJ98" i="23"/>
  <c r="AI98" i="23"/>
  <c r="AH98" i="23"/>
  <c r="AG98" i="23"/>
  <c r="W98" i="23"/>
  <c r="V98" i="23"/>
  <c r="S98" i="23" s="1"/>
  <c r="R98" i="23"/>
  <c r="AK97" i="23"/>
  <c r="AJ97" i="23"/>
  <c r="AI97" i="23"/>
  <c r="AH97" i="23"/>
  <c r="AG97" i="23"/>
  <c r="W97" i="23"/>
  <c r="V97" i="23"/>
  <c r="Q97" i="23" s="1"/>
  <c r="S97" i="23"/>
  <c r="R97" i="23"/>
  <c r="AK96" i="23"/>
  <c r="AJ96" i="23"/>
  <c r="AI96" i="23"/>
  <c r="AH96" i="23"/>
  <c r="AG96" i="23"/>
  <c r="V96" i="23"/>
  <c r="S96" i="23"/>
  <c r="AK95" i="23"/>
  <c r="AJ95" i="23"/>
  <c r="AI95" i="23"/>
  <c r="AH95" i="23"/>
  <c r="AG95" i="23"/>
  <c r="V95" i="23"/>
  <c r="S95" i="23"/>
  <c r="AK94" i="23"/>
  <c r="AJ94" i="23"/>
  <c r="AI94" i="23"/>
  <c r="AH94" i="23"/>
  <c r="AG94" i="23"/>
  <c r="V94" i="23"/>
  <c r="S94" i="23"/>
  <c r="AK93" i="23"/>
  <c r="AJ93" i="23"/>
  <c r="AI93" i="23"/>
  <c r="AH93" i="23"/>
  <c r="AG93" i="23"/>
  <c r="V93" i="23"/>
  <c r="Q93" i="23" s="1"/>
  <c r="S93" i="23"/>
  <c r="R93" i="23"/>
  <c r="AK92" i="23"/>
  <c r="AJ92" i="23"/>
  <c r="AI92" i="23"/>
  <c r="AH92" i="23"/>
  <c r="AG92" i="23"/>
  <c r="W92" i="23"/>
  <c r="V92" i="23"/>
  <c r="Q92" i="23" s="1"/>
  <c r="S92" i="23"/>
  <c r="R92" i="23"/>
  <c r="AK91" i="23"/>
  <c r="AJ91" i="23"/>
  <c r="AI91" i="23"/>
  <c r="AH91" i="23"/>
  <c r="AG91" i="23"/>
  <c r="V91" i="23"/>
  <c r="Q91" i="23" s="1"/>
  <c r="S91" i="23"/>
  <c r="R91" i="23"/>
  <c r="AK90" i="23"/>
  <c r="AJ90" i="23"/>
  <c r="AI90" i="23"/>
  <c r="AH90" i="23"/>
  <c r="AG90" i="23"/>
  <c r="W90" i="23"/>
  <c r="V90" i="23"/>
  <c r="Q90" i="23" s="1"/>
  <c r="S90" i="23"/>
  <c r="R90" i="23"/>
  <c r="AK89" i="23"/>
  <c r="AJ89" i="23"/>
  <c r="AI89" i="23"/>
  <c r="AH89" i="23"/>
  <c r="AG89" i="23"/>
  <c r="V89" i="23"/>
  <c r="Q89" i="23" s="1"/>
  <c r="S89" i="23"/>
  <c r="R89" i="23"/>
  <c r="AK88" i="23"/>
  <c r="AJ88" i="23"/>
  <c r="AI88" i="23"/>
  <c r="AH88" i="23"/>
  <c r="AG88" i="23"/>
  <c r="W88" i="23"/>
  <c r="V88" i="23"/>
  <c r="R88" i="23"/>
  <c r="AK87" i="23"/>
  <c r="AJ87" i="23"/>
  <c r="AI87" i="23"/>
  <c r="AH87" i="23"/>
  <c r="AG87" i="23"/>
  <c r="W87" i="23"/>
  <c r="V87" i="23"/>
  <c r="Q87" i="23" s="1"/>
  <c r="S87" i="23"/>
  <c r="R87" i="23"/>
  <c r="AK86" i="23"/>
  <c r="AJ86" i="23"/>
  <c r="AI86" i="23"/>
  <c r="AH86" i="23"/>
  <c r="AG86" i="23"/>
  <c r="V86" i="23"/>
  <c r="Q86" i="23" s="1"/>
  <c r="S86" i="23"/>
  <c r="R86" i="23"/>
  <c r="AK85" i="23"/>
  <c r="AJ85" i="23"/>
  <c r="AI85" i="23"/>
  <c r="AH85" i="23"/>
  <c r="AG85" i="23"/>
  <c r="W85" i="23"/>
  <c r="V85" i="23"/>
  <c r="Q85" i="23" s="1"/>
  <c r="S85" i="23"/>
  <c r="R85" i="23"/>
  <c r="AK84" i="23"/>
  <c r="AJ84" i="23"/>
  <c r="AI84" i="23"/>
  <c r="AH84" i="23"/>
  <c r="AG84" i="23"/>
  <c r="V84" i="23"/>
  <c r="R84" i="23"/>
  <c r="AK83" i="23"/>
  <c r="AJ83" i="23"/>
  <c r="AI83" i="23"/>
  <c r="AH83" i="23"/>
  <c r="AG83" i="23"/>
  <c r="V83" i="23"/>
  <c r="Q83" i="23" s="1"/>
  <c r="S83" i="23"/>
  <c r="R83" i="23"/>
  <c r="AK82" i="23"/>
  <c r="AJ82" i="23"/>
  <c r="AI82" i="23"/>
  <c r="AH82" i="23"/>
  <c r="AG82" i="23"/>
  <c r="W82" i="23"/>
  <c r="V82" i="23"/>
  <c r="S82" i="23" s="1"/>
  <c r="R82" i="23"/>
  <c r="AK81" i="23"/>
  <c r="AJ81" i="23"/>
  <c r="AI81" i="23"/>
  <c r="AH81" i="23"/>
  <c r="AG81" i="23"/>
  <c r="W81" i="23"/>
  <c r="V81" i="23"/>
  <c r="S81" i="23"/>
  <c r="AK80" i="23"/>
  <c r="AJ80" i="23"/>
  <c r="AI80" i="23"/>
  <c r="AH80" i="23"/>
  <c r="AG80" i="23"/>
  <c r="W80" i="23"/>
  <c r="V80" i="23"/>
  <c r="S80" i="23" s="1"/>
  <c r="R80" i="23"/>
  <c r="AK79" i="23"/>
  <c r="AJ79" i="23"/>
  <c r="AI79" i="23"/>
  <c r="AH79" i="23"/>
  <c r="AG79" i="23"/>
  <c r="W79" i="23"/>
  <c r="V79" i="23"/>
  <c r="S79" i="23" s="1"/>
  <c r="R79" i="23"/>
  <c r="AK78" i="23"/>
  <c r="AJ78" i="23"/>
  <c r="AI78" i="23"/>
  <c r="AH78" i="23"/>
  <c r="AG78" i="23"/>
  <c r="W78" i="23"/>
  <c r="V78" i="23"/>
  <c r="Q78" i="23" s="1"/>
  <c r="S78" i="23"/>
  <c r="R78" i="23"/>
  <c r="AK77" i="23"/>
  <c r="AJ77" i="23"/>
  <c r="AI77" i="23"/>
  <c r="AH77" i="23"/>
  <c r="AG77" i="23"/>
  <c r="V77" i="23"/>
  <c r="R77" i="23"/>
  <c r="AK76" i="23"/>
  <c r="AJ76" i="23"/>
  <c r="AI76" i="23"/>
  <c r="AH76" i="23"/>
  <c r="AG76" i="23"/>
  <c r="V76" i="23"/>
  <c r="Q76" i="23" s="1"/>
  <c r="S76" i="23"/>
  <c r="R76" i="23"/>
  <c r="AK75" i="23"/>
  <c r="AJ75" i="23"/>
  <c r="AI75" i="23"/>
  <c r="AH75" i="23"/>
  <c r="AG75" i="23"/>
  <c r="W75" i="23"/>
  <c r="V75" i="23"/>
  <c r="Q75" i="23" s="1"/>
  <c r="S75" i="23"/>
  <c r="R75" i="23"/>
  <c r="AK74" i="23"/>
  <c r="AJ74" i="23"/>
  <c r="AI74" i="23"/>
  <c r="AH74" i="23"/>
  <c r="AG74" i="23"/>
  <c r="V74" i="23"/>
  <c r="Q74" i="23" s="1"/>
  <c r="S74" i="23"/>
  <c r="R74" i="23"/>
  <c r="AK73" i="23"/>
  <c r="AJ73" i="23"/>
  <c r="AI73" i="23"/>
  <c r="AH73" i="23"/>
  <c r="AG73" i="23"/>
  <c r="W73" i="23"/>
  <c r="V73" i="23"/>
  <c r="Q73" i="23" s="1"/>
  <c r="S73" i="23"/>
  <c r="R73" i="23"/>
  <c r="AK72" i="23"/>
  <c r="AJ72" i="23"/>
  <c r="AI72" i="23"/>
  <c r="AH72" i="23"/>
  <c r="AG72" i="23"/>
  <c r="V72" i="23"/>
  <c r="Q72" i="23" s="1"/>
  <c r="S72" i="23"/>
  <c r="R72" i="23"/>
  <c r="AK71" i="23"/>
  <c r="AJ71" i="23"/>
  <c r="AI71" i="23"/>
  <c r="AH71" i="23"/>
  <c r="AG71" i="23"/>
  <c r="W71" i="23"/>
  <c r="V71" i="23"/>
  <c r="Q71" i="23" s="1"/>
  <c r="S71" i="23"/>
  <c r="R71" i="23"/>
  <c r="AK70" i="23"/>
  <c r="AJ70" i="23"/>
  <c r="AI70" i="23"/>
  <c r="AH70" i="23"/>
  <c r="AG70" i="23"/>
  <c r="V70" i="23"/>
  <c r="Q70" i="23" s="1"/>
  <c r="S70" i="23"/>
  <c r="R70" i="23"/>
  <c r="AK69" i="23"/>
  <c r="AJ69" i="23"/>
  <c r="AI69" i="23"/>
  <c r="AH69" i="23"/>
  <c r="AG69" i="23"/>
  <c r="W69" i="23"/>
  <c r="V69" i="23"/>
  <c r="Q69" i="23" s="1"/>
  <c r="S69" i="23"/>
  <c r="R69" i="23"/>
  <c r="AK68" i="23"/>
  <c r="AJ68" i="23"/>
  <c r="AI68" i="23"/>
  <c r="AH68" i="23"/>
  <c r="AG68" i="23"/>
  <c r="V68" i="23"/>
  <c r="Q68" i="23" s="1"/>
  <c r="S68" i="23"/>
  <c r="R68" i="23"/>
  <c r="AK67" i="23"/>
  <c r="AJ67" i="23"/>
  <c r="AI67" i="23"/>
  <c r="AH67" i="23"/>
  <c r="AG67" i="23"/>
  <c r="W67" i="23"/>
  <c r="V67" i="23"/>
  <c r="Q67" i="23" s="1"/>
  <c r="S67" i="23"/>
  <c r="R67" i="23"/>
  <c r="AK66" i="23"/>
  <c r="AJ66" i="23"/>
  <c r="AI66" i="23"/>
  <c r="AH66" i="23"/>
  <c r="AG66" i="23"/>
  <c r="V66" i="23"/>
  <c r="R66" i="23"/>
  <c r="AK65" i="23"/>
  <c r="AJ65" i="23"/>
  <c r="AI65" i="23"/>
  <c r="AH65" i="23"/>
  <c r="AG65" i="23"/>
  <c r="V65" i="23"/>
  <c r="R65" i="23"/>
  <c r="AK64" i="23"/>
  <c r="AJ64" i="23"/>
  <c r="AI64" i="23"/>
  <c r="AH64" i="23"/>
  <c r="AG64" i="23"/>
  <c r="V64" i="23"/>
  <c r="Q64" i="23" s="1"/>
  <c r="S64" i="23"/>
  <c r="R64" i="23"/>
  <c r="AK63" i="23"/>
  <c r="AJ63" i="23"/>
  <c r="AI63" i="23"/>
  <c r="AH63" i="23"/>
  <c r="AG63" i="23"/>
  <c r="W63" i="23"/>
  <c r="V63" i="23"/>
  <c r="Q63" i="23" s="1"/>
  <c r="S63" i="23"/>
  <c r="R63" i="23"/>
  <c r="AK62" i="23"/>
  <c r="AJ62" i="23"/>
  <c r="AI62" i="23"/>
  <c r="AH62" i="23"/>
  <c r="AG62" i="23"/>
  <c r="V62" i="23"/>
  <c r="Q62" i="23" s="1"/>
  <c r="S62" i="23"/>
  <c r="R62" i="23"/>
  <c r="AK61" i="23"/>
  <c r="AJ61" i="23"/>
  <c r="AI61" i="23"/>
  <c r="AH61" i="23"/>
  <c r="AG61" i="23"/>
  <c r="W61" i="23"/>
  <c r="V61" i="23"/>
  <c r="R61" i="23"/>
  <c r="AK60" i="23"/>
  <c r="AJ60" i="23"/>
  <c r="AI60" i="23"/>
  <c r="AH60" i="23"/>
  <c r="AG60" i="23"/>
  <c r="W60" i="23"/>
  <c r="V60" i="23"/>
  <c r="R60" i="23"/>
  <c r="AK59" i="23"/>
  <c r="AJ59" i="23"/>
  <c r="AI59" i="23"/>
  <c r="AH59" i="23"/>
  <c r="AG59" i="23"/>
  <c r="W59" i="23"/>
  <c r="V59" i="23"/>
  <c r="Q59" i="23" s="1"/>
  <c r="S59" i="23"/>
  <c r="R59" i="23"/>
  <c r="AK58" i="23"/>
  <c r="AJ58" i="23"/>
  <c r="AI58" i="23"/>
  <c r="AH58" i="23"/>
  <c r="AG58" i="23"/>
  <c r="V58" i="23"/>
  <c r="Q58" i="23" s="1"/>
  <c r="S58" i="23"/>
  <c r="R58" i="23"/>
  <c r="AK57" i="23"/>
  <c r="AJ57" i="23"/>
  <c r="AI57" i="23"/>
  <c r="AH57" i="23"/>
  <c r="AG57" i="23"/>
  <c r="W57" i="23"/>
  <c r="V57" i="23"/>
  <c r="R57" i="23"/>
  <c r="AK56" i="23"/>
  <c r="AJ56" i="23"/>
  <c r="AI56" i="23"/>
  <c r="AH56" i="23"/>
  <c r="AG56" i="23"/>
  <c r="W56" i="23"/>
  <c r="V56" i="23"/>
  <c r="R56" i="23"/>
  <c r="AK55" i="23"/>
  <c r="AJ55" i="23"/>
  <c r="AI55" i="23"/>
  <c r="AH55" i="23"/>
  <c r="AG55" i="23"/>
  <c r="W55" i="23"/>
  <c r="V55" i="23"/>
  <c r="Q55" i="23" s="1"/>
  <c r="S55" i="23"/>
  <c r="R55" i="23"/>
  <c r="AK54" i="23"/>
  <c r="AJ54" i="23"/>
  <c r="AI54" i="23"/>
  <c r="AH54" i="23"/>
  <c r="AG54" i="23"/>
  <c r="V54" i="23"/>
  <c r="Q54" i="23" s="1"/>
  <c r="S54" i="23"/>
  <c r="R54" i="23"/>
  <c r="AK53" i="23"/>
  <c r="AJ53" i="23"/>
  <c r="AI53" i="23"/>
  <c r="AH53" i="23"/>
  <c r="AG53" i="23"/>
  <c r="W53" i="23"/>
  <c r="V53" i="23"/>
  <c r="Q53" i="23" s="1"/>
  <c r="S53" i="23"/>
  <c r="R53" i="23"/>
  <c r="AK52" i="23"/>
  <c r="AJ52" i="23"/>
  <c r="AI52" i="23"/>
  <c r="AH52" i="23"/>
  <c r="AG52" i="23"/>
  <c r="V52" i="23"/>
  <c r="R52" i="23"/>
  <c r="AK51" i="23"/>
  <c r="AJ51" i="23"/>
  <c r="AI51" i="23"/>
  <c r="AH51" i="23"/>
  <c r="AG51" i="23"/>
  <c r="V51" i="23"/>
  <c r="Q51" i="23" s="1"/>
  <c r="S51" i="23"/>
  <c r="R51" i="23"/>
  <c r="AK50" i="23"/>
  <c r="AJ50" i="23"/>
  <c r="AI50" i="23"/>
  <c r="AH50" i="23"/>
  <c r="AG50" i="23"/>
  <c r="W50" i="23"/>
  <c r="V50" i="23"/>
  <c r="Q50" i="23" s="1"/>
  <c r="S50" i="23"/>
  <c r="R50" i="23"/>
  <c r="AK49" i="23"/>
  <c r="AJ49" i="23"/>
  <c r="AI49" i="23"/>
  <c r="AH49" i="23"/>
  <c r="AG49" i="23"/>
  <c r="V49" i="23"/>
  <c r="Q49" i="23" s="1"/>
  <c r="S49" i="23"/>
  <c r="R49" i="23"/>
  <c r="AK48" i="23"/>
  <c r="AJ48" i="23"/>
  <c r="AI48" i="23"/>
  <c r="AH48" i="23"/>
  <c r="AG48" i="23"/>
  <c r="W48" i="23"/>
  <c r="V48" i="23"/>
  <c r="Q48" i="23" s="1"/>
  <c r="S48" i="23"/>
  <c r="R48" i="23"/>
  <c r="AK47" i="23"/>
  <c r="AJ47" i="23"/>
  <c r="AI47" i="23"/>
  <c r="AH47" i="23"/>
  <c r="AG47" i="23"/>
  <c r="V47" i="23"/>
  <c r="Q47" i="23" s="1"/>
  <c r="S47" i="23"/>
  <c r="R47" i="23"/>
  <c r="AK46" i="23"/>
  <c r="AJ46" i="23"/>
  <c r="AI46" i="23"/>
  <c r="AH46" i="23"/>
  <c r="AG46" i="23"/>
  <c r="W46" i="23"/>
  <c r="V46" i="23"/>
  <c r="Q46" i="23" s="1"/>
  <c r="S46" i="23"/>
  <c r="R46" i="23"/>
  <c r="AK45" i="23"/>
  <c r="AJ45" i="23"/>
  <c r="AI45" i="23"/>
  <c r="AH45" i="23"/>
  <c r="AG45" i="23"/>
  <c r="V45" i="23"/>
  <c r="Q45" i="23" s="1"/>
  <c r="S45" i="23"/>
  <c r="R45" i="23"/>
  <c r="AK44" i="23"/>
  <c r="AJ44" i="23"/>
  <c r="AI44" i="23"/>
  <c r="AH44" i="23"/>
  <c r="AG44" i="23"/>
  <c r="W44" i="23"/>
  <c r="V44" i="23"/>
  <c r="Q44" i="23" s="1"/>
  <c r="S44" i="23"/>
  <c r="AK43" i="23"/>
  <c r="AJ43" i="23"/>
  <c r="AI43" i="23"/>
  <c r="AH43" i="23"/>
  <c r="AG43" i="23"/>
  <c r="W43" i="23"/>
  <c r="V43" i="23"/>
  <c r="R43" i="23"/>
  <c r="AK42" i="23"/>
  <c r="AJ42" i="23"/>
  <c r="AI42" i="23"/>
  <c r="AH42" i="23"/>
  <c r="AG42" i="23"/>
  <c r="W42" i="23"/>
  <c r="V42" i="23"/>
  <c r="Q42" i="23" s="1"/>
  <c r="S42" i="23"/>
  <c r="R42" i="23"/>
  <c r="AK41" i="23"/>
  <c r="AJ41" i="23"/>
  <c r="AI41" i="23"/>
  <c r="AH41" i="23"/>
  <c r="AG41" i="23"/>
  <c r="V41" i="23"/>
  <c r="Q41" i="23" s="1"/>
  <c r="S41" i="23"/>
  <c r="R41" i="23"/>
  <c r="AK40" i="23"/>
  <c r="AJ40" i="23"/>
  <c r="AI40" i="23"/>
  <c r="AH40" i="23"/>
  <c r="AG40" i="23"/>
  <c r="W40" i="23"/>
  <c r="V40" i="23"/>
  <c r="R40" i="23"/>
  <c r="AK39" i="23"/>
  <c r="AJ39" i="23"/>
  <c r="AI39" i="23"/>
  <c r="AH39" i="23"/>
  <c r="AG39" i="23"/>
  <c r="W39" i="23"/>
  <c r="V39" i="23"/>
  <c r="Q39" i="23" s="1"/>
  <c r="S39" i="23"/>
  <c r="AK38" i="23"/>
  <c r="AJ38" i="23"/>
  <c r="AI38" i="23"/>
  <c r="AH38" i="23"/>
  <c r="AG38" i="23"/>
  <c r="W38" i="23"/>
  <c r="V38" i="23"/>
  <c r="Q38" i="23" s="1"/>
  <c r="S38" i="23"/>
  <c r="AK37" i="23"/>
  <c r="AJ37" i="23"/>
  <c r="AI37" i="23"/>
  <c r="AH37" i="23"/>
  <c r="AG37" i="23"/>
  <c r="W37" i="23"/>
  <c r="V37" i="23"/>
  <c r="Q37" i="23" s="1"/>
  <c r="S37" i="23"/>
  <c r="R37" i="23"/>
  <c r="AK36" i="23"/>
  <c r="AJ36" i="23"/>
  <c r="AI36" i="23"/>
  <c r="AH36" i="23"/>
  <c r="AG36" i="23"/>
  <c r="V36" i="23"/>
  <c r="Q36" i="23" s="1"/>
  <c r="S36" i="23"/>
  <c r="R36" i="23"/>
  <c r="AK35" i="23"/>
  <c r="AJ35" i="23"/>
  <c r="AI35" i="23"/>
  <c r="AH35" i="23"/>
  <c r="AG35" i="23"/>
  <c r="W35" i="23"/>
  <c r="V35" i="23"/>
  <c r="Q35" i="23" s="1"/>
  <c r="S35" i="23"/>
  <c r="R35" i="23"/>
  <c r="AK34" i="23"/>
  <c r="AJ34" i="23"/>
  <c r="AI34" i="23"/>
  <c r="AH34" i="23"/>
  <c r="AG34" i="23"/>
  <c r="V34" i="23"/>
  <c r="Q34" i="23" s="1"/>
  <c r="S34" i="23"/>
  <c r="R34" i="23"/>
  <c r="AK33" i="23"/>
  <c r="AJ33" i="23"/>
  <c r="AI33" i="23"/>
  <c r="AH33" i="23"/>
  <c r="AG33" i="23"/>
  <c r="W33" i="23"/>
  <c r="V33" i="23"/>
  <c r="Q33" i="23" s="1"/>
  <c r="S33" i="23"/>
  <c r="R33" i="23"/>
  <c r="AK32" i="23"/>
  <c r="AJ32" i="23"/>
  <c r="AI32" i="23"/>
  <c r="AH32" i="23"/>
  <c r="AG32" i="23"/>
  <c r="V32" i="23"/>
  <c r="Q32" i="23" s="1"/>
  <c r="S32" i="23"/>
  <c r="AK31" i="23"/>
  <c r="AJ31" i="23"/>
  <c r="AI31" i="23"/>
  <c r="AH31" i="23"/>
  <c r="AG31" i="23"/>
  <c r="V31" i="23"/>
  <c r="Q31" i="23" s="1"/>
  <c r="S31" i="23"/>
  <c r="R31" i="23"/>
  <c r="AK30" i="23"/>
  <c r="AJ30" i="23"/>
  <c r="AI30" i="23"/>
  <c r="AH30" i="23"/>
  <c r="AG30" i="23"/>
  <c r="W30" i="23"/>
  <c r="V30" i="23"/>
  <c r="S30" i="23" s="1"/>
  <c r="R30" i="23"/>
  <c r="AK29" i="23"/>
  <c r="AJ29" i="23"/>
  <c r="AI29" i="23"/>
  <c r="AH29" i="23"/>
  <c r="AG29" i="23"/>
  <c r="W29" i="23"/>
  <c r="V29" i="23"/>
  <c r="Q29" i="23" s="1"/>
  <c r="S29" i="23"/>
  <c r="R29" i="23"/>
  <c r="AK28" i="23"/>
  <c r="AJ28" i="23"/>
  <c r="AI28" i="23"/>
  <c r="AH28" i="23"/>
  <c r="AG28" i="23"/>
  <c r="V28" i="23"/>
  <c r="R28" i="23"/>
  <c r="AK27" i="23"/>
  <c r="AJ27" i="23"/>
  <c r="AI27" i="23"/>
  <c r="AH27" i="23"/>
  <c r="AG27" i="23"/>
  <c r="V27" i="23"/>
  <c r="Q27" i="23" s="1"/>
  <c r="S27" i="23"/>
  <c r="R27" i="23"/>
  <c r="AK26" i="23"/>
  <c r="AJ26" i="23"/>
  <c r="AI26" i="23"/>
  <c r="AH26" i="23"/>
  <c r="AG26" i="23"/>
  <c r="W26" i="23"/>
  <c r="V26" i="23"/>
  <c r="R26" i="23"/>
  <c r="AK25" i="23"/>
  <c r="AJ25" i="23"/>
  <c r="AI25" i="23"/>
  <c r="AH25" i="23"/>
  <c r="AG25" i="23"/>
  <c r="W25" i="23"/>
  <c r="V25" i="23"/>
  <c r="Q25" i="23" s="1"/>
  <c r="S25" i="23"/>
  <c r="R25" i="23"/>
  <c r="AK24" i="23"/>
  <c r="AJ24" i="23"/>
  <c r="AI24" i="23"/>
  <c r="AH24" i="23"/>
  <c r="AG24" i="23"/>
  <c r="V24" i="23"/>
  <c r="Q24" i="23" s="1"/>
  <c r="S24" i="23"/>
  <c r="R24" i="23"/>
  <c r="AK23" i="23"/>
  <c r="AJ23" i="23"/>
  <c r="AI23" i="23"/>
  <c r="AH23" i="23"/>
  <c r="AG23" i="23"/>
  <c r="W23" i="23"/>
  <c r="V23" i="23"/>
  <c r="Q23" i="23" s="1"/>
  <c r="S23" i="23"/>
  <c r="R23" i="23"/>
  <c r="AK22" i="23"/>
  <c r="AJ22" i="23"/>
  <c r="AI22" i="23"/>
  <c r="AH22" i="23"/>
  <c r="AG22" i="23"/>
  <c r="V22" i="23"/>
  <c r="S22" i="23" s="1"/>
  <c r="R22" i="23"/>
  <c r="AK21" i="23"/>
  <c r="AJ21" i="23"/>
  <c r="AI21" i="23"/>
  <c r="AH21" i="23"/>
  <c r="AG21" i="23"/>
  <c r="V21" i="23"/>
  <c r="Q21" i="23" s="1"/>
  <c r="S21" i="23"/>
  <c r="AK20" i="23"/>
  <c r="AJ20" i="23"/>
  <c r="AI20" i="23"/>
  <c r="AH20" i="23"/>
  <c r="AG20" i="23"/>
  <c r="V20" i="23"/>
  <c r="S20" i="23" s="1"/>
  <c r="R20" i="23"/>
  <c r="AK19" i="23"/>
  <c r="AJ19" i="23"/>
  <c r="AI19" i="23"/>
  <c r="AH19" i="23"/>
  <c r="AG19" i="23"/>
  <c r="V19" i="23"/>
  <c r="R19" i="23"/>
  <c r="AK18" i="23"/>
  <c r="AJ18" i="23"/>
  <c r="AI18" i="23"/>
  <c r="AH18" i="23"/>
  <c r="AG18" i="23"/>
  <c r="V18" i="23"/>
  <c r="Q18" i="23" s="1"/>
  <c r="S18" i="23"/>
  <c r="R18" i="23"/>
  <c r="AK17" i="23"/>
  <c r="AJ17" i="23"/>
  <c r="AI17" i="23"/>
  <c r="AH17" i="23"/>
  <c r="AG17" i="23"/>
  <c r="W17" i="23"/>
  <c r="V17" i="23"/>
  <c r="Q17" i="23" s="1"/>
  <c r="S17" i="23"/>
  <c r="R17" i="23"/>
  <c r="AK16" i="23"/>
  <c r="AJ16" i="23"/>
  <c r="AI16" i="23"/>
  <c r="AH16" i="23"/>
  <c r="AG16" i="23"/>
  <c r="V16" i="23"/>
  <c r="R16" i="23"/>
  <c r="AK15" i="23"/>
  <c r="AJ15" i="23"/>
  <c r="AI15" i="23"/>
  <c r="AH15" i="23"/>
  <c r="AG15" i="23"/>
  <c r="V15" i="23"/>
  <c r="R15" i="23"/>
  <c r="AK14" i="23"/>
  <c r="AJ14" i="23"/>
  <c r="AI14" i="23"/>
  <c r="AH14" i="23"/>
  <c r="AG14" i="23"/>
  <c r="V14" i="23"/>
  <c r="Q14" i="23" s="1"/>
  <c r="S14" i="23"/>
  <c r="AK13" i="23"/>
  <c r="AJ13" i="23"/>
  <c r="AI13" i="23"/>
  <c r="AH13" i="23"/>
  <c r="AG13" i="23"/>
  <c r="V13" i="23"/>
  <c r="Q13" i="23" s="1"/>
  <c r="S13" i="23"/>
  <c r="R13" i="23"/>
  <c r="AK12" i="23"/>
  <c r="AJ12" i="23"/>
  <c r="AI12" i="23"/>
  <c r="AH12" i="23"/>
  <c r="AG12" i="23"/>
  <c r="W12" i="23"/>
  <c r="V12" i="23"/>
  <c r="Q12" i="23" s="1"/>
  <c r="S12" i="23"/>
  <c r="R12" i="23"/>
  <c r="AK11" i="23"/>
  <c r="AJ11" i="23"/>
  <c r="AI11" i="23"/>
  <c r="AH11" i="23"/>
  <c r="AG11" i="23"/>
  <c r="V11" i="23"/>
  <c r="Q11" i="23" s="1"/>
  <c r="S11" i="23"/>
  <c r="R11" i="23"/>
  <c r="AK10" i="23"/>
  <c r="AJ10" i="23"/>
  <c r="AI10" i="23"/>
  <c r="AH10" i="23"/>
  <c r="AG10" i="23"/>
  <c r="W10" i="23"/>
  <c r="V10" i="23"/>
  <c r="Q10" i="23" s="1"/>
  <c r="S10" i="23"/>
  <c r="R10" i="23"/>
  <c r="AK9" i="23"/>
  <c r="AJ9" i="23"/>
  <c r="AI9" i="23"/>
  <c r="AH9" i="23"/>
  <c r="AG9" i="23"/>
  <c r="V9" i="23"/>
  <c r="Q9" i="23" s="1"/>
  <c r="S9" i="23"/>
  <c r="R9" i="23"/>
  <c r="AK8" i="23"/>
  <c r="AJ8" i="23"/>
  <c r="AI8" i="23"/>
  <c r="AH8" i="23"/>
  <c r="AG8" i="23"/>
  <c r="W8" i="23"/>
  <c r="V8" i="23"/>
  <c r="S8" i="23" s="1"/>
  <c r="R8" i="23"/>
  <c r="AK7" i="23"/>
  <c r="AJ7" i="23"/>
  <c r="AI7" i="23"/>
  <c r="AH7" i="23"/>
  <c r="AG7" i="23"/>
  <c r="W7" i="23"/>
  <c r="V7" i="23"/>
  <c r="Q7" i="23" s="1"/>
  <c r="S7" i="23"/>
  <c r="AK6" i="23"/>
  <c r="AJ6" i="23"/>
  <c r="AI6" i="23"/>
  <c r="AH6" i="23"/>
  <c r="AG6" i="23"/>
  <c r="W6" i="23"/>
  <c r="V6" i="23"/>
  <c r="Q6" i="23" s="1"/>
  <c r="S6" i="23"/>
  <c r="AK5" i="23"/>
  <c r="AK110" i="23" s="1"/>
  <c r="AJ5" i="23"/>
  <c r="AJ110" i="23" s="1"/>
  <c r="AI5" i="23"/>
  <c r="AI110" i="23" s="1"/>
  <c r="AH5" i="23"/>
  <c r="AH110" i="23" s="1"/>
  <c r="AG5" i="23"/>
  <c r="AG110" i="23" s="1"/>
  <c r="W5" i="23"/>
  <c r="V5" i="23"/>
  <c r="Q5" i="23" s="1"/>
  <c r="S5" i="23"/>
  <c r="S6" i="22"/>
  <c r="S7" i="22"/>
  <c r="R8" i="22"/>
  <c r="S9" i="22"/>
  <c r="S10" i="22"/>
  <c r="S11" i="22"/>
  <c r="S12" i="22"/>
  <c r="R13" i="22"/>
  <c r="S13" i="22"/>
  <c r="S14" i="22"/>
  <c r="R15" i="22"/>
  <c r="R16" i="22"/>
  <c r="S17" i="22"/>
  <c r="S18" i="22"/>
  <c r="R19" i="22"/>
  <c r="R20" i="22"/>
  <c r="S21" i="22"/>
  <c r="R22" i="22"/>
  <c r="S23" i="22"/>
  <c r="S24" i="22"/>
  <c r="S25" i="22"/>
  <c r="R26" i="22"/>
  <c r="S27" i="22"/>
  <c r="R28" i="22"/>
  <c r="S29" i="22"/>
  <c r="R30" i="22"/>
  <c r="S31" i="22"/>
  <c r="S32" i="22"/>
  <c r="S33" i="22"/>
  <c r="S34" i="22"/>
  <c r="S35" i="22"/>
  <c r="S36" i="22"/>
  <c r="S37" i="22"/>
  <c r="S38" i="22"/>
  <c r="S39" i="22"/>
  <c r="R40" i="22"/>
  <c r="S41" i="22"/>
  <c r="S42" i="22"/>
  <c r="R43" i="22"/>
  <c r="S44" i="22"/>
  <c r="S45" i="22"/>
  <c r="S46" i="22"/>
  <c r="S47" i="22"/>
  <c r="S48" i="22"/>
  <c r="S49" i="22"/>
  <c r="S50" i="22"/>
  <c r="S51" i="22"/>
  <c r="S52" i="22"/>
  <c r="S53" i="22"/>
  <c r="S54" i="22"/>
  <c r="S55" i="22"/>
  <c r="S56" i="22"/>
  <c r="S57" i="22"/>
  <c r="S58" i="22"/>
  <c r="S59" i="22"/>
  <c r="S60" i="22"/>
  <c r="S61" i="22"/>
  <c r="S62" i="22"/>
  <c r="S63" i="22"/>
  <c r="S64" i="22"/>
  <c r="R65" i="22"/>
  <c r="R66" i="22"/>
  <c r="S67" i="22"/>
  <c r="S68" i="22"/>
  <c r="S69" i="22"/>
  <c r="S70" i="22"/>
  <c r="S71" i="22"/>
  <c r="S72" i="22"/>
  <c r="S73" i="22"/>
  <c r="S74" i="22"/>
  <c r="S75" i="22"/>
  <c r="S76" i="22"/>
  <c r="R77" i="22"/>
  <c r="R78" i="22"/>
  <c r="S78" i="22"/>
  <c r="R79" i="22"/>
  <c r="S80" i="22"/>
  <c r="S81" i="22"/>
  <c r="R82" i="22"/>
  <c r="R83" i="22"/>
  <c r="S83" i="22"/>
  <c r="S84" i="22"/>
  <c r="S85" i="22"/>
  <c r="S86" i="22"/>
  <c r="S87" i="22"/>
  <c r="R88" i="22"/>
  <c r="R89" i="22"/>
  <c r="S89" i="22"/>
  <c r="S90" i="22"/>
  <c r="S91" i="22"/>
  <c r="S92" i="22"/>
  <c r="S93" i="22"/>
  <c r="S94" i="22"/>
  <c r="S95" i="22"/>
  <c r="S96" i="22"/>
  <c r="S97" i="22"/>
  <c r="R98" i="22"/>
  <c r="S99" i="22"/>
  <c r="S100" i="22"/>
  <c r="S101" i="22"/>
  <c r="R102" i="22"/>
  <c r="S102" i="22"/>
  <c r="S103" i="22"/>
  <c r="R104" i="22"/>
  <c r="S104" i="22"/>
  <c r="S105" i="22"/>
  <c r="S106" i="22"/>
  <c r="S107" i="22"/>
  <c r="S5" i="22"/>
  <c r="T24" i="23" l="1"/>
  <c r="T99" i="23"/>
  <c r="T101" i="23"/>
  <c r="T105" i="23"/>
  <c r="T107" i="23"/>
  <c r="T17" i="23"/>
  <c r="T42" i="23"/>
  <c r="T46" i="23"/>
  <c r="T90" i="23"/>
  <c r="T92" i="23"/>
  <c r="T97" i="23"/>
  <c r="T100" i="23"/>
  <c r="T106" i="23"/>
  <c r="T18" i="37"/>
  <c r="T19" i="37"/>
  <c r="Q20" i="37"/>
  <c r="Q103" i="37"/>
  <c r="T15" i="37"/>
  <c r="Q22" i="37"/>
  <c r="T24" i="37"/>
  <c r="T32" i="37"/>
  <c r="T20" i="37"/>
  <c r="T22" i="37"/>
  <c r="S42" i="37"/>
  <c r="Q42" i="37"/>
  <c r="S43" i="37"/>
  <c r="T43" i="37" s="1"/>
  <c r="Q43" i="37"/>
  <c r="S44" i="37"/>
  <c r="T44" i="37" s="1"/>
  <c r="Q44" i="37"/>
  <c r="S47" i="37"/>
  <c r="T47" i="37" s="1"/>
  <c r="Q47" i="37"/>
  <c r="S52" i="37"/>
  <c r="T52" i="37" s="1"/>
  <c r="Q52" i="37"/>
  <c r="S65" i="37"/>
  <c r="T65" i="37" s="1"/>
  <c r="Q65" i="37"/>
  <c r="S66" i="37"/>
  <c r="T66" i="37" s="1"/>
  <c r="Q66" i="37"/>
  <c r="S71" i="37"/>
  <c r="T71" i="37" s="1"/>
  <c r="Q71" i="37"/>
  <c r="S88" i="37"/>
  <c r="T88" i="37" s="1"/>
  <c r="Q88" i="37"/>
  <c r="T103" i="37"/>
  <c r="T86" i="37"/>
  <c r="T5" i="37"/>
  <c r="U5" i="37" s="1"/>
  <c r="U6" i="37" s="1"/>
  <c r="U7" i="37" s="1"/>
  <c r="U8" i="37" s="1"/>
  <c r="U9" i="37" s="1"/>
  <c r="U10" i="37" s="1"/>
  <c r="U11" i="37" s="1"/>
  <c r="U12" i="37" s="1"/>
  <c r="U13" i="37" s="1"/>
  <c r="T6" i="37"/>
  <c r="Q7" i="37"/>
  <c r="T7" i="37"/>
  <c r="Q8" i="37"/>
  <c r="T8" i="37"/>
  <c r="Q9" i="37"/>
  <c r="T9" i="37"/>
  <c r="T10" i="37"/>
  <c r="T11" i="37"/>
  <c r="T12" i="37"/>
  <c r="Q26" i="37"/>
  <c r="T26" i="37"/>
  <c r="Q28" i="37"/>
  <c r="R34" i="37"/>
  <c r="T34" i="37" s="1"/>
  <c r="T38" i="37"/>
  <c r="Q39" i="37"/>
  <c r="T39" i="37"/>
  <c r="Q40" i="37"/>
  <c r="T40" i="37"/>
  <c r="Q41" i="37"/>
  <c r="S56" i="37"/>
  <c r="Q56" i="37"/>
  <c r="S57" i="37"/>
  <c r="Q57" i="37"/>
  <c r="S60" i="37"/>
  <c r="Q60" i="37"/>
  <c r="S61" i="37"/>
  <c r="Q61" i="37"/>
  <c r="S77" i="37"/>
  <c r="Q77" i="37"/>
  <c r="S84" i="37"/>
  <c r="T84" i="37" s="1"/>
  <c r="Q84" i="37"/>
  <c r="T41" i="37"/>
  <c r="T42" i="37"/>
  <c r="T45" i="37"/>
  <c r="T46" i="37"/>
  <c r="T48" i="37"/>
  <c r="T50" i="37"/>
  <c r="T54" i="37"/>
  <c r="T55" i="37"/>
  <c r="T56" i="37"/>
  <c r="T57" i="37"/>
  <c r="T58" i="37"/>
  <c r="T60" i="37"/>
  <c r="T62" i="37"/>
  <c r="T63" i="37"/>
  <c r="T64" i="37"/>
  <c r="T67" i="37"/>
  <c r="T68" i="37"/>
  <c r="T70" i="37"/>
  <c r="T72" i="37"/>
  <c r="T73" i="37"/>
  <c r="T74" i="37"/>
  <c r="T75" i="37"/>
  <c r="T76" i="37"/>
  <c r="T77" i="37"/>
  <c r="T85" i="37"/>
  <c r="T35" i="37"/>
  <c r="T92" i="37"/>
  <c r="T14" i="37"/>
  <c r="T16" i="37"/>
  <c r="T37" i="37"/>
  <c r="T93" i="37"/>
  <c r="T97" i="37"/>
  <c r="S23" i="37"/>
  <c r="T23" i="37" s="1"/>
  <c r="Q23" i="37"/>
  <c r="S30" i="37"/>
  <c r="T30" i="37" s="1"/>
  <c r="Q30" i="37"/>
  <c r="Q81" i="37"/>
  <c r="R81" i="37"/>
  <c r="T81" i="37" s="1"/>
  <c r="S90" i="37"/>
  <c r="T90" i="37" s="1"/>
  <c r="Q90" i="37"/>
  <c r="Q95" i="37"/>
  <c r="R95" i="37"/>
  <c r="T95" i="37" s="1"/>
  <c r="Q99" i="37"/>
  <c r="R99" i="37"/>
  <c r="T99" i="37" s="1"/>
  <c r="AG110" i="37"/>
  <c r="AC17" i="37" s="1"/>
  <c r="AC19" i="37" s="1"/>
  <c r="AC32" i="37" s="1"/>
  <c r="AK110" i="37"/>
  <c r="AC23" i="37" s="1"/>
  <c r="Q15" i="37"/>
  <c r="Q16" i="37"/>
  <c r="Q19" i="37"/>
  <c r="R25" i="37"/>
  <c r="R27" i="37"/>
  <c r="T27" i="37" s="1"/>
  <c r="T28" i="37"/>
  <c r="S29" i="37"/>
  <c r="T29" i="37" s="1"/>
  <c r="Q29" i="37"/>
  <c r="R31" i="37"/>
  <c r="T31" i="37" s="1"/>
  <c r="S33" i="37"/>
  <c r="T33" i="37" s="1"/>
  <c r="Q33" i="37"/>
  <c r="T49" i="37"/>
  <c r="T51" i="37"/>
  <c r="S80" i="37"/>
  <c r="T80" i="37" s="1"/>
  <c r="Q80" i="37"/>
  <c r="S94" i="37"/>
  <c r="T94" i="37" s="1"/>
  <c r="Q94" i="37"/>
  <c r="S98" i="37"/>
  <c r="T98" i="37" s="1"/>
  <c r="Q98" i="37"/>
  <c r="T53" i="37"/>
  <c r="T59" i="37"/>
  <c r="T61" i="37"/>
  <c r="T69" i="37"/>
  <c r="S79" i="37"/>
  <c r="T79" i="37" s="1"/>
  <c r="Q79" i="37"/>
  <c r="S82" i="37"/>
  <c r="T82" i="37" s="1"/>
  <c r="Q82" i="37"/>
  <c r="T87" i="37"/>
  <c r="S91" i="37"/>
  <c r="T91" i="37" s="1"/>
  <c r="Q91" i="37"/>
  <c r="S96" i="37"/>
  <c r="T96" i="37" s="1"/>
  <c r="Q96" i="37"/>
  <c r="S100" i="37"/>
  <c r="T100" i="37" s="1"/>
  <c r="Q100" i="37"/>
  <c r="Q77" i="25"/>
  <c r="T37" i="25"/>
  <c r="T38" i="25"/>
  <c r="T41" i="25"/>
  <c r="T45" i="25"/>
  <c r="T49" i="25"/>
  <c r="T55" i="25"/>
  <c r="Q57" i="25"/>
  <c r="T69" i="25"/>
  <c r="Q91" i="25"/>
  <c r="T107" i="25"/>
  <c r="T105" i="25"/>
  <c r="T97" i="25"/>
  <c r="T93" i="25"/>
  <c r="T17" i="25"/>
  <c r="Q16" i="25"/>
  <c r="T23" i="25"/>
  <c r="T24" i="25"/>
  <c r="T25" i="25"/>
  <c r="Q26" i="25"/>
  <c r="T27" i="25"/>
  <c r="Q28" i="25"/>
  <c r="T29" i="25"/>
  <c r="T31" i="25"/>
  <c r="T32" i="25"/>
  <c r="T33" i="25"/>
  <c r="T34" i="25"/>
  <c r="T63" i="25"/>
  <c r="T73" i="25"/>
  <c r="Q103" i="25"/>
  <c r="T26" i="25"/>
  <c r="T28" i="25"/>
  <c r="T39" i="25"/>
  <c r="T43" i="25"/>
  <c r="T59" i="25"/>
  <c r="T53" i="25"/>
  <c r="T47" i="25"/>
  <c r="T35" i="25"/>
  <c r="T21" i="25"/>
  <c r="T16" i="25"/>
  <c r="T6" i="25"/>
  <c r="Q8" i="25"/>
  <c r="T8" i="25"/>
  <c r="T10" i="25"/>
  <c r="T11" i="25"/>
  <c r="T18" i="25"/>
  <c r="Q39" i="25"/>
  <c r="Q47" i="25"/>
  <c r="Q61" i="25"/>
  <c r="Q65" i="25"/>
  <c r="T103" i="25"/>
  <c r="T101" i="25"/>
  <c r="T99" i="25"/>
  <c r="T95" i="25"/>
  <c r="T91" i="25"/>
  <c r="T87" i="25"/>
  <c r="T85" i="25"/>
  <c r="T81" i="25"/>
  <c r="T75" i="25"/>
  <c r="T71" i="25"/>
  <c r="T67" i="25"/>
  <c r="T51" i="25"/>
  <c r="T36" i="25"/>
  <c r="T14" i="25"/>
  <c r="T12" i="25"/>
  <c r="T15" i="25"/>
  <c r="T19" i="25"/>
  <c r="T20" i="25"/>
  <c r="T48" i="25"/>
  <c r="T54" i="25"/>
  <c r="T62" i="25"/>
  <c r="T68" i="25"/>
  <c r="T72" i="25"/>
  <c r="T76" i="25"/>
  <c r="T22" i="25"/>
  <c r="T30" i="25"/>
  <c r="T46" i="25"/>
  <c r="T50" i="25"/>
  <c r="T58" i="25"/>
  <c r="T64" i="25"/>
  <c r="T70" i="25"/>
  <c r="T74" i="25"/>
  <c r="O114" i="25"/>
  <c r="AC31" i="25" s="1"/>
  <c r="W5" i="25"/>
  <c r="R5" i="25"/>
  <c r="R7" i="25"/>
  <c r="T7" i="25" s="1"/>
  <c r="S52" i="25"/>
  <c r="T52" i="25" s="1"/>
  <c r="Q52" i="25"/>
  <c r="S56" i="25"/>
  <c r="T56" i="25" s="1"/>
  <c r="Q56" i="25"/>
  <c r="S60" i="25"/>
  <c r="T60" i="25" s="1"/>
  <c r="Q60" i="25"/>
  <c r="S66" i="25"/>
  <c r="T66" i="25" s="1"/>
  <c r="Q66" i="25"/>
  <c r="AH110" i="25"/>
  <c r="AC18" i="25" s="1"/>
  <c r="AC19" i="25" s="1"/>
  <c r="AC32" i="25" s="1"/>
  <c r="Q9" i="25"/>
  <c r="Q15" i="25"/>
  <c r="Q19" i="25"/>
  <c r="Q20" i="25"/>
  <c r="Q22" i="25"/>
  <c r="Q30" i="25"/>
  <c r="S40" i="25"/>
  <c r="T40" i="25" s="1"/>
  <c r="Q40" i="25"/>
  <c r="R42" i="25"/>
  <c r="T42" i="25" s="1"/>
  <c r="S44" i="25"/>
  <c r="T44" i="25" s="1"/>
  <c r="Q44" i="25"/>
  <c r="T57" i="25"/>
  <c r="T61" i="25"/>
  <c r="S80" i="25"/>
  <c r="T80" i="25" s="1"/>
  <c r="Q80" i="25"/>
  <c r="S82" i="25"/>
  <c r="T82" i="25" s="1"/>
  <c r="Q82" i="25"/>
  <c r="Q86" i="25"/>
  <c r="R86" i="25"/>
  <c r="T86" i="25" s="1"/>
  <c r="S90" i="25"/>
  <c r="T90" i="25" s="1"/>
  <c r="Q90" i="25"/>
  <c r="Q92" i="25"/>
  <c r="R92" i="25"/>
  <c r="T92" i="25" s="1"/>
  <c r="S96" i="25"/>
  <c r="T96" i="25" s="1"/>
  <c r="Q96" i="25"/>
  <c r="Q100" i="25"/>
  <c r="R100" i="25"/>
  <c r="T100" i="25" s="1"/>
  <c r="Q106" i="25"/>
  <c r="R106" i="25"/>
  <c r="T106" i="25" s="1"/>
  <c r="T65" i="25"/>
  <c r="T77" i="25"/>
  <c r="T79" i="25"/>
  <c r="S84" i="25"/>
  <c r="T84" i="25" s="1"/>
  <c r="Q84" i="25"/>
  <c r="S88" i="25"/>
  <c r="T88" i="25" s="1"/>
  <c r="Q88" i="25"/>
  <c r="S94" i="25"/>
  <c r="T94" i="25" s="1"/>
  <c r="Q94" i="25"/>
  <c r="S98" i="25"/>
  <c r="T98" i="25" s="1"/>
  <c r="Q98" i="25"/>
  <c r="T48" i="23"/>
  <c r="T98" i="23"/>
  <c r="Q22" i="23"/>
  <c r="T23" i="23"/>
  <c r="T103" i="23"/>
  <c r="T22" i="23"/>
  <c r="S52" i="23"/>
  <c r="Q52" i="23"/>
  <c r="S65" i="23"/>
  <c r="T65" i="23" s="1"/>
  <c r="Q65" i="23"/>
  <c r="S66" i="23"/>
  <c r="Q66" i="23"/>
  <c r="S77" i="23"/>
  <c r="Q77" i="23"/>
  <c r="S84" i="23"/>
  <c r="T84" i="23" s="1"/>
  <c r="Q84" i="23"/>
  <c r="Q94" i="23"/>
  <c r="R94" i="23"/>
  <c r="T94" i="23" s="1"/>
  <c r="Q95" i="23"/>
  <c r="R95" i="23"/>
  <c r="T95" i="23" s="1"/>
  <c r="Q96" i="23"/>
  <c r="R96" i="23"/>
  <c r="T96" i="23" s="1"/>
  <c r="R6" i="23"/>
  <c r="T6" i="23" s="1"/>
  <c r="R7" i="23"/>
  <c r="T7" i="23" s="1"/>
  <c r="T8" i="23"/>
  <c r="T10" i="23"/>
  <c r="T11" i="23"/>
  <c r="T12" i="23"/>
  <c r="T18" i="23"/>
  <c r="Q20" i="23"/>
  <c r="T25" i="23"/>
  <c r="T27" i="23"/>
  <c r="T29" i="23"/>
  <c r="Q30" i="23"/>
  <c r="T31" i="23"/>
  <c r="T33" i="23"/>
  <c r="T34" i="23"/>
  <c r="T35" i="23"/>
  <c r="T36" i="23"/>
  <c r="T37" i="23"/>
  <c r="S56" i="23"/>
  <c r="Q56" i="23"/>
  <c r="S57" i="23"/>
  <c r="T57" i="23" s="1"/>
  <c r="Q57" i="23"/>
  <c r="S60" i="23"/>
  <c r="T60" i="23" s="1"/>
  <c r="Q60" i="23"/>
  <c r="S61" i="23"/>
  <c r="T61" i="23" s="1"/>
  <c r="Q61" i="23"/>
  <c r="Q81" i="23"/>
  <c r="R81" i="23"/>
  <c r="T81" i="23" s="1"/>
  <c r="S88" i="23"/>
  <c r="T88" i="23" s="1"/>
  <c r="Q88" i="23"/>
  <c r="T50" i="23"/>
  <c r="T51" i="23"/>
  <c r="T52" i="23"/>
  <c r="T53" i="23"/>
  <c r="T54" i="23"/>
  <c r="T55" i="23"/>
  <c r="T56" i="23"/>
  <c r="T58" i="23"/>
  <c r="T62" i="23"/>
  <c r="T63" i="23"/>
  <c r="T64" i="23"/>
  <c r="T66" i="23"/>
  <c r="T67" i="23"/>
  <c r="T68" i="23"/>
  <c r="T70" i="23"/>
  <c r="T71" i="23"/>
  <c r="T72" i="23"/>
  <c r="T73" i="23"/>
  <c r="T74" i="23"/>
  <c r="T75" i="23"/>
  <c r="T76" i="23"/>
  <c r="T77" i="23"/>
  <c r="T85" i="23"/>
  <c r="T86" i="23"/>
  <c r="T87" i="23"/>
  <c r="T41" i="23"/>
  <c r="T45" i="23"/>
  <c r="T47" i="23"/>
  <c r="T79" i="23"/>
  <c r="T80" i="23"/>
  <c r="T82" i="23"/>
  <c r="T91" i="23"/>
  <c r="T93" i="23"/>
  <c r="Q8" i="23"/>
  <c r="R14" i="23"/>
  <c r="T14" i="23" s="1"/>
  <c r="S15" i="23"/>
  <c r="T15" i="23" s="1"/>
  <c r="Q15" i="23"/>
  <c r="S19" i="23"/>
  <c r="T19" i="23" s="1"/>
  <c r="Q19" i="23"/>
  <c r="S26" i="23"/>
  <c r="T26" i="23" s="1"/>
  <c r="Q26" i="23"/>
  <c r="S43" i="23"/>
  <c r="T43" i="23" s="1"/>
  <c r="Q43" i="23"/>
  <c r="T5" i="23"/>
  <c r="T9" i="23"/>
  <c r="S16" i="23"/>
  <c r="T16" i="23" s="1"/>
  <c r="Q16" i="23"/>
  <c r="T20" i="23"/>
  <c r="R21" i="23"/>
  <c r="S28" i="23"/>
  <c r="T28" i="23" s="1"/>
  <c r="Q28" i="23"/>
  <c r="T30" i="23"/>
  <c r="R32" i="23"/>
  <c r="T32" i="23" s="1"/>
  <c r="R38" i="23"/>
  <c r="T38" i="23" s="1"/>
  <c r="R39" i="23"/>
  <c r="T39" i="23" s="1"/>
  <c r="S40" i="23"/>
  <c r="T40" i="23" s="1"/>
  <c r="Q40" i="23"/>
  <c r="R44" i="23"/>
  <c r="T44" i="23" s="1"/>
  <c r="T69" i="23"/>
  <c r="T49" i="23"/>
  <c r="T59" i="23"/>
  <c r="Q79" i="23"/>
  <c r="Q80" i="23"/>
  <c r="Q82" i="23"/>
  <c r="Q98" i="23"/>
  <c r="R111" i="37" l="1"/>
  <c r="AC24" i="37" s="1"/>
  <c r="T25" i="37"/>
  <c r="T111" i="37" s="1"/>
  <c r="Z37" i="37" s="1"/>
  <c r="U14" i="37"/>
  <c r="U15" i="37" s="1"/>
  <c r="U16" i="37" s="1"/>
  <c r="U17" i="37" s="1"/>
  <c r="U18" i="37" s="1"/>
  <c r="U19" i="37" s="1"/>
  <c r="U20" i="37" s="1"/>
  <c r="U21" i="37" s="1"/>
  <c r="U22" i="37" s="1"/>
  <c r="U23" i="37" s="1"/>
  <c r="U24" i="37" s="1"/>
  <c r="U25" i="37" s="1"/>
  <c r="U26" i="37" s="1"/>
  <c r="U27" i="37" s="1"/>
  <c r="U28" i="37" s="1"/>
  <c r="U29" i="37" s="1"/>
  <c r="U30" i="37" s="1"/>
  <c r="U31" i="37" s="1"/>
  <c r="U32" i="37" s="1"/>
  <c r="U33" i="37" s="1"/>
  <c r="U34" i="37" s="1"/>
  <c r="U35" i="37" s="1"/>
  <c r="U36" i="37" s="1"/>
  <c r="U37" i="37" s="1"/>
  <c r="U38" i="37" s="1"/>
  <c r="U39" i="37" s="1"/>
  <c r="U40" i="37" s="1"/>
  <c r="U41" i="37" s="1"/>
  <c r="U42" i="37" s="1"/>
  <c r="U43" i="37" s="1"/>
  <c r="U44" i="37" s="1"/>
  <c r="U45" i="37" s="1"/>
  <c r="U46" i="37" s="1"/>
  <c r="U47" i="37" s="1"/>
  <c r="U48" i="37" s="1"/>
  <c r="U49" i="37" s="1"/>
  <c r="U50" i="37" s="1"/>
  <c r="U51" i="37" s="1"/>
  <c r="U52" i="37" s="1"/>
  <c r="U53" i="37" s="1"/>
  <c r="U54" i="37" s="1"/>
  <c r="U55" i="37" s="1"/>
  <c r="U56" i="37" s="1"/>
  <c r="U57" i="37" s="1"/>
  <c r="U58" i="37" s="1"/>
  <c r="U59" i="37" s="1"/>
  <c r="U60" i="37" s="1"/>
  <c r="U61" i="37" s="1"/>
  <c r="U62" i="37" s="1"/>
  <c r="U63" i="37" s="1"/>
  <c r="U64" i="37" s="1"/>
  <c r="U65" i="37" s="1"/>
  <c r="U66" i="37" s="1"/>
  <c r="U67" i="37" s="1"/>
  <c r="U68" i="37" s="1"/>
  <c r="U69" i="37" s="1"/>
  <c r="U70" i="37" s="1"/>
  <c r="U71" i="37" s="1"/>
  <c r="U72" i="37" s="1"/>
  <c r="U73" i="37" s="1"/>
  <c r="U74" i="37" s="1"/>
  <c r="U75" i="37" s="1"/>
  <c r="U76" i="37" s="1"/>
  <c r="U77" i="37" s="1"/>
  <c r="U78" i="37" s="1"/>
  <c r="U79" i="37" s="1"/>
  <c r="U80" i="37" s="1"/>
  <c r="U81" i="37" s="1"/>
  <c r="U82" i="37" s="1"/>
  <c r="U83" i="37" s="1"/>
  <c r="U84" i="37" s="1"/>
  <c r="U85" i="37" s="1"/>
  <c r="U86" i="37" s="1"/>
  <c r="U87" i="37" s="1"/>
  <c r="U88" i="37" s="1"/>
  <c r="U89" i="37" s="1"/>
  <c r="U90" i="37" s="1"/>
  <c r="U91" i="37" s="1"/>
  <c r="U92" i="37" s="1"/>
  <c r="U93" i="37" s="1"/>
  <c r="U94" i="37" s="1"/>
  <c r="U95" i="37" s="1"/>
  <c r="U96" i="37" s="1"/>
  <c r="U97" i="37" s="1"/>
  <c r="U98" i="37" s="1"/>
  <c r="U99" i="37" s="1"/>
  <c r="U100" i="37" s="1"/>
  <c r="U101" i="37" s="1"/>
  <c r="U102" i="37" s="1"/>
  <c r="U103" i="37" s="1"/>
  <c r="U104" i="37" s="1"/>
  <c r="U105" i="37" s="1"/>
  <c r="U106" i="37" s="1"/>
  <c r="U107" i="37" s="1"/>
  <c r="S111" i="37"/>
  <c r="AC25" i="37" s="1"/>
  <c r="AC28" i="37" s="1"/>
  <c r="S111" i="25"/>
  <c r="AC25" i="25" s="1"/>
  <c r="AC28" i="25" s="1"/>
  <c r="R111" i="25"/>
  <c r="T5" i="25"/>
  <c r="R111" i="23"/>
  <c r="T21" i="23"/>
  <c r="S111" i="23"/>
  <c r="T111" i="23"/>
  <c r="Z37" i="23" s="1"/>
  <c r="U5" i="23"/>
  <c r="U6" i="23" s="1"/>
  <c r="U7" i="23" s="1"/>
  <c r="U8" i="23" s="1"/>
  <c r="U9" i="23" s="1"/>
  <c r="U10" i="23" s="1"/>
  <c r="U11" i="23" s="1"/>
  <c r="U12" i="23" s="1"/>
  <c r="U13" i="23" s="1"/>
  <c r="U14" i="23" s="1"/>
  <c r="U15" i="23" s="1"/>
  <c r="U16" i="23" s="1"/>
  <c r="U17" i="23" s="1"/>
  <c r="U18" i="23" s="1"/>
  <c r="U19" i="23" s="1"/>
  <c r="U20" i="23" s="1"/>
  <c r="U21" i="23" s="1"/>
  <c r="U22" i="23" s="1"/>
  <c r="U23" i="23" s="1"/>
  <c r="U24" i="23" s="1"/>
  <c r="U25" i="23" s="1"/>
  <c r="U26" i="23" s="1"/>
  <c r="U27" i="23" s="1"/>
  <c r="U28" i="23" s="1"/>
  <c r="U29" i="23" s="1"/>
  <c r="U30" i="23" s="1"/>
  <c r="U31" i="23" s="1"/>
  <c r="U32" i="23" s="1"/>
  <c r="U33" i="23" s="1"/>
  <c r="U34" i="23" s="1"/>
  <c r="U35" i="23" s="1"/>
  <c r="U36" i="23" s="1"/>
  <c r="U37" i="23" s="1"/>
  <c r="U38" i="23" s="1"/>
  <c r="U39" i="23" s="1"/>
  <c r="U40" i="23" s="1"/>
  <c r="U41" i="23" s="1"/>
  <c r="U42" i="23" s="1"/>
  <c r="U43" i="23" s="1"/>
  <c r="U44" i="23" s="1"/>
  <c r="U45" i="23" s="1"/>
  <c r="U46" i="23" s="1"/>
  <c r="U47" i="23" s="1"/>
  <c r="U48" i="23" s="1"/>
  <c r="U49" i="23" s="1"/>
  <c r="U50" i="23" s="1"/>
  <c r="U51" i="23" s="1"/>
  <c r="U52" i="23" s="1"/>
  <c r="U53" i="23" s="1"/>
  <c r="U54" i="23" s="1"/>
  <c r="U55" i="23" s="1"/>
  <c r="U56" i="23" s="1"/>
  <c r="U57" i="23" s="1"/>
  <c r="U58" i="23" s="1"/>
  <c r="U59" i="23" s="1"/>
  <c r="U60" i="23" s="1"/>
  <c r="U61" i="23" s="1"/>
  <c r="U62" i="23" s="1"/>
  <c r="U63" i="23" s="1"/>
  <c r="U64" i="23" s="1"/>
  <c r="U65" i="23" s="1"/>
  <c r="U66" i="23" s="1"/>
  <c r="U67" i="23" s="1"/>
  <c r="U68" i="23" s="1"/>
  <c r="U69" i="23" s="1"/>
  <c r="U70" i="23" s="1"/>
  <c r="U71" i="23" s="1"/>
  <c r="U72" i="23" s="1"/>
  <c r="U73" i="23" s="1"/>
  <c r="U74" i="23" s="1"/>
  <c r="U75" i="23" s="1"/>
  <c r="U76" i="23" s="1"/>
  <c r="U77" i="23" s="1"/>
  <c r="U78" i="23" s="1"/>
  <c r="U79" i="23" s="1"/>
  <c r="U80" i="23" s="1"/>
  <c r="U81" i="23" s="1"/>
  <c r="U82" i="23" s="1"/>
  <c r="U83" i="23" s="1"/>
  <c r="U84" i="23" s="1"/>
  <c r="U85" i="23" s="1"/>
  <c r="U86" i="23" s="1"/>
  <c r="U87" i="23" s="1"/>
  <c r="U88" i="23" s="1"/>
  <c r="U89" i="23" s="1"/>
  <c r="U90" i="23" s="1"/>
  <c r="U91" i="23" s="1"/>
  <c r="U92" i="23" s="1"/>
  <c r="U93" i="23" s="1"/>
  <c r="U94" i="23" s="1"/>
  <c r="U95" i="23" s="1"/>
  <c r="U96" i="23" s="1"/>
  <c r="U97" i="23" s="1"/>
  <c r="U98" i="23" s="1"/>
  <c r="U99" i="23" s="1"/>
  <c r="U100" i="23" s="1"/>
  <c r="U101" i="23" s="1"/>
  <c r="U102" i="23" s="1"/>
  <c r="U103" i="23" s="1"/>
  <c r="U104" i="23" s="1"/>
  <c r="U105" i="23" s="1"/>
  <c r="U106" i="23" s="1"/>
  <c r="U107" i="23" s="1"/>
  <c r="AC26" i="37" l="1"/>
  <c r="AC27" i="37"/>
  <c r="S112" i="37"/>
  <c r="S112" i="25"/>
  <c r="AC24" i="25"/>
  <c r="T111" i="25"/>
  <c r="Z37" i="25" s="1"/>
  <c r="U5" i="25"/>
  <c r="U6" i="25" s="1"/>
  <c r="U7" i="25" s="1"/>
  <c r="U8" i="25" s="1"/>
  <c r="U9" i="25" s="1"/>
  <c r="U10" i="25" s="1"/>
  <c r="U11" i="25" s="1"/>
  <c r="U12" i="25" s="1"/>
  <c r="U13" i="25" s="1"/>
  <c r="U14" i="25" s="1"/>
  <c r="U15" i="25" s="1"/>
  <c r="U16" i="25" s="1"/>
  <c r="U17" i="25" s="1"/>
  <c r="U18" i="25" s="1"/>
  <c r="U19" i="25" s="1"/>
  <c r="U20" i="25" s="1"/>
  <c r="U21" i="25" s="1"/>
  <c r="U22" i="25" s="1"/>
  <c r="U23" i="25" s="1"/>
  <c r="U24" i="25" s="1"/>
  <c r="U25" i="25" s="1"/>
  <c r="U26" i="25" s="1"/>
  <c r="U27" i="25" s="1"/>
  <c r="U28" i="25" s="1"/>
  <c r="U29" i="25" s="1"/>
  <c r="U30" i="25" s="1"/>
  <c r="U31" i="25" s="1"/>
  <c r="U32" i="25" s="1"/>
  <c r="U33" i="25" s="1"/>
  <c r="U34" i="25" s="1"/>
  <c r="U35" i="25" s="1"/>
  <c r="U36" i="25" s="1"/>
  <c r="U37" i="25" s="1"/>
  <c r="U38" i="25" s="1"/>
  <c r="U39" i="25" s="1"/>
  <c r="U40" i="25" s="1"/>
  <c r="U41" i="25" s="1"/>
  <c r="U42" i="25" s="1"/>
  <c r="U43" i="25" s="1"/>
  <c r="U44" i="25" s="1"/>
  <c r="U45" i="25" s="1"/>
  <c r="U46" i="25" s="1"/>
  <c r="U47" i="25" s="1"/>
  <c r="U48" i="25" s="1"/>
  <c r="U49" i="25" s="1"/>
  <c r="U50" i="25" s="1"/>
  <c r="U51" i="25" s="1"/>
  <c r="U52" i="25" s="1"/>
  <c r="U53" i="25" s="1"/>
  <c r="U54" i="25" s="1"/>
  <c r="U55" i="25" s="1"/>
  <c r="U56" i="25" s="1"/>
  <c r="U57" i="25" s="1"/>
  <c r="U58" i="25" s="1"/>
  <c r="U59" i="25" s="1"/>
  <c r="U60" i="25" s="1"/>
  <c r="U61" i="25" s="1"/>
  <c r="U62" i="25" s="1"/>
  <c r="U63" i="25" s="1"/>
  <c r="U64" i="25" s="1"/>
  <c r="U65" i="25" s="1"/>
  <c r="U66" i="25" s="1"/>
  <c r="U67" i="25" s="1"/>
  <c r="U68" i="25" s="1"/>
  <c r="U69" i="25" s="1"/>
  <c r="U70" i="25" s="1"/>
  <c r="U71" i="25" s="1"/>
  <c r="U72" i="25" s="1"/>
  <c r="U73" i="25" s="1"/>
  <c r="U74" i="25" s="1"/>
  <c r="U75" i="25" s="1"/>
  <c r="U76" i="25" s="1"/>
  <c r="U77" i="25" s="1"/>
  <c r="U78" i="25" s="1"/>
  <c r="U79" i="25" s="1"/>
  <c r="U80" i="25" s="1"/>
  <c r="U81" i="25" s="1"/>
  <c r="U82" i="25" s="1"/>
  <c r="U83" i="25" s="1"/>
  <c r="U84" i="25" s="1"/>
  <c r="U85" i="25" s="1"/>
  <c r="U86" i="25" s="1"/>
  <c r="U87" i="25" s="1"/>
  <c r="U88" i="25" s="1"/>
  <c r="U89" i="25" s="1"/>
  <c r="U90" i="25" s="1"/>
  <c r="U91" i="25" s="1"/>
  <c r="U92" i="25" s="1"/>
  <c r="U93" i="25" s="1"/>
  <c r="U94" i="25" s="1"/>
  <c r="U95" i="25" s="1"/>
  <c r="U96" i="25" s="1"/>
  <c r="U97" i="25" s="1"/>
  <c r="U98" i="25" s="1"/>
  <c r="U99" i="25" s="1"/>
  <c r="U100" i="25" s="1"/>
  <c r="U101" i="25" s="1"/>
  <c r="U102" i="25" s="1"/>
  <c r="U103" i="25" s="1"/>
  <c r="U104" i="25" s="1"/>
  <c r="U105" i="25" s="1"/>
  <c r="U106" i="25" s="1"/>
  <c r="U107" i="25" s="1"/>
  <c r="S112" i="23"/>
  <c r="AC27" i="25" l="1"/>
  <c r="AC26" i="25"/>
  <c r="O6" i="22" l="1"/>
  <c r="O7" i="22"/>
  <c r="P8" i="22"/>
  <c r="O9" i="22"/>
  <c r="O10" i="22"/>
  <c r="O11" i="22"/>
  <c r="O12" i="22"/>
  <c r="O14" i="22"/>
  <c r="P15" i="22"/>
  <c r="P16" i="22"/>
  <c r="O17" i="22"/>
  <c r="O18" i="22"/>
  <c r="P19" i="22"/>
  <c r="P20" i="22"/>
  <c r="O21" i="22"/>
  <c r="P22" i="22"/>
  <c r="O23" i="22"/>
  <c r="O24" i="22"/>
  <c r="O25" i="22"/>
  <c r="P26" i="22"/>
  <c r="O27" i="22"/>
  <c r="P28" i="22"/>
  <c r="O29" i="22"/>
  <c r="P30" i="22"/>
  <c r="O31" i="22"/>
  <c r="O32" i="22"/>
  <c r="O33" i="22"/>
  <c r="O34" i="22"/>
  <c r="O35" i="22"/>
  <c r="O36" i="22"/>
  <c r="O37" i="22"/>
  <c r="O38" i="22"/>
  <c r="O39" i="22"/>
  <c r="P40" i="22"/>
  <c r="O41" i="22"/>
  <c r="O42" i="22"/>
  <c r="P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P65" i="22"/>
  <c r="P66" i="22"/>
  <c r="O67" i="22"/>
  <c r="O68" i="22"/>
  <c r="O69" i="22"/>
  <c r="O70" i="22"/>
  <c r="O71" i="22"/>
  <c r="O72" i="22"/>
  <c r="O73" i="22"/>
  <c r="O74" i="22"/>
  <c r="O75" i="22"/>
  <c r="O76" i="22"/>
  <c r="P77" i="22"/>
  <c r="P79" i="22"/>
  <c r="O80" i="22"/>
  <c r="O81" i="22"/>
  <c r="P82" i="22"/>
  <c r="O84" i="22"/>
  <c r="O85" i="22"/>
  <c r="O86" i="22"/>
  <c r="O87" i="22"/>
  <c r="P88" i="22"/>
  <c r="O90" i="22"/>
  <c r="O91" i="22"/>
  <c r="O92" i="22"/>
  <c r="O93" i="22"/>
  <c r="O94" i="22"/>
  <c r="O95" i="22"/>
  <c r="O96" i="22"/>
  <c r="O97" i="22"/>
  <c r="P98" i="22"/>
  <c r="O99" i="22"/>
  <c r="O100" i="22"/>
  <c r="O101" i="22"/>
  <c r="O103" i="22"/>
  <c r="O105" i="22"/>
  <c r="O106" i="22"/>
  <c r="O107" i="22"/>
  <c r="O5" i="22"/>
  <c r="J104" i="39" l="1"/>
  <c r="I104" i="39"/>
  <c r="J103" i="39"/>
  <c r="I103" i="39"/>
  <c r="J102" i="39"/>
  <c r="I102" i="39"/>
  <c r="J99" i="39"/>
  <c r="I99" i="39"/>
  <c r="J97" i="39"/>
  <c r="I97" i="39"/>
  <c r="J96" i="39"/>
  <c r="I96" i="39"/>
  <c r="J95" i="39"/>
  <c r="I95" i="39"/>
  <c r="J94" i="39"/>
  <c r="I94" i="39"/>
  <c r="J91" i="39"/>
  <c r="I91" i="39"/>
  <c r="J90" i="39"/>
  <c r="I90" i="39"/>
  <c r="J87" i="39"/>
  <c r="I87" i="39"/>
  <c r="J86" i="39"/>
  <c r="I86" i="39"/>
  <c r="J83" i="39"/>
  <c r="I83" i="39"/>
  <c r="J81" i="39"/>
  <c r="I81" i="39"/>
  <c r="J79" i="39"/>
  <c r="I79" i="39"/>
  <c r="J78" i="39"/>
  <c r="I78" i="39"/>
  <c r="J76" i="39"/>
  <c r="I76" i="39"/>
  <c r="J74" i="39"/>
  <c r="I74" i="39"/>
  <c r="J73" i="39"/>
  <c r="I73" i="39"/>
  <c r="J72" i="39"/>
  <c r="I72" i="39"/>
  <c r="J71" i="39"/>
  <c r="I71" i="39"/>
  <c r="J66" i="39"/>
  <c r="I66" i="39"/>
  <c r="J65" i="39"/>
  <c r="I65" i="39"/>
  <c r="J60" i="39"/>
  <c r="I60" i="39"/>
  <c r="J59" i="39"/>
  <c r="I59" i="39"/>
  <c r="J55" i="39"/>
  <c r="I55" i="39"/>
  <c r="J54" i="39"/>
  <c r="I54" i="39"/>
  <c r="J53" i="39"/>
  <c r="I53" i="39"/>
  <c r="J52" i="39"/>
  <c r="I52" i="39"/>
  <c r="J50" i="39"/>
  <c r="I50" i="39"/>
  <c r="J49" i="39"/>
  <c r="I49" i="39"/>
  <c r="J48" i="39"/>
  <c r="I48" i="39"/>
  <c r="J47" i="39"/>
  <c r="I47" i="39"/>
  <c r="J42" i="39"/>
  <c r="I42" i="39"/>
  <c r="J38" i="39"/>
  <c r="I38" i="39"/>
  <c r="J37" i="39"/>
  <c r="I37" i="39"/>
  <c r="J36" i="39"/>
  <c r="I36" i="39"/>
  <c r="J35" i="39"/>
  <c r="I35" i="39"/>
  <c r="J34" i="39"/>
  <c r="I34" i="39"/>
  <c r="J33" i="39"/>
  <c r="I33" i="39"/>
  <c r="J32" i="39"/>
  <c r="I32" i="39"/>
  <c r="J31" i="39"/>
  <c r="I31" i="39"/>
  <c r="J29" i="39"/>
  <c r="I29" i="39"/>
  <c r="J28" i="39"/>
  <c r="I28" i="39"/>
  <c r="J20" i="39"/>
  <c r="I20" i="39"/>
  <c r="J15" i="39"/>
  <c r="I15" i="39"/>
  <c r="J12" i="39"/>
  <c r="I12" i="39"/>
  <c r="J11" i="39"/>
  <c r="I11" i="39"/>
  <c r="J9" i="39"/>
  <c r="I9" i="39"/>
  <c r="J7" i="39"/>
  <c r="I7" i="39"/>
  <c r="J107" i="39"/>
  <c r="I107" i="39"/>
  <c r="J106" i="39"/>
  <c r="I106" i="39"/>
  <c r="J105" i="39"/>
  <c r="I105" i="39"/>
  <c r="J101" i="39"/>
  <c r="I101" i="39"/>
  <c r="J100" i="39"/>
  <c r="I100" i="39"/>
  <c r="J98" i="39"/>
  <c r="I98" i="39"/>
  <c r="J93" i="39"/>
  <c r="I93" i="39"/>
  <c r="J92" i="39"/>
  <c r="I92" i="39"/>
  <c r="J89" i="39"/>
  <c r="I89" i="39"/>
  <c r="J88" i="39"/>
  <c r="I88" i="39"/>
  <c r="J85" i="39"/>
  <c r="I85" i="39"/>
  <c r="J84" i="39"/>
  <c r="I84" i="39"/>
  <c r="J82" i="39"/>
  <c r="I82" i="39"/>
  <c r="J80" i="39"/>
  <c r="I80" i="39"/>
  <c r="J77" i="39"/>
  <c r="I77" i="39"/>
  <c r="J75" i="39"/>
  <c r="I75" i="39"/>
  <c r="J70" i="39"/>
  <c r="I70" i="39"/>
  <c r="J69" i="39"/>
  <c r="I69" i="39"/>
  <c r="J68" i="39"/>
  <c r="I68" i="39"/>
  <c r="J67" i="39"/>
  <c r="I67" i="39"/>
  <c r="J64" i="39"/>
  <c r="I64" i="39"/>
  <c r="J63" i="39"/>
  <c r="I63" i="39"/>
  <c r="J62" i="39"/>
  <c r="I62" i="39"/>
  <c r="J61" i="39"/>
  <c r="I61" i="39"/>
  <c r="J58" i="39"/>
  <c r="I58" i="39"/>
  <c r="J57" i="39"/>
  <c r="I57" i="39"/>
  <c r="J56" i="39"/>
  <c r="I56" i="39"/>
  <c r="J51" i="39"/>
  <c r="I51" i="39"/>
  <c r="J46" i="39"/>
  <c r="I46" i="39"/>
  <c r="J45" i="39"/>
  <c r="I45" i="39"/>
  <c r="J44" i="39"/>
  <c r="I44" i="39"/>
  <c r="J43" i="39"/>
  <c r="I43" i="39"/>
  <c r="J41" i="39"/>
  <c r="I41" i="39"/>
  <c r="J40" i="39"/>
  <c r="I40" i="39"/>
  <c r="J39" i="39"/>
  <c r="I39" i="39"/>
  <c r="J30" i="39"/>
  <c r="I30" i="39"/>
  <c r="J27" i="39"/>
  <c r="I27" i="39"/>
  <c r="J26" i="39"/>
  <c r="I26" i="39"/>
  <c r="J25" i="39"/>
  <c r="I25" i="39"/>
  <c r="J24" i="39"/>
  <c r="I24" i="39"/>
  <c r="J23" i="39"/>
  <c r="I23" i="39"/>
  <c r="J22" i="39"/>
  <c r="I22" i="39"/>
  <c r="J21" i="39"/>
  <c r="I21" i="39"/>
  <c r="J19" i="39"/>
  <c r="I19" i="39"/>
  <c r="J18" i="39"/>
  <c r="I18" i="39"/>
  <c r="J17" i="39"/>
  <c r="I17" i="39"/>
  <c r="J16" i="39"/>
  <c r="I16" i="39"/>
  <c r="J14" i="39"/>
  <c r="I14" i="39"/>
  <c r="J10" i="39"/>
  <c r="I10" i="39"/>
  <c r="J8" i="39"/>
  <c r="I8" i="39"/>
  <c r="J6" i="39"/>
  <c r="I6" i="39"/>
  <c r="K9" i="39" l="1"/>
  <c r="K12" i="39"/>
  <c r="K28" i="39"/>
  <c r="K33" i="39"/>
  <c r="K48" i="39"/>
  <c r="K60" i="39"/>
  <c r="K83" i="39"/>
  <c r="K7" i="39"/>
  <c r="K11" i="39"/>
  <c r="K15" i="39"/>
  <c r="K31" i="39"/>
  <c r="K37" i="39"/>
  <c r="K53" i="39"/>
  <c r="K72" i="39"/>
  <c r="K97" i="39"/>
  <c r="K35" i="39"/>
  <c r="K42" i="39"/>
  <c r="K50" i="39"/>
  <c r="K55" i="39"/>
  <c r="K66" i="39"/>
  <c r="K76" i="39"/>
  <c r="K91" i="39"/>
  <c r="K104" i="39"/>
  <c r="K20" i="39"/>
  <c r="K29" i="39"/>
  <c r="K32" i="39"/>
  <c r="K34" i="39"/>
  <c r="K36" i="39"/>
  <c r="K38" i="39"/>
  <c r="K47" i="39"/>
  <c r="K49" i="39"/>
  <c r="K52" i="39"/>
  <c r="K54" i="39"/>
  <c r="K59" i="39"/>
  <c r="K65" i="39"/>
  <c r="K71" i="39"/>
  <c r="K73" i="39"/>
  <c r="K79" i="39"/>
  <c r="K87" i="39"/>
  <c r="K95" i="39"/>
  <c r="K102" i="39"/>
  <c r="K74" i="39"/>
  <c r="K78" i="39"/>
  <c r="K81" i="39"/>
  <c r="K86" i="39"/>
  <c r="K90" i="39"/>
  <c r="K94" i="39"/>
  <c r="K96" i="39"/>
  <c r="K99" i="39"/>
  <c r="K103" i="39"/>
  <c r="K8" i="39"/>
  <c r="K14" i="39"/>
  <c r="K17" i="39"/>
  <c r="K22" i="39"/>
  <c r="K26" i="39"/>
  <c r="K40" i="39"/>
  <c r="K45" i="39"/>
  <c r="K57" i="39"/>
  <c r="K63" i="39"/>
  <c r="K70" i="39"/>
  <c r="K89" i="39"/>
  <c r="K107" i="39"/>
  <c r="K6" i="39"/>
  <c r="K10" i="39"/>
  <c r="K16" i="39"/>
  <c r="K19" i="39"/>
  <c r="K24" i="39"/>
  <c r="K30" i="39"/>
  <c r="K43" i="39"/>
  <c r="K51" i="39"/>
  <c r="K61" i="39"/>
  <c r="K67" i="39"/>
  <c r="K82" i="39"/>
  <c r="K100" i="39"/>
  <c r="K18" i="39"/>
  <c r="K21" i="39"/>
  <c r="K23" i="39"/>
  <c r="K25" i="39"/>
  <c r="K27" i="39"/>
  <c r="K39" i="39"/>
  <c r="K41" i="39"/>
  <c r="K44" i="39"/>
  <c r="K46" i="39"/>
  <c r="K56" i="39"/>
  <c r="K58" i="39"/>
  <c r="K62" i="39"/>
  <c r="K64" i="39"/>
  <c r="K68" i="39"/>
  <c r="K77" i="39"/>
  <c r="K85" i="39"/>
  <c r="K93" i="39"/>
  <c r="K105" i="39"/>
  <c r="K69" i="39"/>
  <c r="K75" i="39"/>
  <c r="K80" i="39"/>
  <c r="K84" i="39"/>
  <c r="K88" i="39"/>
  <c r="K92" i="39"/>
  <c r="K98" i="39"/>
  <c r="K101" i="39"/>
  <c r="K106" i="39"/>
  <c r="J13" i="39"/>
  <c r="I13" i="39"/>
  <c r="J5" i="39"/>
  <c r="I5" i="39"/>
  <c r="V8" i="22"/>
  <c r="S8" i="22" s="1"/>
  <c r="V12" i="22"/>
  <c r="R12" i="22" s="1"/>
  <c r="V16" i="22"/>
  <c r="V24" i="22"/>
  <c r="V27" i="22"/>
  <c r="V31" i="22"/>
  <c r="V39" i="22"/>
  <c r="V43" i="22"/>
  <c r="S43" i="22" s="1"/>
  <c r="V47" i="22"/>
  <c r="V51" i="22"/>
  <c r="V55" i="22"/>
  <c r="V64" i="22"/>
  <c r="V68" i="22"/>
  <c r="V75" i="22"/>
  <c r="R75" i="22" s="1"/>
  <c r="V84" i="22"/>
  <c r="R84" i="22" s="1"/>
  <c r="V92" i="22"/>
  <c r="V95" i="22"/>
  <c r="V104" i="22"/>
  <c r="Q104" i="22" s="1"/>
  <c r="V36" i="22"/>
  <c r="V60" i="22"/>
  <c r="V72" i="22"/>
  <c r="V79" i="22"/>
  <c r="V99" i="22"/>
  <c r="R99" i="22" s="1"/>
  <c r="AG107" i="22"/>
  <c r="AH107" i="22"/>
  <c r="AI107" i="22"/>
  <c r="AJ107" i="22"/>
  <c r="AK107" i="22"/>
  <c r="AG108" i="22"/>
  <c r="AH108" i="22"/>
  <c r="AI108" i="22"/>
  <c r="AJ108" i="22"/>
  <c r="AK108" i="22"/>
  <c r="AG109" i="22"/>
  <c r="AH109" i="22"/>
  <c r="AI109" i="22"/>
  <c r="AJ109" i="22"/>
  <c r="AK109" i="22"/>
  <c r="AG105" i="22"/>
  <c r="AH105" i="22"/>
  <c r="AI105" i="22"/>
  <c r="AJ105" i="22"/>
  <c r="AK105" i="22"/>
  <c r="AK110" i="22" s="1"/>
  <c r="AC23" i="22" s="1"/>
  <c r="AG106" i="22"/>
  <c r="AH106" i="22"/>
  <c r="AI106" i="22"/>
  <c r="AJ106" i="22"/>
  <c r="AK106" i="22"/>
  <c r="W99" i="22"/>
  <c r="W100" i="22"/>
  <c r="W106" i="22"/>
  <c r="W107" i="22"/>
  <c r="V107" i="22"/>
  <c r="W20" i="22"/>
  <c r="W21" i="22"/>
  <c r="W25" i="22"/>
  <c r="W29" i="22"/>
  <c r="W30" i="22"/>
  <c r="W31" i="22"/>
  <c r="W34" i="22"/>
  <c r="W36" i="22"/>
  <c r="W48" i="22"/>
  <c r="W50" i="22"/>
  <c r="W59" i="22"/>
  <c r="W60" i="22"/>
  <c r="W61" i="22"/>
  <c r="W71" i="22"/>
  <c r="W72" i="22"/>
  <c r="W78" i="22"/>
  <c r="W79" i="22"/>
  <c r="W80" i="22"/>
  <c r="W81" i="22"/>
  <c r="W82" i="22"/>
  <c r="W87" i="22"/>
  <c r="W89" i="22"/>
  <c r="W94" i="22"/>
  <c r="W96" i="22"/>
  <c r="V94" i="22"/>
  <c r="V88" i="22"/>
  <c r="V76" i="22"/>
  <c r="R76" i="22" s="1"/>
  <c r="V74" i="22"/>
  <c r="V58" i="22"/>
  <c r="V56" i="22"/>
  <c r="V54" i="22"/>
  <c r="V52" i="22"/>
  <c r="R52" i="22" s="1"/>
  <c r="V46" i="22"/>
  <c r="V44" i="22"/>
  <c r="V42" i="22"/>
  <c r="V40" i="22"/>
  <c r="S40" i="22" s="1"/>
  <c r="V38" i="22"/>
  <c r="V34" i="22"/>
  <c r="V32" i="22"/>
  <c r="V28" i="22"/>
  <c r="V26" i="22"/>
  <c r="V20" i="22"/>
  <c r="AG5" i="22"/>
  <c r="AG6" i="22"/>
  <c r="AG7" i="22"/>
  <c r="AG8" i="22"/>
  <c r="AG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AG36" i="22"/>
  <c r="AG37" i="22"/>
  <c r="AG38" i="22"/>
  <c r="AG39" i="22"/>
  <c r="AG40" i="22"/>
  <c r="AG41" i="22"/>
  <c r="AG42" i="22"/>
  <c r="AG43" i="22"/>
  <c r="AG44" i="22"/>
  <c r="AG45" i="22"/>
  <c r="AG46" i="22"/>
  <c r="AG47" i="22"/>
  <c r="AG48" i="22"/>
  <c r="AG49" i="22"/>
  <c r="AG50" i="22"/>
  <c r="AG51" i="22"/>
  <c r="AG52" i="22"/>
  <c r="AG53" i="22"/>
  <c r="AG54" i="22"/>
  <c r="AG55" i="22"/>
  <c r="AG56" i="22"/>
  <c r="AG57" i="22"/>
  <c r="AG58" i="22"/>
  <c r="AG59" i="22"/>
  <c r="AG60" i="22"/>
  <c r="AG61" i="22"/>
  <c r="AG62" i="22"/>
  <c r="AG63" i="22"/>
  <c r="AG64" i="22"/>
  <c r="AG65" i="22"/>
  <c r="AG66" i="22"/>
  <c r="AG67" i="22"/>
  <c r="AG68" i="22"/>
  <c r="AG69" i="22"/>
  <c r="AG70" i="22"/>
  <c r="AG71" i="22"/>
  <c r="AG72" i="22"/>
  <c r="AG73" i="22"/>
  <c r="AG74" i="22"/>
  <c r="AG75" i="22"/>
  <c r="AG76" i="22"/>
  <c r="AG77" i="22"/>
  <c r="AG78" i="22"/>
  <c r="AG79" i="22"/>
  <c r="AG80" i="22"/>
  <c r="AG81" i="22"/>
  <c r="AG82" i="22"/>
  <c r="AG83" i="22"/>
  <c r="AG84" i="22"/>
  <c r="AG85" i="22"/>
  <c r="AG86" i="22"/>
  <c r="AG87" i="22"/>
  <c r="AG88" i="22"/>
  <c r="AG89" i="22"/>
  <c r="AG90" i="22"/>
  <c r="AG91" i="22"/>
  <c r="AG92" i="22"/>
  <c r="AG93" i="22"/>
  <c r="AG94" i="22"/>
  <c r="AG95" i="22"/>
  <c r="AG96" i="22"/>
  <c r="AG97" i="22"/>
  <c r="AG98" i="22"/>
  <c r="AG99" i="22"/>
  <c r="AG100" i="22"/>
  <c r="AG101" i="22"/>
  <c r="AG102" i="22"/>
  <c r="AG103" i="22"/>
  <c r="AG104" i="22"/>
  <c r="W206" i="22"/>
  <c r="W205" i="22"/>
  <c r="AI5" i="22"/>
  <c r="AI6" i="22"/>
  <c r="AI110" i="22" s="1"/>
  <c r="AC20" i="22" s="1"/>
  <c r="AI7" i="22"/>
  <c r="AI8" i="22"/>
  <c r="AI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52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72" i="22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88" i="22"/>
  <c r="AI89" i="22"/>
  <c r="AI90" i="22"/>
  <c r="AI91" i="22"/>
  <c r="AI92" i="22"/>
  <c r="AI93" i="22"/>
  <c r="AI94" i="22"/>
  <c r="AI95" i="22"/>
  <c r="AI96" i="22"/>
  <c r="AI97" i="22"/>
  <c r="AI98" i="22"/>
  <c r="AI99" i="22"/>
  <c r="AI100" i="22"/>
  <c r="AI101" i="22"/>
  <c r="AI102" i="22"/>
  <c r="AI103" i="22"/>
  <c r="AI104" i="22"/>
  <c r="AH5" i="22"/>
  <c r="AH110" i="22"/>
  <c r="AC18" i="22" s="1"/>
  <c r="AH6" i="22"/>
  <c r="AH7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H76" i="22"/>
  <c r="AH77" i="22"/>
  <c r="AH78" i="22"/>
  <c r="AH79" i="22"/>
  <c r="AH80" i="22"/>
  <c r="AH81" i="22"/>
  <c r="AH82" i="22"/>
  <c r="AH83" i="22"/>
  <c r="AH84" i="22"/>
  <c r="AH85" i="22"/>
  <c r="AH86" i="22"/>
  <c r="AH87" i="22"/>
  <c r="AH88" i="22"/>
  <c r="AH89" i="22"/>
  <c r="AH90" i="22"/>
  <c r="AH91" i="22"/>
  <c r="AH92" i="22"/>
  <c r="AH93" i="22"/>
  <c r="AH94" i="22"/>
  <c r="AH95" i="22"/>
  <c r="AH96" i="22"/>
  <c r="AH97" i="22"/>
  <c r="AH98" i="22"/>
  <c r="AH99" i="22"/>
  <c r="AH100" i="22"/>
  <c r="AH101" i="22"/>
  <c r="AH102" i="22"/>
  <c r="AH103" i="22"/>
  <c r="AH104" i="22"/>
  <c r="AK5" i="22"/>
  <c r="AK6" i="22"/>
  <c r="AK7" i="22"/>
  <c r="AK8" i="22"/>
  <c r="AK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42" i="22"/>
  <c r="AK43" i="22"/>
  <c r="AK44" i="22"/>
  <c r="AK45" i="22"/>
  <c r="AK46" i="22"/>
  <c r="AK47" i="22"/>
  <c r="AK48" i="22"/>
  <c r="AK49" i="22"/>
  <c r="AK50" i="22"/>
  <c r="AK51" i="22"/>
  <c r="AK52" i="22"/>
  <c r="AK53" i="22"/>
  <c r="AK54" i="22"/>
  <c r="AK55" i="22"/>
  <c r="AK56" i="22"/>
  <c r="AK57" i="22"/>
  <c r="AK58" i="22"/>
  <c r="AK59" i="22"/>
  <c r="AK60" i="22"/>
  <c r="AK61" i="22"/>
  <c r="AK62" i="22"/>
  <c r="AK63" i="22"/>
  <c r="AK64" i="22"/>
  <c r="AK65" i="22"/>
  <c r="AK66" i="22"/>
  <c r="AK67" i="22"/>
  <c r="AK68" i="22"/>
  <c r="AK69" i="22"/>
  <c r="AK70" i="22"/>
  <c r="AK71" i="22"/>
  <c r="AK72" i="22"/>
  <c r="AK73" i="22"/>
  <c r="AK74" i="22"/>
  <c r="AK75" i="22"/>
  <c r="AK76" i="22"/>
  <c r="AK77" i="22"/>
  <c r="AK78" i="22"/>
  <c r="AK79" i="22"/>
  <c r="AK80" i="22"/>
  <c r="AK81" i="22"/>
  <c r="AK82" i="22"/>
  <c r="AK83" i="22"/>
  <c r="AK84" i="22"/>
  <c r="AK85" i="22"/>
  <c r="AK86" i="22"/>
  <c r="AK87" i="22"/>
  <c r="AK88" i="22"/>
  <c r="AK89" i="22"/>
  <c r="AK90" i="22"/>
  <c r="AK91" i="22"/>
  <c r="AK92" i="22"/>
  <c r="AK93" i="22"/>
  <c r="AK94" i="22"/>
  <c r="AK95" i="22"/>
  <c r="AK96" i="22"/>
  <c r="AK97" i="22"/>
  <c r="AK98" i="22"/>
  <c r="AK99" i="22"/>
  <c r="AK100" i="22"/>
  <c r="AK101" i="22"/>
  <c r="AK102" i="22"/>
  <c r="AK103" i="22"/>
  <c r="AK104" i="22"/>
  <c r="AJ5" i="22"/>
  <c r="AJ6" i="22"/>
  <c r="AJ110" i="22" s="1"/>
  <c r="AC21" i="22" s="1"/>
  <c r="AJ7" i="22"/>
  <c r="AJ8" i="22"/>
  <c r="AJ9" i="22"/>
  <c r="AJ10" i="22"/>
  <c r="AJ11" i="22"/>
  <c r="AJ12" i="22"/>
  <c r="AJ13" i="22"/>
  <c r="AJ14" i="22"/>
  <c r="AJ15" i="22"/>
  <c r="AJ16" i="22"/>
  <c r="AJ17" i="22"/>
  <c r="AJ18" i="22"/>
  <c r="AJ19" i="22"/>
  <c r="AJ20" i="22"/>
  <c r="AJ21" i="22"/>
  <c r="AJ22" i="22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J45" i="22"/>
  <c r="AJ46" i="22"/>
  <c r="AJ47" i="22"/>
  <c r="AJ48" i="22"/>
  <c r="AJ49" i="22"/>
  <c r="AJ50" i="22"/>
  <c r="AJ51" i="22"/>
  <c r="AJ52" i="22"/>
  <c r="AJ53" i="22"/>
  <c r="AJ54" i="22"/>
  <c r="AJ55" i="22"/>
  <c r="AJ56" i="22"/>
  <c r="AJ57" i="22"/>
  <c r="AJ58" i="22"/>
  <c r="AJ59" i="22"/>
  <c r="AJ60" i="22"/>
  <c r="AJ61" i="22"/>
  <c r="AJ62" i="22"/>
  <c r="AJ63" i="22"/>
  <c r="AJ64" i="22"/>
  <c r="AJ65" i="22"/>
  <c r="AJ66" i="22"/>
  <c r="AJ67" i="22"/>
  <c r="AJ68" i="22"/>
  <c r="AJ69" i="22"/>
  <c r="AJ70" i="22"/>
  <c r="AJ71" i="22"/>
  <c r="AJ72" i="22"/>
  <c r="AJ73" i="22"/>
  <c r="AJ74" i="22"/>
  <c r="AJ75" i="22"/>
  <c r="AJ76" i="22"/>
  <c r="AJ77" i="22"/>
  <c r="AJ78" i="22"/>
  <c r="AJ79" i="22"/>
  <c r="AJ80" i="22"/>
  <c r="AJ81" i="22"/>
  <c r="AJ82" i="22"/>
  <c r="AJ83" i="22"/>
  <c r="AJ84" i="22"/>
  <c r="AJ85" i="22"/>
  <c r="AJ86" i="22"/>
  <c r="AJ87" i="22"/>
  <c r="AJ88" i="22"/>
  <c r="AJ89" i="22"/>
  <c r="AJ90" i="22"/>
  <c r="AJ91" i="22"/>
  <c r="AJ92" i="22"/>
  <c r="AJ93" i="22"/>
  <c r="AJ94" i="22"/>
  <c r="AJ95" i="22"/>
  <c r="AJ96" i="22"/>
  <c r="AJ97" i="22"/>
  <c r="AJ98" i="22"/>
  <c r="AJ99" i="22"/>
  <c r="AJ100" i="22"/>
  <c r="AJ101" i="22"/>
  <c r="AJ102" i="22"/>
  <c r="AJ103" i="22"/>
  <c r="AJ104" i="22"/>
  <c r="Q28" i="38"/>
  <c r="P28" i="38"/>
  <c r="O28" i="38"/>
  <c r="Q21" i="38"/>
  <c r="P21" i="38"/>
  <c r="O21" i="38"/>
  <c r="Q15" i="38"/>
  <c r="P15" i="38"/>
  <c r="O15" i="38"/>
  <c r="Q9" i="38"/>
  <c r="P9" i="38"/>
  <c r="O9" i="38"/>
  <c r="Q75" i="22"/>
  <c r="AA110" i="22"/>
  <c r="W6" i="22"/>
  <c r="W10" i="22"/>
  <c r="W14" i="22"/>
  <c r="W18" i="22"/>
  <c r="W22" i="22"/>
  <c r="W90" i="22"/>
  <c r="W98" i="22"/>
  <c r="W62" i="22"/>
  <c r="W66" i="22"/>
  <c r="W70" i="22"/>
  <c r="W86" i="22"/>
  <c r="W102" i="22"/>
  <c r="AG110" i="22"/>
  <c r="AC17" i="22" s="1"/>
  <c r="AC19" i="22" s="1"/>
  <c r="W9" i="22"/>
  <c r="W13" i="22"/>
  <c r="W17" i="22"/>
  <c r="W32" i="22"/>
  <c r="W37" i="22"/>
  <c r="W41" i="22"/>
  <c r="W45" i="22"/>
  <c r="W49" i="22"/>
  <c r="W53" i="22"/>
  <c r="W57" i="22"/>
  <c r="W64" i="22"/>
  <c r="W68" i="22"/>
  <c r="W76" i="22"/>
  <c r="W85" i="22"/>
  <c r="W88" i="22"/>
  <c r="W93" i="22"/>
  <c r="W104" i="22"/>
  <c r="W8" i="22"/>
  <c r="W12" i="22"/>
  <c r="W16" i="22"/>
  <c r="W40" i="22"/>
  <c r="W44" i="22"/>
  <c r="W52" i="22"/>
  <c r="W56" i="22"/>
  <c r="W65" i="22"/>
  <c r="W69" i="22"/>
  <c r="W73" i="22"/>
  <c r="W77" i="22"/>
  <c r="W92" i="22"/>
  <c r="W97" i="22"/>
  <c r="W101" i="22"/>
  <c r="W105" i="22"/>
  <c r="V30" i="22"/>
  <c r="V81" i="22"/>
  <c r="V106" i="22"/>
  <c r="V82" i="22"/>
  <c r="V50" i="22"/>
  <c r="V25" i="22"/>
  <c r="V102" i="22"/>
  <c r="Q102" i="22" s="1"/>
  <c r="V98" i="22"/>
  <c r="V90" i="22"/>
  <c r="V86" i="22"/>
  <c r="V77" i="22"/>
  <c r="V70" i="22"/>
  <c r="V66" i="22"/>
  <c r="V62" i="22"/>
  <c r="V57" i="22"/>
  <c r="V53" i="22"/>
  <c r="V45" i="22"/>
  <c r="V41" i="22"/>
  <c r="V37" i="22"/>
  <c r="V33" i="22"/>
  <c r="V22" i="22"/>
  <c r="V18" i="22"/>
  <c r="V14" i="22"/>
  <c r="V10" i="22"/>
  <c r="V6" i="22"/>
  <c r="W7" i="22"/>
  <c r="W11" i="22"/>
  <c r="W15" i="22"/>
  <c r="W19" i="22"/>
  <c r="W23" i="22"/>
  <c r="W27" i="22"/>
  <c r="W35" i="22"/>
  <c r="W39" i="22"/>
  <c r="W43" i="22"/>
  <c r="W47" i="22"/>
  <c r="W51" i="22"/>
  <c r="W55" i="22"/>
  <c r="W83" i="22"/>
  <c r="V87" i="22"/>
  <c r="W91" i="22"/>
  <c r="T99" i="22"/>
  <c r="W24" i="22"/>
  <c r="W28" i="22"/>
  <c r="W33" i="22"/>
  <c r="W63" i="22"/>
  <c r="W67" i="22"/>
  <c r="W75" i="22"/>
  <c r="W84" i="22"/>
  <c r="W95" i="22"/>
  <c r="W103" i="22"/>
  <c r="V61" i="22"/>
  <c r="V89" i="22"/>
  <c r="Q89" i="22" s="1"/>
  <c r="V100" i="22"/>
  <c r="R100" i="22" s="1"/>
  <c r="V96" i="22"/>
  <c r="R96" i="22" s="1"/>
  <c r="V80" i="22"/>
  <c r="R80" i="22" s="1"/>
  <c r="V78" i="22"/>
  <c r="Q78" i="22" s="1"/>
  <c r="V71" i="22"/>
  <c r="R71" i="22" s="1"/>
  <c r="T71" i="22" s="1"/>
  <c r="V59" i="22"/>
  <c r="V48" i="22"/>
  <c r="R48" i="22" s="1"/>
  <c r="T48" i="22" s="1"/>
  <c r="V29" i="22"/>
  <c r="R29" i="22" s="1"/>
  <c r="V21" i="22"/>
  <c r="Q21" i="22" s="1"/>
  <c r="V105" i="22"/>
  <c r="R105" i="22" s="1"/>
  <c r="T105" i="22" s="1"/>
  <c r="V103" i="22"/>
  <c r="R103" i="22" s="1"/>
  <c r="V101" i="22"/>
  <c r="V97" i="22"/>
  <c r="V93" i="22"/>
  <c r="V91" i="22"/>
  <c r="V85" i="22"/>
  <c r="R85" i="22" s="1"/>
  <c r="V83" i="22"/>
  <c r="V73" i="22"/>
  <c r="R73" i="22" s="1"/>
  <c r="V69" i="22"/>
  <c r="R69" i="22" s="1"/>
  <c r="T69" i="22" s="1"/>
  <c r="V67" i="22"/>
  <c r="R67" i="22" s="1"/>
  <c r="V65" i="22"/>
  <c r="V63" i="22"/>
  <c r="R63" i="22" s="1"/>
  <c r="V49" i="22"/>
  <c r="V35" i="22"/>
  <c r="V23" i="22"/>
  <c r="V19" i="22"/>
  <c r="S19" i="22" s="1"/>
  <c r="V17" i="22"/>
  <c r="R17" i="22" s="1"/>
  <c r="T17" i="22" s="1"/>
  <c r="V15" i="22"/>
  <c r="S15" i="22" s="1"/>
  <c r="V13" i="22"/>
  <c r="V11" i="22"/>
  <c r="R11" i="22" s="1"/>
  <c r="V9" i="22"/>
  <c r="V7" i="22"/>
  <c r="V5" i="22"/>
  <c r="Q105" i="22"/>
  <c r="W58" i="22"/>
  <c r="W46" i="22"/>
  <c r="W38" i="22"/>
  <c r="W26" i="22"/>
  <c r="Q13" i="22"/>
  <c r="Q65" i="22"/>
  <c r="Q97" i="22"/>
  <c r="W74" i="22"/>
  <c r="W54" i="22"/>
  <c r="W42" i="22"/>
  <c r="W5" i="22"/>
  <c r="AC32" i="22"/>
  <c r="O114" i="23"/>
  <c r="AC31" i="23" s="1"/>
  <c r="O114" i="37"/>
  <c r="AC31" i="37" s="1"/>
  <c r="Q69" i="22" l="1"/>
  <c r="Q99" i="22"/>
  <c r="Q29" i="22"/>
  <c r="T15" i="22"/>
  <c r="Q43" i="22"/>
  <c r="Q5" i="22"/>
  <c r="R5" i="22"/>
  <c r="T5" i="22" s="1"/>
  <c r="U5" i="22" s="1"/>
  <c r="Q9" i="22"/>
  <c r="R9" i="22"/>
  <c r="T9" i="22" s="1"/>
  <c r="Q35" i="22"/>
  <c r="R35" i="22"/>
  <c r="T35" i="22" s="1"/>
  <c r="Q93" i="22"/>
  <c r="R93" i="22"/>
  <c r="T93" i="22" s="1"/>
  <c r="Q101" i="22"/>
  <c r="R101" i="22"/>
  <c r="T101" i="22" s="1"/>
  <c r="R59" i="22"/>
  <c r="T59" i="22" s="1"/>
  <c r="Q61" i="22"/>
  <c r="R61" i="22"/>
  <c r="T61" i="22" s="1"/>
  <c r="Q87" i="22"/>
  <c r="R87" i="22"/>
  <c r="T87" i="22" s="1"/>
  <c r="Q10" i="22"/>
  <c r="R10" i="22"/>
  <c r="T10" i="22" s="1"/>
  <c r="Q18" i="22"/>
  <c r="R18" i="22"/>
  <c r="T18" i="22" s="1"/>
  <c r="Q33" i="22"/>
  <c r="R33" i="22"/>
  <c r="Q41" i="22"/>
  <c r="R41" i="22"/>
  <c r="T41" i="22" s="1"/>
  <c r="Q53" i="22"/>
  <c r="R53" i="22"/>
  <c r="Q62" i="22"/>
  <c r="R62" i="22"/>
  <c r="T62" i="22" s="1"/>
  <c r="Q70" i="22"/>
  <c r="R70" i="22"/>
  <c r="T70" i="22" s="1"/>
  <c r="Q86" i="22"/>
  <c r="R86" i="22"/>
  <c r="Q98" i="22"/>
  <c r="S98" i="22"/>
  <c r="T98" i="22" s="1"/>
  <c r="Q25" i="22"/>
  <c r="R25" i="22"/>
  <c r="T25" i="22" s="1"/>
  <c r="Q82" i="22"/>
  <c r="S82" i="22"/>
  <c r="Q81" i="22"/>
  <c r="R81" i="22"/>
  <c r="T81" i="22" s="1"/>
  <c r="Q20" i="22"/>
  <c r="S20" i="22"/>
  <c r="T20" i="22" s="1"/>
  <c r="Q28" i="22"/>
  <c r="S28" i="22"/>
  <c r="T28" i="22" s="1"/>
  <c r="Q34" i="22"/>
  <c r="R34" i="22"/>
  <c r="Q44" i="22"/>
  <c r="R44" i="22"/>
  <c r="Q56" i="22"/>
  <c r="R56" i="22"/>
  <c r="T56" i="22" s="1"/>
  <c r="Q74" i="22"/>
  <c r="R74" i="22"/>
  <c r="T74" i="22" s="1"/>
  <c r="Q88" i="22"/>
  <c r="S88" i="22"/>
  <c r="Q72" i="22"/>
  <c r="R72" i="22"/>
  <c r="Q36" i="22"/>
  <c r="R36" i="22"/>
  <c r="Q95" i="22"/>
  <c r="R95" i="22"/>
  <c r="T95" i="22" s="1"/>
  <c r="Q68" i="22"/>
  <c r="R68" i="22"/>
  <c r="Q55" i="22"/>
  <c r="R55" i="22"/>
  <c r="T55" i="22" s="1"/>
  <c r="Q47" i="22"/>
  <c r="R47" i="22"/>
  <c r="Q39" i="22"/>
  <c r="R39" i="22"/>
  <c r="T39" i="22" s="1"/>
  <c r="Q27" i="22"/>
  <c r="R27" i="22"/>
  <c r="T27" i="22" s="1"/>
  <c r="Q16" i="22"/>
  <c r="S16" i="22"/>
  <c r="Q8" i="22"/>
  <c r="Q85" i="22"/>
  <c r="Q7" i="22"/>
  <c r="R7" i="22"/>
  <c r="T7" i="22" s="1"/>
  <c r="Q15" i="22"/>
  <c r="Q23" i="22"/>
  <c r="R23" i="22"/>
  <c r="T23" i="22" s="1"/>
  <c r="Q49" i="22"/>
  <c r="R49" i="22"/>
  <c r="T49" i="22" s="1"/>
  <c r="S65" i="22"/>
  <c r="T65" i="22" s="1"/>
  <c r="Q91" i="22"/>
  <c r="R91" i="22"/>
  <c r="T91" i="22" s="1"/>
  <c r="R97" i="22"/>
  <c r="T97" i="22" s="1"/>
  <c r="R21" i="22"/>
  <c r="T21" i="22" s="1"/>
  <c r="Q48" i="22"/>
  <c r="Q59" i="22"/>
  <c r="Q71" i="22"/>
  <c r="Q6" i="22"/>
  <c r="R6" i="22"/>
  <c r="T6" i="22" s="1"/>
  <c r="Q14" i="22"/>
  <c r="R14" i="22"/>
  <c r="T14" i="22" s="1"/>
  <c r="Q22" i="22"/>
  <c r="S22" i="22"/>
  <c r="T22" i="22" s="1"/>
  <c r="Q37" i="22"/>
  <c r="R37" i="22"/>
  <c r="T37" i="22" s="1"/>
  <c r="Q45" i="22"/>
  <c r="R45" i="22"/>
  <c r="T45" i="22" s="1"/>
  <c r="Q57" i="22"/>
  <c r="R57" i="22"/>
  <c r="T57" i="22" s="1"/>
  <c r="Q66" i="22"/>
  <c r="S66" i="22"/>
  <c r="Q77" i="22"/>
  <c r="S77" i="22"/>
  <c r="T77" i="22" s="1"/>
  <c r="Q90" i="22"/>
  <c r="R90" i="22"/>
  <c r="T90" i="22" s="1"/>
  <c r="Q50" i="22"/>
  <c r="R50" i="22"/>
  <c r="T50" i="22" s="1"/>
  <c r="Q106" i="22"/>
  <c r="R106" i="22"/>
  <c r="T106" i="22" s="1"/>
  <c r="Q30" i="22"/>
  <c r="S30" i="22"/>
  <c r="T30" i="22" s="1"/>
  <c r="Q26" i="22"/>
  <c r="S26" i="22"/>
  <c r="T26" i="22" s="1"/>
  <c r="Q32" i="22"/>
  <c r="R32" i="22"/>
  <c r="T32" i="22" s="1"/>
  <c r="Q38" i="22"/>
  <c r="R38" i="22"/>
  <c r="T38" i="22" s="1"/>
  <c r="Q42" i="22"/>
  <c r="R42" i="22"/>
  <c r="T42" i="22" s="1"/>
  <c r="Q46" i="22"/>
  <c r="R46" i="22"/>
  <c r="T46" i="22" s="1"/>
  <c r="Q54" i="22"/>
  <c r="R54" i="22"/>
  <c r="T54" i="22" s="1"/>
  <c r="Q58" i="22"/>
  <c r="R58" i="22"/>
  <c r="T58" i="22" s="1"/>
  <c r="Q94" i="22"/>
  <c r="R94" i="22"/>
  <c r="T94" i="22" s="1"/>
  <c r="T34" i="22"/>
  <c r="T29" i="22"/>
  <c r="Q107" i="22"/>
  <c r="R107" i="22"/>
  <c r="T107" i="22" s="1"/>
  <c r="Q79" i="22"/>
  <c r="S79" i="22"/>
  <c r="T79" i="22" s="1"/>
  <c r="Q60" i="22"/>
  <c r="R60" i="22"/>
  <c r="Q92" i="22"/>
  <c r="R92" i="22"/>
  <c r="T92" i="22" s="1"/>
  <c r="Q64" i="22"/>
  <c r="R64" i="22"/>
  <c r="T64" i="22" s="1"/>
  <c r="Q51" i="22"/>
  <c r="R51" i="22"/>
  <c r="T51" i="22" s="1"/>
  <c r="Q31" i="22"/>
  <c r="R31" i="22"/>
  <c r="Q24" i="22"/>
  <c r="R24" i="22"/>
  <c r="T24" i="22" s="1"/>
  <c r="T33" i="22"/>
  <c r="T66" i="22"/>
  <c r="T73" i="22"/>
  <c r="T85" i="22"/>
  <c r="T72" i="22"/>
  <c r="T75" i="22"/>
  <c r="T63" i="22"/>
  <c r="T43" i="22"/>
  <c r="T53" i="22"/>
  <c r="T86" i="22"/>
  <c r="T82" i="22"/>
  <c r="Q63" i="22"/>
  <c r="T60" i="22"/>
  <c r="T36" i="22"/>
  <c r="T31" i="22"/>
  <c r="T68" i="22"/>
  <c r="Q11" i="22"/>
  <c r="T11" i="22"/>
  <c r="Q67" i="22"/>
  <c r="T67" i="22"/>
  <c r="Q103" i="22"/>
  <c r="T103" i="22"/>
  <c r="T96" i="22"/>
  <c r="Q96" i="22"/>
  <c r="O114" i="22"/>
  <c r="AC31" i="22" s="1"/>
  <c r="Q17" i="22"/>
  <c r="Q73" i="22"/>
  <c r="Q19" i="22"/>
  <c r="T19" i="22"/>
  <c r="Q83" i="22"/>
  <c r="Q80" i="22"/>
  <c r="Q100" i="22"/>
  <c r="T100" i="22"/>
  <c r="Q40" i="22"/>
  <c r="T40" i="22"/>
  <c r="Q52" i="22"/>
  <c r="T52" i="22"/>
  <c r="Q84" i="22"/>
  <c r="T84" i="22"/>
  <c r="T47" i="22"/>
  <c r="T88" i="22"/>
  <c r="T44" i="22"/>
  <c r="T16" i="22"/>
  <c r="Q76" i="22"/>
  <c r="T76" i="22"/>
  <c r="Q12" i="22"/>
  <c r="T12" i="22"/>
  <c r="U103" i="39"/>
  <c r="V103" i="39" s="1"/>
  <c r="O103" i="39"/>
  <c r="P103" i="39" s="1"/>
  <c r="L103" i="39"/>
  <c r="M103" i="39" s="1"/>
  <c r="R103" i="39"/>
  <c r="S103" i="39" s="1"/>
  <c r="R99" i="39"/>
  <c r="S99" i="39" s="1"/>
  <c r="L99" i="39"/>
  <c r="M99" i="39" s="1"/>
  <c r="O99" i="39"/>
  <c r="P99" i="39" s="1"/>
  <c r="U99" i="39"/>
  <c r="V99" i="39" s="1"/>
  <c r="U96" i="39"/>
  <c r="V96" i="39" s="1"/>
  <c r="O96" i="39"/>
  <c r="P96" i="39" s="1"/>
  <c r="R96" i="39"/>
  <c r="S96" i="39" s="1"/>
  <c r="L96" i="39"/>
  <c r="M96" i="39" s="1"/>
  <c r="R94" i="39"/>
  <c r="S94" i="39" s="1"/>
  <c r="L94" i="39"/>
  <c r="M94" i="39" s="1"/>
  <c r="U94" i="39"/>
  <c r="V94" i="39" s="1"/>
  <c r="O94" i="39"/>
  <c r="P94" i="39" s="1"/>
  <c r="U90" i="39"/>
  <c r="V90" i="39" s="1"/>
  <c r="O90" i="39"/>
  <c r="P90" i="39" s="1"/>
  <c r="L90" i="39"/>
  <c r="M90" i="39" s="1"/>
  <c r="R90" i="39"/>
  <c r="S90" i="39" s="1"/>
  <c r="R86" i="39"/>
  <c r="S86" i="39" s="1"/>
  <c r="L86" i="39"/>
  <c r="M86" i="39" s="1"/>
  <c r="O86" i="39"/>
  <c r="P86" i="39" s="1"/>
  <c r="U86" i="39"/>
  <c r="V86" i="39" s="1"/>
  <c r="U81" i="39"/>
  <c r="V81" i="39" s="1"/>
  <c r="O81" i="39"/>
  <c r="P81" i="39" s="1"/>
  <c r="R81" i="39"/>
  <c r="S81" i="39" s="1"/>
  <c r="L81" i="39"/>
  <c r="M81" i="39" s="1"/>
  <c r="R78" i="39"/>
  <c r="S78" i="39" s="1"/>
  <c r="L78" i="39"/>
  <c r="M78" i="39" s="1"/>
  <c r="U78" i="39"/>
  <c r="V78" i="39" s="1"/>
  <c r="O78" i="39"/>
  <c r="P78" i="39" s="1"/>
  <c r="U74" i="39"/>
  <c r="V74" i="39" s="1"/>
  <c r="O74" i="39"/>
  <c r="P74" i="39" s="1"/>
  <c r="L74" i="39"/>
  <c r="M74" i="39" s="1"/>
  <c r="R74" i="39"/>
  <c r="S74" i="39" s="1"/>
  <c r="U102" i="39"/>
  <c r="V102" i="39" s="1"/>
  <c r="R102" i="39"/>
  <c r="S102" i="39" s="1"/>
  <c r="O102" i="39"/>
  <c r="P102" i="39" s="1"/>
  <c r="L102" i="39"/>
  <c r="M102" i="39" s="1"/>
  <c r="U87" i="39"/>
  <c r="V87" i="39" s="1"/>
  <c r="R87" i="39"/>
  <c r="S87" i="39" s="1"/>
  <c r="O87" i="39"/>
  <c r="P87" i="39" s="1"/>
  <c r="L87" i="39"/>
  <c r="M87" i="39" s="1"/>
  <c r="U73" i="39"/>
  <c r="V73" i="39" s="1"/>
  <c r="R73" i="39"/>
  <c r="S73" i="39" s="1"/>
  <c r="O73" i="39"/>
  <c r="P73" i="39" s="1"/>
  <c r="L73" i="39"/>
  <c r="M73" i="39" s="1"/>
  <c r="U71" i="39"/>
  <c r="V71" i="39" s="1"/>
  <c r="O71" i="39"/>
  <c r="P71" i="39" s="1"/>
  <c r="L71" i="39"/>
  <c r="M71" i="39" s="1"/>
  <c r="R71" i="39"/>
  <c r="S71" i="39" s="1"/>
  <c r="R65" i="39"/>
  <c r="S65" i="39" s="1"/>
  <c r="L65" i="39"/>
  <c r="M65" i="39" s="1"/>
  <c r="O65" i="39"/>
  <c r="P65" i="39" s="1"/>
  <c r="U65" i="39"/>
  <c r="V65" i="39" s="1"/>
  <c r="U59" i="39"/>
  <c r="V59" i="39" s="1"/>
  <c r="O59" i="39"/>
  <c r="P59" i="39" s="1"/>
  <c r="R59" i="39"/>
  <c r="S59" i="39" s="1"/>
  <c r="L59" i="39"/>
  <c r="M59" i="39" s="1"/>
  <c r="R54" i="39"/>
  <c r="S54" i="39" s="1"/>
  <c r="L54" i="39"/>
  <c r="M54" i="39" s="1"/>
  <c r="U54" i="39"/>
  <c r="V54" i="39" s="1"/>
  <c r="O54" i="39"/>
  <c r="P54" i="39" s="1"/>
  <c r="U52" i="39"/>
  <c r="V52" i="39" s="1"/>
  <c r="O52" i="39"/>
  <c r="P52" i="39" s="1"/>
  <c r="L52" i="39"/>
  <c r="M52" i="39" s="1"/>
  <c r="R52" i="39"/>
  <c r="S52" i="39" s="1"/>
  <c r="R49" i="39"/>
  <c r="S49" i="39" s="1"/>
  <c r="L49" i="39"/>
  <c r="M49" i="39" s="1"/>
  <c r="O49" i="39"/>
  <c r="P49" i="39" s="1"/>
  <c r="U49" i="39"/>
  <c r="V49" i="39" s="1"/>
  <c r="U47" i="39"/>
  <c r="V47" i="39" s="1"/>
  <c r="O47" i="39"/>
  <c r="P47" i="39" s="1"/>
  <c r="R47" i="39"/>
  <c r="S47" i="39" s="1"/>
  <c r="L47" i="39"/>
  <c r="M47" i="39" s="1"/>
  <c r="R38" i="39"/>
  <c r="S38" i="39" s="1"/>
  <c r="L38" i="39"/>
  <c r="M38" i="39" s="1"/>
  <c r="U38" i="39"/>
  <c r="V38" i="39" s="1"/>
  <c r="O38" i="39"/>
  <c r="P38" i="39" s="1"/>
  <c r="U36" i="39"/>
  <c r="V36" i="39" s="1"/>
  <c r="O36" i="39"/>
  <c r="P36" i="39" s="1"/>
  <c r="L36" i="39"/>
  <c r="M36" i="39" s="1"/>
  <c r="R36" i="39"/>
  <c r="S36" i="39" s="1"/>
  <c r="R34" i="39"/>
  <c r="S34" i="39" s="1"/>
  <c r="L34" i="39"/>
  <c r="M34" i="39" s="1"/>
  <c r="O34" i="39"/>
  <c r="P34" i="39" s="1"/>
  <c r="U34" i="39"/>
  <c r="V34" i="39" s="1"/>
  <c r="U32" i="39"/>
  <c r="V32" i="39" s="1"/>
  <c r="O32" i="39"/>
  <c r="P32" i="39" s="1"/>
  <c r="R32" i="39"/>
  <c r="S32" i="39" s="1"/>
  <c r="L32" i="39"/>
  <c r="M32" i="39" s="1"/>
  <c r="R29" i="39"/>
  <c r="S29" i="39" s="1"/>
  <c r="L29" i="39"/>
  <c r="M29" i="39" s="1"/>
  <c r="U29" i="39"/>
  <c r="V29" i="39" s="1"/>
  <c r="O29" i="39"/>
  <c r="P29" i="39" s="1"/>
  <c r="U20" i="39"/>
  <c r="V20" i="39" s="1"/>
  <c r="O20" i="39"/>
  <c r="P20" i="39" s="1"/>
  <c r="R20" i="39"/>
  <c r="S20" i="39" s="1"/>
  <c r="L20" i="39"/>
  <c r="M20" i="39" s="1"/>
  <c r="U104" i="39"/>
  <c r="V104" i="39" s="1"/>
  <c r="R104" i="39"/>
  <c r="S104" i="39" s="1"/>
  <c r="O104" i="39"/>
  <c r="P104" i="39" s="1"/>
  <c r="L104" i="39"/>
  <c r="M104" i="39" s="1"/>
  <c r="U91" i="39"/>
  <c r="V91" i="39" s="1"/>
  <c r="R91" i="39"/>
  <c r="S91" i="39" s="1"/>
  <c r="O91" i="39"/>
  <c r="P91" i="39" s="1"/>
  <c r="L91" i="39"/>
  <c r="M91" i="39" s="1"/>
  <c r="U76" i="39"/>
  <c r="V76" i="39" s="1"/>
  <c r="R76" i="39"/>
  <c r="S76" i="39" s="1"/>
  <c r="O76" i="39"/>
  <c r="P76" i="39" s="1"/>
  <c r="L76" i="39"/>
  <c r="M76" i="39" s="1"/>
  <c r="U66" i="39"/>
  <c r="V66" i="39" s="1"/>
  <c r="R66" i="39"/>
  <c r="S66" i="39" s="1"/>
  <c r="O66" i="39"/>
  <c r="P66" i="39" s="1"/>
  <c r="L66" i="39"/>
  <c r="M66" i="39" s="1"/>
  <c r="U50" i="39"/>
  <c r="V50" i="39" s="1"/>
  <c r="R50" i="39"/>
  <c r="S50" i="39" s="1"/>
  <c r="O50" i="39"/>
  <c r="P50" i="39" s="1"/>
  <c r="L50" i="39"/>
  <c r="M50" i="39" s="1"/>
  <c r="U35" i="39"/>
  <c r="V35" i="39" s="1"/>
  <c r="R35" i="39"/>
  <c r="S35" i="39" s="1"/>
  <c r="O35" i="39"/>
  <c r="P35" i="39" s="1"/>
  <c r="L35" i="39"/>
  <c r="M35" i="39" s="1"/>
  <c r="U97" i="39"/>
  <c r="V97" i="39" s="1"/>
  <c r="R97" i="39"/>
  <c r="S97" i="39" s="1"/>
  <c r="O97" i="39"/>
  <c r="P97" i="39" s="1"/>
  <c r="L97" i="39"/>
  <c r="M97" i="39" s="1"/>
  <c r="U72" i="39"/>
  <c r="V72" i="39" s="1"/>
  <c r="R72" i="39"/>
  <c r="S72" i="39" s="1"/>
  <c r="O72" i="39"/>
  <c r="P72" i="39" s="1"/>
  <c r="L72" i="39"/>
  <c r="M72" i="39" s="1"/>
  <c r="U37" i="39"/>
  <c r="V37" i="39" s="1"/>
  <c r="R37" i="39"/>
  <c r="S37" i="39" s="1"/>
  <c r="O37" i="39"/>
  <c r="P37" i="39" s="1"/>
  <c r="L37" i="39"/>
  <c r="M37" i="39" s="1"/>
  <c r="U95" i="39"/>
  <c r="V95" i="39" s="1"/>
  <c r="R95" i="39"/>
  <c r="S95" i="39" s="1"/>
  <c r="O95" i="39"/>
  <c r="P95" i="39" s="1"/>
  <c r="L95" i="39"/>
  <c r="M95" i="39" s="1"/>
  <c r="U79" i="39"/>
  <c r="V79" i="39" s="1"/>
  <c r="R79" i="39"/>
  <c r="S79" i="39" s="1"/>
  <c r="O79" i="39"/>
  <c r="P79" i="39" s="1"/>
  <c r="L79" i="39"/>
  <c r="M79" i="39" s="1"/>
  <c r="U55" i="39"/>
  <c r="V55" i="39" s="1"/>
  <c r="R55" i="39"/>
  <c r="S55" i="39" s="1"/>
  <c r="O55" i="39"/>
  <c r="P55" i="39" s="1"/>
  <c r="L55" i="39"/>
  <c r="M55" i="39" s="1"/>
  <c r="U42" i="39"/>
  <c r="V42" i="39" s="1"/>
  <c r="R42" i="39"/>
  <c r="S42" i="39" s="1"/>
  <c r="O42" i="39"/>
  <c r="P42" i="39" s="1"/>
  <c r="L42" i="39"/>
  <c r="M42" i="39" s="1"/>
  <c r="U53" i="39"/>
  <c r="V53" i="39" s="1"/>
  <c r="R53" i="39"/>
  <c r="S53" i="39" s="1"/>
  <c r="O53" i="39"/>
  <c r="P53" i="39" s="1"/>
  <c r="L53" i="39"/>
  <c r="M53" i="39" s="1"/>
  <c r="U31" i="39"/>
  <c r="V31" i="39" s="1"/>
  <c r="R31" i="39"/>
  <c r="S31" i="39" s="1"/>
  <c r="O31" i="39"/>
  <c r="P31" i="39" s="1"/>
  <c r="L31" i="39"/>
  <c r="M31" i="39" s="1"/>
  <c r="U15" i="39"/>
  <c r="V15" i="39" s="1"/>
  <c r="R15" i="39"/>
  <c r="S15" i="39" s="1"/>
  <c r="O15" i="39"/>
  <c r="P15" i="39" s="1"/>
  <c r="L15" i="39"/>
  <c r="M15" i="39" s="1"/>
  <c r="U11" i="39"/>
  <c r="V11" i="39" s="1"/>
  <c r="R11" i="39"/>
  <c r="S11" i="39" s="1"/>
  <c r="O11" i="39"/>
  <c r="P11" i="39" s="1"/>
  <c r="L11" i="39"/>
  <c r="M11" i="39" s="1"/>
  <c r="U7" i="39"/>
  <c r="V7" i="39" s="1"/>
  <c r="R7" i="39"/>
  <c r="S7" i="39" s="1"/>
  <c r="O7" i="39"/>
  <c r="P7" i="39" s="1"/>
  <c r="L7" i="39"/>
  <c r="M7" i="39" s="1"/>
  <c r="U83" i="39"/>
  <c r="V83" i="39" s="1"/>
  <c r="R83" i="39"/>
  <c r="S83" i="39" s="1"/>
  <c r="O83" i="39"/>
  <c r="P83" i="39" s="1"/>
  <c r="L83" i="39"/>
  <c r="M83" i="39" s="1"/>
  <c r="U60" i="39"/>
  <c r="V60" i="39" s="1"/>
  <c r="R60" i="39"/>
  <c r="S60" i="39" s="1"/>
  <c r="O60" i="39"/>
  <c r="P60" i="39" s="1"/>
  <c r="L60" i="39"/>
  <c r="M60" i="39" s="1"/>
  <c r="U48" i="39"/>
  <c r="V48" i="39" s="1"/>
  <c r="R48" i="39"/>
  <c r="S48" i="39" s="1"/>
  <c r="O48" i="39"/>
  <c r="P48" i="39" s="1"/>
  <c r="L48" i="39"/>
  <c r="M48" i="39" s="1"/>
  <c r="U33" i="39"/>
  <c r="V33" i="39" s="1"/>
  <c r="R33" i="39"/>
  <c r="S33" i="39" s="1"/>
  <c r="O33" i="39"/>
  <c r="P33" i="39" s="1"/>
  <c r="L33" i="39"/>
  <c r="M33" i="39" s="1"/>
  <c r="U28" i="39"/>
  <c r="V28" i="39" s="1"/>
  <c r="R28" i="39"/>
  <c r="S28" i="39" s="1"/>
  <c r="O28" i="39"/>
  <c r="P28" i="39" s="1"/>
  <c r="L28" i="39"/>
  <c r="M28" i="39" s="1"/>
  <c r="R12" i="39"/>
  <c r="S12" i="39" s="1"/>
  <c r="O12" i="39"/>
  <c r="P12" i="39" s="1"/>
  <c r="L12" i="39"/>
  <c r="M12" i="39" s="1"/>
  <c r="U12" i="39"/>
  <c r="V12" i="39" s="1"/>
  <c r="U9" i="39"/>
  <c r="V9" i="39" s="1"/>
  <c r="R9" i="39"/>
  <c r="S9" i="39" s="1"/>
  <c r="O9" i="39"/>
  <c r="P9" i="39" s="1"/>
  <c r="L9" i="39"/>
  <c r="M9" i="39" s="1"/>
  <c r="U93" i="39"/>
  <c r="V93" i="39" s="1"/>
  <c r="R93" i="39"/>
  <c r="S93" i="39" s="1"/>
  <c r="O93" i="39"/>
  <c r="P93" i="39" s="1"/>
  <c r="L93" i="39"/>
  <c r="M93" i="39" s="1"/>
  <c r="U77" i="39"/>
  <c r="V77" i="39" s="1"/>
  <c r="R77" i="39"/>
  <c r="S77" i="39" s="1"/>
  <c r="O77" i="39"/>
  <c r="P77" i="39" s="1"/>
  <c r="L77" i="39"/>
  <c r="M77" i="39" s="1"/>
  <c r="U100" i="39"/>
  <c r="V100" i="39" s="1"/>
  <c r="R100" i="39"/>
  <c r="S100" i="39" s="1"/>
  <c r="O100" i="39"/>
  <c r="P100" i="39" s="1"/>
  <c r="L100" i="39"/>
  <c r="M100" i="39" s="1"/>
  <c r="U67" i="39"/>
  <c r="V67" i="39" s="1"/>
  <c r="R67" i="39"/>
  <c r="S67" i="39" s="1"/>
  <c r="O67" i="39"/>
  <c r="P67" i="39" s="1"/>
  <c r="L67" i="39"/>
  <c r="M67" i="39" s="1"/>
  <c r="U61" i="39"/>
  <c r="V61" i="39" s="1"/>
  <c r="R61" i="39"/>
  <c r="S61" i="39" s="1"/>
  <c r="O61" i="39"/>
  <c r="P61" i="39" s="1"/>
  <c r="L61" i="39"/>
  <c r="M61" i="39" s="1"/>
  <c r="U51" i="39"/>
  <c r="V51" i="39" s="1"/>
  <c r="R51" i="39"/>
  <c r="S51" i="39" s="1"/>
  <c r="O51" i="39"/>
  <c r="P51" i="39" s="1"/>
  <c r="L51" i="39"/>
  <c r="M51" i="39" s="1"/>
  <c r="U43" i="39"/>
  <c r="V43" i="39" s="1"/>
  <c r="R43" i="39"/>
  <c r="S43" i="39" s="1"/>
  <c r="O43" i="39"/>
  <c r="P43" i="39" s="1"/>
  <c r="L43" i="39"/>
  <c r="M43" i="39" s="1"/>
  <c r="U30" i="39"/>
  <c r="V30" i="39" s="1"/>
  <c r="R30" i="39"/>
  <c r="S30" i="39" s="1"/>
  <c r="O30" i="39"/>
  <c r="P30" i="39" s="1"/>
  <c r="L30" i="39"/>
  <c r="M30" i="39" s="1"/>
  <c r="U24" i="39"/>
  <c r="V24" i="39" s="1"/>
  <c r="R24" i="39"/>
  <c r="S24" i="39" s="1"/>
  <c r="O24" i="39"/>
  <c r="P24" i="39" s="1"/>
  <c r="L24" i="39"/>
  <c r="M24" i="39" s="1"/>
  <c r="U19" i="39"/>
  <c r="V19" i="39" s="1"/>
  <c r="R19" i="39"/>
  <c r="S19" i="39" s="1"/>
  <c r="O19" i="39"/>
  <c r="P19" i="39" s="1"/>
  <c r="L19" i="39"/>
  <c r="M19" i="39" s="1"/>
  <c r="U63" i="39"/>
  <c r="V63" i="39" s="1"/>
  <c r="R63" i="39"/>
  <c r="S63" i="39" s="1"/>
  <c r="O63" i="39"/>
  <c r="P63" i="39" s="1"/>
  <c r="L63" i="39"/>
  <c r="M63" i="39" s="1"/>
  <c r="U57" i="39"/>
  <c r="V57" i="39" s="1"/>
  <c r="R57" i="39"/>
  <c r="S57" i="39" s="1"/>
  <c r="O57" i="39"/>
  <c r="P57" i="39" s="1"/>
  <c r="L57" i="39"/>
  <c r="M57" i="39" s="1"/>
  <c r="U45" i="39"/>
  <c r="V45" i="39" s="1"/>
  <c r="R45" i="39"/>
  <c r="S45" i="39" s="1"/>
  <c r="O45" i="39"/>
  <c r="P45" i="39" s="1"/>
  <c r="L45" i="39"/>
  <c r="M45" i="39" s="1"/>
  <c r="U40" i="39"/>
  <c r="V40" i="39" s="1"/>
  <c r="R40" i="39"/>
  <c r="S40" i="39" s="1"/>
  <c r="O40" i="39"/>
  <c r="P40" i="39" s="1"/>
  <c r="L40" i="39"/>
  <c r="M40" i="39" s="1"/>
  <c r="U26" i="39"/>
  <c r="V26" i="39" s="1"/>
  <c r="R26" i="39"/>
  <c r="S26" i="39" s="1"/>
  <c r="O26" i="39"/>
  <c r="P26" i="39" s="1"/>
  <c r="L26" i="39"/>
  <c r="M26" i="39" s="1"/>
  <c r="U22" i="39"/>
  <c r="V22" i="39" s="1"/>
  <c r="R22" i="39"/>
  <c r="S22" i="39" s="1"/>
  <c r="O22" i="39"/>
  <c r="P22" i="39" s="1"/>
  <c r="L22" i="39"/>
  <c r="M22" i="39" s="1"/>
  <c r="U17" i="39"/>
  <c r="V17" i="39" s="1"/>
  <c r="R17" i="39"/>
  <c r="S17" i="39" s="1"/>
  <c r="O17" i="39"/>
  <c r="P17" i="39" s="1"/>
  <c r="L17" i="39"/>
  <c r="M17" i="39" s="1"/>
  <c r="U14" i="39"/>
  <c r="V14" i="39" s="1"/>
  <c r="R14" i="39"/>
  <c r="S14" i="39" s="1"/>
  <c r="O14" i="39"/>
  <c r="P14" i="39" s="1"/>
  <c r="L14" i="39"/>
  <c r="M14" i="39" s="1"/>
  <c r="U8" i="39"/>
  <c r="V8" i="39" s="1"/>
  <c r="R8" i="39"/>
  <c r="S8" i="39" s="1"/>
  <c r="O8" i="39"/>
  <c r="P8" i="39" s="1"/>
  <c r="L8" i="39"/>
  <c r="M8" i="39" s="1"/>
  <c r="U106" i="39"/>
  <c r="V106" i="39" s="1"/>
  <c r="O106" i="39"/>
  <c r="P106" i="39" s="1"/>
  <c r="R106" i="39"/>
  <c r="S106" i="39" s="1"/>
  <c r="L106" i="39"/>
  <c r="M106" i="39" s="1"/>
  <c r="R101" i="39"/>
  <c r="S101" i="39" s="1"/>
  <c r="L101" i="39"/>
  <c r="M101" i="39" s="1"/>
  <c r="U101" i="39"/>
  <c r="V101" i="39" s="1"/>
  <c r="O101" i="39"/>
  <c r="P101" i="39" s="1"/>
  <c r="U98" i="39"/>
  <c r="V98" i="39" s="1"/>
  <c r="O98" i="39"/>
  <c r="P98" i="39" s="1"/>
  <c r="L98" i="39"/>
  <c r="M98" i="39" s="1"/>
  <c r="R98" i="39"/>
  <c r="S98" i="39" s="1"/>
  <c r="R92" i="39"/>
  <c r="S92" i="39" s="1"/>
  <c r="L92" i="39"/>
  <c r="M92" i="39" s="1"/>
  <c r="O92" i="39"/>
  <c r="P92" i="39" s="1"/>
  <c r="U92" i="39"/>
  <c r="V92" i="39" s="1"/>
  <c r="U88" i="39"/>
  <c r="V88" i="39" s="1"/>
  <c r="O88" i="39"/>
  <c r="P88" i="39" s="1"/>
  <c r="R88" i="39"/>
  <c r="S88" i="39" s="1"/>
  <c r="L88" i="39"/>
  <c r="M88" i="39" s="1"/>
  <c r="R84" i="39"/>
  <c r="S84" i="39" s="1"/>
  <c r="L84" i="39"/>
  <c r="M84" i="39" s="1"/>
  <c r="U84" i="39"/>
  <c r="V84" i="39" s="1"/>
  <c r="O84" i="39"/>
  <c r="P84" i="39" s="1"/>
  <c r="U80" i="39"/>
  <c r="V80" i="39" s="1"/>
  <c r="O80" i="39"/>
  <c r="P80" i="39" s="1"/>
  <c r="L80" i="39"/>
  <c r="M80" i="39" s="1"/>
  <c r="R80" i="39"/>
  <c r="S80" i="39" s="1"/>
  <c r="R75" i="39"/>
  <c r="S75" i="39" s="1"/>
  <c r="L75" i="39"/>
  <c r="M75" i="39" s="1"/>
  <c r="O75" i="39"/>
  <c r="P75" i="39" s="1"/>
  <c r="U75" i="39"/>
  <c r="V75" i="39" s="1"/>
  <c r="U69" i="39"/>
  <c r="V69" i="39" s="1"/>
  <c r="O69" i="39"/>
  <c r="P69" i="39" s="1"/>
  <c r="R69" i="39"/>
  <c r="S69" i="39" s="1"/>
  <c r="L69" i="39"/>
  <c r="M69" i="39" s="1"/>
  <c r="U105" i="39"/>
  <c r="V105" i="39" s="1"/>
  <c r="R105" i="39"/>
  <c r="S105" i="39" s="1"/>
  <c r="O105" i="39"/>
  <c r="P105" i="39" s="1"/>
  <c r="L105" i="39"/>
  <c r="M105" i="39" s="1"/>
  <c r="U85" i="39"/>
  <c r="V85" i="39" s="1"/>
  <c r="R85" i="39"/>
  <c r="S85" i="39" s="1"/>
  <c r="O85" i="39"/>
  <c r="P85" i="39" s="1"/>
  <c r="L85" i="39"/>
  <c r="M85" i="39" s="1"/>
  <c r="U68" i="39"/>
  <c r="V68" i="39" s="1"/>
  <c r="R68" i="39"/>
  <c r="S68" i="39" s="1"/>
  <c r="O68" i="39"/>
  <c r="P68" i="39" s="1"/>
  <c r="L68" i="39"/>
  <c r="M68" i="39" s="1"/>
  <c r="R64" i="39"/>
  <c r="S64" i="39" s="1"/>
  <c r="L64" i="39"/>
  <c r="M64" i="39" s="1"/>
  <c r="U64" i="39"/>
  <c r="V64" i="39" s="1"/>
  <c r="O64" i="39"/>
  <c r="P64" i="39" s="1"/>
  <c r="U62" i="39"/>
  <c r="V62" i="39" s="1"/>
  <c r="O62" i="39"/>
  <c r="P62" i="39" s="1"/>
  <c r="R62" i="39"/>
  <c r="S62" i="39" s="1"/>
  <c r="L62" i="39"/>
  <c r="M62" i="39" s="1"/>
  <c r="R58" i="39"/>
  <c r="S58" i="39" s="1"/>
  <c r="L58" i="39"/>
  <c r="M58" i="39" s="1"/>
  <c r="U58" i="39"/>
  <c r="V58" i="39" s="1"/>
  <c r="O58" i="39"/>
  <c r="P58" i="39" s="1"/>
  <c r="U56" i="39"/>
  <c r="V56" i="39" s="1"/>
  <c r="O56" i="39"/>
  <c r="P56" i="39" s="1"/>
  <c r="R56" i="39"/>
  <c r="S56" i="39" s="1"/>
  <c r="L56" i="39"/>
  <c r="M56" i="39" s="1"/>
  <c r="R46" i="39"/>
  <c r="S46" i="39" s="1"/>
  <c r="L46" i="39"/>
  <c r="M46" i="39" s="1"/>
  <c r="U46" i="39"/>
  <c r="V46" i="39" s="1"/>
  <c r="O46" i="39"/>
  <c r="P46" i="39" s="1"/>
  <c r="U44" i="39"/>
  <c r="V44" i="39" s="1"/>
  <c r="O44" i="39"/>
  <c r="P44" i="39" s="1"/>
  <c r="R44" i="39"/>
  <c r="S44" i="39" s="1"/>
  <c r="L44" i="39"/>
  <c r="M44" i="39" s="1"/>
  <c r="R41" i="39"/>
  <c r="S41" i="39" s="1"/>
  <c r="L41" i="39"/>
  <c r="M41" i="39" s="1"/>
  <c r="U41" i="39"/>
  <c r="V41" i="39" s="1"/>
  <c r="O41" i="39"/>
  <c r="P41" i="39" s="1"/>
  <c r="U39" i="39"/>
  <c r="V39" i="39" s="1"/>
  <c r="O39" i="39"/>
  <c r="P39" i="39" s="1"/>
  <c r="R39" i="39"/>
  <c r="S39" i="39" s="1"/>
  <c r="L39" i="39"/>
  <c r="M39" i="39" s="1"/>
  <c r="R27" i="39"/>
  <c r="S27" i="39" s="1"/>
  <c r="L27" i="39"/>
  <c r="M27" i="39" s="1"/>
  <c r="U27" i="39"/>
  <c r="V27" i="39" s="1"/>
  <c r="O27" i="39"/>
  <c r="P27" i="39" s="1"/>
  <c r="U25" i="39"/>
  <c r="V25" i="39" s="1"/>
  <c r="O25" i="39"/>
  <c r="P25" i="39" s="1"/>
  <c r="R25" i="39"/>
  <c r="S25" i="39" s="1"/>
  <c r="L25" i="39"/>
  <c r="M25" i="39" s="1"/>
  <c r="R23" i="39"/>
  <c r="S23" i="39" s="1"/>
  <c r="L23" i="39"/>
  <c r="M23" i="39" s="1"/>
  <c r="U23" i="39"/>
  <c r="V23" i="39" s="1"/>
  <c r="O23" i="39"/>
  <c r="P23" i="39" s="1"/>
  <c r="U21" i="39"/>
  <c r="V21" i="39" s="1"/>
  <c r="O21" i="39"/>
  <c r="P21" i="39" s="1"/>
  <c r="R21" i="39"/>
  <c r="S21" i="39" s="1"/>
  <c r="L21" i="39"/>
  <c r="M21" i="39" s="1"/>
  <c r="R18" i="39"/>
  <c r="S18" i="39" s="1"/>
  <c r="L18" i="39"/>
  <c r="M18" i="39" s="1"/>
  <c r="U18" i="39"/>
  <c r="V18" i="39" s="1"/>
  <c r="O18" i="39"/>
  <c r="P18" i="39" s="1"/>
  <c r="U82" i="39"/>
  <c r="V82" i="39" s="1"/>
  <c r="R82" i="39"/>
  <c r="S82" i="39" s="1"/>
  <c r="O82" i="39"/>
  <c r="P82" i="39" s="1"/>
  <c r="L82" i="39"/>
  <c r="M82" i="39" s="1"/>
  <c r="U16" i="39"/>
  <c r="V16" i="39" s="1"/>
  <c r="R16" i="39"/>
  <c r="S16" i="39" s="1"/>
  <c r="O16" i="39"/>
  <c r="P16" i="39" s="1"/>
  <c r="L16" i="39"/>
  <c r="M16" i="39" s="1"/>
  <c r="U10" i="39"/>
  <c r="V10" i="39" s="1"/>
  <c r="R10" i="39"/>
  <c r="S10" i="39" s="1"/>
  <c r="O10" i="39"/>
  <c r="P10" i="39" s="1"/>
  <c r="L10" i="39"/>
  <c r="M10" i="39" s="1"/>
  <c r="U6" i="39"/>
  <c r="V6" i="39" s="1"/>
  <c r="R6" i="39"/>
  <c r="S6" i="39" s="1"/>
  <c r="O6" i="39"/>
  <c r="P6" i="39" s="1"/>
  <c r="L6" i="39"/>
  <c r="M6" i="39" s="1"/>
  <c r="U107" i="39"/>
  <c r="V107" i="39" s="1"/>
  <c r="R107" i="39"/>
  <c r="S107" i="39" s="1"/>
  <c r="O107" i="39"/>
  <c r="P107" i="39" s="1"/>
  <c r="L107" i="39"/>
  <c r="M107" i="39" s="1"/>
  <c r="U89" i="39"/>
  <c r="V89" i="39" s="1"/>
  <c r="R89" i="39"/>
  <c r="S89" i="39" s="1"/>
  <c r="O89" i="39"/>
  <c r="P89" i="39" s="1"/>
  <c r="L89" i="39"/>
  <c r="M89" i="39" s="1"/>
  <c r="U70" i="39"/>
  <c r="V70" i="39" s="1"/>
  <c r="R70" i="39"/>
  <c r="S70" i="39" s="1"/>
  <c r="O70" i="39"/>
  <c r="P70" i="39" s="1"/>
  <c r="L70" i="39"/>
  <c r="M70" i="39" s="1"/>
  <c r="K13" i="39"/>
  <c r="K5" i="39"/>
  <c r="U6" i="22" l="1"/>
  <c r="U7" i="22" s="1"/>
  <c r="R111" i="22"/>
  <c r="T8" i="22"/>
  <c r="U8" i="22" s="1"/>
  <c r="T80" i="22"/>
  <c r="S111" i="22"/>
  <c r="AC25" i="22" s="1"/>
  <c r="AC28" i="22" s="1"/>
  <c r="R13" i="39"/>
  <c r="S13" i="39" s="1"/>
  <c r="L13" i="39"/>
  <c r="M13" i="39" s="1"/>
  <c r="U13" i="39"/>
  <c r="V13" i="39" s="1"/>
  <c r="O13" i="39"/>
  <c r="P13" i="39" s="1"/>
  <c r="U5" i="39"/>
  <c r="V5" i="39" s="1"/>
  <c r="R5" i="39"/>
  <c r="S5" i="39" s="1"/>
  <c r="O5" i="39"/>
  <c r="P5" i="39" s="1"/>
  <c r="L5" i="39"/>
  <c r="M5" i="39" s="1"/>
  <c r="T111" i="22" l="1"/>
  <c r="Z37" i="22" s="1"/>
  <c r="U9" i="22"/>
  <c r="U10" i="22" s="1"/>
  <c r="U11" i="22" s="1"/>
  <c r="U12" i="22" s="1"/>
  <c r="U13" i="22" s="1"/>
  <c r="U14" i="22" s="1"/>
  <c r="U15" i="22" s="1"/>
  <c r="U16" i="22" s="1"/>
  <c r="U17" i="22" s="1"/>
  <c r="U18" i="22" s="1"/>
  <c r="U19" i="22" s="1"/>
  <c r="U20" i="22" s="1"/>
  <c r="U21" i="22" s="1"/>
  <c r="U22" i="22" s="1"/>
  <c r="U23" i="22" s="1"/>
  <c r="U24" i="22" s="1"/>
  <c r="U25" i="22" s="1"/>
  <c r="U26" i="22" s="1"/>
  <c r="U27" i="22" s="1"/>
  <c r="U28" i="22" s="1"/>
  <c r="U29" i="22" s="1"/>
  <c r="U30" i="22" s="1"/>
  <c r="U31" i="22" s="1"/>
  <c r="U32" i="22" s="1"/>
  <c r="U33" i="22" s="1"/>
  <c r="U34" i="22" s="1"/>
  <c r="U35" i="22" s="1"/>
  <c r="U36" i="22" s="1"/>
  <c r="U37" i="22" s="1"/>
  <c r="U38" i="22" s="1"/>
  <c r="U39" i="22" s="1"/>
  <c r="U40" i="22" s="1"/>
  <c r="U41" i="22" s="1"/>
  <c r="U42" i="22" s="1"/>
  <c r="U43" i="22" s="1"/>
  <c r="U44" i="22" s="1"/>
  <c r="U45" i="22" s="1"/>
  <c r="U46" i="22" s="1"/>
  <c r="U47" i="22" s="1"/>
  <c r="U48" i="22" s="1"/>
  <c r="U49" i="22" s="1"/>
  <c r="U50" i="22" s="1"/>
  <c r="U51" i="22" s="1"/>
  <c r="U52" i="22" s="1"/>
  <c r="U53" i="22" s="1"/>
  <c r="U54" i="22" s="1"/>
  <c r="U55" i="22" s="1"/>
  <c r="U56" i="22" s="1"/>
  <c r="U57" i="22" s="1"/>
  <c r="U58" i="22" s="1"/>
  <c r="U59" i="22" s="1"/>
  <c r="U60" i="22" s="1"/>
  <c r="U61" i="22" s="1"/>
  <c r="U62" i="22" s="1"/>
  <c r="U63" i="22" s="1"/>
  <c r="U64" i="22" s="1"/>
  <c r="U65" i="22" s="1"/>
  <c r="U66" i="22" s="1"/>
  <c r="U67" i="22" s="1"/>
  <c r="U68" i="22" s="1"/>
  <c r="U69" i="22" s="1"/>
  <c r="U70" i="22" s="1"/>
  <c r="U71" i="22" s="1"/>
  <c r="U72" i="22" s="1"/>
  <c r="U73" i="22" s="1"/>
  <c r="U74" i="22" s="1"/>
  <c r="U75" i="22" s="1"/>
  <c r="U76" i="22" s="1"/>
  <c r="U77" i="22" s="1"/>
  <c r="U78" i="22" s="1"/>
  <c r="U79" i="22" s="1"/>
  <c r="U80" i="22" s="1"/>
  <c r="U81" i="22" s="1"/>
  <c r="U82" i="22" s="1"/>
  <c r="U83" i="22" s="1"/>
  <c r="U84" i="22" s="1"/>
  <c r="U85" i="22" s="1"/>
  <c r="U86" i="22" s="1"/>
  <c r="U87" i="22" s="1"/>
  <c r="U88" i="22" s="1"/>
  <c r="U89" i="22" s="1"/>
  <c r="U90" i="22" s="1"/>
  <c r="U91" i="22" s="1"/>
  <c r="U92" i="22" s="1"/>
  <c r="U93" i="22" s="1"/>
  <c r="U94" i="22" s="1"/>
  <c r="U95" i="22" s="1"/>
  <c r="U96" i="22" s="1"/>
  <c r="U97" i="22" s="1"/>
  <c r="U98" i="22" s="1"/>
  <c r="U99" i="22" s="1"/>
  <c r="U100" i="22" s="1"/>
  <c r="U101" i="22" s="1"/>
  <c r="U102" i="22" s="1"/>
  <c r="U103" i="22" s="1"/>
  <c r="U104" i="22" s="1"/>
  <c r="U105" i="22" s="1"/>
  <c r="U106" i="22" s="1"/>
  <c r="U107" i="22" s="1"/>
  <c r="AC24" i="22"/>
  <c r="S112" i="22"/>
  <c r="AC27" i="22" l="1"/>
  <c r="AC26" i="22"/>
</calcChain>
</file>

<file path=xl/sharedStrings.xml><?xml version="1.0" encoding="utf-8"?>
<sst xmlns="http://schemas.openxmlformats.org/spreadsheetml/2006/main" count="2924" uniqueCount="209">
  <si>
    <t>勝率</t>
  </si>
  <si>
    <t>平均利益</t>
  </si>
  <si>
    <t>平均損失</t>
  </si>
  <si>
    <t>通貨ペア</t>
  </si>
  <si>
    <t>売買</t>
  </si>
  <si>
    <t>エントリー日時</t>
  </si>
  <si>
    <t>利益pips</t>
  </si>
  <si>
    <t>損失pips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</si>
  <si>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</si>
  <si>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</si>
  <si>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</si>
  <si>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</si>
  <si>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</si>
  <si>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</si>
  <si>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</si>
  <si>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</si>
  <si>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合計利益</t>
  </si>
  <si>
    <t>合計損失</t>
  </si>
  <si>
    <t>合計損益</t>
  </si>
  <si>
    <t>最大連勝数</t>
  </si>
  <si>
    <t>最大連敗数</t>
  </si>
  <si>
    <t>最大DD(pips)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</si>
  <si>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</si>
  <si>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</si>
  <si>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</si>
  <si>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PB:</t>
  </si>
  <si>
    <t>USDJPY</t>
  </si>
  <si>
    <t>日足◎</t>
  </si>
  <si>
    <t>240分足◎</t>
  </si>
  <si>
    <t>USDCHF</t>
  </si>
  <si>
    <t>フィボナッチトレード</t>
  </si>
  <si>
    <t>60分◎</t>
  </si>
  <si>
    <t>EURUSD</t>
  </si>
  <si>
    <t>ヘッドアンドショルダー</t>
  </si>
  <si>
    <t>GBPUSD</t>
  </si>
  <si>
    <t>エントリー価格</t>
    <rPh sb="5" eb="7">
      <t>カカク</t>
    </rPh>
    <phoneticPr fontId="4"/>
  </si>
  <si>
    <t>ストップ価格</t>
    <rPh sb="4" eb="6">
      <t>カカク</t>
    </rPh>
    <phoneticPr fontId="4"/>
  </si>
  <si>
    <t>余裕値幅</t>
    <rPh sb="0" eb="2">
      <t>ヨユウ</t>
    </rPh>
    <rPh sb="2" eb="4">
      <t>ネハバ</t>
    </rPh>
    <phoneticPr fontId="4"/>
  </si>
  <si>
    <t>B</t>
    <phoneticPr fontId="4"/>
  </si>
  <si>
    <t>生高値</t>
    <rPh sb="0" eb="1">
      <t>ナマ</t>
    </rPh>
    <rPh sb="1" eb="3">
      <t>タカネ</t>
    </rPh>
    <phoneticPr fontId="4"/>
  </si>
  <si>
    <t>生安値</t>
    <rPh sb="0" eb="1">
      <t>ナマ</t>
    </rPh>
    <rPh sb="1" eb="3">
      <t>ヤスネ</t>
    </rPh>
    <phoneticPr fontId="4"/>
  </si>
  <si>
    <t>目標値</t>
    <rPh sb="0" eb="2">
      <t>モクヒョウ</t>
    </rPh>
    <rPh sb="2" eb="3">
      <t>ネ</t>
    </rPh>
    <phoneticPr fontId="4"/>
  </si>
  <si>
    <t>基準値幅</t>
    <rPh sb="0" eb="2">
      <t>キジュン</t>
    </rPh>
    <rPh sb="2" eb="4">
      <t>ネハバ</t>
    </rPh>
    <phoneticPr fontId="4"/>
  </si>
  <si>
    <t>１．０倍</t>
    <rPh sb="3" eb="4">
      <t>バイ</t>
    </rPh>
    <phoneticPr fontId="4"/>
  </si>
  <si>
    <t>#</t>
    <phoneticPr fontId="4"/>
  </si>
  <si>
    <t>PIPS</t>
    <phoneticPr fontId="4"/>
  </si>
  <si>
    <t>＋余裕値幅</t>
    <phoneticPr fontId="4"/>
  </si>
  <si>
    <t>○✕</t>
    <phoneticPr fontId="4"/>
  </si>
  <si>
    <t>-</t>
    <phoneticPr fontId="4"/>
  </si>
  <si>
    <t>基準値幅の1.0倍</t>
    <rPh sb="0" eb="2">
      <t>キジュン</t>
    </rPh>
    <rPh sb="2" eb="4">
      <t>ネハバ</t>
    </rPh>
    <rPh sb="8" eb="9">
      <t>バイ</t>
    </rPh>
    <phoneticPr fontId="4"/>
  </si>
  <si>
    <t>基準値幅の1.5倍</t>
    <rPh sb="0" eb="2">
      <t>キジュン</t>
    </rPh>
    <rPh sb="2" eb="4">
      <t>ネハバ</t>
    </rPh>
    <rPh sb="8" eb="9">
      <t>バイ</t>
    </rPh>
    <phoneticPr fontId="4"/>
  </si>
  <si>
    <t>基準値幅の2.0倍</t>
    <rPh sb="0" eb="2">
      <t>キジュン</t>
    </rPh>
    <rPh sb="2" eb="4">
      <t>ネハバ</t>
    </rPh>
    <rPh sb="8" eb="9">
      <t>バイ</t>
    </rPh>
    <phoneticPr fontId="4"/>
  </si>
  <si>
    <t>0.5倍</t>
    <rPh sb="3" eb="4">
      <t>バイ</t>
    </rPh>
    <phoneticPr fontId="4"/>
  </si>
  <si>
    <t>1．０倍</t>
    <rPh sb="3" eb="4">
      <t>バイ</t>
    </rPh>
    <phoneticPr fontId="4"/>
  </si>
  <si>
    <t>1.5倍</t>
    <rPh sb="3" eb="4">
      <t>バイ</t>
    </rPh>
    <phoneticPr fontId="4"/>
  </si>
  <si>
    <t>２．０倍</t>
    <rPh sb="3" eb="4">
      <t>バイ</t>
    </rPh>
    <phoneticPr fontId="4"/>
  </si>
  <si>
    <t>○</t>
    <phoneticPr fontId="4"/>
  </si>
  <si>
    <t>S</t>
    <phoneticPr fontId="4"/>
  </si>
  <si>
    <t>キャンセル</t>
    <phoneticPr fontId="4"/>
  </si>
  <si>
    <t>-</t>
  </si>
  <si>
    <t>C</t>
    <phoneticPr fontId="4"/>
  </si>
  <si>
    <t>キャンセル</t>
    <phoneticPr fontId="4"/>
  </si>
  <si>
    <t>資金</t>
    <rPh sb="0" eb="2">
      <t>シキン</t>
    </rPh>
    <phoneticPr fontId="4"/>
  </si>
  <si>
    <t>計算</t>
    <rPh sb="0" eb="2">
      <t>ケイサン</t>
    </rPh>
    <phoneticPr fontId="4"/>
  </si>
  <si>
    <t>リスク</t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</si>
  <si>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</si>
  <si>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</si>
  <si>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利益金額</t>
    <rPh sb="0" eb="2">
      <t>リエキ</t>
    </rPh>
    <rPh sb="2" eb="4">
      <t>キンガク</t>
    </rPh>
    <phoneticPr fontId="4"/>
  </si>
  <si>
    <t>損失金額</t>
    <rPh sb="0" eb="2">
      <t>ソンシツ</t>
    </rPh>
    <rPh sb="2" eb="4">
      <t>キンガク</t>
    </rPh>
    <phoneticPr fontId="4"/>
  </si>
  <si>
    <t>累計損益</t>
    <rPh sb="0" eb="2">
      <t>ルイケイ</t>
    </rPh>
    <rPh sb="2" eb="4">
      <t>ソンエキ</t>
    </rPh>
    <phoneticPr fontId="4"/>
  </si>
  <si>
    <t>1or0</t>
    <phoneticPr fontId="4"/>
  </si>
  <si>
    <t>勝敗</t>
    <rPh sb="0" eb="2">
      <t>ショウハイ</t>
    </rPh>
    <phoneticPr fontId="4"/>
  </si>
  <si>
    <t>運用資金</t>
    <rPh sb="0" eb="2">
      <t>ウンヨウ</t>
    </rPh>
    <rPh sb="2" eb="4">
      <t>シキン</t>
    </rPh>
    <phoneticPr fontId="4"/>
  </si>
  <si>
    <t>リスク</t>
    <phoneticPr fontId="4"/>
  </si>
  <si>
    <t>単利運用</t>
    <rPh sb="0" eb="2">
      <t>タンリ</t>
    </rPh>
    <rPh sb="2" eb="4">
      <t>ウンヨウ</t>
    </rPh>
    <phoneticPr fontId="4"/>
  </si>
  <si>
    <t>時間</t>
    <rPh sb="0" eb="2">
      <t>ジカン</t>
    </rPh>
    <phoneticPr fontId="4"/>
  </si>
  <si>
    <t>X</t>
    <phoneticPr fontId="4"/>
  </si>
  <si>
    <t>基準値幅の0.5倍</t>
    <rPh sb="0" eb="2">
      <t>キジュン</t>
    </rPh>
    <rPh sb="2" eb="4">
      <t>ネハバ</t>
    </rPh>
    <rPh sb="8" eb="9">
      <t>バイ</t>
    </rPh>
    <phoneticPr fontId="4"/>
  </si>
  <si>
    <t>○</t>
    <phoneticPr fontId="4"/>
  </si>
  <si>
    <t>Ｘ</t>
    <phoneticPr fontId="4"/>
  </si>
  <si>
    <t>Ｃ</t>
    <phoneticPr fontId="4"/>
  </si>
  <si>
    <t>オアンダ</t>
    <phoneticPr fontId="4"/>
  </si>
  <si>
    <t>前日高値安値位置</t>
    <rPh sb="0" eb="2">
      <t>ゼンジツ</t>
    </rPh>
    <rPh sb="2" eb="4">
      <t>タカネ</t>
    </rPh>
    <rPh sb="4" eb="6">
      <t>ヤスネ</t>
    </rPh>
    <rPh sb="6" eb="8">
      <t>イチ</t>
    </rPh>
    <phoneticPr fontId="4"/>
  </si>
  <si>
    <t>S</t>
  </si>
  <si>
    <t>B</t>
  </si>
  <si>
    <t>2015.04.08</t>
  </si>
  <si>
    <t>2014.08.13</t>
  </si>
  <si>
    <t>通貨量</t>
    <rPh sb="0" eb="2">
      <t>ツウカ</t>
    </rPh>
    <rPh sb="2" eb="3">
      <t>リョウ</t>
    </rPh>
    <phoneticPr fontId="4"/>
  </si>
  <si>
    <t>通貨レート</t>
    <rPh sb="0" eb="2">
      <t>ツウカ</t>
    </rPh>
    <phoneticPr fontId="4"/>
  </si>
  <si>
    <t>万単位</t>
    <rPh sb="0" eb="1">
      <t>マン</t>
    </rPh>
    <rPh sb="1" eb="3">
      <t>タンイ</t>
    </rPh>
    <phoneticPr fontId="4"/>
  </si>
  <si>
    <t>通貨量</t>
    <rPh sb="0" eb="3">
      <t>ツウカリョウ</t>
    </rPh>
    <phoneticPr fontId="4"/>
  </si>
  <si>
    <t>GBPJPY</t>
    <phoneticPr fontId="4"/>
  </si>
  <si>
    <t>EB</t>
    <phoneticPr fontId="4"/>
  </si>
  <si>
    <t>2015.07.28</t>
  </si>
  <si>
    <t>2015.06.02</t>
  </si>
  <si>
    <t>2015.04.09</t>
  </si>
  <si>
    <t>2015.02.17</t>
  </si>
  <si>
    <t>2015.02.05</t>
  </si>
  <si>
    <t>2015.01.09</t>
  </si>
  <si>
    <t>2015.01.02</t>
  </si>
  <si>
    <t>2014.10.23</t>
  </si>
  <si>
    <t>2014.06.12</t>
  </si>
  <si>
    <t>H4</t>
    <phoneticPr fontId="4"/>
  </si>
  <si>
    <t>2015.07.29</t>
  </si>
  <si>
    <t>2015.07.23</t>
  </si>
  <si>
    <t>2015.07.22</t>
  </si>
  <si>
    <t>2015.07.21</t>
  </si>
  <si>
    <t>2015.07.14</t>
  </si>
  <si>
    <t>2015.07.03</t>
  </si>
  <si>
    <t>2015.07.02</t>
  </si>
  <si>
    <t>2015.06.23</t>
  </si>
  <si>
    <t>2015.06.15</t>
  </si>
  <si>
    <t>2015.06.10</t>
  </si>
  <si>
    <t>2015.06.05</t>
  </si>
  <si>
    <t>2015.06.01</t>
  </si>
  <si>
    <t>2015.05.21</t>
  </si>
  <si>
    <t>2015.05.19</t>
  </si>
  <si>
    <t>2015.05.11</t>
  </si>
  <si>
    <t>2015.04.30</t>
  </si>
  <si>
    <t>2015.04.28</t>
  </si>
  <si>
    <t>2015.04.24</t>
  </si>
  <si>
    <t>2015.04.20</t>
  </si>
  <si>
    <t>2015.04.17</t>
  </si>
  <si>
    <t>2015.04.15</t>
  </si>
  <si>
    <t>2015.04.13</t>
  </si>
  <si>
    <t>2015.03.24</t>
  </si>
  <si>
    <t>2015.03.17</t>
  </si>
  <si>
    <t>2015.03.13</t>
  </si>
  <si>
    <t>2015.03.12</t>
  </si>
  <si>
    <t>2015.03.04</t>
  </si>
  <si>
    <t>2015.03.03</t>
  </si>
  <si>
    <t>2015.03.02</t>
  </si>
  <si>
    <t>2015.02.23</t>
  </si>
  <si>
    <t>2015.02.18</t>
  </si>
  <si>
    <t>2015.02.16</t>
  </si>
  <si>
    <t>2015.02.11</t>
  </si>
  <si>
    <t>2015.02.10</t>
  </si>
  <si>
    <t>2015.02.06</t>
  </si>
  <si>
    <t>2015.02.02</t>
  </si>
  <si>
    <t>2015.01.29</t>
  </si>
  <si>
    <t>2015.01.23</t>
  </si>
  <si>
    <t>2015.01.22</t>
  </si>
  <si>
    <t>2015.01.20</t>
  </si>
  <si>
    <t>2015.01.15</t>
  </si>
  <si>
    <t>2015.01.13</t>
  </si>
  <si>
    <t>2015.01.12</t>
  </si>
  <si>
    <t>2014.12.24</t>
  </si>
  <si>
    <t>2014.12.23</t>
  </si>
  <si>
    <t>2014.12.18</t>
  </si>
  <si>
    <t>2014.12.15</t>
  </si>
  <si>
    <t>2014.12.10</t>
  </si>
  <si>
    <t>2014.12.05</t>
  </si>
  <si>
    <t>2014.12.03</t>
  </si>
  <si>
    <t>2014.12.01</t>
  </si>
  <si>
    <t>2014.11.24</t>
  </si>
  <si>
    <t>2014.11.14</t>
  </si>
  <si>
    <t>2014.11.13</t>
  </si>
  <si>
    <t>2014.11.11</t>
  </si>
  <si>
    <t>2014.10.28</t>
  </si>
  <si>
    <t>2014.10.17</t>
  </si>
  <si>
    <t>2014.10.14</t>
  </si>
  <si>
    <t>2014.10.13</t>
  </si>
  <si>
    <t>2014.10.09</t>
  </si>
  <si>
    <t>2014.10.01</t>
  </si>
  <si>
    <t>2014.09.10</t>
  </si>
  <si>
    <t>2014.09.04</t>
  </si>
  <si>
    <t>2014.08.22</t>
  </si>
  <si>
    <t>2014.08.15</t>
  </si>
  <si>
    <t>2014.08.12</t>
  </si>
  <si>
    <t>2014.08.07</t>
  </si>
  <si>
    <t>2014.08.05</t>
  </si>
  <si>
    <t>2014.07.18</t>
  </si>
  <si>
    <t>2014.07.03</t>
  </si>
  <si>
    <t>2014.07.02</t>
  </si>
  <si>
    <t>2014.06.24</t>
  </si>
  <si>
    <t>2014.06.23</t>
  </si>
  <si>
    <t>2014.06.17</t>
  </si>
  <si>
    <t>2014.06.11</t>
  </si>
  <si>
    <t>2014.06.10</t>
  </si>
  <si>
    <t>2014.06.04</t>
  </si>
  <si>
    <t>2014.06.02</t>
  </si>
  <si>
    <t>2014.05.20</t>
  </si>
  <si>
    <t>2014.05.19</t>
  </si>
  <si>
    <t>2014.05.14</t>
  </si>
  <si>
    <t>2014.05.08</t>
  </si>
  <si>
    <t>2014.05.07</t>
  </si>
  <si>
    <t>2014.05.01</t>
  </si>
  <si>
    <t>2014.04.30</t>
  </si>
  <si>
    <t>2014.04.15</t>
  </si>
  <si>
    <t>2014.04.11</t>
  </si>
  <si>
    <t>2014.04.10</t>
  </si>
  <si>
    <t>2014.04.09</t>
  </si>
  <si>
    <t>2014.03.27</t>
  </si>
  <si>
    <t>2014.03.25</t>
  </si>
  <si>
    <t>X</t>
  </si>
  <si>
    <t>C</t>
  </si>
  <si>
    <t>EB</t>
  </si>
  <si>
    <t>GBPJPY</t>
  </si>
  <si>
    <t>H4</t>
  </si>
  <si>
    <t>オアンダ</t>
  </si>
  <si>
    <t>PIPS</t>
  </si>
  <si>
    <t>＋余裕値幅</t>
  </si>
  <si>
    <t>#</t>
  </si>
  <si>
    <t>○✕</t>
  </si>
  <si>
    <t>○</t>
  </si>
  <si>
    <t>H4</t>
    <phoneticPr fontId="4"/>
  </si>
  <si>
    <t>20150729-20140325</t>
  </si>
  <si>
    <t>20150729-20140325</t>
    <phoneticPr fontId="4"/>
  </si>
  <si>
    <t>約1.4年増減（％）</t>
    <rPh sb="0" eb="1">
      <t>ヤク</t>
    </rPh>
    <rPh sb="4" eb="5">
      <t>ネン</t>
    </rPh>
    <rPh sb="5" eb="7">
      <t>ゾウゲン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</si>
</sst>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_-* #,##0.00_-;\-* #,##0.00_-;_-* &quot;-&quot;??_-;_-@_-"/>
    <numFmt numFmtId="177" formatCode="0.00_ ;[Red]\-0.00\ "/>
    <numFmt numFmtId="178" formatCode="0.00_ "/>
    <numFmt numFmtId="179" formatCode="0_);[Red]\(0\)"/>
    <numFmt numFmtId="180" formatCode="0.0_ "/>
    <numFmt numFmtId="181" formatCode="_-* #,##0_-;\-* #,##0_-;_-* &quot;-&quot;??_-;_-@_-"/>
    <numFmt numFmtId="182" formatCode="0_ ;[Red]\-0\ "/>
    <numFmt numFmtId="183" formatCode="0.00000_ "/>
    <numFmt numFmtId="184" formatCode="0.000_ "/>
    <numFmt numFmtId="185" formatCode="h:mm;@"/>
    <numFmt numFmtId="188" formatCode="0.000"/>
  </numFmts>
  <fonts count="8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4">
      <alignment vertical="center"/>
    </xf>
    <xf numFmtId="0" fontId="1" fillId="0" borderId="1" xfId="4" applyBorder="1">
      <alignment vertical="center"/>
    </xf>
    <xf numFmtId="0" fontId="1" fillId="0" borderId="2" xfId="4" applyBorder="1">
      <alignment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1" fillId="0" borderId="0" xfId="4" applyBorder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177" fontId="2" fillId="0" borderId="9" xfId="0" applyNumberFormat="1" applyFont="1" applyFill="1" applyBorder="1" applyAlignment="1" applyProtection="1">
      <alignment horizontal="center" vertical="center"/>
    </xf>
    <xf numFmtId="178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0" fontId="2" fillId="0" borderId="16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81" fontId="3" fillId="0" borderId="0" xfId="1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 applyProtection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38" fontId="3" fillId="0" borderId="2" xfId="1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81" fontId="3" fillId="0" borderId="20" xfId="1" applyNumberFormat="1" applyFont="1" applyFill="1" applyBorder="1" applyAlignment="1">
      <alignment horizontal="center" vertical="center"/>
    </xf>
    <xf numFmtId="9" fontId="3" fillId="0" borderId="20" xfId="0" applyNumberFormat="1" applyFont="1" applyFill="1" applyBorder="1" applyAlignment="1">
      <alignment horizontal="center" vertical="center"/>
    </xf>
    <xf numFmtId="181" fontId="3" fillId="0" borderId="20" xfId="1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181" fontId="3" fillId="2" borderId="20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center" vertical="center"/>
    </xf>
    <xf numFmtId="56" fontId="3" fillId="0" borderId="0" xfId="0" applyNumberFormat="1" applyFont="1" applyFill="1" applyBorder="1" applyAlignment="1">
      <alignment horizontal="center" vertical="center"/>
    </xf>
    <xf numFmtId="181" fontId="2" fillId="0" borderId="9" xfId="1" applyNumberFormat="1" applyFont="1" applyFill="1" applyBorder="1" applyAlignment="1" applyProtection="1">
      <alignment horizontal="center" vertical="center"/>
    </xf>
    <xf numFmtId="181" fontId="5" fillId="0" borderId="9" xfId="1" applyNumberFormat="1" applyFont="1" applyFill="1" applyBorder="1" applyAlignment="1" applyProtection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83" fontId="3" fillId="0" borderId="0" xfId="0" applyNumberFormat="1" applyFont="1" applyFill="1" applyBorder="1" applyAlignment="1">
      <alignment horizontal="center" vertical="center"/>
    </xf>
    <xf numFmtId="181" fontId="3" fillId="3" borderId="20" xfId="1" applyNumberFormat="1" applyFont="1" applyFill="1" applyBorder="1" applyAlignment="1">
      <alignment horizontal="center" vertical="center"/>
    </xf>
    <xf numFmtId="38" fontId="3" fillId="3" borderId="20" xfId="1" applyNumberFormat="1" applyFont="1" applyFill="1" applyBorder="1" applyAlignment="1">
      <alignment horizontal="center" vertical="center"/>
    </xf>
    <xf numFmtId="182" fontId="2" fillId="0" borderId="9" xfId="0" applyNumberFormat="1" applyFont="1" applyFill="1" applyBorder="1" applyAlignment="1" applyProtection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185" fontId="3" fillId="0" borderId="0" xfId="0" applyNumberFormat="1" applyFont="1" applyFill="1" applyBorder="1" applyAlignment="1">
      <alignment horizontal="center" vertical="center"/>
    </xf>
    <xf numFmtId="0" fontId="6" fillId="4" borderId="21" xfId="0" applyNumberFormat="1" applyFont="1" applyFill="1" applyBorder="1" applyAlignment="1" applyProtection="1">
      <alignment horizontal="center" vertical="center"/>
    </xf>
    <xf numFmtId="0" fontId="6" fillId="4" borderId="2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188" fontId="3" fillId="0" borderId="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38" fontId="2" fillId="0" borderId="13" xfId="1" applyNumberFormat="1" applyFont="1" applyFill="1" applyBorder="1" applyAlignment="1" applyProtection="1">
      <alignment horizontal="center" vertical="center"/>
    </xf>
    <xf numFmtId="9" fontId="3" fillId="2" borderId="13" xfId="0" applyNumberFormat="1" applyFont="1" applyFill="1" applyBorder="1" applyAlignment="1">
      <alignment horizontal="center" vertical="center"/>
    </xf>
    <xf numFmtId="9" fontId="3" fillId="0" borderId="14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気づき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27</xdr:col>
      <xdr:colOff>482142</xdr:colOff>
      <xdr:row>53</xdr:row>
      <xdr:rowOff>49191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7" y="176893"/>
          <a:ext cx="18171428" cy="9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27</xdr:col>
      <xdr:colOff>444047</xdr:colOff>
      <xdr:row>107</xdr:row>
      <xdr:rowOff>140369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357" y="9906000"/>
          <a:ext cx="18133333" cy="91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27</xdr:col>
      <xdr:colOff>577380</xdr:colOff>
      <xdr:row>163</xdr:row>
      <xdr:rowOff>58714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7" y="19635107"/>
          <a:ext cx="18266666" cy="9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8"/>
  <sheetViews>
    <sheetView topLeftCell="A98" zoomScale="85" zoomScaleNormal="85" zoomScaleSheetLayoutView="70" workbookViewId="0">
      <selection activeCell="A117" sqref="A117"/>
    </sheetView>
  </sheetViews>
  <sheetFormatPr defaultColWidth="10" defaultRowHeight="35.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7" style="18" bestFit="1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3" width="10.125" style="18" customWidth="1"/>
    <col min="14" max="14" width="5.25" style="18" bestFit="1" customWidth="1"/>
    <col min="15" max="15" width="10.125" style="18" bestFit="1" customWidth="1"/>
    <col min="16" max="16" width="13.375" style="18" bestFit="1" customWidth="1"/>
    <col min="17" max="17" width="7" style="18" customWidth="1"/>
    <col min="18" max="18" width="10.125" style="18" bestFit="1" customWidth="1"/>
    <col min="19" max="19" width="12.125" style="18" bestFit="1" customWidth="1"/>
    <col min="20" max="20" width="7" style="18" customWidth="1"/>
    <col min="21" max="21" width="10.125" style="18" bestFit="1" customWidth="1"/>
    <col min="22" max="22" width="13.375" style="18" bestFit="1" customWidth="1"/>
    <col min="23" max="23" width="6.25" style="18" customWidth="1"/>
    <col min="24" max="16384" width="10" style="18"/>
  </cols>
  <sheetData>
    <row r="1" spans="1:24" ht="35.1" customHeight="1">
      <c r="D1" s="25" t="s">
        <v>3</v>
      </c>
      <c r="E1" s="25"/>
      <c r="F1" s="18" t="s">
        <v>92</v>
      </c>
    </row>
    <row r="2" spans="1:24" ht="35.1" customHeight="1">
      <c r="D2" s="18" t="s">
        <v>91</v>
      </c>
      <c r="F2" s="18" t="s">
        <v>102</v>
      </c>
    </row>
    <row r="3" spans="1:24" ht="35.1" customHeight="1">
      <c r="A3" s="31"/>
      <c r="B3" s="20"/>
      <c r="C3" s="20"/>
      <c r="D3" s="20"/>
      <c r="E3" s="56" t="s">
        <v>81</v>
      </c>
      <c r="F3" s="20" t="s">
        <v>39</v>
      </c>
      <c r="G3" s="20" t="s">
        <v>40</v>
      </c>
      <c r="H3" s="20" t="s">
        <v>45</v>
      </c>
      <c r="I3" s="26" t="s">
        <v>46</v>
      </c>
      <c r="J3" s="26" t="s">
        <v>46</v>
      </c>
      <c r="K3" s="20" t="s">
        <v>43</v>
      </c>
      <c r="L3" s="20" t="s">
        <v>42</v>
      </c>
      <c r="M3" s="20"/>
      <c r="N3" s="20"/>
      <c r="O3" s="20" t="s">
        <v>42</v>
      </c>
      <c r="P3" s="20"/>
      <c r="Q3" s="20"/>
      <c r="R3" s="20" t="s">
        <v>42</v>
      </c>
      <c r="S3" s="20"/>
      <c r="T3" s="20"/>
      <c r="U3" s="20" t="s">
        <v>42</v>
      </c>
      <c r="V3" s="20"/>
      <c r="W3" s="21"/>
    </row>
    <row r="4" spans="1:24" ht="35.1" customHeight="1">
      <c r="A4" s="32" t="s">
        <v>44</v>
      </c>
      <c r="B4" s="23" t="s">
        <v>82</v>
      </c>
      <c r="C4" s="28" t="s">
        <v>4</v>
      </c>
      <c r="D4" s="28" t="s">
        <v>5</v>
      </c>
      <c r="E4" s="28" t="s">
        <v>75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52</v>
      </c>
      <c r="M4" s="23" t="s">
        <v>41</v>
      </c>
      <c r="N4" s="23" t="s">
        <v>47</v>
      </c>
      <c r="O4" s="23" t="s">
        <v>53</v>
      </c>
      <c r="P4" s="23" t="s">
        <v>41</v>
      </c>
      <c r="Q4" s="23" t="s">
        <v>47</v>
      </c>
      <c r="R4" s="23" t="s">
        <v>54</v>
      </c>
      <c r="S4" s="23" t="s">
        <v>41</v>
      </c>
      <c r="T4" s="23" t="s">
        <v>47</v>
      </c>
      <c r="U4" s="23" t="s">
        <v>55</v>
      </c>
      <c r="V4" s="23" t="s">
        <v>41</v>
      </c>
      <c r="W4" s="24" t="s">
        <v>47</v>
      </c>
    </row>
    <row r="5" spans="1:24" ht="35.1" customHeight="1">
      <c r="A5" s="33">
        <v>1</v>
      </c>
      <c r="B5" s="18" t="s">
        <v>84</v>
      </c>
      <c r="C5" s="18" t="s">
        <v>84</v>
      </c>
      <c r="D5" s="19" t="s">
        <v>103</v>
      </c>
      <c r="E5" s="63">
        <v>0.33333333333333331</v>
      </c>
      <c r="F5" s="18">
        <v>193.136</v>
      </c>
      <c r="G5" s="18">
        <v>192.55500000000001</v>
      </c>
      <c r="H5" s="18">
        <v>2</v>
      </c>
      <c r="I5" s="62">
        <f t="shared" ref="I5" si="0">ROUNDDOWN(F5+(H5/100),3)</f>
        <v>193.15600000000001</v>
      </c>
      <c r="J5" s="18">
        <f t="shared" ref="J5" si="1">ROUNDDOWN(G5-(H5/100),3)</f>
        <v>192.535</v>
      </c>
      <c r="K5" s="18">
        <f t="shared" ref="K5" si="2">ABS(ROUNDDOWN(I5-J5,3))</f>
        <v>0.621</v>
      </c>
      <c r="L5" s="18">
        <f t="shared" ref="L5:L13" si="3">ROUNDDOWN(K5*0.5,3)</f>
        <v>0.31</v>
      </c>
      <c r="M5" s="62">
        <f t="shared" ref="M5" si="4">ROUNDDOWN(I5+L5,3)</f>
        <v>193.46600000000001</v>
      </c>
      <c r="N5" s="18" t="s">
        <v>56</v>
      </c>
      <c r="O5" s="18">
        <f t="shared" ref="O5" si="5">ROUNDDOWN(K5*1,3)</f>
        <v>0.621</v>
      </c>
      <c r="P5" s="62">
        <f t="shared" ref="P5" si="6">ROUNDDOWN(I5+O5,3)</f>
        <v>193.77699999999999</v>
      </c>
      <c r="Q5" s="18" t="s">
        <v>56</v>
      </c>
      <c r="R5" s="18">
        <f t="shared" ref="R5" si="7">ROUNDDOWN(K5*1.5,3)</f>
        <v>0.93100000000000005</v>
      </c>
      <c r="S5" s="62">
        <f t="shared" ref="S5" si="8">ROUNDDOWN(I5+R5,3)</f>
        <v>194.08699999999999</v>
      </c>
      <c r="T5" s="18" t="s">
        <v>56</v>
      </c>
      <c r="U5" s="18">
        <f t="shared" ref="U5" si="9">ROUNDDOWN(K5*2,3)</f>
        <v>1.242</v>
      </c>
      <c r="V5" s="62">
        <f t="shared" ref="V5" si="10">ROUNDDOWN(I5+U5,3)</f>
        <v>194.398</v>
      </c>
      <c r="W5" s="18" t="s">
        <v>56</v>
      </c>
      <c r="X5" s="18" t="s">
        <v>38</v>
      </c>
    </row>
    <row r="6" spans="1:24" ht="35.1" customHeight="1">
      <c r="A6" s="33">
        <v>2</v>
      </c>
      <c r="B6" s="18" t="s">
        <v>83</v>
      </c>
      <c r="C6" s="18" t="s">
        <v>84</v>
      </c>
      <c r="D6" s="19" t="s">
        <v>93</v>
      </c>
      <c r="E6" s="63">
        <v>0.16666666666666666</v>
      </c>
      <c r="F6" s="18">
        <v>192.375</v>
      </c>
      <c r="G6" s="18">
        <v>191.44300000000001</v>
      </c>
      <c r="H6" s="18">
        <v>2</v>
      </c>
      <c r="I6" s="62">
        <f t="shared" ref="I6" si="11">ROUNDDOWN(F6+(H6/100),3)</f>
        <v>192.39500000000001</v>
      </c>
      <c r="J6" s="18">
        <f t="shared" ref="J6" si="12">ROUNDDOWN(G6-(H6/100),3)</f>
        <v>191.423</v>
      </c>
      <c r="K6" s="18">
        <f t="shared" ref="K6:K7" si="13">ABS(ROUNDDOWN(I6-J6,3))</f>
        <v>0.97199999999999998</v>
      </c>
      <c r="L6" s="18">
        <f t="shared" ref="L6:L7" si="14">ROUNDDOWN(K6*0.5,3)</f>
        <v>0.48599999999999999</v>
      </c>
      <c r="M6" s="62">
        <f t="shared" ref="M6" si="15">ROUNDDOWN(I6+L6,3)</f>
        <v>192.881</v>
      </c>
      <c r="N6" s="18" t="s">
        <v>56</v>
      </c>
      <c r="O6" s="18">
        <f t="shared" ref="O6:O7" si="16">ROUNDDOWN(K6*1,3)</f>
        <v>0.97199999999999998</v>
      </c>
      <c r="P6" s="62">
        <f t="shared" ref="P6" si="17">ROUNDDOWN(I6+O6,3)</f>
        <v>193.36699999999999</v>
      </c>
      <c r="Q6" s="18" t="s">
        <v>56</v>
      </c>
      <c r="R6" s="18">
        <f t="shared" ref="R6:R7" si="18">ROUNDDOWN(K6*1.5,3)</f>
        <v>1.458</v>
      </c>
      <c r="S6" s="62">
        <f t="shared" ref="S6" si="19">ROUNDDOWN(I6+R6,3)</f>
        <v>193.85300000000001</v>
      </c>
      <c r="T6" s="18" t="s">
        <v>56</v>
      </c>
      <c r="U6" s="18">
        <f t="shared" ref="U6:U7" si="20">ROUNDDOWN(K6*2,3)</f>
        <v>1.944</v>
      </c>
      <c r="V6" s="62">
        <f t="shared" ref="V6" si="21">ROUNDDOWN(I6+U6,3)</f>
        <v>194.339</v>
      </c>
      <c r="W6" s="18" t="s">
        <v>56</v>
      </c>
      <c r="X6" s="18" t="s">
        <v>38</v>
      </c>
    </row>
    <row r="7" spans="1:24" ht="35.1" customHeight="1">
      <c r="A7" s="33">
        <v>3</v>
      </c>
      <c r="B7" s="18" t="s">
        <v>84</v>
      </c>
      <c r="C7" s="18" t="s">
        <v>83</v>
      </c>
      <c r="D7" s="19" t="s">
        <v>104</v>
      </c>
      <c r="E7" s="63">
        <v>0.33333333333333331</v>
      </c>
      <c r="F7" s="18">
        <v>192.899</v>
      </c>
      <c r="G7" s="18">
        <v>193.916</v>
      </c>
      <c r="H7" s="18">
        <v>2</v>
      </c>
      <c r="I7" s="18">
        <f t="shared" ref="I7" si="22">ROUNDDOWN(F7-(H7/100),3)</f>
        <v>192.87899999999999</v>
      </c>
      <c r="J7" s="18">
        <f t="shared" ref="J7" si="23">ROUNDDOWN(G7+(H7/100),3)</f>
        <v>193.93600000000001</v>
      </c>
      <c r="K7" s="18">
        <f t="shared" si="13"/>
        <v>1.0569999999999999</v>
      </c>
      <c r="L7" s="18">
        <f t="shared" si="14"/>
        <v>0.52800000000000002</v>
      </c>
      <c r="M7" s="18">
        <f t="shared" ref="M7" si="24">ROUNDDOWN(I7-L7,3)</f>
        <v>192.351</v>
      </c>
      <c r="N7" s="18" t="s">
        <v>56</v>
      </c>
      <c r="O7" s="18">
        <f t="shared" si="16"/>
        <v>1.0569999999999999</v>
      </c>
      <c r="P7" s="18">
        <f t="shared" ref="P7" si="25">ROUNDDOWN(I7-O7,3)</f>
        <v>191.822</v>
      </c>
      <c r="Q7" s="18" t="s">
        <v>56</v>
      </c>
      <c r="R7" s="18">
        <f t="shared" si="18"/>
        <v>1.585</v>
      </c>
      <c r="S7" s="18">
        <f t="shared" ref="S7" si="26">ROUNDDOWN(I7-R7,3)</f>
        <v>191.29400000000001</v>
      </c>
      <c r="T7" s="18" t="s">
        <v>56</v>
      </c>
      <c r="U7" s="18">
        <f t="shared" si="20"/>
        <v>2.1139999999999999</v>
      </c>
      <c r="V7" s="18">
        <f t="shared" ref="V7" si="27">ROUNDDOWN(I7-U7,3)</f>
        <v>190.76499999999999</v>
      </c>
      <c r="W7" s="18" t="s">
        <v>76</v>
      </c>
      <c r="X7" s="18" t="s">
        <v>57</v>
      </c>
    </row>
    <row r="8" spans="1:24" ht="35.1" customHeight="1">
      <c r="A8" s="33">
        <v>4</v>
      </c>
      <c r="B8" s="18" t="s">
        <v>83</v>
      </c>
      <c r="C8" s="18" t="s">
        <v>84</v>
      </c>
      <c r="D8" s="19" t="s">
        <v>105</v>
      </c>
      <c r="E8" s="63">
        <v>0.33333333333333331</v>
      </c>
      <c r="F8" s="18">
        <v>193.572</v>
      </c>
      <c r="G8" s="18">
        <v>192.40100000000001</v>
      </c>
      <c r="H8" s="18">
        <v>2</v>
      </c>
      <c r="I8" s="62">
        <f t="shared" ref="I8:I10" si="28">ROUNDDOWN(F8+(H8/100),3)</f>
        <v>193.59200000000001</v>
      </c>
      <c r="J8" s="18">
        <f t="shared" ref="J8:J10" si="29">ROUNDDOWN(G8-(H8/100),3)</f>
        <v>192.381</v>
      </c>
      <c r="K8" s="18">
        <f t="shared" ref="K8:K12" si="30">ABS(ROUNDDOWN(I8-J8,3))</f>
        <v>1.2110000000000001</v>
      </c>
      <c r="L8" s="18">
        <f t="shared" ref="L8:L9" si="31">ROUNDDOWN(K8*0.5,3)</f>
        <v>0.60499999999999998</v>
      </c>
      <c r="M8" s="62">
        <f t="shared" ref="M8:M10" si="32">ROUNDDOWN(I8+L8,3)</f>
        <v>194.197</v>
      </c>
      <c r="N8" s="18" t="s">
        <v>76</v>
      </c>
      <c r="O8" s="18">
        <f t="shared" ref="O8:O12" si="33">ROUNDDOWN(K8*1,3)</f>
        <v>1.2110000000000001</v>
      </c>
      <c r="P8" s="62">
        <f t="shared" ref="P8:P10" si="34">ROUNDDOWN(I8+O8,3)</f>
        <v>194.803</v>
      </c>
      <c r="Q8" s="18" t="s">
        <v>76</v>
      </c>
      <c r="R8" s="18">
        <f t="shared" ref="R8:R12" si="35">ROUNDDOWN(K8*1.5,3)</f>
        <v>1.8160000000000001</v>
      </c>
      <c r="S8" s="62">
        <f t="shared" ref="S8:S10" si="36">ROUNDDOWN(I8+R8,3)</f>
        <v>195.40799999999999</v>
      </c>
      <c r="T8" s="18" t="s">
        <v>76</v>
      </c>
      <c r="U8" s="18">
        <f t="shared" ref="U8:U12" si="37">ROUNDDOWN(K8*2,3)</f>
        <v>2.4220000000000002</v>
      </c>
      <c r="V8" s="62">
        <f t="shared" ref="V8:V10" si="38">ROUNDDOWN(I8+U8,3)</f>
        <v>196.01400000000001</v>
      </c>
      <c r="W8" s="18" t="s">
        <v>76</v>
      </c>
      <c r="X8" s="18" t="s">
        <v>38</v>
      </c>
    </row>
    <row r="9" spans="1:24" ht="35.1" customHeight="1">
      <c r="A9" s="33">
        <v>5</v>
      </c>
      <c r="B9" s="18" t="s">
        <v>84</v>
      </c>
      <c r="C9" s="18" t="s">
        <v>83</v>
      </c>
      <c r="D9" s="19" t="s">
        <v>106</v>
      </c>
      <c r="E9" s="63">
        <v>0.5</v>
      </c>
      <c r="F9" s="18">
        <v>193.03299999999999</v>
      </c>
      <c r="G9" s="18">
        <v>193.68600000000001</v>
      </c>
      <c r="H9" s="18">
        <v>2</v>
      </c>
      <c r="I9" s="18">
        <f t="shared" ref="I9" si="39">ROUNDDOWN(F9-(H9/100),3)</f>
        <v>193.01300000000001</v>
      </c>
      <c r="J9" s="18">
        <f t="shared" ref="J9" si="40">ROUNDDOWN(G9+(H9/100),3)</f>
        <v>193.70599999999999</v>
      </c>
      <c r="K9" s="18">
        <f t="shared" si="30"/>
        <v>0.69199999999999995</v>
      </c>
      <c r="L9" s="18">
        <f t="shared" si="31"/>
        <v>0.34599999999999997</v>
      </c>
      <c r="M9" s="18">
        <f t="shared" ref="M9" si="41">ROUNDDOWN(I9-L9,3)</f>
        <v>192.667</v>
      </c>
      <c r="N9" s="18" t="s">
        <v>56</v>
      </c>
      <c r="O9" s="18">
        <f t="shared" si="33"/>
        <v>0.69199999999999995</v>
      </c>
      <c r="P9" s="18">
        <f t="shared" ref="P9" si="42">ROUNDDOWN(I9-O9,3)</f>
        <v>192.321</v>
      </c>
      <c r="Q9" s="18" t="s">
        <v>56</v>
      </c>
      <c r="R9" s="18">
        <f t="shared" si="35"/>
        <v>1.038</v>
      </c>
      <c r="S9" s="18">
        <f t="shared" ref="S9" si="43">ROUNDDOWN(I9-R9,3)</f>
        <v>191.97499999999999</v>
      </c>
      <c r="T9" s="18" t="s">
        <v>76</v>
      </c>
      <c r="U9" s="18">
        <f t="shared" si="37"/>
        <v>1.3839999999999999</v>
      </c>
      <c r="V9" s="18">
        <f t="shared" ref="V9" si="44">ROUNDDOWN(I9-U9,3)</f>
        <v>191.62899999999999</v>
      </c>
      <c r="W9" s="18" t="s">
        <v>76</v>
      </c>
      <c r="X9" s="18" t="s">
        <v>57</v>
      </c>
    </row>
    <row r="10" spans="1:24" ht="35.1" customHeight="1">
      <c r="A10" s="33">
        <v>6</v>
      </c>
      <c r="B10" s="18" t="s">
        <v>84</v>
      </c>
      <c r="C10" s="18" t="s">
        <v>84</v>
      </c>
      <c r="D10" s="19" t="s">
        <v>107</v>
      </c>
      <c r="E10" s="63">
        <v>0.5</v>
      </c>
      <c r="F10" s="18">
        <v>192.57</v>
      </c>
      <c r="G10" s="18">
        <v>190.887</v>
      </c>
      <c r="H10" s="18">
        <v>2</v>
      </c>
      <c r="I10" s="62">
        <f t="shared" si="28"/>
        <v>192.59</v>
      </c>
      <c r="J10" s="18">
        <f t="shared" si="29"/>
        <v>190.86699999999999</v>
      </c>
      <c r="K10" s="18">
        <f t="shared" si="30"/>
        <v>1.7230000000000001</v>
      </c>
      <c r="L10" s="18">
        <f t="shared" ref="L10:L12" si="45">ROUNDDOWN(K10*0.5,3)</f>
        <v>0.86099999999999999</v>
      </c>
      <c r="M10" s="62">
        <f t="shared" si="32"/>
        <v>193.45099999999999</v>
      </c>
      <c r="N10" s="18" t="s">
        <v>56</v>
      </c>
      <c r="O10" s="18">
        <f t="shared" si="33"/>
        <v>1.7230000000000001</v>
      </c>
      <c r="P10" s="62">
        <f t="shared" si="34"/>
        <v>194.31299999999999</v>
      </c>
      <c r="Q10" s="18" t="s">
        <v>56</v>
      </c>
      <c r="R10" s="18">
        <f t="shared" si="35"/>
        <v>2.5840000000000001</v>
      </c>
      <c r="S10" s="62">
        <f t="shared" si="36"/>
        <v>195.17400000000001</v>
      </c>
      <c r="T10" s="18" t="s">
        <v>56</v>
      </c>
      <c r="U10" s="18">
        <f t="shared" si="37"/>
        <v>3.4460000000000002</v>
      </c>
      <c r="V10" s="62">
        <f t="shared" si="38"/>
        <v>196.036</v>
      </c>
      <c r="W10" s="18" t="s">
        <v>56</v>
      </c>
      <c r="X10" s="18" t="s">
        <v>38</v>
      </c>
    </row>
    <row r="11" spans="1:24" ht="35.1" customHeight="1">
      <c r="A11" s="33">
        <v>7</v>
      </c>
      <c r="B11" s="18" t="s">
        <v>83</v>
      </c>
      <c r="C11" s="18" t="s">
        <v>83</v>
      </c>
      <c r="D11" s="19" t="s">
        <v>108</v>
      </c>
      <c r="E11" s="63">
        <v>0.5</v>
      </c>
      <c r="F11" s="18">
        <v>191.65</v>
      </c>
      <c r="G11" s="18">
        <v>192.32499999999999</v>
      </c>
      <c r="H11" s="18">
        <v>2</v>
      </c>
      <c r="I11" s="18">
        <f t="shared" ref="I11:I12" si="46">ROUNDDOWN(F11-(H11/100),3)</f>
        <v>191.63</v>
      </c>
      <c r="J11" s="18">
        <f t="shared" ref="J11:J12" si="47">ROUNDDOWN(G11+(H11/100),3)</f>
        <v>192.345</v>
      </c>
      <c r="K11" s="18">
        <f t="shared" si="30"/>
        <v>0.71499999999999997</v>
      </c>
      <c r="L11" s="18">
        <f t="shared" si="45"/>
        <v>0.35699999999999998</v>
      </c>
      <c r="M11" s="18">
        <f t="shared" ref="M11:M12" si="48">ROUNDDOWN(I11-L11,3)</f>
        <v>191.273</v>
      </c>
      <c r="N11" s="18" t="s">
        <v>56</v>
      </c>
      <c r="O11" s="18">
        <f t="shared" si="33"/>
        <v>0.71499999999999997</v>
      </c>
      <c r="P11" s="18">
        <f t="shared" ref="P11:P12" si="49">ROUNDDOWN(I11-O11,3)</f>
        <v>190.91499999999999</v>
      </c>
      <c r="Q11" s="18" t="s">
        <v>56</v>
      </c>
      <c r="R11" s="18">
        <f t="shared" si="35"/>
        <v>1.0720000000000001</v>
      </c>
      <c r="S11" s="18">
        <f t="shared" ref="S11:S12" si="50">ROUNDDOWN(I11-R11,3)</f>
        <v>190.55799999999999</v>
      </c>
      <c r="T11" s="18" t="s">
        <v>56</v>
      </c>
      <c r="U11" s="18">
        <f t="shared" si="37"/>
        <v>1.43</v>
      </c>
      <c r="V11" s="18">
        <f t="shared" ref="V11:V12" si="51">ROUNDDOWN(I11-U11,3)</f>
        <v>190.2</v>
      </c>
      <c r="W11" s="18" t="s">
        <v>56</v>
      </c>
      <c r="X11" s="18" t="s">
        <v>57</v>
      </c>
    </row>
    <row r="12" spans="1:24" ht="35.1" customHeight="1">
      <c r="A12" s="33">
        <v>8</v>
      </c>
      <c r="B12" s="18" t="s">
        <v>83</v>
      </c>
      <c r="C12" s="18" t="s">
        <v>83</v>
      </c>
      <c r="D12" s="19" t="s">
        <v>109</v>
      </c>
      <c r="E12" s="63">
        <v>0.5</v>
      </c>
      <c r="F12" s="18">
        <v>192.09100000000001</v>
      </c>
      <c r="G12" s="18">
        <v>192.90199999999999</v>
      </c>
      <c r="H12" s="18">
        <v>2</v>
      </c>
      <c r="I12" s="18">
        <f t="shared" si="46"/>
        <v>192.071</v>
      </c>
      <c r="J12" s="18">
        <f t="shared" si="47"/>
        <v>192.922</v>
      </c>
      <c r="K12" s="18">
        <f t="shared" si="30"/>
        <v>0.85</v>
      </c>
      <c r="L12" s="18">
        <f t="shared" si="45"/>
        <v>0.42499999999999999</v>
      </c>
      <c r="M12" s="18">
        <f t="shared" si="48"/>
        <v>191.64599999999999</v>
      </c>
      <c r="N12" s="18" t="s">
        <v>56</v>
      </c>
      <c r="O12" s="18">
        <f t="shared" si="33"/>
        <v>0.85</v>
      </c>
      <c r="P12" s="18">
        <f t="shared" si="49"/>
        <v>191.221</v>
      </c>
      <c r="Q12" s="18" t="s">
        <v>56</v>
      </c>
      <c r="R12" s="18">
        <f t="shared" si="35"/>
        <v>1.2749999999999999</v>
      </c>
      <c r="S12" s="18">
        <f t="shared" si="50"/>
        <v>190.79599999999999</v>
      </c>
      <c r="T12" s="18" t="s">
        <v>56</v>
      </c>
      <c r="U12" s="18">
        <f t="shared" si="37"/>
        <v>1.7</v>
      </c>
      <c r="V12" s="18">
        <f t="shared" si="51"/>
        <v>190.37100000000001</v>
      </c>
      <c r="W12" s="18" t="s">
        <v>56</v>
      </c>
      <c r="X12" s="18" t="s">
        <v>57</v>
      </c>
    </row>
    <row r="13" spans="1:24" ht="35.1" customHeight="1">
      <c r="A13" s="33">
        <v>9</v>
      </c>
      <c r="B13" s="18" t="s">
        <v>84</v>
      </c>
      <c r="C13" s="18" t="s">
        <v>83</v>
      </c>
      <c r="D13" s="19" t="s">
        <v>110</v>
      </c>
      <c r="E13" s="63">
        <v>0.66666666666666663</v>
      </c>
      <c r="F13" s="18">
        <v>194.58099999999999</v>
      </c>
      <c r="G13" s="18">
        <v>195.369</v>
      </c>
      <c r="H13" s="18">
        <v>2</v>
      </c>
      <c r="I13" s="18">
        <f t="shared" ref="I13" si="52">ROUNDDOWN(F13-(H13/100),3)</f>
        <v>194.56100000000001</v>
      </c>
      <c r="J13" s="18">
        <f t="shared" ref="J13" si="53">ROUNDDOWN(G13+(H13/100),3)</f>
        <v>195.38900000000001</v>
      </c>
      <c r="K13" s="18">
        <f t="shared" ref="K13:K14" si="54">ABS(ROUNDDOWN(I13-J13,3))</f>
        <v>0.82799999999999996</v>
      </c>
      <c r="L13" s="18">
        <f t="shared" si="3"/>
        <v>0.41399999999999998</v>
      </c>
      <c r="M13" s="18">
        <f t="shared" ref="M13" si="55">ROUNDDOWN(I13-L13,3)</f>
        <v>194.14699999999999</v>
      </c>
      <c r="N13" s="18" t="s">
        <v>60</v>
      </c>
      <c r="O13" s="18">
        <f t="shared" ref="O13:O14" si="56">ROUNDDOWN(K13*1,3)</f>
        <v>0.82799999999999996</v>
      </c>
      <c r="P13" s="18">
        <f t="shared" ref="P13" si="57">ROUNDDOWN(I13-O13,3)</f>
        <v>193.733</v>
      </c>
      <c r="Q13" s="18" t="s">
        <v>60</v>
      </c>
      <c r="R13" s="18">
        <f t="shared" ref="R13:R14" si="58">ROUNDDOWN(K13*1.5,3)</f>
        <v>1.242</v>
      </c>
      <c r="S13" s="18">
        <f t="shared" ref="S13" si="59">ROUNDDOWN(I13-R13,3)</f>
        <v>193.31899999999999</v>
      </c>
      <c r="T13" s="18" t="s">
        <v>60</v>
      </c>
      <c r="U13" s="18">
        <f t="shared" ref="U13:U14" si="60">ROUNDDOWN(K13*2,3)</f>
        <v>1.6559999999999999</v>
      </c>
      <c r="V13" s="18">
        <f t="shared" ref="V13" si="61">ROUNDDOWN(I13-U13,3)</f>
        <v>192.905</v>
      </c>
      <c r="W13" s="18" t="s">
        <v>60</v>
      </c>
      <c r="X13" s="18" t="s">
        <v>57</v>
      </c>
    </row>
    <row r="14" spans="1:24" ht="35.1" customHeight="1">
      <c r="A14" s="33">
        <v>10</v>
      </c>
      <c r="B14" s="18" t="s">
        <v>84</v>
      </c>
      <c r="C14" s="18" t="s">
        <v>84</v>
      </c>
      <c r="D14" s="19" t="s">
        <v>111</v>
      </c>
      <c r="E14" s="63">
        <v>0.66666666666666663</v>
      </c>
      <c r="F14" s="18">
        <v>192.399</v>
      </c>
      <c r="G14" s="18">
        <v>191.43199999999999</v>
      </c>
      <c r="H14" s="18">
        <v>2</v>
      </c>
      <c r="I14" s="62">
        <f t="shared" ref="I14" si="62">ROUNDDOWN(F14+(H14/100),3)</f>
        <v>192.41900000000001</v>
      </c>
      <c r="J14" s="18">
        <f t="shared" ref="J14" si="63">ROUNDDOWN(G14-(H14/100),3)</f>
        <v>191.41200000000001</v>
      </c>
      <c r="K14" s="18">
        <f t="shared" si="54"/>
        <v>1.0069999999999999</v>
      </c>
      <c r="L14" s="18">
        <f t="shared" ref="L14:L15" si="64">ROUNDDOWN(K14*0.5,3)</f>
        <v>0.503</v>
      </c>
      <c r="M14" s="62">
        <f t="shared" ref="M14" si="65">ROUNDDOWN(I14+L14,3)</f>
        <v>192.922</v>
      </c>
      <c r="N14" s="18" t="s">
        <v>56</v>
      </c>
      <c r="O14" s="18">
        <f t="shared" si="56"/>
        <v>1.0069999999999999</v>
      </c>
      <c r="P14" s="62">
        <f t="shared" ref="P14" si="66">ROUNDDOWN(I14+O14,3)</f>
        <v>193.42599999999999</v>
      </c>
      <c r="Q14" s="18" t="s">
        <v>56</v>
      </c>
      <c r="R14" s="18">
        <f t="shared" si="58"/>
        <v>1.51</v>
      </c>
      <c r="S14" s="62">
        <f t="shared" ref="S14" si="67">ROUNDDOWN(I14+R14,3)</f>
        <v>193.929</v>
      </c>
      <c r="T14" s="18" t="s">
        <v>56</v>
      </c>
      <c r="U14" s="18">
        <f t="shared" si="60"/>
        <v>2.0139999999999998</v>
      </c>
      <c r="V14" s="62">
        <f t="shared" ref="V14" si="68">ROUNDDOWN(I14+U14,3)</f>
        <v>194.43299999999999</v>
      </c>
      <c r="W14" s="18" t="s">
        <v>56</v>
      </c>
      <c r="X14" s="18" t="s">
        <v>38</v>
      </c>
    </row>
    <row r="15" spans="1:24" ht="35.1" customHeight="1">
      <c r="A15" s="33">
        <v>11</v>
      </c>
      <c r="B15" s="18" t="s">
        <v>83</v>
      </c>
      <c r="C15" s="18" t="s">
        <v>83</v>
      </c>
      <c r="D15" s="19" t="s">
        <v>112</v>
      </c>
      <c r="E15" s="63">
        <v>0.16666666666666666</v>
      </c>
      <c r="F15" s="18">
        <v>189.28700000000001</v>
      </c>
      <c r="G15" s="18">
        <v>191.607</v>
      </c>
      <c r="H15" s="18">
        <v>2</v>
      </c>
      <c r="I15" s="18">
        <f t="shared" ref="I15" si="69">ROUNDDOWN(F15-(H15/100),3)</f>
        <v>189.267</v>
      </c>
      <c r="J15" s="18">
        <f t="shared" ref="J15" si="70">ROUNDDOWN(G15+(H15/100),3)</f>
        <v>191.62700000000001</v>
      </c>
      <c r="K15" s="18">
        <f t="shared" ref="K15" si="71">ABS(ROUNDDOWN(I15-J15,3))</f>
        <v>2.36</v>
      </c>
      <c r="L15" s="18">
        <f t="shared" si="64"/>
        <v>1.18</v>
      </c>
      <c r="M15" s="18">
        <f t="shared" ref="M15" si="72">ROUNDDOWN(I15-L15,3)</f>
        <v>188.08699999999999</v>
      </c>
      <c r="N15" s="18" t="s">
        <v>76</v>
      </c>
      <c r="O15" s="18">
        <f t="shared" ref="O15" si="73">ROUNDDOWN(K15*1,3)</f>
        <v>2.36</v>
      </c>
      <c r="P15" s="18">
        <f t="shared" ref="P15" si="74">ROUNDDOWN(I15-O15,3)</f>
        <v>186.90700000000001</v>
      </c>
      <c r="Q15" s="18" t="s">
        <v>76</v>
      </c>
      <c r="R15" s="18">
        <f t="shared" ref="R15" si="75">ROUNDDOWN(K15*1.5,3)</f>
        <v>3.54</v>
      </c>
      <c r="S15" s="18">
        <f t="shared" ref="S15" si="76">ROUNDDOWN(I15-R15,3)</f>
        <v>185.727</v>
      </c>
      <c r="T15" s="18" t="s">
        <v>76</v>
      </c>
      <c r="U15" s="18">
        <f t="shared" ref="U15" si="77">ROUNDDOWN(K15*2,3)</f>
        <v>4.72</v>
      </c>
      <c r="V15" s="18">
        <f t="shared" ref="V15" si="78">ROUNDDOWN(I15-U15,3)</f>
        <v>184.547</v>
      </c>
      <c r="W15" s="18" t="s">
        <v>76</v>
      </c>
      <c r="X15" s="18" t="s">
        <v>57</v>
      </c>
    </row>
    <row r="16" spans="1:24" ht="35.1" customHeight="1">
      <c r="A16" s="33">
        <v>12</v>
      </c>
      <c r="B16" s="18" t="s">
        <v>84</v>
      </c>
      <c r="C16" s="18" t="s">
        <v>84</v>
      </c>
      <c r="D16" s="19" t="s">
        <v>113</v>
      </c>
      <c r="E16" s="63">
        <v>0.5</v>
      </c>
      <c r="F16" s="18">
        <v>191.63300000000001</v>
      </c>
      <c r="G16" s="18">
        <v>190.714</v>
      </c>
      <c r="H16" s="18">
        <v>2</v>
      </c>
      <c r="I16" s="62">
        <f t="shared" ref="I16:I19" si="79">ROUNDDOWN(F16+(H16/100),3)</f>
        <v>191.65299999999999</v>
      </c>
      <c r="J16" s="18">
        <f t="shared" ref="J16:J19" si="80">ROUNDDOWN(G16-(H16/100),3)</f>
        <v>190.69399999999999</v>
      </c>
      <c r="K16" s="18">
        <f t="shared" ref="K16:K29" si="81">ABS(ROUNDDOWN(I16-J16,3))</f>
        <v>0.95899999999999996</v>
      </c>
      <c r="L16" s="18">
        <f t="shared" ref="L16:L29" si="82">ROUNDDOWN(K16*0.5,3)</f>
        <v>0.47899999999999998</v>
      </c>
      <c r="M16" s="62">
        <f t="shared" ref="M16:M19" si="83">ROUNDDOWN(I16+L16,3)</f>
        <v>192.13200000000001</v>
      </c>
      <c r="N16" s="18" t="s">
        <v>76</v>
      </c>
      <c r="O16" s="18">
        <f t="shared" ref="O16:O29" si="84">ROUNDDOWN(K16*1,3)</f>
        <v>0.95899999999999996</v>
      </c>
      <c r="P16" s="62">
        <f t="shared" ref="P16:P19" si="85">ROUNDDOWN(I16+O16,3)</f>
        <v>192.61199999999999</v>
      </c>
      <c r="Q16" s="18" t="s">
        <v>76</v>
      </c>
      <c r="R16" s="18">
        <f t="shared" ref="R16:R29" si="86">ROUNDDOWN(K16*1.5,3)</f>
        <v>1.4379999999999999</v>
      </c>
      <c r="S16" s="62">
        <f t="shared" ref="S16:S19" si="87">ROUNDDOWN(I16+R16,3)</f>
        <v>193.09100000000001</v>
      </c>
      <c r="T16" s="18" t="s">
        <v>76</v>
      </c>
      <c r="U16" s="18">
        <f t="shared" ref="U16:U29" si="88">ROUNDDOWN(K16*2,3)</f>
        <v>1.9179999999999999</v>
      </c>
      <c r="V16" s="62">
        <f t="shared" ref="V16:V19" si="89">ROUNDDOWN(I16+U16,3)</f>
        <v>193.571</v>
      </c>
      <c r="W16" s="18" t="s">
        <v>76</v>
      </c>
      <c r="X16" s="18" t="s">
        <v>38</v>
      </c>
    </row>
    <row r="17" spans="1:24" ht="35.1" customHeight="1">
      <c r="A17" s="33">
        <v>13</v>
      </c>
      <c r="B17" s="18" t="s">
        <v>84</v>
      </c>
      <c r="C17" s="18" t="s">
        <v>84</v>
      </c>
      <c r="D17" s="19" t="s">
        <v>94</v>
      </c>
      <c r="E17" s="63">
        <v>0.33333333333333331</v>
      </c>
      <c r="F17" s="18">
        <v>189.89099999999999</v>
      </c>
      <c r="G17" s="18">
        <v>189.119</v>
      </c>
      <c r="H17" s="18">
        <v>2</v>
      </c>
      <c r="I17" s="62">
        <f t="shared" si="79"/>
        <v>189.911</v>
      </c>
      <c r="J17" s="18">
        <f t="shared" si="80"/>
        <v>189.09899999999999</v>
      </c>
      <c r="K17" s="18">
        <f t="shared" si="81"/>
        <v>0.81200000000000006</v>
      </c>
      <c r="L17" s="18">
        <f t="shared" si="82"/>
        <v>0.40600000000000003</v>
      </c>
      <c r="M17" s="62">
        <f t="shared" si="83"/>
        <v>190.31700000000001</v>
      </c>
      <c r="N17" s="18" t="s">
        <v>56</v>
      </c>
      <c r="O17" s="18">
        <f t="shared" si="84"/>
        <v>0.81200000000000006</v>
      </c>
      <c r="P17" s="62">
        <f t="shared" si="85"/>
        <v>190.72300000000001</v>
      </c>
      <c r="Q17" s="18" t="s">
        <v>56</v>
      </c>
      <c r="R17" s="18">
        <f t="shared" si="86"/>
        <v>1.218</v>
      </c>
      <c r="S17" s="62">
        <f t="shared" si="87"/>
        <v>191.12899999999999</v>
      </c>
      <c r="T17" s="18" t="s">
        <v>56</v>
      </c>
      <c r="U17" s="18">
        <f t="shared" si="88"/>
        <v>1.6240000000000001</v>
      </c>
      <c r="V17" s="62">
        <f t="shared" si="89"/>
        <v>191.535</v>
      </c>
      <c r="W17" s="18" t="s">
        <v>56</v>
      </c>
      <c r="X17" s="18" t="s">
        <v>38</v>
      </c>
    </row>
    <row r="18" spans="1:24" ht="35.1" customHeight="1">
      <c r="A18" s="33">
        <v>14</v>
      </c>
      <c r="B18" s="18" t="s">
        <v>84</v>
      </c>
      <c r="C18" s="18" t="s">
        <v>84</v>
      </c>
      <c r="D18" s="19" t="s">
        <v>114</v>
      </c>
      <c r="E18" s="63">
        <v>0.66666666666666663</v>
      </c>
      <c r="F18" s="18">
        <v>189.69399999999999</v>
      </c>
      <c r="G18" s="18">
        <v>188.857</v>
      </c>
      <c r="H18" s="18">
        <v>2</v>
      </c>
      <c r="I18" s="62">
        <f t="shared" si="79"/>
        <v>189.714</v>
      </c>
      <c r="J18" s="18">
        <f t="shared" si="80"/>
        <v>188.83699999999999</v>
      </c>
      <c r="K18" s="18">
        <f t="shared" si="81"/>
        <v>0.877</v>
      </c>
      <c r="L18" s="18">
        <f t="shared" si="82"/>
        <v>0.438</v>
      </c>
      <c r="M18" s="62">
        <f t="shared" si="83"/>
        <v>190.15199999999999</v>
      </c>
      <c r="N18" s="18" t="s">
        <v>56</v>
      </c>
      <c r="O18" s="18">
        <f t="shared" si="84"/>
        <v>0.877</v>
      </c>
      <c r="P18" s="62">
        <f t="shared" si="85"/>
        <v>190.59100000000001</v>
      </c>
      <c r="Q18" s="18" t="s">
        <v>56</v>
      </c>
      <c r="R18" s="18">
        <f t="shared" si="86"/>
        <v>1.3149999999999999</v>
      </c>
      <c r="S18" s="62">
        <f t="shared" si="87"/>
        <v>191.029</v>
      </c>
      <c r="T18" s="18" t="s">
        <v>56</v>
      </c>
      <c r="U18" s="18">
        <f t="shared" si="88"/>
        <v>1.754</v>
      </c>
      <c r="V18" s="62">
        <f t="shared" si="89"/>
        <v>191.46799999999999</v>
      </c>
      <c r="W18" s="18" t="s">
        <v>56</v>
      </c>
      <c r="X18" s="18" t="s">
        <v>38</v>
      </c>
    </row>
    <row r="19" spans="1:24" ht="35.1" customHeight="1">
      <c r="A19" s="33">
        <v>15</v>
      </c>
      <c r="B19" s="18" t="s">
        <v>84</v>
      </c>
      <c r="C19" s="18" t="s">
        <v>84</v>
      </c>
      <c r="D19" s="19" t="s">
        <v>115</v>
      </c>
      <c r="E19" s="63">
        <v>0.33333333333333331</v>
      </c>
      <c r="F19" s="18">
        <v>189.44200000000001</v>
      </c>
      <c r="G19" s="18">
        <v>187.93899999999999</v>
      </c>
      <c r="H19" s="18">
        <v>2</v>
      </c>
      <c r="I19" s="62">
        <f t="shared" si="79"/>
        <v>189.46199999999999</v>
      </c>
      <c r="J19" s="18">
        <f t="shared" si="80"/>
        <v>187.91900000000001</v>
      </c>
      <c r="K19" s="18">
        <f t="shared" si="81"/>
        <v>1.542</v>
      </c>
      <c r="L19" s="18">
        <f t="shared" si="82"/>
        <v>0.77100000000000002</v>
      </c>
      <c r="M19" s="62">
        <f t="shared" si="83"/>
        <v>190.233</v>
      </c>
      <c r="N19" s="18" t="s">
        <v>76</v>
      </c>
      <c r="O19" s="18">
        <f t="shared" si="84"/>
        <v>1.542</v>
      </c>
      <c r="P19" s="62">
        <f t="shared" si="85"/>
        <v>191.00399999999999</v>
      </c>
      <c r="Q19" s="18" t="s">
        <v>76</v>
      </c>
      <c r="R19" s="18">
        <f t="shared" si="86"/>
        <v>2.3130000000000002</v>
      </c>
      <c r="S19" s="62">
        <f t="shared" si="87"/>
        <v>191.77500000000001</v>
      </c>
      <c r="T19" s="18" t="s">
        <v>76</v>
      </c>
      <c r="U19" s="18">
        <f t="shared" si="88"/>
        <v>3.0840000000000001</v>
      </c>
      <c r="V19" s="62">
        <f t="shared" si="89"/>
        <v>192.54599999999999</v>
      </c>
      <c r="W19" s="18" t="s">
        <v>76</v>
      </c>
      <c r="X19" s="18" t="s">
        <v>38</v>
      </c>
    </row>
    <row r="20" spans="1:24" ht="35.1" customHeight="1">
      <c r="A20" s="33">
        <v>16</v>
      </c>
      <c r="B20" s="18" t="s">
        <v>83</v>
      </c>
      <c r="C20" s="18" t="s">
        <v>83</v>
      </c>
      <c r="D20" s="19" t="s">
        <v>116</v>
      </c>
      <c r="E20" s="63">
        <v>0.33333333333333331</v>
      </c>
      <c r="F20" s="18">
        <v>186.381</v>
      </c>
      <c r="G20" s="18">
        <v>187.95599999999999</v>
      </c>
      <c r="H20" s="18">
        <v>2</v>
      </c>
      <c r="I20" s="18">
        <f t="shared" ref="I20" si="90">ROUNDDOWN(F20-(H20/100),3)</f>
        <v>186.36099999999999</v>
      </c>
      <c r="J20" s="18">
        <f t="shared" ref="J20" si="91">ROUNDDOWN(G20+(H20/100),3)</f>
        <v>187.976</v>
      </c>
      <c r="K20" s="18">
        <f t="shared" si="81"/>
        <v>1.615</v>
      </c>
      <c r="L20" s="18">
        <f t="shared" si="82"/>
        <v>0.80700000000000005</v>
      </c>
      <c r="M20" s="18">
        <f t="shared" ref="M20" si="92">ROUNDDOWN(I20-L20,3)</f>
        <v>185.554</v>
      </c>
      <c r="N20" s="18" t="s">
        <v>76</v>
      </c>
      <c r="O20" s="18">
        <f t="shared" si="84"/>
        <v>1.615</v>
      </c>
      <c r="P20" s="18">
        <f t="shared" ref="P20" si="93">ROUNDDOWN(I20-O20,3)</f>
        <v>184.74600000000001</v>
      </c>
      <c r="Q20" s="18" t="s">
        <v>76</v>
      </c>
      <c r="R20" s="18">
        <f t="shared" si="86"/>
        <v>2.4220000000000002</v>
      </c>
      <c r="S20" s="18">
        <f t="shared" ref="S20" si="94">ROUNDDOWN(I20-R20,3)</f>
        <v>183.93899999999999</v>
      </c>
      <c r="T20" s="18" t="s">
        <v>76</v>
      </c>
      <c r="U20" s="18">
        <f t="shared" si="88"/>
        <v>3.23</v>
      </c>
      <c r="V20" s="18">
        <f t="shared" ref="V20" si="95">ROUNDDOWN(I20-U20,3)</f>
        <v>183.131</v>
      </c>
      <c r="W20" s="18" t="s">
        <v>76</v>
      </c>
      <c r="X20" s="18" t="s">
        <v>57</v>
      </c>
    </row>
    <row r="21" spans="1:24" ht="35.1" customHeight="1">
      <c r="A21" s="33">
        <v>17</v>
      </c>
      <c r="B21" s="18" t="s">
        <v>84</v>
      </c>
      <c r="C21" s="18" t="s">
        <v>84</v>
      </c>
      <c r="D21" s="19" t="s">
        <v>117</v>
      </c>
      <c r="E21" s="63">
        <v>0.5</v>
      </c>
      <c r="F21" s="18">
        <v>186.029</v>
      </c>
      <c r="G21" s="18">
        <v>184.56399999999999</v>
      </c>
      <c r="H21" s="18">
        <v>2</v>
      </c>
      <c r="I21" s="62">
        <f t="shared" ref="I21:I27" si="96">ROUNDDOWN(F21+(H21/100),3)</f>
        <v>186.04900000000001</v>
      </c>
      <c r="J21" s="18">
        <f t="shared" ref="J21:J27" si="97">ROUNDDOWN(G21-(H21/100),3)</f>
        <v>184.54400000000001</v>
      </c>
      <c r="K21" s="18">
        <f t="shared" si="81"/>
        <v>1.5049999999999999</v>
      </c>
      <c r="L21" s="18">
        <f t="shared" si="82"/>
        <v>0.752</v>
      </c>
      <c r="M21" s="62">
        <f t="shared" ref="M21:M27" si="98">ROUNDDOWN(I21+L21,3)</f>
        <v>186.80099999999999</v>
      </c>
      <c r="N21" s="18" t="s">
        <v>56</v>
      </c>
      <c r="O21" s="18">
        <f t="shared" si="84"/>
        <v>1.5049999999999999</v>
      </c>
      <c r="P21" s="62">
        <f t="shared" ref="P21:P27" si="99">ROUNDDOWN(I21+O21,3)</f>
        <v>187.554</v>
      </c>
      <c r="Q21" s="18" t="s">
        <v>56</v>
      </c>
      <c r="R21" s="18">
        <f t="shared" si="86"/>
        <v>2.2570000000000001</v>
      </c>
      <c r="S21" s="62">
        <f t="shared" ref="S21:S27" si="100">ROUNDDOWN(I21+R21,3)</f>
        <v>188.30600000000001</v>
      </c>
      <c r="T21" s="18" t="s">
        <v>56</v>
      </c>
      <c r="U21" s="18">
        <f t="shared" si="88"/>
        <v>3.01</v>
      </c>
      <c r="V21" s="62">
        <f t="shared" ref="V21:V27" si="101">ROUNDDOWN(I21+U21,3)</f>
        <v>189.059</v>
      </c>
      <c r="W21" s="18" t="s">
        <v>56</v>
      </c>
      <c r="X21" s="18" t="s">
        <v>38</v>
      </c>
    </row>
    <row r="22" spans="1:24" ht="35.1" customHeight="1">
      <c r="A22" s="33">
        <v>18</v>
      </c>
      <c r="B22" s="18" t="s">
        <v>84</v>
      </c>
      <c r="C22" s="18" t="s">
        <v>84</v>
      </c>
      <c r="D22" s="19" t="s">
        <v>118</v>
      </c>
      <c r="E22" s="63">
        <v>0.33333333333333331</v>
      </c>
      <c r="F22" s="18">
        <v>184.136</v>
      </c>
      <c r="G22" s="18">
        <v>182.55099999999999</v>
      </c>
      <c r="H22" s="18">
        <v>2</v>
      </c>
      <c r="I22" s="62">
        <f t="shared" si="96"/>
        <v>184.15600000000001</v>
      </c>
      <c r="J22" s="18">
        <f t="shared" si="97"/>
        <v>182.53100000000001</v>
      </c>
      <c r="K22" s="18">
        <f t="shared" si="81"/>
        <v>1.625</v>
      </c>
      <c r="L22" s="18">
        <f t="shared" si="82"/>
        <v>0.81200000000000006</v>
      </c>
      <c r="M22" s="62">
        <f t="shared" si="98"/>
        <v>184.96799999999999</v>
      </c>
      <c r="N22" s="18" t="s">
        <v>76</v>
      </c>
      <c r="O22" s="18">
        <f t="shared" si="84"/>
        <v>1.625</v>
      </c>
      <c r="P22" s="62">
        <f t="shared" si="99"/>
        <v>185.78100000000001</v>
      </c>
      <c r="Q22" s="18" t="s">
        <v>76</v>
      </c>
      <c r="R22" s="18">
        <f t="shared" si="86"/>
        <v>2.4369999999999998</v>
      </c>
      <c r="S22" s="62">
        <f t="shared" si="100"/>
        <v>186.59299999999999</v>
      </c>
      <c r="T22" s="18" t="s">
        <v>76</v>
      </c>
      <c r="U22" s="18">
        <f t="shared" si="88"/>
        <v>3.25</v>
      </c>
      <c r="V22" s="62">
        <f t="shared" si="101"/>
        <v>187.40600000000001</v>
      </c>
      <c r="W22" s="18" t="s">
        <v>76</v>
      </c>
      <c r="X22" s="18" t="s">
        <v>38</v>
      </c>
    </row>
    <row r="23" spans="1:24" ht="35.1" customHeight="1">
      <c r="A23" s="33">
        <v>19</v>
      </c>
      <c r="B23" s="18" t="s">
        <v>84</v>
      </c>
      <c r="C23" s="18" t="s">
        <v>84</v>
      </c>
      <c r="D23" s="19" t="s">
        <v>119</v>
      </c>
      <c r="E23" s="63">
        <v>0.5</v>
      </c>
      <c r="F23" s="18">
        <v>182.114</v>
      </c>
      <c r="G23" s="18">
        <v>180.97399999999999</v>
      </c>
      <c r="H23" s="18">
        <v>2</v>
      </c>
      <c r="I23" s="62">
        <f t="shared" si="96"/>
        <v>182.13399999999999</v>
      </c>
      <c r="J23" s="18">
        <f t="shared" si="97"/>
        <v>180.95400000000001</v>
      </c>
      <c r="K23" s="18">
        <f t="shared" si="81"/>
        <v>1.179</v>
      </c>
      <c r="L23" s="18">
        <f t="shared" si="82"/>
        <v>0.58899999999999997</v>
      </c>
      <c r="M23" s="62">
        <f t="shared" si="98"/>
        <v>182.72300000000001</v>
      </c>
      <c r="N23" s="18" t="s">
        <v>56</v>
      </c>
      <c r="O23" s="18">
        <f t="shared" si="84"/>
        <v>1.179</v>
      </c>
      <c r="P23" s="62">
        <f t="shared" si="99"/>
        <v>183.31299999999999</v>
      </c>
      <c r="Q23" s="18" t="s">
        <v>56</v>
      </c>
      <c r="R23" s="18">
        <f t="shared" si="86"/>
        <v>1.768</v>
      </c>
      <c r="S23" s="62">
        <f t="shared" si="100"/>
        <v>183.90199999999999</v>
      </c>
      <c r="T23" s="18" t="s">
        <v>56</v>
      </c>
      <c r="U23" s="18">
        <f t="shared" si="88"/>
        <v>2.3580000000000001</v>
      </c>
      <c r="V23" s="62">
        <f t="shared" si="101"/>
        <v>184.49199999999999</v>
      </c>
      <c r="W23" s="18" t="s">
        <v>76</v>
      </c>
      <c r="X23" s="18" t="s">
        <v>38</v>
      </c>
    </row>
    <row r="24" spans="1:24" ht="35.1" customHeight="1">
      <c r="A24" s="33">
        <v>20</v>
      </c>
      <c r="B24" s="18" t="s">
        <v>84</v>
      </c>
      <c r="C24" s="18" t="s">
        <v>84</v>
      </c>
      <c r="D24" s="19" t="s">
        <v>120</v>
      </c>
      <c r="E24" s="63">
        <v>0.33333333333333331</v>
      </c>
      <c r="F24" s="18">
        <v>180.977</v>
      </c>
      <c r="G24" s="18">
        <v>179.76</v>
      </c>
      <c r="H24" s="18">
        <v>2</v>
      </c>
      <c r="I24" s="62">
        <f t="shared" si="96"/>
        <v>180.99700000000001</v>
      </c>
      <c r="J24" s="18">
        <f t="shared" si="97"/>
        <v>179.74</v>
      </c>
      <c r="K24" s="18">
        <f t="shared" si="81"/>
        <v>1.2569999999999999</v>
      </c>
      <c r="L24" s="18">
        <f t="shared" si="82"/>
        <v>0.628</v>
      </c>
      <c r="M24" s="62">
        <f t="shared" si="98"/>
        <v>181.625</v>
      </c>
      <c r="N24" s="18" t="s">
        <v>56</v>
      </c>
      <c r="O24" s="18">
        <f t="shared" si="84"/>
        <v>1.2569999999999999</v>
      </c>
      <c r="P24" s="62">
        <f t="shared" si="99"/>
        <v>182.25399999999999</v>
      </c>
      <c r="Q24" s="18" t="s">
        <v>56</v>
      </c>
      <c r="R24" s="18">
        <f t="shared" si="86"/>
        <v>1.885</v>
      </c>
      <c r="S24" s="62">
        <f t="shared" si="100"/>
        <v>182.88200000000001</v>
      </c>
      <c r="T24" s="18" t="s">
        <v>56</v>
      </c>
      <c r="U24" s="18">
        <f t="shared" si="88"/>
        <v>2.5139999999999998</v>
      </c>
      <c r="V24" s="62">
        <f t="shared" si="101"/>
        <v>183.511</v>
      </c>
      <c r="W24" s="18" t="s">
        <v>56</v>
      </c>
      <c r="X24" s="18" t="s">
        <v>38</v>
      </c>
    </row>
    <row r="25" spans="1:24" ht="35.1" customHeight="1">
      <c r="A25" s="33">
        <v>21</v>
      </c>
      <c r="B25" s="18" t="s">
        <v>84</v>
      </c>
      <c r="C25" s="18" t="s">
        <v>84</v>
      </c>
      <c r="D25" s="19" t="s">
        <v>121</v>
      </c>
      <c r="E25" s="63">
        <v>0.66666666666666663</v>
      </c>
      <c r="F25" s="18">
        <v>178.001</v>
      </c>
      <c r="G25" s="18">
        <v>177.30199999999999</v>
      </c>
      <c r="H25" s="18">
        <v>2</v>
      </c>
      <c r="I25" s="62">
        <f t="shared" si="96"/>
        <v>178.02099999999999</v>
      </c>
      <c r="J25" s="18">
        <f t="shared" si="97"/>
        <v>177.28200000000001</v>
      </c>
      <c r="K25" s="18">
        <f t="shared" si="81"/>
        <v>0.73799999999999999</v>
      </c>
      <c r="L25" s="18">
        <f t="shared" si="82"/>
        <v>0.36899999999999999</v>
      </c>
      <c r="M25" s="62">
        <f t="shared" si="98"/>
        <v>178.39</v>
      </c>
      <c r="N25" s="18" t="s">
        <v>56</v>
      </c>
      <c r="O25" s="18">
        <f t="shared" si="84"/>
        <v>0.73799999999999999</v>
      </c>
      <c r="P25" s="62">
        <f t="shared" si="99"/>
        <v>178.75899999999999</v>
      </c>
      <c r="Q25" s="18" t="s">
        <v>56</v>
      </c>
      <c r="R25" s="18">
        <f t="shared" si="86"/>
        <v>1.107</v>
      </c>
      <c r="S25" s="62">
        <f t="shared" si="100"/>
        <v>179.12799999999999</v>
      </c>
      <c r="T25" s="18" t="s">
        <v>56</v>
      </c>
      <c r="U25" s="18">
        <f t="shared" si="88"/>
        <v>1.476</v>
      </c>
      <c r="V25" s="62">
        <f t="shared" si="101"/>
        <v>179.49700000000001</v>
      </c>
      <c r="W25" s="18" t="s">
        <v>56</v>
      </c>
      <c r="X25" s="18" t="s">
        <v>38</v>
      </c>
    </row>
    <row r="26" spans="1:24" ht="35.1" customHeight="1">
      <c r="A26" s="33">
        <v>22</v>
      </c>
      <c r="B26" s="18" t="s">
        <v>84</v>
      </c>
      <c r="C26" s="18" t="s">
        <v>84</v>
      </c>
      <c r="D26" s="19" t="s">
        <v>122</v>
      </c>
      <c r="E26" s="63">
        <v>0.33333333333333331</v>
      </c>
      <c r="F26" s="18">
        <v>178.50200000000001</v>
      </c>
      <c r="G26" s="18">
        <v>177.42599999999999</v>
      </c>
      <c r="H26" s="18">
        <v>2</v>
      </c>
      <c r="I26" s="62">
        <f t="shared" si="96"/>
        <v>178.52199999999999</v>
      </c>
      <c r="J26" s="18">
        <f t="shared" si="97"/>
        <v>177.40600000000001</v>
      </c>
      <c r="K26" s="18">
        <f t="shared" si="81"/>
        <v>1.115</v>
      </c>
      <c r="L26" s="18">
        <f t="shared" si="82"/>
        <v>0.55700000000000005</v>
      </c>
      <c r="M26" s="62">
        <f t="shared" si="98"/>
        <v>179.07900000000001</v>
      </c>
      <c r="N26" s="18" t="s">
        <v>76</v>
      </c>
      <c r="O26" s="18">
        <f t="shared" si="84"/>
        <v>1.115</v>
      </c>
      <c r="P26" s="62">
        <f t="shared" si="99"/>
        <v>179.637</v>
      </c>
      <c r="Q26" s="18" t="s">
        <v>76</v>
      </c>
      <c r="R26" s="18">
        <f t="shared" si="86"/>
        <v>1.6719999999999999</v>
      </c>
      <c r="S26" s="62">
        <f t="shared" si="100"/>
        <v>180.19399999999999</v>
      </c>
      <c r="T26" s="18" t="s">
        <v>76</v>
      </c>
      <c r="U26" s="18">
        <f t="shared" si="88"/>
        <v>2.23</v>
      </c>
      <c r="V26" s="62">
        <f t="shared" si="101"/>
        <v>180.75200000000001</v>
      </c>
      <c r="W26" s="18" t="s">
        <v>76</v>
      </c>
      <c r="X26" s="18" t="s">
        <v>38</v>
      </c>
    </row>
    <row r="27" spans="1:24" ht="35.1" customHeight="1">
      <c r="A27" s="33">
        <v>23</v>
      </c>
      <c r="B27" s="18" t="s">
        <v>83</v>
      </c>
      <c r="C27" s="18" t="s">
        <v>84</v>
      </c>
      <c r="D27" s="19" t="s">
        <v>123</v>
      </c>
      <c r="E27" s="63">
        <v>0.83333333333333337</v>
      </c>
      <c r="F27" s="18">
        <v>176.94900000000001</v>
      </c>
      <c r="G27" s="18">
        <v>176.19399999999999</v>
      </c>
      <c r="H27" s="18">
        <v>2</v>
      </c>
      <c r="I27" s="62">
        <f t="shared" si="96"/>
        <v>176.96899999999999</v>
      </c>
      <c r="J27" s="18">
        <f t="shared" si="97"/>
        <v>176.17400000000001</v>
      </c>
      <c r="K27" s="18">
        <f t="shared" si="81"/>
        <v>0.79400000000000004</v>
      </c>
      <c r="L27" s="18">
        <f t="shared" si="82"/>
        <v>0.39700000000000002</v>
      </c>
      <c r="M27" s="62">
        <f t="shared" si="98"/>
        <v>177.36600000000001</v>
      </c>
      <c r="N27" s="18" t="s">
        <v>56</v>
      </c>
      <c r="O27" s="18">
        <f t="shared" si="84"/>
        <v>0.79400000000000004</v>
      </c>
      <c r="P27" s="62">
        <f t="shared" si="99"/>
        <v>177.76300000000001</v>
      </c>
      <c r="Q27" s="18" t="s">
        <v>56</v>
      </c>
      <c r="R27" s="18">
        <f t="shared" si="86"/>
        <v>1.1910000000000001</v>
      </c>
      <c r="S27" s="62">
        <f t="shared" si="100"/>
        <v>178.16</v>
      </c>
      <c r="T27" s="18" t="s">
        <v>56</v>
      </c>
      <c r="U27" s="18">
        <f t="shared" si="88"/>
        <v>1.5880000000000001</v>
      </c>
      <c r="V27" s="62">
        <f t="shared" si="101"/>
        <v>178.55699999999999</v>
      </c>
      <c r="W27" s="18" t="s">
        <v>56</v>
      </c>
      <c r="X27" s="18" t="s">
        <v>38</v>
      </c>
    </row>
    <row r="28" spans="1:24" ht="35.1" customHeight="1">
      <c r="A28" s="33">
        <v>24</v>
      </c>
      <c r="B28" s="18" t="s">
        <v>83</v>
      </c>
      <c r="C28" s="18" t="s">
        <v>83</v>
      </c>
      <c r="D28" s="19" t="s">
        <v>124</v>
      </c>
      <c r="E28" s="63">
        <v>0.5</v>
      </c>
      <c r="F28" s="18">
        <v>175.20500000000001</v>
      </c>
      <c r="G28" s="18">
        <v>176.52500000000001</v>
      </c>
      <c r="H28" s="18">
        <v>2</v>
      </c>
      <c r="I28" s="18">
        <f t="shared" ref="I28:I29" si="102">ROUNDDOWN(F28-(H28/100),3)</f>
        <v>175.185</v>
      </c>
      <c r="J28" s="18">
        <f t="shared" ref="J28:J29" si="103">ROUNDDOWN(G28+(H28/100),3)</f>
        <v>176.54499999999999</v>
      </c>
      <c r="K28" s="18">
        <f t="shared" si="81"/>
        <v>1.359</v>
      </c>
      <c r="L28" s="18">
        <f t="shared" si="82"/>
        <v>0.67900000000000005</v>
      </c>
      <c r="M28" s="18">
        <f t="shared" ref="M28:M29" si="104">ROUNDDOWN(I28-L28,3)</f>
        <v>174.506</v>
      </c>
      <c r="N28" s="18" t="s">
        <v>76</v>
      </c>
      <c r="O28" s="18">
        <f t="shared" si="84"/>
        <v>1.359</v>
      </c>
      <c r="P28" s="18">
        <f t="shared" ref="P28:P29" si="105">ROUNDDOWN(I28-O28,3)</f>
        <v>173.82599999999999</v>
      </c>
      <c r="Q28" s="18" t="s">
        <v>76</v>
      </c>
      <c r="R28" s="18">
        <f t="shared" si="86"/>
        <v>2.0379999999999998</v>
      </c>
      <c r="S28" s="18">
        <f t="shared" ref="S28:S29" si="106">ROUNDDOWN(I28-R28,3)</f>
        <v>173.14699999999999</v>
      </c>
      <c r="T28" s="18" t="s">
        <v>76</v>
      </c>
      <c r="U28" s="18">
        <f t="shared" si="88"/>
        <v>2.718</v>
      </c>
      <c r="V28" s="18">
        <f t="shared" ref="V28:V29" si="107">ROUNDDOWN(I28-U28,3)</f>
        <v>172.46700000000001</v>
      </c>
      <c r="W28" s="18" t="s">
        <v>76</v>
      </c>
      <c r="X28" s="18" t="s">
        <v>57</v>
      </c>
    </row>
    <row r="29" spans="1:24" ht="35.1" customHeight="1">
      <c r="A29" s="33">
        <v>25</v>
      </c>
      <c r="B29" s="18" t="s">
        <v>84</v>
      </c>
      <c r="C29" s="18" t="s">
        <v>83</v>
      </c>
      <c r="D29" s="19" t="s">
        <v>95</v>
      </c>
      <c r="E29" s="63">
        <v>0.33333333333333331</v>
      </c>
      <c r="F29" s="18">
        <v>177.56100000000001</v>
      </c>
      <c r="G29" s="18">
        <v>178.863</v>
      </c>
      <c r="H29" s="18">
        <v>2</v>
      </c>
      <c r="I29" s="18">
        <f t="shared" si="102"/>
        <v>177.541</v>
      </c>
      <c r="J29" s="18">
        <f t="shared" si="103"/>
        <v>178.88300000000001</v>
      </c>
      <c r="K29" s="18">
        <f t="shared" si="81"/>
        <v>1.3420000000000001</v>
      </c>
      <c r="L29" s="18">
        <f t="shared" si="82"/>
        <v>0.67100000000000004</v>
      </c>
      <c r="M29" s="18">
        <f t="shared" si="104"/>
        <v>176.87</v>
      </c>
      <c r="N29" s="18" t="s">
        <v>56</v>
      </c>
      <c r="O29" s="18">
        <f t="shared" si="84"/>
        <v>1.3420000000000001</v>
      </c>
      <c r="P29" s="18">
        <f t="shared" si="105"/>
        <v>176.19900000000001</v>
      </c>
      <c r="Q29" s="18" t="s">
        <v>56</v>
      </c>
      <c r="R29" s="18">
        <f t="shared" si="86"/>
        <v>2.0129999999999999</v>
      </c>
      <c r="S29" s="18">
        <f t="shared" si="106"/>
        <v>175.52799999999999</v>
      </c>
      <c r="T29" s="18" t="s">
        <v>56</v>
      </c>
      <c r="U29" s="18">
        <f t="shared" si="88"/>
        <v>2.6840000000000002</v>
      </c>
      <c r="V29" s="18">
        <f t="shared" si="107"/>
        <v>174.857</v>
      </c>
      <c r="W29" s="18" t="s">
        <v>76</v>
      </c>
      <c r="X29" s="18" t="s">
        <v>57</v>
      </c>
    </row>
    <row r="30" spans="1:24" ht="35.1" customHeight="1">
      <c r="A30" s="33">
        <v>26</v>
      </c>
      <c r="B30" s="18" t="s">
        <v>84</v>
      </c>
      <c r="C30" s="18" t="s">
        <v>84</v>
      </c>
      <c r="D30" s="19" t="s">
        <v>85</v>
      </c>
      <c r="E30" s="63">
        <v>0.33333333333333331</v>
      </c>
      <c r="F30" s="18">
        <v>178.71100000000001</v>
      </c>
      <c r="G30" s="18">
        <v>177.69499999999999</v>
      </c>
      <c r="H30" s="18">
        <v>2</v>
      </c>
      <c r="I30" s="62">
        <f t="shared" ref="I30" si="108">ROUNDDOWN(F30+(H30/100),3)</f>
        <v>178.73099999999999</v>
      </c>
      <c r="J30" s="18">
        <f t="shared" ref="J30" si="109">ROUNDDOWN(G30-(H30/100),3)</f>
        <v>177.67500000000001</v>
      </c>
      <c r="K30" s="18">
        <f t="shared" ref="K30:K38" si="110">ABS(ROUNDDOWN(I30-J30,3))</f>
        <v>1.0549999999999999</v>
      </c>
      <c r="L30" s="18">
        <f t="shared" ref="L30:L38" si="111">ROUNDDOWN(K30*0.5,3)</f>
        <v>0.52700000000000002</v>
      </c>
      <c r="M30" s="62">
        <f t="shared" ref="M30" si="112">ROUNDDOWN(I30+L30,3)</f>
        <v>179.25800000000001</v>
      </c>
      <c r="N30" s="18" t="s">
        <v>76</v>
      </c>
      <c r="O30" s="18">
        <f t="shared" ref="O30:O38" si="113">ROUNDDOWN(K30*1,3)</f>
        <v>1.0549999999999999</v>
      </c>
      <c r="P30" s="62">
        <f t="shared" ref="P30" si="114">ROUNDDOWN(I30+O30,3)</f>
        <v>179.786</v>
      </c>
      <c r="Q30" s="18" t="s">
        <v>76</v>
      </c>
      <c r="R30" s="18">
        <f t="shared" ref="R30:R38" si="115">ROUNDDOWN(K30*1.5,3)</f>
        <v>1.5820000000000001</v>
      </c>
      <c r="S30" s="62">
        <f t="shared" ref="S30" si="116">ROUNDDOWN(I30+R30,3)</f>
        <v>180.31299999999999</v>
      </c>
      <c r="T30" s="18" t="s">
        <v>76</v>
      </c>
      <c r="U30" s="18">
        <f t="shared" ref="U30:U38" si="117">ROUNDDOWN(K30*2,3)</f>
        <v>2.11</v>
      </c>
      <c r="V30" s="62">
        <f t="shared" ref="V30" si="118">ROUNDDOWN(I30+U30,3)</f>
        <v>180.84100000000001</v>
      </c>
      <c r="W30" s="18" t="s">
        <v>76</v>
      </c>
      <c r="X30" s="18" t="s">
        <v>38</v>
      </c>
    </row>
    <row r="31" spans="1:24" ht="35.1" customHeight="1">
      <c r="A31" s="33">
        <v>27</v>
      </c>
      <c r="B31" s="18" t="s">
        <v>83</v>
      </c>
      <c r="C31" s="18" t="s">
        <v>83</v>
      </c>
      <c r="D31" s="19" t="s">
        <v>125</v>
      </c>
      <c r="E31" s="63">
        <v>0.16666666666666666</v>
      </c>
      <c r="F31" s="18">
        <v>178.71100000000001</v>
      </c>
      <c r="G31" s="18">
        <v>179.035</v>
      </c>
      <c r="H31" s="18">
        <v>2</v>
      </c>
      <c r="I31" s="18">
        <f t="shared" ref="I31:I38" si="119">ROUNDDOWN(F31-(H31/100),3)</f>
        <v>178.691</v>
      </c>
      <c r="J31" s="18">
        <f t="shared" ref="J31:J38" si="120">ROUNDDOWN(G31+(H31/100),3)</f>
        <v>179.05500000000001</v>
      </c>
      <c r="K31" s="18">
        <f t="shared" si="110"/>
        <v>0.36399999999999999</v>
      </c>
      <c r="L31" s="18">
        <f t="shared" si="111"/>
        <v>0.182</v>
      </c>
      <c r="M31" s="18">
        <f t="shared" ref="M31:M38" si="121">ROUNDDOWN(I31-L31,3)</f>
        <v>178.50899999999999</v>
      </c>
      <c r="N31" s="18" t="s">
        <v>56</v>
      </c>
      <c r="O31" s="18">
        <f t="shared" si="113"/>
        <v>0.36399999999999999</v>
      </c>
      <c r="P31" s="18">
        <f t="shared" ref="P31:P38" si="122">ROUNDDOWN(I31-O31,3)</f>
        <v>178.327</v>
      </c>
      <c r="Q31" s="18" t="s">
        <v>56</v>
      </c>
      <c r="R31" s="18">
        <f t="shared" si="115"/>
        <v>0.54600000000000004</v>
      </c>
      <c r="S31" s="18">
        <f t="shared" ref="S31:S38" si="123">ROUNDDOWN(I31-R31,3)</f>
        <v>178.14500000000001</v>
      </c>
      <c r="T31" s="18" t="s">
        <v>56</v>
      </c>
      <c r="U31" s="18">
        <f t="shared" si="117"/>
        <v>0.72799999999999998</v>
      </c>
      <c r="V31" s="18">
        <f t="shared" ref="V31:V38" si="124">ROUNDDOWN(I31-U31,3)</f>
        <v>177.96299999999999</v>
      </c>
      <c r="W31" s="18" t="s">
        <v>56</v>
      </c>
      <c r="X31" s="18" t="s">
        <v>57</v>
      </c>
    </row>
    <row r="32" spans="1:24" ht="35.1" customHeight="1">
      <c r="A32" s="33">
        <v>28</v>
      </c>
      <c r="B32" s="18" t="s">
        <v>83</v>
      </c>
      <c r="C32" s="18" t="s">
        <v>83</v>
      </c>
      <c r="D32" s="19" t="s">
        <v>126</v>
      </c>
      <c r="E32" s="63">
        <v>0.33333333333333331</v>
      </c>
      <c r="F32" s="18">
        <v>179.34299999999999</v>
      </c>
      <c r="G32" s="18">
        <v>180.04599999999999</v>
      </c>
      <c r="H32" s="18">
        <v>2</v>
      </c>
      <c r="I32" s="18">
        <f t="shared" si="119"/>
        <v>179.32300000000001</v>
      </c>
      <c r="J32" s="18">
        <f t="shared" si="120"/>
        <v>180.066</v>
      </c>
      <c r="K32" s="18">
        <f t="shared" si="110"/>
        <v>0.74199999999999999</v>
      </c>
      <c r="L32" s="18">
        <f t="shared" si="111"/>
        <v>0.371</v>
      </c>
      <c r="M32" s="18">
        <f t="shared" si="121"/>
        <v>178.952</v>
      </c>
      <c r="N32" s="18" t="s">
        <v>56</v>
      </c>
      <c r="O32" s="18">
        <f t="shared" si="113"/>
        <v>0.74199999999999999</v>
      </c>
      <c r="P32" s="18">
        <f t="shared" si="122"/>
        <v>178.58099999999999</v>
      </c>
      <c r="Q32" s="18" t="s">
        <v>56</v>
      </c>
      <c r="R32" s="18">
        <f t="shared" si="115"/>
        <v>1.113</v>
      </c>
      <c r="S32" s="18">
        <f t="shared" si="123"/>
        <v>178.21</v>
      </c>
      <c r="T32" s="18" t="s">
        <v>56</v>
      </c>
      <c r="U32" s="18">
        <f t="shared" si="117"/>
        <v>1.484</v>
      </c>
      <c r="V32" s="18">
        <f t="shared" si="124"/>
        <v>177.839</v>
      </c>
      <c r="W32" s="18" t="s">
        <v>56</v>
      </c>
      <c r="X32" s="18" t="s">
        <v>57</v>
      </c>
    </row>
    <row r="33" spans="1:24" ht="35.1" customHeight="1">
      <c r="A33" s="33">
        <v>29</v>
      </c>
      <c r="B33" s="18" t="s">
        <v>83</v>
      </c>
      <c r="C33" s="18" t="s">
        <v>83</v>
      </c>
      <c r="D33" s="19" t="s">
        <v>127</v>
      </c>
      <c r="E33" s="63">
        <v>0.5</v>
      </c>
      <c r="F33" s="18">
        <v>179.34100000000001</v>
      </c>
      <c r="G33" s="18">
        <v>180.65799999999999</v>
      </c>
      <c r="H33" s="18">
        <v>2</v>
      </c>
      <c r="I33" s="18">
        <f t="shared" si="119"/>
        <v>179.321</v>
      </c>
      <c r="J33" s="18">
        <f t="shared" si="120"/>
        <v>180.678</v>
      </c>
      <c r="K33" s="18">
        <f t="shared" si="110"/>
        <v>1.357</v>
      </c>
      <c r="L33" s="18">
        <f t="shared" si="111"/>
        <v>0.67800000000000005</v>
      </c>
      <c r="M33" s="18">
        <f t="shared" si="121"/>
        <v>178.643</v>
      </c>
      <c r="N33" s="18" t="s">
        <v>56</v>
      </c>
      <c r="O33" s="18">
        <f t="shared" si="113"/>
        <v>1.357</v>
      </c>
      <c r="P33" s="18">
        <f t="shared" si="122"/>
        <v>177.964</v>
      </c>
      <c r="Q33" s="18" t="s">
        <v>56</v>
      </c>
      <c r="R33" s="18">
        <f t="shared" si="115"/>
        <v>2.0350000000000001</v>
      </c>
      <c r="S33" s="18">
        <f t="shared" si="123"/>
        <v>177.286</v>
      </c>
      <c r="T33" s="18" t="s">
        <v>56</v>
      </c>
      <c r="U33" s="18">
        <f t="shared" si="117"/>
        <v>2.714</v>
      </c>
      <c r="V33" s="18">
        <f t="shared" si="124"/>
        <v>176.607</v>
      </c>
      <c r="W33" s="18" t="s">
        <v>76</v>
      </c>
      <c r="X33" s="18" t="s">
        <v>57</v>
      </c>
    </row>
    <row r="34" spans="1:24" ht="35.1" customHeight="1">
      <c r="A34" s="33">
        <v>30</v>
      </c>
      <c r="B34" s="18" t="s">
        <v>83</v>
      </c>
      <c r="C34" s="18" t="s">
        <v>83</v>
      </c>
      <c r="D34" s="19" t="s">
        <v>128</v>
      </c>
      <c r="E34" s="63">
        <v>0.5</v>
      </c>
      <c r="F34" s="18">
        <v>180.84899999999999</v>
      </c>
      <c r="G34" s="18">
        <v>181.72499999999999</v>
      </c>
      <c r="H34" s="18">
        <v>2</v>
      </c>
      <c r="I34" s="18">
        <f t="shared" si="119"/>
        <v>180.82900000000001</v>
      </c>
      <c r="J34" s="18">
        <f t="shared" si="120"/>
        <v>181.745</v>
      </c>
      <c r="K34" s="18">
        <f t="shared" si="110"/>
        <v>0.91500000000000004</v>
      </c>
      <c r="L34" s="18">
        <f t="shared" si="111"/>
        <v>0.45700000000000002</v>
      </c>
      <c r="M34" s="18">
        <f t="shared" si="121"/>
        <v>180.37200000000001</v>
      </c>
      <c r="N34" s="18" t="s">
        <v>56</v>
      </c>
      <c r="O34" s="18">
        <f t="shared" si="113"/>
        <v>0.91500000000000004</v>
      </c>
      <c r="P34" s="18">
        <f t="shared" si="122"/>
        <v>179.91399999999999</v>
      </c>
      <c r="Q34" s="18" t="s">
        <v>56</v>
      </c>
      <c r="R34" s="18">
        <f t="shared" si="115"/>
        <v>1.3720000000000001</v>
      </c>
      <c r="S34" s="18">
        <f t="shared" si="123"/>
        <v>179.45699999999999</v>
      </c>
      <c r="T34" s="18" t="s">
        <v>56</v>
      </c>
      <c r="U34" s="18">
        <f t="shared" si="117"/>
        <v>1.83</v>
      </c>
      <c r="V34" s="18">
        <f t="shared" si="124"/>
        <v>178.999</v>
      </c>
      <c r="W34" s="18" t="s">
        <v>56</v>
      </c>
      <c r="X34" s="18" t="s">
        <v>57</v>
      </c>
    </row>
    <row r="35" spans="1:24" ht="35.1" customHeight="1">
      <c r="A35" s="33">
        <v>31</v>
      </c>
      <c r="B35" s="18" t="s">
        <v>83</v>
      </c>
      <c r="C35" s="18" t="s">
        <v>83</v>
      </c>
      <c r="D35" s="19" t="s">
        <v>129</v>
      </c>
      <c r="E35" s="63">
        <v>0.33333333333333331</v>
      </c>
      <c r="F35" s="18">
        <v>183.24799999999999</v>
      </c>
      <c r="G35" s="18">
        <v>183.98099999999999</v>
      </c>
      <c r="H35" s="18">
        <v>2</v>
      </c>
      <c r="I35" s="18">
        <f t="shared" si="119"/>
        <v>183.22800000000001</v>
      </c>
      <c r="J35" s="18">
        <f t="shared" si="120"/>
        <v>184.001</v>
      </c>
      <c r="K35" s="18">
        <f t="shared" si="110"/>
        <v>0.77200000000000002</v>
      </c>
      <c r="L35" s="18">
        <f t="shared" si="111"/>
        <v>0.38600000000000001</v>
      </c>
      <c r="M35" s="18">
        <f t="shared" si="121"/>
        <v>182.84200000000001</v>
      </c>
      <c r="N35" s="18" t="s">
        <v>56</v>
      </c>
      <c r="O35" s="18">
        <f t="shared" si="113"/>
        <v>0.77200000000000002</v>
      </c>
      <c r="P35" s="18">
        <f t="shared" si="122"/>
        <v>182.45599999999999</v>
      </c>
      <c r="Q35" s="18" t="s">
        <v>56</v>
      </c>
      <c r="R35" s="18">
        <f t="shared" si="115"/>
        <v>1.1579999999999999</v>
      </c>
      <c r="S35" s="18">
        <f t="shared" si="123"/>
        <v>182.07</v>
      </c>
      <c r="T35" s="18" t="s">
        <v>56</v>
      </c>
      <c r="U35" s="18">
        <f t="shared" si="117"/>
        <v>1.544</v>
      </c>
      <c r="V35" s="18">
        <f t="shared" si="124"/>
        <v>181.684</v>
      </c>
      <c r="W35" s="18" t="s">
        <v>56</v>
      </c>
      <c r="X35" s="18" t="s">
        <v>57</v>
      </c>
    </row>
    <row r="36" spans="1:24" ht="35.1" customHeight="1">
      <c r="A36" s="33">
        <v>32</v>
      </c>
      <c r="B36" s="18" t="s">
        <v>83</v>
      </c>
      <c r="C36" s="18" t="s">
        <v>83</v>
      </c>
      <c r="D36" s="19" t="s">
        <v>130</v>
      </c>
      <c r="E36" s="63">
        <v>0.5</v>
      </c>
      <c r="F36" s="18">
        <v>183.72300000000001</v>
      </c>
      <c r="G36" s="18">
        <v>184.26499999999999</v>
      </c>
      <c r="H36" s="18">
        <v>2</v>
      </c>
      <c r="I36" s="18">
        <f t="shared" si="119"/>
        <v>183.703</v>
      </c>
      <c r="J36" s="18">
        <f t="shared" si="120"/>
        <v>184.285</v>
      </c>
      <c r="K36" s="18">
        <f t="shared" si="110"/>
        <v>0.58099999999999996</v>
      </c>
      <c r="L36" s="18">
        <f t="shared" si="111"/>
        <v>0.28999999999999998</v>
      </c>
      <c r="M36" s="18">
        <f t="shared" si="121"/>
        <v>183.41300000000001</v>
      </c>
      <c r="N36" s="18" t="s">
        <v>56</v>
      </c>
      <c r="O36" s="18">
        <f t="shared" si="113"/>
        <v>0.58099999999999996</v>
      </c>
      <c r="P36" s="18">
        <f t="shared" si="122"/>
        <v>183.12200000000001</v>
      </c>
      <c r="Q36" s="18" t="s">
        <v>56</v>
      </c>
      <c r="R36" s="18">
        <f t="shared" si="115"/>
        <v>0.871</v>
      </c>
      <c r="S36" s="18">
        <f t="shared" si="123"/>
        <v>182.83199999999999</v>
      </c>
      <c r="T36" s="18" t="s">
        <v>56</v>
      </c>
      <c r="U36" s="18">
        <f t="shared" si="117"/>
        <v>1.1619999999999999</v>
      </c>
      <c r="V36" s="18">
        <f t="shared" si="124"/>
        <v>182.541</v>
      </c>
      <c r="W36" s="18" t="s">
        <v>56</v>
      </c>
      <c r="X36" s="18" t="s">
        <v>57</v>
      </c>
    </row>
    <row r="37" spans="1:24" ht="35.1" customHeight="1">
      <c r="A37" s="33">
        <v>33</v>
      </c>
      <c r="B37" s="18" t="s">
        <v>84</v>
      </c>
      <c r="C37" s="18" t="s">
        <v>83</v>
      </c>
      <c r="D37" s="19" t="s">
        <v>130</v>
      </c>
      <c r="E37" s="63">
        <v>0</v>
      </c>
      <c r="F37" s="18">
        <v>184.28</v>
      </c>
      <c r="G37" s="18">
        <v>184.71</v>
      </c>
      <c r="H37" s="18">
        <v>2</v>
      </c>
      <c r="I37" s="18">
        <f t="shared" si="119"/>
        <v>184.26</v>
      </c>
      <c r="J37" s="18">
        <f t="shared" si="120"/>
        <v>184.73</v>
      </c>
      <c r="K37" s="18">
        <f t="shared" si="110"/>
        <v>0.46899999999999997</v>
      </c>
      <c r="L37" s="18">
        <f t="shared" si="111"/>
        <v>0.23400000000000001</v>
      </c>
      <c r="M37" s="18">
        <f t="shared" si="121"/>
        <v>184.02600000000001</v>
      </c>
      <c r="N37" s="18" t="s">
        <v>56</v>
      </c>
      <c r="O37" s="18">
        <f t="shared" si="113"/>
        <v>0.46899999999999997</v>
      </c>
      <c r="P37" s="18">
        <f t="shared" si="122"/>
        <v>183.791</v>
      </c>
      <c r="Q37" s="18" t="s">
        <v>56</v>
      </c>
      <c r="R37" s="18">
        <f t="shared" si="115"/>
        <v>0.70299999999999996</v>
      </c>
      <c r="S37" s="18">
        <f t="shared" si="123"/>
        <v>183.55699999999999</v>
      </c>
      <c r="T37" s="18" t="s">
        <v>56</v>
      </c>
      <c r="U37" s="18">
        <f t="shared" si="117"/>
        <v>0.93799999999999994</v>
      </c>
      <c r="V37" s="18">
        <f t="shared" si="124"/>
        <v>183.322</v>
      </c>
      <c r="W37" s="18" t="s">
        <v>56</v>
      </c>
      <c r="X37" s="18" t="s">
        <v>57</v>
      </c>
    </row>
    <row r="38" spans="1:24" ht="35.1" customHeight="1">
      <c r="A38" s="33">
        <v>34</v>
      </c>
      <c r="B38" s="18" t="s">
        <v>84</v>
      </c>
      <c r="C38" s="18" t="s">
        <v>83</v>
      </c>
      <c r="D38" s="19" t="s">
        <v>131</v>
      </c>
      <c r="E38" s="63">
        <v>0.5</v>
      </c>
      <c r="F38" s="18">
        <v>184.15299999999999</v>
      </c>
      <c r="G38" s="18">
        <v>184.82</v>
      </c>
      <c r="H38" s="18">
        <v>2</v>
      </c>
      <c r="I38" s="18">
        <f t="shared" si="119"/>
        <v>184.13300000000001</v>
      </c>
      <c r="J38" s="18">
        <f t="shared" si="120"/>
        <v>184.84</v>
      </c>
      <c r="K38" s="18">
        <f t="shared" si="110"/>
        <v>0.70599999999999996</v>
      </c>
      <c r="L38" s="18">
        <f t="shared" si="111"/>
        <v>0.35299999999999998</v>
      </c>
      <c r="M38" s="18">
        <f t="shared" si="121"/>
        <v>183.78</v>
      </c>
      <c r="N38" s="18" t="s">
        <v>56</v>
      </c>
      <c r="O38" s="18">
        <f t="shared" si="113"/>
        <v>0.70599999999999996</v>
      </c>
      <c r="P38" s="18">
        <f t="shared" si="122"/>
        <v>183.42699999999999</v>
      </c>
      <c r="Q38" s="18" t="s">
        <v>56</v>
      </c>
      <c r="R38" s="18">
        <f t="shared" si="115"/>
        <v>1.0589999999999999</v>
      </c>
      <c r="S38" s="18">
        <f t="shared" si="123"/>
        <v>183.07400000000001</v>
      </c>
      <c r="T38" s="18" t="s">
        <v>56</v>
      </c>
      <c r="U38" s="18">
        <f t="shared" si="117"/>
        <v>1.4119999999999999</v>
      </c>
      <c r="V38" s="18">
        <f t="shared" si="124"/>
        <v>182.721</v>
      </c>
      <c r="W38" s="18" t="s">
        <v>56</v>
      </c>
      <c r="X38" s="18" t="s">
        <v>57</v>
      </c>
    </row>
    <row r="39" spans="1:24" ht="35.1" customHeight="1">
      <c r="A39" s="33">
        <v>35</v>
      </c>
      <c r="B39" s="18" t="s">
        <v>84</v>
      </c>
      <c r="C39" s="18" t="s">
        <v>84</v>
      </c>
      <c r="D39" s="19" t="s">
        <v>132</v>
      </c>
      <c r="E39" s="63">
        <v>0.66666666666666663</v>
      </c>
      <c r="F39" s="18">
        <v>183.96199999999999</v>
      </c>
      <c r="G39" s="18">
        <v>183.04400000000001</v>
      </c>
      <c r="H39" s="18">
        <v>2</v>
      </c>
      <c r="I39" s="62">
        <f t="shared" ref="I39:I46" si="125">ROUNDDOWN(F39+(H39/100),3)</f>
        <v>183.982</v>
      </c>
      <c r="J39" s="18">
        <f t="shared" ref="J39:J46" si="126">ROUNDDOWN(G39-(H39/100),3)</f>
        <v>183.024</v>
      </c>
      <c r="K39" s="18">
        <f t="shared" ref="K39:K50" si="127">ABS(ROUNDDOWN(I39-J39,3))</f>
        <v>0.95699999999999996</v>
      </c>
      <c r="L39" s="18">
        <f t="shared" ref="L39:L50" si="128">ROUNDDOWN(K39*0.5,3)</f>
        <v>0.47799999999999998</v>
      </c>
      <c r="M39" s="62">
        <f t="shared" ref="M39:M46" si="129">ROUNDDOWN(I39+L39,3)</f>
        <v>184.46</v>
      </c>
      <c r="N39" s="18" t="s">
        <v>56</v>
      </c>
      <c r="O39" s="18">
        <f t="shared" ref="O39:O50" si="130">ROUNDDOWN(K39*1,3)</f>
        <v>0.95699999999999996</v>
      </c>
      <c r="P39" s="62">
        <f t="shared" ref="P39:P46" si="131">ROUNDDOWN(I39+O39,3)</f>
        <v>184.93899999999999</v>
      </c>
      <c r="Q39" s="18" t="s">
        <v>56</v>
      </c>
      <c r="R39" s="18">
        <f t="shared" ref="R39:R50" si="132">ROUNDDOWN(K39*1.5,3)</f>
        <v>1.4350000000000001</v>
      </c>
      <c r="S39" s="62">
        <f t="shared" ref="S39:S46" si="133">ROUNDDOWN(I39+R39,3)</f>
        <v>185.417</v>
      </c>
      <c r="T39" s="18" t="s">
        <v>76</v>
      </c>
      <c r="U39" s="18">
        <f t="shared" ref="U39:U50" si="134">ROUNDDOWN(K39*2,3)</f>
        <v>1.9139999999999999</v>
      </c>
      <c r="V39" s="62">
        <f t="shared" ref="V39:V46" si="135">ROUNDDOWN(I39+U39,3)</f>
        <v>185.89599999999999</v>
      </c>
      <c r="W39" s="18" t="s">
        <v>76</v>
      </c>
      <c r="X39" s="18" t="s">
        <v>38</v>
      </c>
    </row>
    <row r="40" spans="1:24" ht="35.1" customHeight="1">
      <c r="A40" s="33">
        <v>36</v>
      </c>
      <c r="B40" s="18" t="s">
        <v>84</v>
      </c>
      <c r="C40" s="18" t="s">
        <v>84</v>
      </c>
      <c r="D40" s="19" t="s">
        <v>133</v>
      </c>
      <c r="E40" s="63">
        <v>0.33333333333333331</v>
      </c>
      <c r="F40" s="18">
        <v>183.92699999999999</v>
      </c>
      <c r="G40" s="18">
        <v>182.608</v>
      </c>
      <c r="H40" s="18">
        <v>2</v>
      </c>
      <c r="I40" s="62">
        <f t="shared" si="125"/>
        <v>183.947</v>
      </c>
      <c r="J40" s="18">
        <f t="shared" si="126"/>
        <v>182.58799999999999</v>
      </c>
      <c r="K40" s="18">
        <f t="shared" si="127"/>
        <v>1.359</v>
      </c>
      <c r="L40" s="18">
        <f t="shared" si="128"/>
        <v>0.67900000000000005</v>
      </c>
      <c r="M40" s="62">
        <f t="shared" si="129"/>
        <v>184.626</v>
      </c>
      <c r="N40" s="18" t="s">
        <v>76</v>
      </c>
      <c r="O40" s="18">
        <f t="shared" si="130"/>
        <v>1.359</v>
      </c>
      <c r="P40" s="62">
        <f t="shared" si="131"/>
        <v>185.30600000000001</v>
      </c>
      <c r="Q40" s="18" t="s">
        <v>76</v>
      </c>
      <c r="R40" s="18">
        <f t="shared" si="132"/>
        <v>2.0379999999999998</v>
      </c>
      <c r="S40" s="62">
        <f t="shared" si="133"/>
        <v>185.98500000000001</v>
      </c>
      <c r="T40" s="18" t="s">
        <v>76</v>
      </c>
      <c r="U40" s="18">
        <f t="shared" si="134"/>
        <v>2.718</v>
      </c>
      <c r="V40" s="62">
        <f t="shared" si="135"/>
        <v>186.66499999999999</v>
      </c>
      <c r="W40" s="18" t="s">
        <v>76</v>
      </c>
      <c r="X40" s="18" t="s">
        <v>38</v>
      </c>
    </row>
    <row r="41" spans="1:24" ht="35.1" customHeight="1">
      <c r="A41" s="33">
        <v>37</v>
      </c>
      <c r="B41" s="18" t="s">
        <v>84</v>
      </c>
      <c r="C41" s="18" t="s">
        <v>84</v>
      </c>
      <c r="D41" s="19" t="s">
        <v>96</v>
      </c>
      <c r="E41" s="63">
        <v>0.66666666666666663</v>
      </c>
      <c r="F41" s="18">
        <v>182.958</v>
      </c>
      <c r="G41" s="18">
        <v>182.26599999999999</v>
      </c>
      <c r="H41" s="18">
        <v>2</v>
      </c>
      <c r="I41" s="62">
        <f t="shared" si="125"/>
        <v>182.97800000000001</v>
      </c>
      <c r="J41" s="18">
        <f t="shared" si="126"/>
        <v>182.24600000000001</v>
      </c>
      <c r="K41" s="18">
        <f t="shared" si="127"/>
        <v>0.73099999999999998</v>
      </c>
      <c r="L41" s="18">
        <f t="shared" si="128"/>
        <v>0.36499999999999999</v>
      </c>
      <c r="M41" s="62">
        <f t="shared" si="129"/>
        <v>183.34299999999999</v>
      </c>
      <c r="N41" s="18" t="s">
        <v>56</v>
      </c>
      <c r="O41" s="18">
        <f t="shared" si="130"/>
        <v>0.73099999999999998</v>
      </c>
      <c r="P41" s="62">
        <f t="shared" si="131"/>
        <v>183.709</v>
      </c>
      <c r="Q41" s="18" t="s">
        <v>56</v>
      </c>
      <c r="R41" s="18">
        <f t="shared" si="132"/>
        <v>1.0960000000000001</v>
      </c>
      <c r="S41" s="62">
        <f t="shared" si="133"/>
        <v>184.07400000000001</v>
      </c>
      <c r="T41" s="18" t="s">
        <v>56</v>
      </c>
      <c r="U41" s="18">
        <f t="shared" si="134"/>
        <v>1.462</v>
      </c>
      <c r="V41" s="62">
        <f t="shared" si="135"/>
        <v>184.44</v>
      </c>
      <c r="W41" s="18" t="s">
        <v>76</v>
      </c>
      <c r="X41" s="18" t="s">
        <v>38</v>
      </c>
    </row>
    <row r="42" spans="1:24" ht="35.1" customHeight="1">
      <c r="A42" s="33">
        <v>38</v>
      </c>
      <c r="B42" s="18" t="s">
        <v>84</v>
      </c>
      <c r="C42" s="25" t="s">
        <v>83</v>
      </c>
      <c r="D42" s="30" t="s">
        <v>134</v>
      </c>
      <c r="E42" s="63">
        <v>0.33333333333333331</v>
      </c>
      <c r="F42" s="18">
        <v>182.59899999999999</v>
      </c>
      <c r="G42" s="18">
        <v>183.209</v>
      </c>
      <c r="H42" s="18">
        <v>2</v>
      </c>
      <c r="I42" s="18">
        <f t="shared" ref="I42" si="136">ROUNDDOWN(F42-(H42/100),3)</f>
        <v>182.57900000000001</v>
      </c>
      <c r="J42" s="18">
        <f t="shared" ref="J42" si="137">ROUNDDOWN(G42+(H42/100),3)</f>
        <v>183.22900000000001</v>
      </c>
      <c r="K42" s="18">
        <f t="shared" si="127"/>
        <v>0.65</v>
      </c>
      <c r="L42" s="18">
        <f t="shared" si="128"/>
        <v>0.32500000000000001</v>
      </c>
      <c r="M42" s="18">
        <f t="shared" ref="M42" si="138">ROUNDDOWN(I42-L42,3)</f>
        <v>182.25399999999999</v>
      </c>
      <c r="N42" s="18" t="s">
        <v>56</v>
      </c>
      <c r="O42" s="18">
        <f t="shared" si="130"/>
        <v>0.65</v>
      </c>
      <c r="P42" s="18">
        <f t="shared" ref="P42" si="139">ROUNDDOWN(I42-O42,3)</f>
        <v>181.929</v>
      </c>
      <c r="Q42" s="18" t="s">
        <v>56</v>
      </c>
      <c r="R42" s="18">
        <f t="shared" si="132"/>
        <v>0.97499999999999998</v>
      </c>
      <c r="S42" s="18">
        <f t="shared" ref="S42" si="140">ROUNDDOWN(I42-R42,3)</f>
        <v>181.60400000000001</v>
      </c>
      <c r="T42" s="18" t="s">
        <v>56</v>
      </c>
      <c r="U42" s="18">
        <f t="shared" si="134"/>
        <v>1.3</v>
      </c>
      <c r="V42" s="18">
        <f t="shared" ref="V42" si="141">ROUNDDOWN(I42-U42,3)</f>
        <v>181.279</v>
      </c>
      <c r="W42" s="18" t="s">
        <v>76</v>
      </c>
      <c r="X42" s="18" t="s">
        <v>57</v>
      </c>
    </row>
    <row r="43" spans="1:24" ht="35.1" customHeight="1">
      <c r="A43" s="33">
        <v>39</v>
      </c>
      <c r="B43" s="18" t="s">
        <v>84</v>
      </c>
      <c r="C43" s="18" t="s">
        <v>84</v>
      </c>
      <c r="D43" s="19" t="s">
        <v>135</v>
      </c>
      <c r="E43" s="63">
        <v>0.33333333333333331</v>
      </c>
      <c r="F43" s="18">
        <v>183.19200000000001</v>
      </c>
      <c r="G43" s="18">
        <v>182.06700000000001</v>
      </c>
      <c r="H43" s="18">
        <v>2</v>
      </c>
      <c r="I43" s="62">
        <f t="shared" si="125"/>
        <v>183.21199999999999</v>
      </c>
      <c r="J43" s="18">
        <f t="shared" si="126"/>
        <v>182.047</v>
      </c>
      <c r="K43" s="18">
        <f t="shared" si="127"/>
        <v>1.1639999999999999</v>
      </c>
      <c r="L43" s="18">
        <f t="shared" si="128"/>
        <v>0.58199999999999996</v>
      </c>
      <c r="M43" s="62">
        <f t="shared" si="129"/>
        <v>183.79400000000001</v>
      </c>
      <c r="N43" s="18" t="s">
        <v>76</v>
      </c>
      <c r="O43" s="18">
        <f t="shared" si="130"/>
        <v>1.1639999999999999</v>
      </c>
      <c r="P43" s="62">
        <f t="shared" si="131"/>
        <v>184.376</v>
      </c>
      <c r="Q43" s="18" t="s">
        <v>76</v>
      </c>
      <c r="R43" s="18">
        <f t="shared" si="132"/>
        <v>1.746</v>
      </c>
      <c r="S43" s="62">
        <f t="shared" si="133"/>
        <v>184.958</v>
      </c>
      <c r="T43" s="18" t="s">
        <v>76</v>
      </c>
      <c r="U43" s="18">
        <f t="shared" si="134"/>
        <v>2.3279999999999998</v>
      </c>
      <c r="V43" s="62">
        <f t="shared" si="135"/>
        <v>185.54</v>
      </c>
      <c r="W43" s="18" t="s">
        <v>76</v>
      </c>
      <c r="X43" s="18" t="s">
        <v>38</v>
      </c>
    </row>
    <row r="44" spans="1:24" ht="35.1" customHeight="1">
      <c r="A44" s="33">
        <v>40</v>
      </c>
      <c r="B44" s="18" t="s">
        <v>84</v>
      </c>
      <c r="C44" s="18" t="s">
        <v>84</v>
      </c>
      <c r="D44" s="19" t="s">
        <v>136</v>
      </c>
      <c r="E44" s="63">
        <v>0.5</v>
      </c>
      <c r="F44" s="18">
        <v>182.054</v>
      </c>
      <c r="G44" s="18">
        <v>180.63200000000001</v>
      </c>
      <c r="H44" s="18">
        <v>2</v>
      </c>
      <c r="I44" s="62">
        <f t="shared" si="125"/>
        <v>182.07400000000001</v>
      </c>
      <c r="J44" s="18">
        <f t="shared" si="126"/>
        <v>180.61199999999999</v>
      </c>
      <c r="K44" s="18">
        <f t="shared" si="127"/>
        <v>1.462</v>
      </c>
      <c r="L44" s="18">
        <f t="shared" si="128"/>
        <v>0.73099999999999998</v>
      </c>
      <c r="M44" s="62">
        <f t="shared" si="129"/>
        <v>182.80500000000001</v>
      </c>
      <c r="N44" s="18" t="s">
        <v>56</v>
      </c>
      <c r="O44" s="18">
        <f t="shared" si="130"/>
        <v>1.462</v>
      </c>
      <c r="P44" s="62">
        <f t="shared" si="131"/>
        <v>183.536</v>
      </c>
      <c r="Q44" s="18" t="s">
        <v>56</v>
      </c>
      <c r="R44" s="18">
        <f t="shared" si="132"/>
        <v>2.1930000000000001</v>
      </c>
      <c r="S44" s="62">
        <f t="shared" si="133"/>
        <v>184.267</v>
      </c>
      <c r="T44" s="18" t="s">
        <v>76</v>
      </c>
      <c r="U44" s="18">
        <f t="shared" si="134"/>
        <v>2.9239999999999999</v>
      </c>
      <c r="V44" s="62">
        <f t="shared" si="135"/>
        <v>184.99799999999999</v>
      </c>
      <c r="W44" s="18" t="s">
        <v>76</v>
      </c>
      <c r="X44" s="18" t="s">
        <v>38</v>
      </c>
    </row>
    <row r="45" spans="1:24" ht="35.1" customHeight="1">
      <c r="A45" s="33">
        <v>41</v>
      </c>
      <c r="B45" s="18" t="s">
        <v>84</v>
      </c>
      <c r="C45" s="18" t="s">
        <v>84</v>
      </c>
      <c r="D45" s="19" t="s">
        <v>137</v>
      </c>
      <c r="E45" s="63">
        <v>0.5</v>
      </c>
      <c r="F45" s="18">
        <v>181.44499999999999</v>
      </c>
      <c r="G45" s="18">
        <v>179.51300000000001</v>
      </c>
      <c r="H45" s="18">
        <v>2</v>
      </c>
      <c r="I45" s="62">
        <f t="shared" si="125"/>
        <v>181.465</v>
      </c>
      <c r="J45" s="18">
        <f t="shared" si="126"/>
        <v>179.49299999999999</v>
      </c>
      <c r="K45" s="18">
        <f t="shared" si="127"/>
        <v>1.972</v>
      </c>
      <c r="L45" s="18">
        <f t="shared" si="128"/>
        <v>0.98599999999999999</v>
      </c>
      <c r="M45" s="62">
        <f t="shared" si="129"/>
        <v>182.45099999999999</v>
      </c>
      <c r="N45" s="18" t="s">
        <v>56</v>
      </c>
      <c r="O45" s="18">
        <f t="shared" si="130"/>
        <v>1.972</v>
      </c>
      <c r="P45" s="62">
        <f t="shared" si="131"/>
        <v>183.43700000000001</v>
      </c>
      <c r="Q45" s="18" t="s">
        <v>56</v>
      </c>
      <c r="R45" s="18">
        <f t="shared" si="132"/>
        <v>2.9580000000000002</v>
      </c>
      <c r="S45" s="62">
        <f t="shared" si="133"/>
        <v>184.423</v>
      </c>
      <c r="T45" s="18" t="s">
        <v>56</v>
      </c>
      <c r="U45" s="18">
        <f t="shared" si="134"/>
        <v>3.944</v>
      </c>
      <c r="V45" s="62">
        <f t="shared" si="135"/>
        <v>185.40899999999999</v>
      </c>
      <c r="W45" s="18" t="s">
        <v>56</v>
      </c>
      <c r="X45" s="18" t="s">
        <v>38</v>
      </c>
    </row>
    <row r="46" spans="1:24" ht="35.1" customHeight="1">
      <c r="A46" s="33">
        <v>42</v>
      </c>
      <c r="B46" s="18" t="s">
        <v>84</v>
      </c>
      <c r="C46" s="18" t="s">
        <v>84</v>
      </c>
      <c r="D46" s="19" t="s">
        <v>97</v>
      </c>
      <c r="E46" s="63">
        <v>0.16666666666666666</v>
      </c>
      <c r="F46" s="18">
        <v>178.542</v>
      </c>
      <c r="G46" s="18">
        <v>177.71799999999999</v>
      </c>
      <c r="H46" s="18">
        <v>2</v>
      </c>
      <c r="I46" s="62">
        <f t="shared" si="125"/>
        <v>178.56200000000001</v>
      </c>
      <c r="J46" s="18">
        <f t="shared" si="126"/>
        <v>177.69800000000001</v>
      </c>
      <c r="K46" s="18">
        <f t="shared" si="127"/>
        <v>0.86399999999999999</v>
      </c>
      <c r="L46" s="18">
        <f t="shared" si="128"/>
        <v>0.432</v>
      </c>
      <c r="M46" s="62">
        <f t="shared" si="129"/>
        <v>178.994</v>
      </c>
      <c r="N46" s="18" t="s">
        <v>56</v>
      </c>
      <c r="O46" s="18">
        <f t="shared" si="130"/>
        <v>0.86399999999999999</v>
      </c>
      <c r="P46" s="62">
        <f t="shared" si="131"/>
        <v>179.42599999999999</v>
      </c>
      <c r="Q46" s="18" t="s">
        <v>56</v>
      </c>
      <c r="R46" s="18">
        <f t="shared" si="132"/>
        <v>1.296</v>
      </c>
      <c r="S46" s="62">
        <f t="shared" si="133"/>
        <v>179.858</v>
      </c>
      <c r="T46" s="18" t="s">
        <v>56</v>
      </c>
      <c r="U46" s="18">
        <f t="shared" si="134"/>
        <v>1.728</v>
      </c>
      <c r="V46" s="62">
        <f t="shared" si="135"/>
        <v>180.29</v>
      </c>
      <c r="W46" s="18" t="s">
        <v>56</v>
      </c>
      <c r="X46" s="18" t="s">
        <v>38</v>
      </c>
    </row>
    <row r="47" spans="1:24" ht="35.1" customHeight="1">
      <c r="A47" s="33">
        <v>43</v>
      </c>
      <c r="B47" s="18" t="s">
        <v>83</v>
      </c>
      <c r="C47" s="18" t="s">
        <v>83</v>
      </c>
      <c r="D47" s="19" t="s">
        <v>138</v>
      </c>
      <c r="E47" s="63">
        <v>0.33333333333333331</v>
      </c>
      <c r="F47" s="18">
        <v>176.57300000000001</v>
      </c>
      <c r="G47" s="18">
        <v>177.55199999999999</v>
      </c>
      <c r="H47" s="18">
        <v>2</v>
      </c>
      <c r="I47" s="18">
        <f t="shared" ref="I47:I50" si="142">ROUNDDOWN(F47-(H47/100),3)</f>
        <v>176.553</v>
      </c>
      <c r="J47" s="18">
        <f t="shared" ref="J47:J50" si="143">ROUNDDOWN(G47+(H47/100),3)</f>
        <v>177.572</v>
      </c>
      <c r="K47" s="18">
        <f t="shared" si="127"/>
        <v>1.0189999999999999</v>
      </c>
      <c r="L47" s="18">
        <f t="shared" si="128"/>
        <v>0.50900000000000001</v>
      </c>
      <c r="M47" s="18">
        <f t="shared" ref="M47:M50" si="144">ROUNDDOWN(I47-L47,3)</f>
        <v>176.04400000000001</v>
      </c>
      <c r="N47" s="18" t="s">
        <v>56</v>
      </c>
      <c r="O47" s="18">
        <f t="shared" si="130"/>
        <v>1.0189999999999999</v>
      </c>
      <c r="P47" s="18">
        <f t="shared" ref="P47:P50" si="145">ROUNDDOWN(I47-O47,3)</f>
        <v>175.53399999999999</v>
      </c>
      <c r="Q47" s="18" t="s">
        <v>56</v>
      </c>
      <c r="R47" s="18">
        <f t="shared" si="132"/>
        <v>1.528</v>
      </c>
      <c r="S47" s="18">
        <f t="shared" ref="S47:S50" si="146">ROUNDDOWN(I47-R47,3)</f>
        <v>175.02500000000001</v>
      </c>
      <c r="T47" s="18" t="s">
        <v>76</v>
      </c>
      <c r="U47" s="18">
        <f t="shared" si="134"/>
        <v>2.0379999999999998</v>
      </c>
      <c r="V47" s="18">
        <f t="shared" ref="V47:V50" si="147">ROUNDDOWN(I47-U47,3)</f>
        <v>174.51499999999999</v>
      </c>
      <c r="W47" s="18" t="s">
        <v>76</v>
      </c>
      <c r="X47" s="18" t="s">
        <v>57</v>
      </c>
    </row>
    <row r="48" spans="1:24" ht="35.1" customHeight="1">
      <c r="A48" s="33">
        <v>44</v>
      </c>
      <c r="B48" s="18" t="s">
        <v>83</v>
      </c>
      <c r="C48" s="18" t="s">
        <v>83</v>
      </c>
      <c r="D48" s="19" t="s">
        <v>139</v>
      </c>
      <c r="E48" s="63">
        <v>0.66666666666666663</v>
      </c>
      <c r="F48" s="18">
        <v>177.691</v>
      </c>
      <c r="G48" s="18">
        <v>178.684</v>
      </c>
      <c r="H48" s="18">
        <v>2</v>
      </c>
      <c r="I48" s="18">
        <f t="shared" si="142"/>
        <v>177.67099999999999</v>
      </c>
      <c r="J48" s="18">
        <f t="shared" si="143"/>
        <v>178.70400000000001</v>
      </c>
      <c r="K48" s="18">
        <f t="shared" si="127"/>
        <v>1.0329999999999999</v>
      </c>
      <c r="L48" s="18">
        <f t="shared" si="128"/>
        <v>0.51600000000000001</v>
      </c>
      <c r="M48" s="18">
        <f t="shared" si="144"/>
        <v>177.155</v>
      </c>
      <c r="N48" s="18" t="s">
        <v>56</v>
      </c>
      <c r="O48" s="18">
        <f t="shared" si="130"/>
        <v>1.0329999999999999</v>
      </c>
      <c r="P48" s="18">
        <f t="shared" si="145"/>
        <v>176.63800000000001</v>
      </c>
      <c r="Q48" s="18" t="s">
        <v>56</v>
      </c>
      <c r="R48" s="18">
        <f t="shared" si="132"/>
        <v>1.5489999999999999</v>
      </c>
      <c r="S48" s="18">
        <f t="shared" si="146"/>
        <v>176.12200000000001</v>
      </c>
      <c r="T48" s="18" t="s">
        <v>56</v>
      </c>
      <c r="U48" s="18">
        <f t="shared" si="134"/>
        <v>2.0659999999999998</v>
      </c>
      <c r="V48" s="18">
        <f t="shared" si="147"/>
        <v>175.60499999999999</v>
      </c>
      <c r="W48" s="18" t="s">
        <v>56</v>
      </c>
      <c r="X48" s="18" t="s">
        <v>57</v>
      </c>
    </row>
    <row r="49" spans="1:24" ht="35.1" customHeight="1">
      <c r="A49" s="33">
        <v>45</v>
      </c>
      <c r="B49" s="18" t="s">
        <v>83</v>
      </c>
      <c r="C49" s="18" t="s">
        <v>83</v>
      </c>
      <c r="D49" s="19" t="s">
        <v>140</v>
      </c>
      <c r="E49" s="63">
        <v>0.16666666666666666</v>
      </c>
      <c r="F49" s="18">
        <v>177.50200000000001</v>
      </c>
      <c r="G49" s="18">
        <v>177.99799999999999</v>
      </c>
      <c r="H49" s="18">
        <v>2</v>
      </c>
      <c r="I49" s="18">
        <f t="shared" si="142"/>
        <v>177.482</v>
      </c>
      <c r="J49" s="18">
        <f t="shared" si="143"/>
        <v>178.018</v>
      </c>
      <c r="K49" s="18">
        <f t="shared" si="127"/>
        <v>0.53600000000000003</v>
      </c>
      <c r="L49" s="18">
        <f t="shared" si="128"/>
        <v>0.26800000000000002</v>
      </c>
      <c r="M49" s="18">
        <f t="shared" si="144"/>
        <v>177.214</v>
      </c>
      <c r="N49" s="18" t="s">
        <v>56</v>
      </c>
      <c r="O49" s="18">
        <f t="shared" si="130"/>
        <v>0.53600000000000003</v>
      </c>
      <c r="P49" s="18">
        <f t="shared" si="145"/>
        <v>176.946</v>
      </c>
      <c r="Q49" s="18" t="s">
        <v>56</v>
      </c>
      <c r="R49" s="18">
        <f t="shared" si="132"/>
        <v>0.80400000000000005</v>
      </c>
      <c r="S49" s="18">
        <f t="shared" si="146"/>
        <v>176.678</v>
      </c>
      <c r="T49" s="18" t="s">
        <v>56</v>
      </c>
      <c r="U49" s="18">
        <f t="shared" si="134"/>
        <v>1.0720000000000001</v>
      </c>
      <c r="V49" s="18">
        <f t="shared" si="147"/>
        <v>176.41</v>
      </c>
      <c r="W49" s="18" t="s">
        <v>56</v>
      </c>
      <c r="X49" s="18" t="s">
        <v>57</v>
      </c>
    </row>
    <row r="50" spans="1:24" ht="35.1" customHeight="1">
      <c r="A50" s="33">
        <v>46</v>
      </c>
      <c r="B50" s="18" t="s">
        <v>84</v>
      </c>
      <c r="C50" s="18" t="s">
        <v>83</v>
      </c>
      <c r="D50" s="19" t="s">
        <v>141</v>
      </c>
      <c r="E50" s="63">
        <v>0.33333333333333331</v>
      </c>
      <c r="F50" s="18">
        <v>178.316</v>
      </c>
      <c r="G50" s="18">
        <v>179.00200000000001</v>
      </c>
      <c r="H50" s="18">
        <v>2</v>
      </c>
      <c r="I50" s="18">
        <f t="shared" si="142"/>
        <v>178.29599999999999</v>
      </c>
      <c r="J50" s="18">
        <f t="shared" si="143"/>
        <v>179.02199999999999</v>
      </c>
      <c r="K50" s="18">
        <f t="shared" si="127"/>
        <v>0.72499999999999998</v>
      </c>
      <c r="L50" s="18">
        <f t="shared" si="128"/>
        <v>0.36199999999999999</v>
      </c>
      <c r="M50" s="18">
        <f t="shared" si="144"/>
        <v>177.934</v>
      </c>
      <c r="N50" s="18" t="s">
        <v>56</v>
      </c>
      <c r="O50" s="18">
        <f t="shared" si="130"/>
        <v>0.72499999999999998</v>
      </c>
      <c r="P50" s="18">
        <f t="shared" si="145"/>
        <v>177.571</v>
      </c>
      <c r="Q50" s="18" t="s">
        <v>56</v>
      </c>
      <c r="R50" s="18">
        <f t="shared" si="132"/>
        <v>1.087</v>
      </c>
      <c r="S50" s="18">
        <f t="shared" si="146"/>
        <v>177.209</v>
      </c>
      <c r="T50" s="18" t="s">
        <v>56</v>
      </c>
      <c r="U50" s="18">
        <f t="shared" si="134"/>
        <v>1.45</v>
      </c>
      <c r="V50" s="18">
        <f t="shared" si="147"/>
        <v>176.846</v>
      </c>
      <c r="W50" s="18" t="s">
        <v>56</v>
      </c>
      <c r="X50" s="18" t="s">
        <v>57</v>
      </c>
    </row>
    <row r="51" spans="1:24" ht="35.1" customHeight="1">
      <c r="A51" s="33">
        <v>47</v>
      </c>
      <c r="B51" s="18" t="s">
        <v>83</v>
      </c>
      <c r="C51" s="18" t="s">
        <v>84</v>
      </c>
      <c r="D51" s="30" t="s">
        <v>142</v>
      </c>
      <c r="E51" s="63">
        <v>0</v>
      </c>
      <c r="F51" s="18">
        <v>178.08199999999999</v>
      </c>
      <c r="G51" s="18">
        <v>177.51499999999999</v>
      </c>
      <c r="H51" s="18">
        <v>2</v>
      </c>
      <c r="I51" s="62">
        <f t="shared" ref="I51" si="148">ROUNDDOWN(F51+(H51/100),3)</f>
        <v>178.102</v>
      </c>
      <c r="J51" s="18">
        <f t="shared" ref="J51" si="149">ROUNDDOWN(G51-(H51/100),3)</f>
        <v>177.495</v>
      </c>
      <c r="K51" s="18">
        <f t="shared" ref="K51:K55" si="150">ABS(ROUNDDOWN(I51-J51,3))</f>
        <v>0.60599999999999998</v>
      </c>
      <c r="L51" s="18">
        <f t="shared" ref="L51:L55" si="151">ROUNDDOWN(K51*0.5,3)</f>
        <v>0.30299999999999999</v>
      </c>
      <c r="M51" s="62">
        <f t="shared" ref="M51" si="152">ROUNDDOWN(I51+L51,3)</f>
        <v>178.405</v>
      </c>
      <c r="N51" s="18" t="s">
        <v>56</v>
      </c>
      <c r="O51" s="18">
        <f t="shared" ref="O51:O55" si="153">ROUNDDOWN(K51*1,3)</f>
        <v>0.60599999999999998</v>
      </c>
      <c r="P51" s="62">
        <f t="shared" ref="P51" si="154">ROUNDDOWN(I51+O51,3)</f>
        <v>178.708</v>
      </c>
      <c r="Q51" s="18" t="s">
        <v>56</v>
      </c>
      <c r="R51" s="18">
        <f t="shared" ref="R51:R55" si="155">ROUNDDOWN(K51*1.5,3)</f>
        <v>0.90900000000000003</v>
      </c>
      <c r="S51" s="62">
        <f t="shared" ref="S51" si="156">ROUNDDOWN(I51+R51,3)</f>
        <v>179.011</v>
      </c>
      <c r="T51" s="18" t="s">
        <v>56</v>
      </c>
      <c r="U51" s="18">
        <f t="shared" ref="U51:U55" si="157">ROUNDDOWN(K51*2,3)</f>
        <v>1.212</v>
      </c>
      <c r="V51" s="62">
        <f t="shared" ref="V51" si="158">ROUNDDOWN(I51+U51,3)</f>
        <v>179.31399999999999</v>
      </c>
      <c r="W51" s="18" t="s">
        <v>56</v>
      </c>
      <c r="X51" s="18" t="s">
        <v>38</v>
      </c>
    </row>
    <row r="52" spans="1:24" ht="35.1" customHeight="1">
      <c r="A52" s="33">
        <v>48</v>
      </c>
      <c r="B52" s="18" t="s">
        <v>83</v>
      </c>
      <c r="C52" s="18" t="s">
        <v>83</v>
      </c>
      <c r="D52" s="30" t="s">
        <v>143</v>
      </c>
      <c r="E52" s="63">
        <v>0.33333333333333331</v>
      </c>
      <c r="F52" s="18">
        <v>177.083</v>
      </c>
      <c r="G52" s="18">
        <v>179.57300000000001</v>
      </c>
      <c r="H52" s="18">
        <v>2</v>
      </c>
      <c r="I52" s="18">
        <f t="shared" ref="I52:I55" si="159">ROUNDDOWN(F52-(H52/100),3)</f>
        <v>177.06299999999999</v>
      </c>
      <c r="J52" s="18">
        <f t="shared" ref="J52:J55" si="160">ROUNDDOWN(G52+(H52/100),3)</f>
        <v>179.59299999999999</v>
      </c>
      <c r="K52" s="18">
        <f t="shared" si="150"/>
        <v>2.5299999999999998</v>
      </c>
      <c r="L52" s="18">
        <f t="shared" si="151"/>
        <v>1.2649999999999999</v>
      </c>
      <c r="M52" s="18">
        <f t="shared" ref="M52:M55" si="161">ROUNDDOWN(I52-L52,3)</f>
        <v>175.798</v>
      </c>
      <c r="N52" s="18" t="s">
        <v>56</v>
      </c>
      <c r="O52" s="18">
        <f t="shared" si="153"/>
        <v>2.5299999999999998</v>
      </c>
      <c r="P52" s="18">
        <f t="shared" ref="P52:P55" si="162">ROUNDDOWN(I52-O52,3)</f>
        <v>174.53299999999999</v>
      </c>
      <c r="Q52" s="18" t="s">
        <v>76</v>
      </c>
      <c r="R52" s="18">
        <f t="shared" si="155"/>
        <v>3.7949999999999999</v>
      </c>
      <c r="S52" s="18">
        <f t="shared" ref="S52:S55" si="163">ROUNDDOWN(I52-R52,3)</f>
        <v>173.268</v>
      </c>
      <c r="T52" s="18" t="s">
        <v>76</v>
      </c>
      <c r="U52" s="18">
        <f t="shared" si="157"/>
        <v>5.0599999999999996</v>
      </c>
      <c r="V52" s="18">
        <f t="shared" ref="V52:V55" si="164">ROUNDDOWN(I52-U52,3)</f>
        <v>172.00299999999999</v>
      </c>
      <c r="W52" s="18" t="s">
        <v>76</v>
      </c>
      <c r="X52" s="18" t="s">
        <v>57</v>
      </c>
    </row>
    <row r="53" spans="1:24" ht="35.1" customHeight="1">
      <c r="A53" s="33">
        <v>49</v>
      </c>
      <c r="B53" s="18" t="s">
        <v>83</v>
      </c>
      <c r="C53" s="18" t="s">
        <v>83</v>
      </c>
      <c r="D53" s="30" t="s">
        <v>144</v>
      </c>
      <c r="E53" s="63">
        <v>0.5</v>
      </c>
      <c r="F53" s="18">
        <v>178.768</v>
      </c>
      <c r="G53" s="18">
        <v>179.98599999999999</v>
      </c>
      <c r="H53" s="18">
        <v>2</v>
      </c>
      <c r="I53" s="18">
        <f t="shared" si="159"/>
        <v>178.74799999999999</v>
      </c>
      <c r="J53" s="18">
        <f t="shared" si="160"/>
        <v>180.006</v>
      </c>
      <c r="K53" s="18">
        <f t="shared" si="150"/>
        <v>1.258</v>
      </c>
      <c r="L53" s="18">
        <f t="shared" si="151"/>
        <v>0.629</v>
      </c>
      <c r="M53" s="18">
        <f t="shared" si="161"/>
        <v>178.119</v>
      </c>
      <c r="N53" s="18" t="s">
        <v>56</v>
      </c>
      <c r="O53" s="18">
        <f t="shared" si="153"/>
        <v>1.258</v>
      </c>
      <c r="P53" s="18">
        <f t="shared" si="162"/>
        <v>177.49</v>
      </c>
      <c r="Q53" s="18" t="s">
        <v>56</v>
      </c>
      <c r="R53" s="18">
        <f t="shared" si="155"/>
        <v>1.887</v>
      </c>
      <c r="S53" s="18">
        <f t="shared" si="163"/>
        <v>176.86099999999999</v>
      </c>
      <c r="T53" s="18" t="s">
        <v>56</v>
      </c>
      <c r="U53" s="18">
        <f t="shared" si="157"/>
        <v>2.516</v>
      </c>
      <c r="V53" s="18">
        <f t="shared" si="164"/>
        <v>176.232</v>
      </c>
      <c r="W53" s="18" t="s">
        <v>56</v>
      </c>
      <c r="X53" s="18" t="s">
        <v>57</v>
      </c>
    </row>
    <row r="54" spans="1:24" ht="35.1" customHeight="1">
      <c r="A54" s="33">
        <v>50</v>
      </c>
      <c r="B54" s="18" t="s">
        <v>83</v>
      </c>
      <c r="C54" s="18" t="s">
        <v>83</v>
      </c>
      <c r="D54" s="30" t="s">
        <v>145</v>
      </c>
      <c r="E54" s="63">
        <v>0.66666666666666663</v>
      </c>
      <c r="F54" s="18">
        <v>179.21199999999999</v>
      </c>
      <c r="G54" s="18">
        <v>180.18</v>
      </c>
      <c r="H54" s="18">
        <v>2</v>
      </c>
      <c r="I54" s="18">
        <f t="shared" si="159"/>
        <v>179.19200000000001</v>
      </c>
      <c r="J54" s="18">
        <f t="shared" si="160"/>
        <v>180.2</v>
      </c>
      <c r="K54" s="18">
        <f t="shared" si="150"/>
        <v>1.0069999999999999</v>
      </c>
      <c r="L54" s="18">
        <f t="shared" si="151"/>
        <v>0.503</v>
      </c>
      <c r="M54" s="18">
        <f t="shared" si="161"/>
        <v>178.68899999999999</v>
      </c>
      <c r="N54" s="18" t="s">
        <v>56</v>
      </c>
      <c r="O54" s="18">
        <f t="shared" si="153"/>
        <v>1.0069999999999999</v>
      </c>
      <c r="P54" s="18">
        <f t="shared" si="162"/>
        <v>178.185</v>
      </c>
      <c r="Q54" s="18" t="s">
        <v>56</v>
      </c>
      <c r="R54" s="18">
        <f t="shared" si="155"/>
        <v>1.51</v>
      </c>
      <c r="S54" s="18">
        <f t="shared" si="163"/>
        <v>177.68199999999999</v>
      </c>
      <c r="T54" s="18" t="s">
        <v>56</v>
      </c>
      <c r="U54" s="18">
        <f t="shared" si="157"/>
        <v>2.0139999999999998</v>
      </c>
      <c r="V54" s="18">
        <f t="shared" si="164"/>
        <v>177.178</v>
      </c>
      <c r="W54" s="18" t="s">
        <v>56</v>
      </c>
      <c r="X54" s="18" t="s">
        <v>57</v>
      </c>
    </row>
    <row r="55" spans="1:24" ht="35.1" customHeight="1">
      <c r="A55" s="33">
        <v>51</v>
      </c>
      <c r="B55" s="18" t="s">
        <v>83</v>
      </c>
      <c r="C55" s="18" t="s">
        <v>83</v>
      </c>
      <c r="D55" s="30" t="s">
        <v>99</v>
      </c>
      <c r="E55" s="63">
        <v>0.33333333333333331</v>
      </c>
      <c r="F55" s="18">
        <v>186.238</v>
      </c>
      <c r="G55" s="18">
        <v>187.30799999999999</v>
      </c>
      <c r="H55" s="18">
        <v>2</v>
      </c>
      <c r="I55" s="18">
        <f t="shared" si="159"/>
        <v>186.21799999999999</v>
      </c>
      <c r="J55" s="18">
        <f t="shared" si="160"/>
        <v>187.328</v>
      </c>
      <c r="K55" s="18">
        <f t="shared" si="150"/>
        <v>1.1100000000000001</v>
      </c>
      <c r="L55" s="18">
        <f t="shared" si="151"/>
        <v>0.55500000000000005</v>
      </c>
      <c r="M55" s="18">
        <f t="shared" si="161"/>
        <v>185.66300000000001</v>
      </c>
      <c r="N55" s="18" t="s">
        <v>56</v>
      </c>
      <c r="O55" s="18">
        <f t="shared" si="153"/>
        <v>1.1100000000000001</v>
      </c>
      <c r="P55" s="18">
        <f t="shared" si="162"/>
        <v>185.108</v>
      </c>
      <c r="Q55" s="18" t="s">
        <v>56</v>
      </c>
      <c r="R55" s="18">
        <f t="shared" si="155"/>
        <v>1.665</v>
      </c>
      <c r="S55" s="18">
        <f t="shared" si="163"/>
        <v>184.553</v>
      </c>
      <c r="T55" s="18" t="s">
        <v>56</v>
      </c>
      <c r="U55" s="18">
        <f t="shared" si="157"/>
        <v>2.2200000000000002</v>
      </c>
      <c r="V55" s="18">
        <f t="shared" si="164"/>
        <v>183.99799999999999</v>
      </c>
      <c r="W55" s="18" t="s">
        <v>56</v>
      </c>
      <c r="X55" s="18" t="s">
        <v>57</v>
      </c>
    </row>
    <row r="56" spans="1:24" ht="35.1" customHeight="1">
      <c r="A56" s="33">
        <v>52</v>
      </c>
      <c r="B56" s="18" t="s">
        <v>84</v>
      </c>
      <c r="C56" s="18" t="s">
        <v>84</v>
      </c>
      <c r="D56" s="30" t="s">
        <v>146</v>
      </c>
      <c r="E56" s="63">
        <v>0.33333333333333331</v>
      </c>
      <c r="F56" s="18">
        <v>187.315</v>
      </c>
      <c r="G56" s="18">
        <v>186.75899999999999</v>
      </c>
      <c r="H56" s="18">
        <v>2</v>
      </c>
      <c r="I56" s="62">
        <f t="shared" ref="I56:I58" si="165">ROUNDDOWN(F56+(H56/100),3)</f>
        <v>187.33500000000001</v>
      </c>
      <c r="J56" s="18">
        <f t="shared" ref="J56:J58" si="166">ROUNDDOWN(G56-(H56/100),3)</f>
        <v>186.739</v>
      </c>
      <c r="K56" s="18">
        <f t="shared" ref="K56:K74" si="167">ABS(ROUNDDOWN(I56-J56,3))</f>
        <v>0.59599999999999997</v>
      </c>
      <c r="L56" s="18">
        <f t="shared" ref="L56:L74" si="168">ROUNDDOWN(K56*0.5,3)</f>
        <v>0.29799999999999999</v>
      </c>
      <c r="M56" s="62">
        <f t="shared" ref="M56:M58" si="169">ROUNDDOWN(I56+L56,3)</f>
        <v>187.63300000000001</v>
      </c>
      <c r="N56" s="18" t="s">
        <v>56</v>
      </c>
      <c r="O56" s="18">
        <f t="shared" ref="O56:O74" si="170">ROUNDDOWN(K56*1,3)</f>
        <v>0.59599999999999997</v>
      </c>
      <c r="P56" s="62">
        <f t="shared" ref="P56:P58" si="171">ROUNDDOWN(I56+O56,3)</f>
        <v>187.93100000000001</v>
      </c>
      <c r="Q56" s="18" t="s">
        <v>76</v>
      </c>
      <c r="R56" s="18">
        <f t="shared" ref="R56:R74" si="172">ROUNDDOWN(K56*1.5,3)</f>
        <v>0.89400000000000002</v>
      </c>
      <c r="S56" s="62">
        <f t="shared" ref="S56:S58" si="173">ROUNDDOWN(I56+R56,3)</f>
        <v>188.22900000000001</v>
      </c>
      <c r="T56" s="18" t="s">
        <v>76</v>
      </c>
      <c r="U56" s="18">
        <f t="shared" ref="U56:U74" si="174">ROUNDDOWN(K56*2,3)</f>
        <v>1.1919999999999999</v>
      </c>
      <c r="V56" s="62">
        <f t="shared" ref="V56:V58" si="175">ROUNDDOWN(I56+U56,3)</f>
        <v>188.52699999999999</v>
      </c>
      <c r="W56" s="18" t="s">
        <v>76</v>
      </c>
      <c r="X56" s="18" t="s">
        <v>38</v>
      </c>
    </row>
    <row r="57" spans="1:24" ht="35.1" customHeight="1">
      <c r="A57" s="33">
        <v>53</v>
      </c>
      <c r="B57" s="18" t="s">
        <v>84</v>
      </c>
      <c r="C57" s="18" t="s">
        <v>84</v>
      </c>
      <c r="D57" s="30" t="s">
        <v>147</v>
      </c>
      <c r="E57" s="63">
        <v>0.66666666666666663</v>
      </c>
      <c r="F57" s="18">
        <v>187.34100000000001</v>
      </c>
      <c r="G57" s="18">
        <v>186.803</v>
      </c>
      <c r="H57" s="18">
        <v>2</v>
      </c>
      <c r="I57" s="62">
        <f t="shared" si="165"/>
        <v>187.36099999999999</v>
      </c>
      <c r="J57" s="18">
        <f t="shared" si="166"/>
        <v>186.78299999999999</v>
      </c>
      <c r="K57" s="18">
        <f t="shared" si="167"/>
        <v>0.57799999999999996</v>
      </c>
      <c r="L57" s="18">
        <f t="shared" si="168"/>
        <v>0.28899999999999998</v>
      </c>
      <c r="M57" s="62">
        <f t="shared" si="169"/>
        <v>187.65</v>
      </c>
      <c r="N57" s="18" t="s">
        <v>56</v>
      </c>
      <c r="O57" s="18">
        <f t="shared" si="170"/>
        <v>0.57799999999999996</v>
      </c>
      <c r="P57" s="62">
        <f t="shared" si="171"/>
        <v>187.93899999999999</v>
      </c>
      <c r="Q57" s="18" t="s">
        <v>76</v>
      </c>
      <c r="R57" s="18">
        <f t="shared" si="172"/>
        <v>0.86699999999999999</v>
      </c>
      <c r="S57" s="62">
        <f t="shared" si="173"/>
        <v>188.22800000000001</v>
      </c>
      <c r="T57" s="18" t="s">
        <v>76</v>
      </c>
      <c r="U57" s="18">
        <f t="shared" si="174"/>
        <v>1.1559999999999999</v>
      </c>
      <c r="V57" s="62">
        <f t="shared" si="175"/>
        <v>188.517</v>
      </c>
      <c r="W57" s="18" t="s">
        <v>76</v>
      </c>
      <c r="X57" s="18" t="s">
        <v>38</v>
      </c>
    </row>
    <row r="58" spans="1:24" ht="35.1" customHeight="1">
      <c r="A58" s="33">
        <v>54</v>
      </c>
      <c r="B58" s="18" t="s">
        <v>83</v>
      </c>
      <c r="C58" s="18" t="s">
        <v>84</v>
      </c>
      <c r="D58" s="30" t="s">
        <v>148</v>
      </c>
      <c r="E58" s="63">
        <v>0.33333333333333331</v>
      </c>
      <c r="F58" s="18">
        <v>185.80099999999999</v>
      </c>
      <c r="G58" s="18">
        <v>184.41300000000001</v>
      </c>
      <c r="H58" s="18">
        <v>2</v>
      </c>
      <c r="I58" s="62">
        <f t="shared" si="165"/>
        <v>185.821</v>
      </c>
      <c r="J58" s="18">
        <f t="shared" si="166"/>
        <v>184.393</v>
      </c>
      <c r="K58" s="18">
        <f t="shared" si="167"/>
        <v>1.4279999999999999</v>
      </c>
      <c r="L58" s="18">
        <f t="shared" si="168"/>
        <v>0.71399999999999997</v>
      </c>
      <c r="M58" s="62">
        <f t="shared" si="169"/>
        <v>186.535</v>
      </c>
      <c r="N58" s="18" t="s">
        <v>56</v>
      </c>
      <c r="O58" s="18">
        <f t="shared" si="170"/>
        <v>1.4279999999999999</v>
      </c>
      <c r="P58" s="62">
        <f t="shared" si="171"/>
        <v>187.249</v>
      </c>
      <c r="Q58" s="18" t="s">
        <v>56</v>
      </c>
      <c r="R58" s="18">
        <f t="shared" si="172"/>
        <v>2.1419999999999999</v>
      </c>
      <c r="S58" s="62">
        <f t="shared" si="173"/>
        <v>187.96299999999999</v>
      </c>
      <c r="T58" s="18" t="s">
        <v>56</v>
      </c>
      <c r="U58" s="18">
        <f t="shared" si="174"/>
        <v>2.8559999999999999</v>
      </c>
      <c r="V58" s="62">
        <f t="shared" si="175"/>
        <v>188.67699999999999</v>
      </c>
      <c r="W58" s="18" t="s">
        <v>56</v>
      </c>
      <c r="X58" s="18" t="s">
        <v>38</v>
      </c>
    </row>
    <row r="59" spans="1:24" ht="35.1" customHeight="1">
      <c r="A59" s="33">
        <v>55</v>
      </c>
      <c r="B59" s="18" t="s">
        <v>83</v>
      </c>
      <c r="C59" s="18" t="s">
        <v>83</v>
      </c>
      <c r="D59" s="30" t="s">
        <v>149</v>
      </c>
      <c r="E59" s="63">
        <v>0.16666666666666666</v>
      </c>
      <c r="F59" s="18">
        <v>186.16399999999999</v>
      </c>
      <c r="G59" s="18">
        <v>186.715</v>
      </c>
      <c r="H59" s="18">
        <v>2</v>
      </c>
      <c r="I59" s="18">
        <f t="shared" ref="I59:I60" si="176">ROUNDDOWN(F59-(H59/100),3)</f>
        <v>186.14400000000001</v>
      </c>
      <c r="J59" s="18">
        <f t="shared" ref="J59:J60" si="177">ROUNDDOWN(G59+(H59/100),3)</f>
        <v>186.73500000000001</v>
      </c>
      <c r="K59" s="18">
        <f t="shared" si="167"/>
        <v>0.59099999999999997</v>
      </c>
      <c r="L59" s="18">
        <f t="shared" si="168"/>
        <v>0.29499999999999998</v>
      </c>
      <c r="M59" s="18">
        <f t="shared" ref="M59:M60" si="178">ROUNDDOWN(I59-L59,3)</f>
        <v>185.84899999999999</v>
      </c>
      <c r="N59" s="18" t="s">
        <v>56</v>
      </c>
      <c r="O59" s="18">
        <f t="shared" si="170"/>
        <v>0.59099999999999997</v>
      </c>
      <c r="P59" s="18">
        <f t="shared" ref="P59:P60" si="179">ROUNDDOWN(I59-O59,3)</f>
        <v>185.553</v>
      </c>
      <c r="Q59" s="18" t="s">
        <v>56</v>
      </c>
      <c r="R59" s="18">
        <f t="shared" si="172"/>
        <v>0.88600000000000001</v>
      </c>
      <c r="S59" s="18">
        <f t="shared" ref="S59:S60" si="180">ROUNDDOWN(I59-R59,3)</f>
        <v>185.25800000000001</v>
      </c>
      <c r="T59" s="18" t="s">
        <v>56</v>
      </c>
      <c r="U59" s="18">
        <f t="shared" si="174"/>
        <v>1.1819999999999999</v>
      </c>
      <c r="V59" s="18">
        <f t="shared" ref="V59:V60" si="181">ROUNDDOWN(I59-U59,3)</f>
        <v>184.96199999999999</v>
      </c>
      <c r="W59" s="18" t="s">
        <v>56</v>
      </c>
      <c r="X59" s="18" t="s">
        <v>57</v>
      </c>
    </row>
    <row r="60" spans="1:24" ht="35.1" customHeight="1">
      <c r="A60" s="33">
        <v>56</v>
      </c>
      <c r="B60" s="18" t="s">
        <v>83</v>
      </c>
      <c r="C60" s="18" t="s">
        <v>83</v>
      </c>
      <c r="D60" s="30" t="s">
        <v>150</v>
      </c>
      <c r="E60" s="63">
        <v>0.16666666666666666</v>
      </c>
      <c r="F60" s="18">
        <v>186.14599999999999</v>
      </c>
      <c r="G60" s="18">
        <v>187.82400000000001</v>
      </c>
      <c r="H60" s="18">
        <v>2</v>
      </c>
      <c r="I60" s="18">
        <f t="shared" si="176"/>
        <v>186.126</v>
      </c>
      <c r="J60" s="18">
        <f t="shared" si="177"/>
        <v>187.84399999999999</v>
      </c>
      <c r="K60" s="18">
        <f t="shared" si="167"/>
        <v>1.7170000000000001</v>
      </c>
      <c r="L60" s="18">
        <f t="shared" si="168"/>
        <v>0.85799999999999998</v>
      </c>
      <c r="M60" s="18">
        <f t="shared" si="178"/>
        <v>185.268</v>
      </c>
      <c r="N60" s="18" t="s">
        <v>56</v>
      </c>
      <c r="O60" s="18">
        <f t="shared" si="170"/>
        <v>1.7170000000000001</v>
      </c>
      <c r="P60" s="18">
        <f t="shared" si="179"/>
        <v>184.40899999999999</v>
      </c>
      <c r="Q60" s="18" t="s">
        <v>76</v>
      </c>
      <c r="R60" s="18">
        <f t="shared" si="172"/>
        <v>2.5750000000000002</v>
      </c>
      <c r="S60" s="18">
        <f t="shared" si="180"/>
        <v>183.55099999999999</v>
      </c>
      <c r="T60" s="18" t="s">
        <v>76</v>
      </c>
      <c r="U60" s="18">
        <f t="shared" si="174"/>
        <v>3.4340000000000002</v>
      </c>
      <c r="V60" s="18">
        <f t="shared" si="181"/>
        <v>182.69200000000001</v>
      </c>
      <c r="W60" s="18" t="s">
        <v>76</v>
      </c>
      <c r="X60" s="18" t="s">
        <v>57</v>
      </c>
    </row>
    <row r="61" spans="1:24" ht="35.1" customHeight="1">
      <c r="A61" s="33">
        <v>57</v>
      </c>
      <c r="B61" s="18" t="s">
        <v>84</v>
      </c>
      <c r="C61" s="18" t="s">
        <v>84</v>
      </c>
      <c r="D61" s="30" t="s">
        <v>151</v>
      </c>
      <c r="E61" s="63">
        <v>0.33333333333333331</v>
      </c>
      <c r="F61" s="18">
        <v>188.654</v>
      </c>
      <c r="G61" s="18">
        <v>187.501</v>
      </c>
      <c r="H61" s="18">
        <v>2</v>
      </c>
      <c r="I61" s="62">
        <f t="shared" ref="I61:I64" si="182">ROUNDDOWN(F61+(H61/100),3)</f>
        <v>188.67400000000001</v>
      </c>
      <c r="J61" s="18">
        <f t="shared" ref="J61:J64" si="183">ROUNDDOWN(G61-(H61/100),3)</f>
        <v>187.48099999999999</v>
      </c>
      <c r="K61" s="18">
        <f t="shared" si="167"/>
        <v>1.1930000000000001</v>
      </c>
      <c r="L61" s="18">
        <f t="shared" si="168"/>
        <v>0.59599999999999997</v>
      </c>
      <c r="M61" s="62">
        <f t="shared" ref="M61:M64" si="184">ROUNDDOWN(I61+L61,3)</f>
        <v>189.27</v>
      </c>
      <c r="N61" s="18" t="s">
        <v>56</v>
      </c>
      <c r="O61" s="18">
        <f t="shared" si="170"/>
        <v>1.1930000000000001</v>
      </c>
      <c r="P61" s="62">
        <f t="shared" ref="P61:P64" si="185">ROUNDDOWN(I61+O61,3)</f>
        <v>189.86699999999999</v>
      </c>
      <c r="Q61" s="18" t="s">
        <v>76</v>
      </c>
      <c r="R61" s="18">
        <f t="shared" si="172"/>
        <v>1.7889999999999999</v>
      </c>
      <c r="S61" s="62">
        <f t="shared" ref="S61:S64" si="186">ROUNDDOWN(I61+R61,3)</f>
        <v>190.46299999999999</v>
      </c>
      <c r="T61" s="18" t="s">
        <v>76</v>
      </c>
      <c r="U61" s="18">
        <f t="shared" si="174"/>
        <v>2.3860000000000001</v>
      </c>
      <c r="V61" s="62">
        <f t="shared" ref="V61:V64" si="187">ROUNDDOWN(I61+U61,3)</f>
        <v>191.06</v>
      </c>
      <c r="W61" s="18" t="s">
        <v>76</v>
      </c>
      <c r="X61" s="18" t="s">
        <v>38</v>
      </c>
    </row>
    <row r="62" spans="1:24" ht="35.1" customHeight="1">
      <c r="A62" s="33">
        <v>58</v>
      </c>
      <c r="B62" s="18" t="s">
        <v>84</v>
      </c>
      <c r="C62" s="18" t="s">
        <v>84</v>
      </c>
      <c r="D62" s="30" t="s">
        <v>152</v>
      </c>
      <c r="E62" s="63">
        <v>0.33333333333333331</v>
      </c>
      <c r="F62" s="18">
        <v>186.87200000000001</v>
      </c>
      <c r="G62" s="18">
        <v>186.27099999999999</v>
      </c>
      <c r="H62" s="18">
        <v>2</v>
      </c>
      <c r="I62" s="62">
        <f t="shared" si="182"/>
        <v>186.892</v>
      </c>
      <c r="J62" s="18">
        <f t="shared" si="183"/>
        <v>186.251</v>
      </c>
      <c r="K62" s="18">
        <f t="shared" si="167"/>
        <v>0.64</v>
      </c>
      <c r="L62" s="18">
        <f t="shared" si="168"/>
        <v>0.32</v>
      </c>
      <c r="M62" s="62">
        <f t="shared" si="184"/>
        <v>187.21199999999999</v>
      </c>
      <c r="N62" s="18" t="s">
        <v>56</v>
      </c>
      <c r="O62" s="18">
        <f t="shared" si="170"/>
        <v>0.64</v>
      </c>
      <c r="P62" s="62">
        <f t="shared" si="185"/>
        <v>187.53200000000001</v>
      </c>
      <c r="Q62" s="18" t="s">
        <v>56</v>
      </c>
      <c r="R62" s="18">
        <f t="shared" si="172"/>
        <v>0.96</v>
      </c>
      <c r="S62" s="62">
        <f t="shared" si="186"/>
        <v>187.852</v>
      </c>
      <c r="T62" s="18" t="s">
        <v>56</v>
      </c>
      <c r="U62" s="18">
        <f t="shared" si="174"/>
        <v>1.28</v>
      </c>
      <c r="V62" s="62">
        <f t="shared" si="187"/>
        <v>188.172</v>
      </c>
      <c r="W62" s="18" t="s">
        <v>56</v>
      </c>
      <c r="X62" s="18" t="s">
        <v>38</v>
      </c>
    </row>
    <row r="63" spans="1:24" ht="35.1" customHeight="1">
      <c r="A63" s="33">
        <v>59</v>
      </c>
      <c r="B63" s="18" t="s">
        <v>84</v>
      </c>
      <c r="C63" s="18" t="s">
        <v>84</v>
      </c>
      <c r="D63" s="30" t="s">
        <v>153</v>
      </c>
      <c r="E63" s="63">
        <v>0.5</v>
      </c>
      <c r="F63" s="18">
        <v>186.29</v>
      </c>
      <c r="G63" s="18">
        <v>185.51599999999999</v>
      </c>
      <c r="H63" s="18">
        <v>2</v>
      </c>
      <c r="I63" s="62">
        <f t="shared" si="182"/>
        <v>186.31</v>
      </c>
      <c r="J63" s="18">
        <f t="shared" si="183"/>
        <v>185.49600000000001</v>
      </c>
      <c r="K63" s="18">
        <f t="shared" si="167"/>
        <v>0.81299999999999994</v>
      </c>
      <c r="L63" s="18">
        <f t="shared" si="168"/>
        <v>0.40600000000000003</v>
      </c>
      <c r="M63" s="62">
        <f t="shared" si="184"/>
        <v>186.71600000000001</v>
      </c>
      <c r="N63" s="18" t="s">
        <v>56</v>
      </c>
      <c r="O63" s="18">
        <f t="shared" si="170"/>
        <v>0.81299999999999994</v>
      </c>
      <c r="P63" s="62">
        <f t="shared" si="185"/>
        <v>187.12299999999999</v>
      </c>
      <c r="Q63" s="18" t="s">
        <v>56</v>
      </c>
      <c r="R63" s="18">
        <f t="shared" si="172"/>
        <v>1.2190000000000001</v>
      </c>
      <c r="S63" s="62">
        <f t="shared" si="186"/>
        <v>187.529</v>
      </c>
      <c r="T63" s="18" t="s">
        <v>56</v>
      </c>
      <c r="U63" s="18">
        <f t="shared" si="174"/>
        <v>1.6259999999999999</v>
      </c>
      <c r="V63" s="62">
        <f t="shared" si="187"/>
        <v>187.93600000000001</v>
      </c>
      <c r="W63" s="18" t="s">
        <v>56</v>
      </c>
      <c r="X63" s="18" t="s">
        <v>38</v>
      </c>
    </row>
    <row r="64" spans="1:24" ht="35.1" customHeight="1">
      <c r="A64" s="33">
        <v>60</v>
      </c>
      <c r="B64" s="18" t="s">
        <v>84</v>
      </c>
      <c r="C64" s="18" t="s">
        <v>84</v>
      </c>
      <c r="D64" s="30" t="s">
        <v>154</v>
      </c>
      <c r="E64" s="63">
        <v>0.16666666666666666</v>
      </c>
      <c r="F64" s="18">
        <v>184.77699999999999</v>
      </c>
      <c r="G64" s="18">
        <v>184.232</v>
      </c>
      <c r="H64" s="18">
        <v>2</v>
      </c>
      <c r="I64" s="62">
        <f t="shared" si="182"/>
        <v>184.797</v>
      </c>
      <c r="J64" s="18">
        <f t="shared" si="183"/>
        <v>184.21199999999999</v>
      </c>
      <c r="K64" s="18">
        <f t="shared" si="167"/>
        <v>0.58499999999999996</v>
      </c>
      <c r="L64" s="18">
        <f t="shared" si="168"/>
        <v>0.29199999999999998</v>
      </c>
      <c r="M64" s="62">
        <f t="shared" si="184"/>
        <v>185.089</v>
      </c>
      <c r="N64" s="18" t="s">
        <v>56</v>
      </c>
      <c r="O64" s="18">
        <f t="shared" si="170"/>
        <v>0.58499999999999996</v>
      </c>
      <c r="P64" s="62">
        <f t="shared" si="185"/>
        <v>185.38200000000001</v>
      </c>
      <c r="Q64" s="18" t="s">
        <v>56</v>
      </c>
      <c r="R64" s="18">
        <f t="shared" si="172"/>
        <v>0.877</v>
      </c>
      <c r="S64" s="62">
        <f t="shared" si="186"/>
        <v>185.67400000000001</v>
      </c>
      <c r="T64" s="18" t="s">
        <v>56</v>
      </c>
      <c r="U64" s="18">
        <f t="shared" si="174"/>
        <v>1.17</v>
      </c>
      <c r="V64" s="62">
        <f t="shared" si="187"/>
        <v>185.96700000000001</v>
      </c>
      <c r="W64" s="18" t="s">
        <v>56</v>
      </c>
      <c r="X64" s="18" t="s">
        <v>38</v>
      </c>
    </row>
    <row r="65" spans="1:24" ht="35.1" customHeight="1">
      <c r="A65" s="33">
        <v>61</v>
      </c>
      <c r="B65" s="18" t="s">
        <v>83</v>
      </c>
      <c r="C65" s="18" t="s">
        <v>83</v>
      </c>
      <c r="D65" s="30" t="s">
        <v>155</v>
      </c>
      <c r="E65" s="63">
        <v>0.66666666666666663</v>
      </c>
      <c r="F65" s="18">
        <v>181.8</v>
      </c>
      <c r="G65" s="18">
        <v>182.501</v>
      </c>
      <c r="H65" s="18">
        <v>2</v>
      </c>
      <c r="I65" s="18">
        <f t="shared" ref="I65:I66" si="188">ROUNDDOWN(F65-(H65/100),3)</f>
        <v>181.78</v>
      </c>
      <c r="J65" s="18">
        <f t="shared" ref="J65:J66" si="189">ROUNDDOWN(G65+(H65/100),3)</f>
        <v>182.52099999999999</v>
      </c>
      <c r="K65" s="18">
        <f t="shared" si="167"/>
        <v>0.74</v>
      </c>
      <c r="L65" s="18">
        <f t="shared" si="168"/>
        <v>0.37</v>
      </c>
      <c r="M65" s="18">
        <f t="shared" ref="M65:M66" si="190">ROUNDDOWN(I65-L65,3)</f>
        <v>181.41</v>
      </c>
      <c r="N65" s="18" t="s">
        <v>76</v>
      </c>
      <c r="O65" s="18">
        <f t="shared" si="170"/>
        <v>0.74</v>
      </c>
      <c r="P65" s="18">
        <f t="shared" ref="P65:P66" si="191">ROUNDDOWN(I65-O65,3)</f>
        <v>181.04</v>
      </c>
      <c r="Q65" s="18" t="s">
        <v>76</v>
      </c>
      <c r="R65" s="18">
        <f t="shared" si="172"/>
        <v>1.1100000000000001</v>
      </c>
      <c r="S65" s="18">
        <f t="shared" ref="S65:S66" si="192">ROUNDDOWN(I65-R65,3)</f>
        <v>180.67</v>
      </c>
      <c r="T65" s="18" t="s">
        <v>76</v>
      </c>
      <c r="U65" s="18">
        <f t="shared" si="174"/>
        <v>1.48</v>
      </c>
      <c r="V65" s="18">
        <f t="shared" ref="V65:V66" si="193">ROUNDDOWN(I65-U65,3)</f>
        <v>180.3</v>
      </c>
      <c r="W65" s="18" t="s">
        <v>76</v>
      </c>
      <c r="X65" s="18" t="s">
        <v>57</v>
      </c>
    </row>
    <row r="66" spans="1:24" ht="35.1" customHeight="1">
      <c r="A66" s="33">
        <v>62</v>
      </c>
      <c r="B66" s="18" t="s">
        <v>83</v>
      </c>
      <c r="C66" s="18" t="s">
        <v>83</v>
      </c>
      <c r="D66" s="30" t="s">
        <v>156</v>
      </c>
      <c r="E66" s="63">
        <v>0.33333333333333331</v>
      </c>
      <c r="F66" s="18">
        <v>181.96</v>
      </c>
      <c r="G66" s="18">
        <v>182.78100000000001</v>
      </c>
      <c r="H66" s="18">
        <v>2</v>
      </c>
      <c r="I66" s="18">
        <f t="shared" si="188"/>
        <v>181.94</v>
      </c>
      <c r="J66" s="18">
        <f t="shared" si="189"/>
        <v>182.80099999999999</v>
      </c>
      <c r="K66" s="18">
        <f t="shared" si="167"/>
        <v>0.86</v>
      </c>
      <c r="L66" s="18">
        <f t="shared" si="168"/>
        <v>0.43</v>
      </c>
      <c r="M66" s="18">
        <f t="shared" si="190"/>
        <v>181.51</v>
      </c>
      <c r="N66" s="18" t="s">
        <v>76</v>
      </c>
      <c r="O66" s="18">
        <f t="shared" si="170"/>
        <v>0.86</v>
      </c>
      <c r="P66" s="18">
        <f t="shared" si="191"/>
        <v>181.08</v>
      </c>
      <c r="Q66" s="18" t="s">
        <v>76</v>
      </c>
      <c r="R66" s="18">
        <f t="shared" si="172"/>
        <v>1.29</v>
      </c>
      <c r="S66" s="18">
        <f t="shared" si="192"/>
        <v>180.65</v>
      </c>
      <c r="T66" s="18" t="s">
        <v>76</v>
      </c>
      <c r="U66" s="18">
        <f t="shared" si="174"/>
        <v>1.72</v>
      </c>
      <c r="V66" s="18">
        <f t="shared" si="193"/>
        <v>180.22</v>
      </c>
      <c r="W66" s="18" t="s">
        <v>76</v>
      </c>
      <c r="X66" s="18" t="s">
        <v>57</v>
      </c>
    </row>
    <row r="67" spans="1:24" ht="35.1" customHeight="1">
      <c r="A67" s="33">
        <v>63</v>
      </c>
      <c r="B67" s="18" t="s">
        <v>84</v>
      </c>
      <c r="C67" s="18" t="s">
        <v>84</v>
      </c>
      <c r="D67" s="30" t="s">
        <v>157</v>
      </c>
      <c r="E67" s="63">
        <v>0.16666666666666666</v>
      </c>
      <c r="F67" s="18">
        <v>182.66399999999999</v>
      </c>
      <c r="G67" s="18">
        <v>181.85300000000001</v>
      </c>
      <c r="H67" s="18">
        <v>2</v>
      </c>
      <c r="I67" s="62">
        <f t="shared" ref="I67:I70" si="194">ROUNDDOWN(F67+(H67/100),3)</f>
        <v>182.684</v>
      </c>
      <c r="J67" s="18">
        <f t="shared" ref="J67:J70" si="195">ROUNDDOWN(G67-(H67/100),3)</f>
        <v>181.833</v>
      </c>
      <c r="K67" s="18">
        <f t="shared" si="167"/>
        <v>0.85</v>
      </c>
      <c r="L67" s="18">
        <f t="shared" si="168"/>
        <v>0.42499999999999999</v>
      </c>
      <c r="M67" s="62">
        <f t="shared" ref="M67:M70" si="196">ROUNDDOWN(I67+L67,3)</f>
        <v>183.10900000000001</v>
      </c>
      <c r="N67" s="18" t="s">
        <v>56</v>
      </c>
      <c r="O67" s="18">
        <f t="shared" si="170"/>
        <v>0.85</v>
      </c>
      <c r="P67" s="62">
        <f t="shared" ref="P67:P70" si="197">ROUNDDOWN(I67+O67,3)</f>
        <v>183.53399999999999</v>
      </c>
      <c r="Q67" s="18" t="s">
        <v>56</v>
      </c>
      <c r="R67" s="18">
        <f t="shared" si="172"/>
        <v>1.2749999999999999</v>
      </c>
      <c r="S67" s="62">
        <f t="shared" ref="S67:S70" si="198">ROUNDDOWN(I67+R67,3)</f>
        <v>183.959</v>
      </c>
      <c r="T67" s="18" t="s">
        <v>56</v>
      </c>
      <c r="U67" s="18">
        <f t="shared" si="174"/>
        <v>1.7</v>
      </c>
      <c r="V67" s="62">
        <f t="shared" ref="V67:V70" si="199">ROUNDDOWN(I67+U67,3)</f>
        <v>184.38399999999999</v>
      </c>
      <c r="W67" s="18" t="s">
        <v>56</v>
      </c>
      <c r="X67" s="18" t="s">
        <v>38</v>
      </c>
    </row>
    <row r="68" spans="1:24" ht="35.1" customHeight="1">
      <c r="A68" s="33">
        <v>64</v>
      </c>
      <c r="B68" s="18" t="s">
        <v>84</v>
      </c>
      <c r="C68" s="18" t="s">
        <v>84</v>
      </c>
      <c r="D68" s="30" t="s">
        <v>158</v>
      </c>
      <c r="E68" s="63">
        <v>0.5</v>
      </c>
      <c r="F68" s="18">
        <v>174.41300000000001</v>
      </c>
      <c r="G68" s="18">
        <v>173.7</v>
      </c>
      <c r="H68" s="18">
        <v>2</v>
      </c>
      <c r="I68" s="62">
        <f t="shared" si="194"/>
        <v>174.43299999999999</v>
      </c>
      <c r="J68" s="18">
        <f t="shared" si="195"/>
        <v>173.68</v>
      </c>
      <c r="K68" s="18">
        <f t="shared" si="167"/>
        <v>0.752</v>
      </c>
      <c r="L68" s="18">
        <f t="shared" si="168"/>
        <v>0.376</v>
      </c>
      <c r="M68" s="62">
        <f t="shared" si="196"/>
        <v>174.809</v>
      </c>
      <c r="N68" s="18" t="s">
        <v>56</v>
      </c>
      <c r="O68" s="18">
        <f t="shared" si="170"/>
        <v>0.752</v>
      </c>
      <c r="P68" s="62">
        <f t="shared" si="197"/>
        <v>175.185</v>
      </c>
      <c r="Q68" s="18" t="s">
        <v>56</v>
      </c>
      <c r="R68" s="18">
        <f t="shared" si="172"/>
        <v>1.1279999999999999</v>
      </c>
      <c r="S68" s="62">
        <f t="shared" si="198"/>
        <v>175.56100000000001</v>
      </c>
      <c r="T68" s="18" t="s">
        <v>56</v>
      </c>
      <c r="U68" s="18">
        <f t="shared" si="174"/>
        <v>1.504</v>
      </c>
      <c r="V68" s="62">
        <f t="shared" si="199"/>
        <v>175.93700000000001</v>
      </c>
      <c r="W68" s="18" t="s">
        <v>56</v>
      </c>
      <c r="X68" s="18" t="s">
        <v>38</v>
      </c>
    </row>
    <row r="69" spans="1:24" ht="35.1" customHeight="1">
      <c r="A69" s="33">
        <v>65</v>
      </c>
      <c r="B69" s="18" t="s">
        <v>84</v>
      </c>
      <c r="C69" s="18" t="s">
        <v>84</v>
      </c>
      <c r="D69" s="30" t="s">
        <v>100</v>
      </c>
      <c r="E69" s="63">
        <v>0.5</v>
      </c>
      <c r="F69" s="18">
        <v>172.85900000000001</v>
      </c>
      <c r="G69" s="18">
        <v>171.96700000000001</v>
      </c>
      <c r="H69" s="18">
        <v>2</v>
      </c>
      <c r="I69" s="62">
        <f t="shared" si="194"/>
        <v>172.87899999999999</v>
      </c>
      <c r="J69" s="18">
        <f t="shared" si="195"/>
        <v>171.947</v>
      </c>
      <c r="K69" s="18">
        <f t="shared" si="167"/>
        <v>0.93100000000000005</v>
      </c>
      <c r="L69" s="18">
        <f t="shared" si="168"/>
        <v>0.46500000000000002</v>
      </c>
      <c r="M69" s="62">
        <f t="shared" si="196"/>
        <v>173.34399999999999</v>
      </c>
      <c r="N69" s="18" t="s">
        <v>56</v>
      </c>
      <c r="O69" s="18">
        <f t="shared" si="170"/>
        <v>0.93100000000000005</v>
      </c>
      <c r="P69" s="62">
        <f t="shared" si="197"/>
        <v>173.81</v>
      </c>
      <c r="Q69" s="18" t="s">
        <v>56</v>
      </c>
      <c r="R69" s="18">
        <f t="shared" si="172"/>
        <v>1.3959999999999999</v>
      </c>
      <c r="S69" s="62">
        <f t="shared" si="198"/>
        <v>174.27500000000001</v>
      </c>
      <c r="T69" s="18" t="s">
        <v>56</v>
      </c>
      <c r="U69" s="18">
        <f t="shared" si="174"/>
        <v>1.8620000000000001</v>
      </c>
      <c r="V69" s="62">
        <f t="shared" si="199"/>
        <v>174.74100000000001</v>
      </c>
      <c r="W69" s="18" t="s">
        <v>56</v>
      </c>
      <c r="X69" s="18" t="s">
        <v>38</v>
      </c>
    </row>
    <row r="70" spans="1:24" ht="35.1" customHeight="1">
      <c r="A70" s="33">
        <v>66</v>
      </c>
      <c r="B70" s="18" t="s">
        <v>83</v>
      </c>
      <c r="C70" s="18" t="s">
        <v>84</v>
      </c>
      <c r="D70" s="30" t="s">
        <v>159</v>
      </c>
      <c r="E70" s="63">
        <v>0.33333333333333331</v>
      </c>
      <c r="F70" s="18">
        <v>171.58199999999999</v>
      </c>
      <c r="G70" s="18">
        <v>170.19300000000001</v>
      </c>
      <c r="H70" s="18">
        <v>2</v>
      </c>
      <c r="I70" s="62">
        <f t="shared" si="194"/>
        <v>171.602</v>
      </c>
      <c r="J70" s="18">
        <f t="shared" si="195"/>
        <v>170.173</v>
      </c>
      <c r="K70" s="18">
        <f t="shared" si="167"/>
        <v>1.429</v>
      </c>
      <c r="L70" s="18">
        <f t="shared" si="168"/>
        <v>0.71399999999999997</v>
      </c>
      <c r="M70" s="62">
        <f t="shared" si="196"/>
        <v>172.316</v>
      </c>
      <c r="N70" s="18" t="s">
        <v>56</v>
      </c>
      <c r="O70" s="18">
        <f t="shared" si="170"/>
        <v>1.429</v>
      </c>
      <c r="P70" s="62">
        <f t="shared" si="197"/>
        <v>173.03100000000001</v>
      </c>
      <c r="Q70" s="18" t="s">
        <v>56</v>
      </c>
      <c r="R70" s="18">
        <f t="shared" si="172"/>
        <v>2.1429999999999998</v>
      </c>
      <c r="S70" s="62">
        <f t="shared" si="198"/>
        <v>173.745</v>
      </c>
      <c r="T70" s="18" t="s">
        <v>56</v>
      </c>
      <c r="U70" s="18">
        <f t="shared" si="174"/>
        <v>2.8580000000000001</v>
      </c>
      <c r="V70" s="62">
        <f t="shared" si="199"/>
        <v>174.46</v>
      </c>
      <c r="W70" s="18" t="s">
        <v>56</v>
      </c>
      <c r="X70" s="18" t="s">
        <v>38</v>
      </c>
    </row>
    <row r="71" spans="1:24" ht="35.1" customHeight="1">
      <c r="A71" s="33">
        <v>67</v>
      </c>
      <c r="B71" s="18" t="s">
        <v>83</v>
      </c>
      <c r="C71" s="18" t="s">
        <v>83</v>
      </c>
      <c r="D71" s="19" t="s">
        <v>160</v>
      </c>
      <c r="E71" s="63">
        <v>0.33333333333333331</v>
      </c>
      <c r="F71" s="18">
        <v>170.714</v>
      </c>
      <c r="G71" s="18">
        <v>172.3</v>
      </c>
      <c r="H71" s="18">
        <v>2</v>
      </c>
      <c r="I71" s="18">
        <f t="shared" ref="I71:I74" si="200">ROUNDDOWN(F71-(H71/100),3)</f>
        <v>170.69399999999999</v>
      </c>
      <c r="J71" s="18">
        <f t="shared" ref="J71:J74" si="201">ROUNDDOWN(G71+(H71/100),3)</f>
        <v>172.32</v>
      </c>
      <c r="K71" s="18">
        <f t="shared" si="167"/>
        <v>1.6259999999999999</v>
      </c>
      <c r="L71" s="18">
        <f t="shared" si="168"/>
        <v>0.81299999999999994</v>
      </c>
      <c r="M71" s="18">
        <f t="shared" ref="M71:M74" si="202">ROUNDDOWN(I71-L71,3)</f>
        <v>169.881</v>
      </c>
      <c r="N71" s="18" t="s">
        <v>56</v>
      </c>
      <c r="O71" s="18">
        <f t="shared" si="170"/>
        <v>1.6259999999999999</v>
      </c>
      <c r="P71" s="18">
        <f t="shared" ref="P71:P74" si="203">ROUNDDOWN(I71-O71,3)</f>
        <v>169.06800000000001</v>
      </c>
      <c r="Q71" s="18" t="s">
        <v>56</v>
      </c>
      <c r="R71" s="18">
        <f t="shared" si="172"/>
        <v>2.4390000000000001</v>
      </c>
      <c r="S71" s="18">
        <f t="shared" ref="S71:S74" si="204">ROUNDDOWN(I71-R71,3)</f>
        <v>168.255</v>
      </c>
      <c r="T71" s="18" t="s">
        <v>56</v>
      </c>
      <c r="U71" s="18">
        <f t="shared" si="174"/>
        <v>3.2519999999999998</v>
      </c>
      <c r="V71" s="18">
        <f t="shared" ref="V71:V74" si="205">ROUNDDOWN(I71-U71,3)</f>
        <v>167.44200000000001</v>
      </c>
      <c r="W71" s="18" t="s">
        <v>76</v>
      </c>
      <c r="X71" s="18" t="s">
        <v>57</v>
      </c>
    </row>
    <row r="72" spans="1:24" ht="35.1" customHeight="1">
      <c r="A72" s="33">
        <v>68</v>
      </c>
      <c r="B72" s="18" t="s">
        <v>83</v>
      </c>
      <c r="C72" s="18" t="s">
        <v>83</v>
      </c>
      <c r="D72" s="19" t="s">
        <v>161</v>
      </c>
      <c r="E72" s="63">
        <v>0.83333333333333337</v>
      </c>
      <c r="F72" s="18">
        <v>171.70699999999999</v>
      </c>
      <c r="G72" s="18">
        <v>172.607</v>
      </c>
      <c r="H72" s="18">
        <v>2</v>
      </c>
      <c r="I72" s="18">
        <f t="shared" si="200"/>
        <v>171.68700000000001</v>
      </c>
      <c r="J72" s="18">
        <f t="shared" si="201"/>
        <v>172.62700000000001</v>
      </c>
      <c r="K72" s="18">
        <f t="shared" si="167"/>
        <v>0.93899999999999995</v>
      </c>
      <c r="L72" s="18">
        <f t="shared" si="168"/>
        <v>0.46899999999999997</v>
      </c>
      <c r="M72" s="18">
        <f t="shared" si="202"/>
        <v>171.21799999999999</v>
      </c>
      <c r="N72" s="18" t="s">
        <v>56</v>
      </c>
      <c r="O72" s="18">
        <f t="shared" si="170"/>
        <v>0.93899999999999995</v>
      </c>
      <c r="P72" s="18">
        <f t="shared" si="203"/>
        <v>170.74799999999999</v>
      </c>
      <c r="Q72" s="18" t="s">
        <v>56</v>
      </c>
      <c r="R72" s="18">
        <f t="shared" si="172"/>
        <v>1.4079999999999999</v>
      </c>
      <c r="S72" s="18">
        <f t="shared" si="204"/>
        <v>170.279</v>
      </c>
      <c r="T72" s="18" t="s">
        <v>56</v>
      </c>
      <c r="U72" s="18">
        <f t="shared" si="174"/>
        <v>1.8779999999999999</v>
      </c>
      <c r="V72" s="18">
        <f t="shared" si="205"/>
        <v>169.809</v>
      </c>
      <c r="W72" s="18" t="s">
        <v>56</v>
      </c>
      <c r="X72" s="18" t="s">
        <v>57</v>
      </c>
    </row>
    <row r="73" spans="1:24" ht="35.1" customHeight="1">
      <c r="A73" s="33">
        <v>69</v>
      </c>
      <c r="B73" s="18" t="s">
        <v>83</v>
      </c>
      <c r="C73" s="18" t="s">
        <v>83</v>
      </c>
      <c r="D73" s="19" t="s">
        <v>162</v>
      </c>
      <c r="E73" s="63">
        <v>0.5</v>
      </c>
      <c r="F73" s="18">
        <v>174.30600000000001</v>
      </c>
      <c r="G73" s="18">
        <v>174.89699999999999</v>
      </c>
      <c r="H73" s="18">
        <v>2</v>
      </c>
      <c r="I73" s="18">
        <f t="shared" si="200"/>
        <v>174.286</v>
      </c>
      <c r="J73" s="18">
        <f t="shared" si="201"/>
        <v>174.917</v>
      </c>
      <c r="K73" s="18">
        <f t="shared" si="167"/>
        <v>0.63100000000000001</v>
      </c>
      <c r="L73" s="18">
        <f t="shared" si="168"/>
        <v>0.315</v>
      </c>
      <c r="M73" s="18">
        <f t="shared" si="202"/>
        <v>173.971</v>
      </c>
      <c r="N73" s="18" t="s">
        <v>56</v>
      </c>
      <c r="O73" s="18">
        <f t="shared" si="170"/>
        <v>0.63100000000000001</v>
      </c>
      <c r="P73" s="18">
        <f t="shared" si="203"/>
        <v>173.655</v>
      </c>
      <c r="Q73" s="18" t="s">
        <v>56</v>
      </c>
      <c r="R73" s="18">
        <f t="shared" si="172"/>
        <v>0.94599999999999995</v>
      </c>
      <c r="S73" s="18">
        <f t="shared" si="204"/>
        <v>173.34</v>
      </c>
      <c r="T73" s="18" t="s">
        <v>56</v>
      </c>
      <c r="U73" s="18">
        <f t="shared" si="174"/>
        <v>1.262</v>
      </c>
      <c r="V73" s="18">
        <f t="shared" si="205"/>
        <v>173.024</v>
      </c>
      <c r="W73" s="18" t="s">
        <v>56</v>
      </c>
      <c r="X73" s="18" t="s">
        <v>57</v>
      </c>
    </row>
    <row r="74" spans="1:24" ht="35.1" customHeight="1">
      <c r="A74" s="33">
        <v>70</v>
      </c>
      <c r="B74" s="18" t="s">
        <v>83</v>
      </c>
      <c r="C74" s="18" t="s">
        <v>83</v>
      </c>
      <c r="D74" s="30" t="s">
        <v>163</v>
      </c>
      <c r="E74" s="63">
        <v>0.66666666666666663</v>
      </c>
      <c r="F74" s="18">
        <v>176.83799999999999</v>
      </c>
      <c r="G74" s="18">
        <v>177.82599999999999</v>
      </c>
      <c r="H74" s="18">
        <v>2</v>
      </c>
      <c r="I74" s="18">
        <f t="shared" si="200"/>
        <v>176.81800000000001</v>
      </c>
      <c r="J74" s="18">
        <f t="shared" si="201"/>
        <v>177.846</v>
      </c>
      <c r="K74" s="18">
        <f t="shared" si="167"/>
        <v>1.0269999999999999</v>
      </c>
      <c r="L74" s="18">
        <f t="shared" si="168"/>
        <v>0.51300000000000001</v>
      </c>
      <c r="M74" s="18">
        <f t="shared" si="202"/>
        <v>176.30500000000001</v>
      </c>
      <c r="N74" s="18" t="s">
        <v>56</v>
      </c>
      <c r="O74" s="18">
        <f t="shared" si="170"/>
        <v>1.0269999999999999</v>
      </c>
      <c r="P74" s="18">
        <f t="shared" si="203"/>
        <v>175.791</v>
      </c>
      <c r="Q74" s="18" t="s">
        <v>56</v>
      </c>
      <c r="R74" s="18">
        <f t="shared" si="172"/>
        <v>1.54</v>
      </c>
      <c r="S74" s="18">
        <f t="shared" si="204"/>
        <v>175.27799999999999</v>
      </c>
      <c r="T74" s="18" t="s">
        <v>56</v>
      </c>
      <c r="U74" s="18">
        <f t="shared" si="174"/>
        <v>2.0539999999999998</v>
      </c>
      <c r="V74" s="18">
        <f t="shared" si="205"/>
        <v>174.76400000000001</v>
      </c>
      <c r="W74" s="18" t="s">
        <v>56</v>
      </c>
      <c r="X74" s="18" t="s">
        <v>57</v>
      </c>
    </row>
    <row r="75" spans="1:24" ht="35.1" customHeight="1">
      <c r="A75" s="33">
        <v>71</v>
      </c>
      <c r="B75" s="18" t="s">
        <v>83</v>
      </c>
      <c r="C75" s="18" t="s">
        <v>84</v>
      </c>
      <c r="D75" s="30" t="s">
        <v>164</v>
      </c>
      <c r="E75" s="63">
        <v>0</v>
      </c>
      <c r="F75" s="18">
        <v>171.29599999999999</v>
      </c>
      <c r="G75" s="18">
        <v>170.96700000000001</v>
      </c>
      <c r="H75" s="18">
        <v>2</v>
      </c>
      <c r="I75" s="62">
        <f t="shared" ref="I75" si="206">ROUNDDOWN(F75+(H75/100),3)</f>
        <v>171.316</v>
      </c>
      <c r="J75" s="18">
        <f t="shared" ref="J75" si="207">ROUNDDOWN(G75-(H75/100),3)</f>
        <v>170.947</v>
      </c>
      <c r="K75" s="18">
        <f t="shared" ref="K75:K91" si="208">ABS(ROUNDDOWN(I75-J75,3))</f>
        <v>0.36899999999999999</v>
      </c>
      <c r="L75" s="18">
        <f t="shared" ref="L75:L91" si="209">ROUNDDOWN(K75*0.5,3)</f>
        <v>0.184</v>
      </c>
      <c r="M75" s="62">
        <f t="shared" ref="M75" si="210">ROUNDDOWN(I75+L75,3)</f>
        <v>171.5</v>
      </c>
      <c r="N75" s="18" t="s">
        <v>56</v>
      </c>
      <c r="O75" s="18">
        <f t="shared" ref="O75:O91" si="211">ROUNDDOWN(K75*1,3)</f>
        <v>0.36899999999999999</v>
      </c>
      <c r="P75" s="62">
        <f t="shared" ref="P75" si="212">ROUNDDOWN(I75+O75,3)</f>
        <v>171.685</v>
      </c>
      <c r="Q75" s="18" t="s">
        <v>56</v>
      </c>
      <c r="R75" s="18">
        <f t="shared" ref="R75:R91" si="213">ROUNDDOWN(K75*1.5,3)</f>
        <v>0.55300000000000005</v>
      </c>
      <c r="S75" s="62">
        <f t="shared" ref="S75" si="214">ROUNDDOWN(I75+R75,3)</f>
        <v>171.869</v>
      </c>
      <c r="T75" s="18" t="s">
        <v>56</v>
      </c>
      <c r="U75" s="18">
        <f t="shared" ref="U75:U91" si="215">ROUNDDOWN(K75*2,3)</f>
        <v>0.73799999999999999</v>
      </c>
      <c r="V75" s="62">
        <f t="shared" ref="V75" si="216">ROUNDDOWN(I75+U75,3)</f>
        <v>172.054</v>
      </c>
      <c r="W75" s="18" t="s">
        <v>56</v>
      </c>
      <c r="X75" s="18" t="s">
        <v>38</v>
      </c>
    </row>
    <row r="76" spans="1:24" ht="35.1" customHeight="1">
      <c r="A76" s="33">
        <v>72</v>
      </c>
      <c r="B76" s="18" t="s">
        <v>83</v>
      </c>
      <c r="C76" s="18" t="s">
        <v>83</v>
      </c>
      <c r="D76" s="30" t="s">
        <v>165</v>
      </c>
      <c r="E76" s="63">
        <v>0.5</v>
      </c>
      <c r="F76" s="18">
        <v>172.12700000000001</v>
      </c>
      <c r="G76" s="18">
        <v>172.77099999999999</v>
      </c>
      <c r="H76" s="18">
        <v>2</v>
      </c>
      <c r="I76" s="18">
        <f t="shared" ref="I76" si="217">ROUNDDOWN(F76-(H76/100),3)</f>
        <v>172.107</v>
      </c>
      <c r="J76" s="18">
        <f t="shared" ref="J76" si="218">ROUNDDOWN(G76+(H76/100),3)</f>
        <v>172.791</v>
      </c>
      <c r="K76" s="18">
        <f t="shared" si="208"/>
        <v>0.68300000000000005</v>
      </c>
      <c r="L76" s="18">
        <f t="shared" si="209"/>
        <v>0.34100000000000003</v>
      </c>
      <c r="M76" s="18">
        <f t="shared" ref="M76" si="219">ROUNDDOWN(I76-L76,3)</f>
        <v>171.76599999999999</v>
      </c>
      <c r="N76" s="18" t="s">
        <v>56</v>
      </c>
      <c r="O76" s="18">
        <f t="shared" si="211"/>
        <v>0.68300000000000005</v>
      </c>
      <c r="P76" s="18">
        <f t="shared" ref="P76" si="220">ROUNDDOWN(I76-O76,3)</f>
        <v>171.42400000000001</v>
      </c>
      <c r="Q76" s="18" t="s">
        <v>56</v>
      </c>
      <c r="R76" s="18">
        <f t="shared" si="213"/>
        <v>1.024</v>
      </c>
      <c r="S76" s="18">
        <f t="shared" ref="S76" si="221">ROUNDDOWN(I76-R76,3)</f>
        <v>171.083</v>
      </c>
      <c r="T76" s="18" t="s">
        <v>56</v>
      </c>
      <c r="U76" s="18">
        <f t="shared" si="215"/>
        <v>1.3660000000000001</v>
      </c>
      <c r="V76" s="18">
        <f t="shared" ref="V76" si="222">ROUNDDOWN(I76-U76,3)</f>
        <v>170.74100000000001</v>
      </c>
      <c r="W76" s="18" t="s">
        <v>56</v>
      </c>
      <c r="X76" s="18" t="s">
        <v>57</v>
      </c>
    </row>
    <row r="77" spans="1:24" ht="35.1" customHeight="1">
      <c r="A77" s="33">
        <v>73</v>
      </c>
      <c r="B77" s="18" t="s">
        <v>84</v>
      </c>
      <c r="C77" s="52" t="s">
        <v>84</v>
      </c>
      <c r="D77" s="30" t="s">
        <v>166</v>
      </c>
      <c r="E77" s="63">
        <v>0.66666666666666663</v>
      </c>
      <c r="F77" s="18">
        <v>172.62</v>
      </c>
      <c r="G77" s="18">
        <v>171.96600000000001</v>
      </c>
      <c r="H77" s="18">
        <v>2</v>
      </c>
      <c r="I77" s="62">
        <f t="shared" ref="I77" si="223">ROUNDDOWN(F77+(H77/100),3)</f>
        <v>172.64</v>
      </c>
      <c r="J77" s="18">
        <f t="shared" ref="J77" si="224">ROUNDDOWN(G77-(H77/100),3)</f>
        <v>171.946</v>
      </c>
      <c r="K77" s="18">
        <f t="shared" si="208"/>
        <v>0.69299999999999995</v>
      </c>
      <c r="L77" s="18">
        <f t="shared" si="209"/>
        <v>0.34599999999999997</v>
      </c>
      <c r="M77" s="62">
        <f t="shared" ref="M77" si="225">ROUNDDOWN(I77+L77,3)</f>
        <v>172.98599999999999</v>
      </c>
      <c r="N77" s="18" t="s">
        <v>76</v>
      </c>
      <c r="O77" s="18">
        <f t="shared" si="211"/>
        <v>0.69299999999999995</v>
      </c>
      <c r="P77" s="62">
        <f t="shared" ref="P77" si="226">ROUNDDOWN(I77+O77,3)</f>
        <v>173.333</v>
      </c>
      <c r="Q77" s="18" t="s">
        <v>76</v>
      </c>
      <c r="R77" s="18">
        <f t="shared" si="213"/>
        <v>1.0389999999999999</v>
      </c>
      <c r="S77" s="62">
        <f t="shared" ref="S77" si="227">ROUNDDOWN(I77+R77,3)</f>
        <v>173.679</v>
      </c>
      <c r="T77" s="18" t="s">
        <v>76</v>
      </c>
      <c r="U77" s="18">
        <f t="shared" si="215"/>
        <v>1.3859999999999999</v>
      </c>
      <c r="V77" s="62">
        <f t="shared" ref="V77" si="228">ROUNDDOWN(I77+U77,3)</f>
        <v>174.02600000000001</v>
      </c>
      <c r="W77" s="18" t="s">
        <v>76</v>
      </c>
      <c r="X77" s="18" t="s">
        <v>38</v>
      </c>
    </row>
    <row r="78" spans="1:24" ht="35.1" customHeight="1">
      <c r="A78" s="33">
        <v>74</v>
      </c>
      <c r="B78" s="18" t="s">
        <v>83</v>
      </c>
      <c r="C78" s="52" t="s">
        <v>83</v>
      </c>
      <c r="D78" s="30" t="s">
        <v>167</v>
      </c>
      <c r="E78" s="63">
        <v>0.66666666666666663</v>
      </c>
      <c r="F78" s="18">
        <v>170.42400000000001</v>
      </c>
      <c r="G78" s="18">
        <v>171.41200000000001</v>
      </c>
      <c r="H78" s="18">
        <v>2</v>
      </c>
      <c r="I78" s="18">
        <f t="shared" ref="I78:I79" si="229">ROUNDDOWN(F78-(H78/100),3)</f>
        <v>170.404</v>
      </c>
      <c r="J78" s="18">
        <f t="shared" ref="J78:J79" si="230">ROUNDDOWN(G78+(H78/100),3)</f>
        <v>171.43199999999999</v>
      </c>
      <c r="K78" s="18">
        <f t="shared" si="208"/>
        <v>1.0269999999999999</v>
      </c>
      <c r="L78" s="18">
        <f t="shared" si="209"/>
        <v>0.51300000000000001</v>
      </c>
      <c r="M78" s="18">
        <f t="shared" ref="M78:M79" si="231">ROUNDDOWN(I78-L78,3)</f>
        <v>169.89099999999999</v>
      </c>
      <c r="N78" s="18" t="s">
        <v>60</v>
      </c>
      <c r="O78" s="18">
        <f t="shared" si="211"/>
        <v>1.0269999999999999</v>
      </c>
      <c r="P78" s="18">
        <f t="shared" ref="P78:P79" si="232">ROUNDDOWN(I78-O78,3)</f>
        <v>169.37700000000001</v>
      </c>
      <c r="Q78" s="18" t="s">
        <v>60</v>
      </c>
      <c r="R78" s="18">
        <f t="shared" si="213"/>
        <v>1.54</v>
      </c>
      <c r="S78" s="18">
        <f t="shared" ref="S78:S79" si="233">ROUNDDOWN(I78-R78,3)</f>
        <v>168.864</v>
      </c>
      <c r="T78" s="18" t="s">
        <v>60</v>
      </c>
      <c r="U78" s="18">
        <f t="shared" si="215"/>
        <v>2.0539999999999998</v>
      </c>
      <c r="V78" s="18">
        <f t="shared" ref="V78:V79" si="234">ROUNDDOWN(I78-U78,3)</f>
        <v>168.35</v>
      </c>
      <c r="W78" s="18" t="s">
        <v>60</v>
      </c>
      <c r="X78" s="18" t="s">
        <v>57</v>
      </c>
    </row>
    <row r="79" spans="1:24" ht="35.1" customHeight="1">
      <c r="A79" s="33">
        <v>75</v>
      </c>
      <c r="B79" s="18" t="s">
        <v>83</v>
      </c>
      <c r="C79" s="52" t="s">
        <v>83</v>
      </c>
      <c r="D79" s="30" t="s">
        <v>86</v>
      </c>
      <c r="E79" s="63">
        <v>0.5</v>
      </c>
      <c r="F79" s="18">
        <v>170.917</v>
      </c>
      <c r="G79" s="18">
        <v>172.56</v>
      </c>
      <c r="H79" s="18">
        <v>2</v>
      </c>
      <c r="I79" s="18">
        <f t="shared" si="229"/>
        <v>170.89699999999999</v>
      </c>
      <c r="J79" s="18">
        <f t="shared" si="230"/>
        <v>172.58</v>
      </c>
      <c r="K79" s="18">
        <f t="shared" si="208"/>
        <v>1.6830000000000001</v>
      </c>
      <c r="L79" s="18">
        <f t="shared" si="209"/>
        <v>0.84099999999999997</v>
      </c>
      <c r="M79" s="18">
        <f t="shared" si="231"/>
        <v>170.05600000000001</v>
      </c>
      <c r="N79" s="18" t="s">
        <v>76</v>
      </c>
      <c r="O79" s="18">
        <f t="shared" si="211"/>
        <v>1.6830000000000001</v>
      </c>
      <c r="P79" s="18">
        <f t="shared" si="232"/>
        <v>169.214</v>
      </c>
      <c r="Q79" s="18" t="s">
        <v>76</v>
      </c>
      <c r="R79" s="18">
        <f t="shared" si="213"/>
        <v>2.524</v>
      </c>
      <c r="S79" s="18">
        <f t="shared" si="233"/>
        <v>168.37299999999999</v>
      </c>
      <c r="T79" s="18" t="s">
        <v>76</v>
      </c>
      <c r="U79" s="18">
        <f t="shared" si="215"/>
        <v>3.3660000000000001</v>
      </c>
      <c r="V79" s="18">
        <f t="shared" si="234"/>
        <v>167.53100000000001</v>
      </c>
      <c r="W79" s="18" t="s">
        <v>76</v>
      </c>
      <c r="X79" s="18" t="s">
        <v>57</v>
      </c>
    </row>
    <row r="80" spans="1:24" ht="35.1" customHeight="1">
      <c r="A80" s="33">
        <v>76</v>
      </c>
      <c r="B80" s="18" t="s">
        <v>83</v>
      </c>
      <c r="C80" s="52" t="s">
        <v>84</v>
      </c>
      <c r="D80" s="30" t="s">
        <v>168</v>
      </c>
      <c r="E80" s="63">
        <v>0.66666666666666663</v>
      </c>
      <c r="F80" s="18">
        <v>171.96299999999999</v>
      </c>
      <c r="G80" s="18">
        <v>171.375</v>
      </c>
      <c r="H80" s="18">
        <v>2</v>
      </c>
      <c r="I80" s="62">
        <f t="shared" ref="I80" si="235">ROUNDDOWN(F80+(H80/100),3)</f>
        <v>171.983</v>
      </c>
      <c r="J80" s="18">
        <f t="shared" ref="J80" si="236">ROUNDDOWN(G80-(H80/100),3)</f>
        <v>171.35499999999999</v>
      </c>
      <c r="K80" s="18">
        <f t="shared" si="208"/>
        <v>0.628</v>
      </c>
      <c r="L80" s="18">
        <f t="shared" si="209"/>
        <v>0.314</v>
      </c>
      <c r="M80" s="62">
        <f t="shared" ref="M80" si="237">ROUNDDOWN(I80+L80,3)</f>
        <v>172.297</v>
      </c>
      <c r="N80" s="18" t="s">
        <v>56</v>
      </c>
      <c r="O80" s="18">
        <f t="shared" si="211"/>
        <v>0.628</v>
      </c>
      <c r="P80" s="62">
        <f t="shared" ref="P80" si="238">ROUNDDOWN(I80+O80,3)</f>
        <v>172.61099999999999</v>
      </c>
      <c r="Q80" s="18" t="s">
        <v>76</v>
      </c>
      <c r="R80" s="18">
        <f t="shared" si="213"/>
        <v>0.94199999999999995</v>
      </c>
      <c r="S80" s="62">
        <f t="shared" ref="S80" si="239">ROUNDDOWN(I80+R80,3)</f>
        <v>172.92500000000001</v>
      </c>
      <c r="T80" s="18" t="s">
        <v>76</v>
      </c>
      <c r="U80" s="18">
        <f t="shared" si="215"/>
        <v>1.256</v>
      </c>
      <c r="V80" s="62">
        <f t="shared" ref="V80" si="240">ROUNDDOWN(I80+U80,3)</f>
        <v>173.239</v>
      </c>
      <c r="W80" s="18" t="s">
        <v>76</v>
      </c>
      <c r="X80" s="18" t="s">
        <v>38</v>
      </c>
    </row>
    <row r="81" spans="1:24" ht="35.1" customHeight="1">
      <c r="A81" s="33">
        <v>77</v>
      </c>
      <c r="B81" s="18" t="s">
        <v>83</v>
      </c>
      <c r="C81" s="52" t="s">
        <v>83</v>
      </c>
      <c r="D81" s="30" t="s">
        <v>169</v>
      </c>
      <c r="E81" s="63">
        <v>0.5</v>
      </c>
      <c r="F81" s="18">
        <v>172.08099999999999</v>
      </c>
      <c r="G81" s="18">
        <v>172.45400000000001</v>
      </c>
      <c r="H81" s="18">
        <v>2</v>
      </c>
      <c r="I81" s="18">
        <f t="shared" ref="I81" si="241">ROUNDDOWN(F81-(H81/100),3)</f>
        <v>172.06100000000001</v>
      </c>
      <c r="J81" s="18">
        <f t="shared" ref="J81" si="242">ROUNDDOWN(G81+(H81/100),3)</f>
        <v>172.47399999999999</v>
      </c>
      <c r="K81" s="18">
        <f t="shared" si="208"/>
        <v>0.41199999999999998</v>
      </c>
      <c r="L81" s="18">
        <f t="shared" si="209"/>
        <v>0.20599999999999999</v>
      </c>
      <c r="M81" s="18">
        <f t="shared" ref="M81" si="243">ROUNDDOWN(I81-L81,3)</f>
        <v>171.85499999999999</v>
      </c>
      <c r="N81" s="18" t="s">
        <v>56</v>
      </c>
      <c r="O81" s="18">
        <f t="shared" si="211"/>
        <v>0.41199999999999998</v>
      </c>
      <c r="P81" s="18">
        <f t="shared" ref="P81" si="244">ROUNDDOWN(I81-O81,3)</f>
        <v>171.649</v>
      </c>
      <c r="Q81" s="18" t="s">
        <v>56</v>
      </c>
      <c r="R81" s="18">
        <f t="shared" si="213"/>
        <v>0.61799999999999999</v>
      </c>
      <c r="S81" s="18">
        <f t="shared" ref="S81" si="245">ROUNDDOWN(I81-R81,3)</f>
        <v>171.44300000000001</v>
      </c>
      <c r="T81" s="18" t="s">
        <v>56</v>
      </c>
      <c r="U81" s="18">
        <f t="shared" si="215"/>
        <v>0.82399999999999995</v>
      </c>
      <c r="V81" s="18">
        <f t="shared" ref="V81" si="246">ROUNDDOWN(I81-U81,3)</f>
        <v>171.23699999999999</v>
      </c>
      <c r="W81" s="18" t="s">
        <v>56</v>
      </c>
      <c r="X81" s="18" t="s">
        <v>57</v>
      </c>
    </row>
    <row r="82" spans="1:24" ht="35.1" customHeight="1">
      <c r="A82" s="33">
        <v>78</v>
      </c>
      <c r="B82" s="18" t="s">
        <v>83</v>
      </c>
      <c r="C82" s="52" t="s">
        <v>84</v>
      </c>
      <c r="D82" s="30" t="s">
        <v>170</v>
      </c>
      <c r="E82" s="63">
        <v>0.33333333333333331</v>
      </c>
      <c r="F82" s="18">
        <v>173.245</v>
      </c>
      <c r="G82" s="18">
        <v>172.76900000000001</v>
      </c>
      <c r="H82" s="18">
        <v>2</v>
      </c>
      <c r="I82" s="62">
        <f t="shared" ref="I82" si="247">ROUNDDOWN(F82+(H82/100),3)</f>
        <v>173.26499999999999</v>
      </c>
      <c r="J82" s="18">
        <f t="shared" ref="J82" si="248">ROUNDDOWN(G82-(H82/100),3)</f>
        <v>172.749</v>
      </c>
      <c r="K82" s="18">
        <f t="shared" si="208"/>
        <v>0.51500000000000001</v>
      </c>
      <c r="L82" s="18">
        <f t="shared" si="209"/>
        <v>0.25700000000000001</v>
      </c>
      <c r="M82" s="62">
        <f t="shared" ref="M82" si="249">ROUNDDOWN(I82+L82,3)</f>
        <v>173.52199999999999</v>
      </c>
      <c r="N82" s="18" t="s">
        <v>76</v>
      </c>
      <c r="O82" s="18">
        <f t="shared" si="211"/>
        <v>0.51500000000000001</v>
      </c>
      <c r="P82" s="62">
        <f t="shared" ref="P82" si="250">ROUNDDOWN(I82+O82,3)</f>
        <v>173.78</v>
      </c>
      <c r="Q82" s="18" t="s">
        <v>76</v>
      </c>
      <c r="R82" s="18">
        <f t="shared" si="213"/>
        <v>0.77200000000000002</v>
      </c>
      <c r="S82" s="62">
        <f t="shared" ref="S82" si="251">ROUNDDOWN(I82+R82,3)</f>
        <v>174.03700000000001</v>
      </c>
      <c r="T82" s="18" t="s">
        <v>76</v>
      </c>
      <c r="U82" s="18">
        <f t="shared" si="215"/>
        <v>1.03</v>
      </c>
      <c r="V82" s="62">
        <f t="shared" ref="V82" si="252">ROUNDDOWN(I82+U82,3)</f>
        <v>174.29499999999999</v>
      </c>
      <c r="W82" s="18" t="s">
        <v>76</v>
      </c>
      <c r="X82" s="18" t="s">
        <v>38</v>
      </c>
    </row>
    <row r="83" spans="1:24" ht="35.1" customHeight="1">
      <c r="A83" s="33">
        <v>79</v>
      </c>
      <c r="B83" s="18" t="s">
        <v>83</v>
      </c>
      <c r="C83" s="52" t="s">
        <v>83</v>
      </c>
      <c r="D83" s="30" t="s">
        <v>171</v>
      </c>
      <c r="E83" s="63">
        <v>0.5</v>
      </c>
      <c r="F83" s="18">
        <v>172.66900000000001</v>
      </c>
      <c r="G83" s="18">
        <v>173.57300000000001</v>
      </c>
      <c r="H83" s="18">
        <v>2</v>
      </c>
      <c r="I83" s="18">
        <f t="shared" ref="I83" si="253">ROUNDDOWN(F83-(H83/100),3)</f>
        <v>172.649</v>
      </c>
      <c r="J83" s="18">
        <f t="shared" ref="J83" si="254">ROUNDDOWN(G83+(H83/100),3)</f>
        <v>173.59299999999999</v>
      </c>
      <c r="K83" s="18">
        <f t="shared" si="208"/>
        <v>0.94299999999999995</v>
      </c>
      <c r="L83" s="18">
        <f t="shared" si="209"/>
        <v>0.47099999999999997</v>
      </c>
      <c r="M83" s="18">
        <f t="shared" ref="M83" si="255">ROUNDDOWN(I83-L83,3)</f>
        <v>172.178</v>
      </c>
      <c r="N83" s="18" t="s">
        <v>60</v>
      </c>
      <c r="O83" s="18">
        <f t="shared" si="211"/>
        <v>0.94299999999999995</v>
      </c>
      <c r="P83" s="18">
        <f t="shared" ref="P83" si="256">ROUNDDOWN(I83-O83,3)</f>
        <v>171.70599999999999</v>
      </c>
      <c r="Q83" s="18" t="s">
        <v>60</v>
      </c>
      <c r="R83" s="18">
        <f t="shared" si="213"/>
        <v>1.4139999999999999</v>
      </c>
      <c r="S83" s="18">
        <f t="shared" ref="S83" si="257">ROUNDDOWN(I83-R83,3)</f>
        <v>171.23500000000001</v>
      </c>
      <c r="T83" s="18" t="s">
        <v>60</v>
      </c>
      <c r="U83" s="18">
        <f t="shared" si="215"/>
        <v>1.8859999999999999</v>
      </c>
      <c r="V83" s="18">
        <f t="shared" ref="V83" si="258">ROUNDDOWN(I83-U83,3)</f>
        <v>170.76300000000001</v>
      </c>
      <c r="W83" s="18" t="s">
        <v>60</v>
      </c>
      <c r="X83" s="18" t="s">
        <v>57</v>
      </c>
    </row>
    <row r="84" spans="1:24" ht="35.1" customHeight="1">
      <c r="A84" s="33">
        <v>80</v>
      </c>
      <c r="B84" s="18" t="s">
        <v>84</v>
      </c>
      <c r="C84" s="52" t="s">
        <v>84</v>
      </c>
      <c r="D84" s="30" t="s">
        <v>172</v>
      </c>
      <c r="E84" s="63">
        <v>0.5</v>
      </c>
      <c r="F84" s="18">
        <v>175.02099999999999</v>
      </c>
      <c r="G84" s="18">
        <v>174.48500000000001</v>
      </c>
      <c r="H84" s="18">
        <v>2</v>
      </c>
      <c r="I84" s="62">
        <f t="shared" ref="I84:I85" si="259">ROUNDDOWN(F84+(H84/100),3)</f>
        <v>175.041</v>
      </c>
      <c r="J84" s="18">
        <f t="shared" ref="J84:J85" si="260">ROUNDDOWN(G84-(H84/100),3)</f>
        <v>174.465</v>
      </c>
      <c r="K84" s="18">
        <f t="shared" si="208"/>
        <v>0.57499999999999996</v>
      </c>
      <c r="L84" s="18">
        <f t="shared" si="209"/>
        <v>0.28699999999999998</v>
      </c>
      <c r="M84" s="62">
        <f t="shared" ref="M84:M85" si="261">ROUNDDOWN(I84+L84,3)</f>
        <v>175.328</v>
      </c>
      <c r="N84" s="18" t="s">
        <v>56</v>
      </c>
      <c r="O84" s="18">
        <f t="shared" si="211"/>
        <v>0.57499999999999996</v>
      </c>
      <c r="P84" s="62">
        <f t="shared" ref="P84:P85" si="262">ROUNDDOWN(I84+O84,3)</f>
        <v>175.61600000000001</v>
      </c>
      <c r="Q84" s="18" t="s">
        <v>76</v>
      </c>
      <c r="R84" s="18">
        <f t="shared" si="213"/>
        <v>0.86199999999999999</v>
      </c>
      <c r="S84" s="62">
        <f t="shared" ref="S84:S85" si="263">ROUNDDOWN(I84+R84,3)</f>
        <v>175.90299999999999</v>
      </c>
      <c r="T84" s="18" t="s">
        <v>76</v>
      </c>
      <c r="U84" s="18">
        <f t="shared" si="215"/>
        <v>1.1499999999999999</v>
      </c>
      <c r="V84" s="62">
        <f t="shared" ref="V84:V85" si="264">ROUNDDOWN(I84+U84,3)</f>
        <v>176.191</v>
      </c>
      <c r="W84" s="18" t="s">
        <v>76</v>
      </c>
      <c r="X84" s="18" t="s">
        <v>38</v>
      </c>
    </row>
    <row r="85" spans="1:24" ht="35.1" customHeight="1">
      <c r="A85" s="33">
        <v>81</v>
      </c>
      <c r="B85" s="18" t="s">
        <v>84</v>
      </c>
      <c r="C85" s="18" t="s">
        <v>84</v>
      </c>
      <c r="D85" s="19" t="s">
        <v>173</v>
      </c>
      <c r="E85" s="63">
        <v>0.5</v>
      </c>
      <c r="F85" s="18">
        <v>174.416</v>
      </c>
      <c r="G85" s="18">
        <v>174.029</v>
      </c>
      <c r="H85" s="18">
        <v>2</v>
      </c>
      <c r="I85" s="62">
        <f t="shared" si="259"/>
        <v>174.43600000000001</v>
      </c>
      <c r="J85" s="18">
        <f t="shared" si="260"/>
        <v>174.00899999999999</v>
      </c>
      <c r="K85" s="18">
        <f t="shared" si="208"/>
        <v>0.42699999999999999</v>
      </c>
      <c r="L85" s="18">
        <f t="shared" si="209"/>
        <v>0.21299999999999999</v>
      </c>
      <c r="M85" s="62">
        <f t="shared" si="261"/>
        <v>174.649</v>
      </c>
      <c r="N85" s="18" t="s">
        <v>56</v>
      </c>
      <c r="O85" s="18">
        <f t="shared" si="211"/>
        <v>0.42699999999999999</v>
      </c>
      <c r="P85" s="62">
        <f t="shared" si="262"/>
        <v>174.863</v>
      </c>
      <c r="Q85" s="18" t="s">
        <v>56</v>
      </c>
      <c r="R85" s="18">
        <f t="shared" si="213"/>
        <v>0.64</v>
      </c>
      <c r="S85" s="62">
        <f t="shared" si="263"/>
        <v>175.07599999999999</v>
      </c>
      <c r="T85" s="18" t="s">
        <v>56</v>
      </c>
      <c r="U85" s="18">
        <f t="shared" si="215"/>
        <v>0.85399999999999998</v>
      </c>
      <c r="V85" s="62">
        <f t="shared" si="264"/>
        <v>175.29</v>
      </c>
      <c r="W85" s="18" t="s">
        <v>56</v>
      </c>
      <c r="X85" s="18" t="s">
        <v>38</v>
      </c>
    </row>
    <row r="86" spans="1:24" ht="35.1" customHeight="1">
      <c r="A86" s="33">
        <v>82</v>
      </c>
      <c r="B86" s="18" t="s">
        <v>83</v>
      </c>
      <c r="C86" s="18" t="s">
        <v>83</v>
      </c>
      <c r="D86" s="19" t="s">
        <v>174</v>
      </c>
      <c r="E86" s="63">
        <v>0.33333333333333331</v>
      </c>
      <c r="F86" s="18">
        <v>173.024</v>
      </c>
      <c r="G86" s="18">
        <v>173.70699999999999</v>
      </c>
      <c r="H86" s="18">
        <v>2</v>
      </c>
      <c r="I86" s="18">
        <f t="shared" ref="I86:I87" si="265">ROUNDDOWN(F86-(H86/100),3)</f>
        <v>173.00399999999999</v>
      </c>
      <c r="J86" s="18">
        <f t="shared" ref="J86:J87" si="266">ROUNDDOWN(G86+(H86/100),3)</f>
        <v>173.727</v>
      </c>
      <c r="K86" s="18">
        <f t="shared" si="208"/>
        <v>0.72299999999999998</v>
      </c>
      <c r="L86" s="18">
        <f t="shared" si="209"/>
        <v>0.36099999999999999</v>
      </c>
      <c r="M86" s="18">
        <f t="shared" ref="M86:M87" si="267">ROUNDDOWN(I86-L86,3)</f>
        <v>172.643</v>
      </c>
      <c r="N86" s="18" t="s">
        <v>56</v>
      </c>
      <c r="O86" s="18">
        <f t="shared" si="211"/>
        <v>0.72299999999999998</v>
      </c>
      <c r="P86" s="18">
        <f t="shared" ref="P86:P87" si="268">ROUNDDOWN(I86-O86,3)</f>
        <v>172.28100000000001</v>
      </c>
      <c r="Q86" s="18" t="s">
        <v>56</v>
      </c>
      <c r="R86" s="18">
        <f t="shared" si="213"/>
        <v>1.0840000000000001</v>
      </c>
      <c r="S86" s="18">
        <f t="shared" ref="S86:S87" si="269">ROUNDDOWN(I86-R86,3)</f>
        <v>171.92</v>
      </c>
      <c r="T86" s="18" t="s">
        <v>56</v>
      </c>
      <c r="U86" s="18">
        <f t="shared" si="215"/>
        <v>1.446</v>
      </c>
      <c r="V86" s="18">
        <f t="shared" ref="V86:V87" si="270">ROUNDDOWN(I86-U86,3)</f>
        <v>171.55799999999999</v>
      </c>
      <c r="W86" s="18" t="s">
        <v>56</v>
      </c>
      <c r="X86" s="18" t="s">
        <v>57</v>
      </c>
    </row>
    <row r="87" spans="1:24" ht="35.1" customHeight="1">
      <c r="A87" s="33">
        <v>83</v>
      </c>
      <c r="B87" s="18" t="s">
        <v>84</v>
      </c>
      <c r="C87" s="18" t="s">
        <v>83</v>
      </c>
      <c r="D87" s="19" t="s">
        <v>175</v>
      </c>
      <c r="E87" s="63">
        <v>0.33333333333333331</v>
      </c>
      <c r="F87" s="18">
        <v>173.28100000000001</v>
      </c>
      <c r="G87" s="18">
        <v>173.80500000000001</v>
      </c>
      <c r="H87" s="18">
        <v>2</v>
      </c>
      <c r="I87" s="18">
        <f t="shared" si="265"/>
        <v>173.261</v>
      </c>
      <c r="J87" s="18">
        <f t="shared" si="266"/>
        <v>173.82499999999999</v>
      </c>
      <c r="K87" s="18">
        <f t="shared" si="208"/>
        <v>0.56299999999999994</v>
      </c>
      <c r="L87" s="18">
        <f t="shared" si="209"/>
        <v>0.28100000000000003</v>
      </c>
      <c r="M87" s="18">
        <f t="shared" si="267"/>
        <v>172.98</v>
      </c>
      <c r="N87" s="18" t="s">
        <v>56</v>
      </c>
      <c r="O87" s="18">
        <f t="shared" si="211"/>
        <v>0.56299999999999994</v>
      </c>
      <c r="P87" s="18">
        <f t="shared" si="268"/>
        <v>172.69800000000001</v>
      </c>
      <c r="Q87" s="18" t="s">
        <v>56</v>
      </c>
      <c r="R87" s="18">
        <f t="shared" si="213"/>
        <v>0.84399999999999997</v>
      </c>
      <c r="S87" s="18">
        <f t="shared" si="269"/>
        <v>172.417</v>
      </c>
      <c r="T87" s="18" t="s">
        <v>56</v>
      </c>
      <c r="U87" s="18">
        <f t="shared" si="215"/>
        <v>1.1259999999999999</v>
      </c>
      <c r="V87" s="18">
        <f t="shared" si="270"/>
        <v>172.13499999999999</v>
      </c>
      <c r="W87" s="18" t="s">
        <v>56</v>
      </c>
      <c r="X87" s="18" t="s">
        <v>57</v>
      </c>
    </row>
    <row r="88" spans="1:24" ht="35.1" customHeight="1">
      <c r="A88" s="33">
        <v>84</v>
      </c>
      <c r="B88" s="18" t="s">
        <v>84</v>
      </c>
      <c r="C88" s="18" t="s">
        <v>84</v>
      </c>
      <c r="D88" s="19" t="s">
        <v>176</v>
      </c>
      <c r="E88" s="63">
        <v>0.5</v>
      </c>
      <c r="F88" s="18">
        <v>173.31399999999999</v>
      </c>
      <c r="G88" s="18">
        <v>172.916</v>
      </c>
      <c r="H88" s="18">
        <v>2</v>
      </c>
      <c r="I88" s="62">
        <f t="shared" ref="I88:I89" si="271">ROUNDDOWN(F88+(H88/100),3)</f>
        <v>173.334</v>
      </c>
      <c r="J88" s="18">
        <f t="shared" ref="J88:J89" si="272">ROUNDDOWN(G88-(H88/100),3)</f>
        <v>172.89599999999999</v>
      </c>
      <c r="K88" s="18">
        <f t="shared" si="208"/>
        <v>0.438</v>
      </c>
      <c r="L88" s="18">
        <f t="shared" si="209"/>
        <v>0.219</v>
      </c>
      <c r="M88" s="62">
        <f t="shared" ref="M88:M89" si="273">ROUNDDOWN(I88+L88,3)</f>
        <v>173.553</v>
      </c>
      <c r="N88" s="18" t="s">
        <v>76</v>
      </c>
      <c r="O88" s="18">
        <f t="shared" si="211"/>
        <v>0.438</v>
      </c>
      <c r="P88" s="62">
        <f t="shared" ref="P88:P89" si="274">ROUNDDOWN(I88+O88,3)</f>
        <v>173.77199999999999</v>
      </c>
      <c r="Q88" s="18" t="s">
        <v>76</v>
      </c>
      <c r="R88" s="18">
        <f t="shared" si="213"/>
        <v>0.65700000000000003</v>
      </c>
      <c r="S88" s="62">
        <f t="shared" ref="S88:S89" si="275">ROUNDDOWN(I88+R88,3)</f>
        <v>173.99100000000001</v>
      </c>
      <c r="T88" s="18" t="s">
        <v>76</v>
      </c>
      <c r="U88" s="18">
        <f t="shared" si="215"/>
        <v>0.876</v>
      </c>
      <c r="V88" s="62">
        <f t="shared" ref="V88:V89" si="276">ROUNDDOWN(I88+U88,3)</f>
        <v>174.21</v>
      </c>
      <c r="W88" s="18" t="s">
        <v>76</v>
      </c>
      <c r="X88" s="18" t="s">
        <v>38</v>
      </c>
    </row>
    <row r="89" spans="1:24" ht="35.1" customHeight="1">
      <c r="A89" s="33">
        <v>85</v>
      </c>
      <c r="B89" s="18" t="s">
        <v>84</v>
      </c>
      <c r="C89" s="18" t="s">
        <v>84</v>
      </c>
      <c r="D89" s="19" t="s">
        <v>101</v>
      </c>
      <c r="E89" s="63">
        <v>0.83333333333333337</v>
      </c>
      <c r="F89" s="18">
        <v>172.256</v>
      </c>
      <c r="G89" s="18">
        <v>171.029</v>
      </c>
      <c r="H89" s="18">
        <v>2</v>
      </c>
      <c r="I89" s="62">
        <f t="shared" si="271"/>
        <v>172.27600000000001</v>
      </c>
      <c r="J89" s="18">
        <f t="shared" si="272"/>
        <v>171.00899999999999</v>
      </c>
      <c r="K89" s="18">
        <f t="shared" si="208"/>
        <v>1.2669999999999999</v>
      </c>
      <c r="L89" s="18">
        <f t="shared" si="209"/>
        <v>0.63300000000000001</v>
      </c>
      <c r="M89" s="62">
        <f t="shared" si="273"/>
        <v>172.90899999999999</v>
      </c>
      <c r="N89" s="18" t="s">
        <v>60</v>
      </c>
      <c r="O89" s="18">
        <f t="shared" si="211"/>
        <v>1.2669999999999999</v>
      </c>
      <c r="P89" s="62">
        <f t="shared" si="274"/>
        <v>173.54300000000001</v>
      </c>
      <c r="Q89" s="18" t="s">
        <v>60</v>
      </c>
      <c r="R89" s="18">
        <f t="shared" si="213"/>
        <v>1.9</v>
      </c>
      <c r="S89" s="62">
        <f t="shared" si="275"/>
        <v>174.17599999999999</v>
      </c>
      <c r="T89" s="18" t="s">
        <v>60</v>
      </c>
      <c r="U89" s="18">
        <f t="shared" si="215"/>
        <v>2.5339999999999998</v>
      </c>
      <c r="V89" s="62">
        <f t="shared" si="276"/>
        <v>174.81</v>
      </c>
      <c r="W89" s="18" t="s">
        <v>60</v>
      </c>
      <c r="X89" s="18" t="s">
        <v>38</v>
      </c>
    </row>
    <row r="90" spans="1:24" ht="35.1" customHeight="1">
      <c r="A90" s="33">
        <v>86</v>
      </c>
      <c r="B90" s="18" t="s">
        <v>83</v>
      </c>
      <c r="C90" s="18" t="s">
        <v>83</v>
      </c>
      <c r="D90" s="19" t="s">
        <v>177</v>
      </c>
      <c r="E90" s="63">
        <v>0.5</v>
      </c>
      <c r="F90" s="18">
        <v>170.96</v>
      </c>
      <c r="G90" s="18">
        <v>171.71899999999999</v>
      </c>
      <c r="H90" s="18">
        <v>2</v>
      </c>
      <c r="I90" s="18">
        <f t="shared" ref="I90:I91" si="277">ROUNDDOWN(F90-(H90/100),3)</f>
        <v>170.94</v>
      </c>
      <c r="J90" s="18">
        <f t="shared" ref="J90:J91" si="278">ROUNDDOWN(G90+(H90/100),3)</f>
        <v>171.739</v>
      </c>
      <c r="K90" s="18">
        <f t="shared" si="208"/>
        <v>0.79900000000000004</v>
      </c>
      <c r="L90" s="18">
        <f t="shared" si="209"/>
        <v>0.39900000000000002</v>
      </c>
      <c r="M90" s="18">
        <f t="shared" ref="M90:M91" si="279">ROUNDDOWN(I90-L90,3)</f>
        <v>170.541</v>
      </c>
      <c r="N90" s="18" t="s">
        <v>56</v>
      </c>
      <c r="O90" s="18">
        <f t="shared" si="211"/>
        <v>0.79900000000000004</v>
      </c>
      <c r="P90" s="18">
        <f t="shared" ref="P90:P91" si="280">ROUNDDOWN(I90-O90,3)</f>
        <v>170.14099999999999</v>
      </c>
      <c r="Q90" s="18" t="s">
        <v>56</v>
      </c>
      <c r="R90" s="18">
        <f t="shared" si="213"/>
        <v>1.198</v>
      </c>
      <c r="S90" s="18">
        <f t="shared" ref="S90:S91" si="281">ROUNDDOWN(I90-R90,3)</f>
        <v>169.74199999999999</v>
      </c>
      <c r="T90" s="18" t="s">
        <v>76</v>
      </c>
      <c r="U90" s="18">
        <f t="shared" si="215"/>
        <v>1.5980000000000001</v>
      </c>
      <c r="V90" s="18">
        <f t="shared" ref="V90:V91" si="282">ROUNDDOWN(I90-U90,3)</f>
        <v>169.34200000000001</v>
      </c>
      <c r="W90" s="18" t="s">
        <v>76</v>
      </c>
      <c r="X90" s="18" t="s">
        <v>57</v>
      </c>
    </row>
    <row r="91" spans="1:24" ht="35.1" customHeight="1">
      <c r="A91" s="33">
        <v>87</v>
      </c>
      <c r="B91" s="18" t="s">
        <v>83</v>
      </c>
      <c r="C91" s="18" t="s">
        <v>83</v>
      </c>
      <c r="D91" s="19" t="s">
        <v>178</v>
      </c>
      <c r="E91" s="63">
        <v>0.5</v>
      </c>
      <c r="F91" s="18">
        <v>171.42500000000001</v>
      </c>
      <c r="G91" s="18">
        <v>172.02</v>
      </c>
      <c r="H91" s="18">
        <v>2</v>
      </c>
      <c r="I91" s="18">
        <f t="shared" si="277"/>
        <v>171.405</v>
      </c>
      <c r="J91" s="18">
        <f t="shared" si="278"/>
        <v>172.04</v>
      </c>
      <c r="K91" s="18">
        <f t="shared" si="208"/>
        <v>0.63400000000000001</v>
      </c>
      <c r="L91" s="18">
        <f t="shared" si="209"/>
        <v>0.317</v>
      </c>
      <c r="M91" s="18">
        <f t="shared" si="279"/>
        <v>171.08799999999999</v>
      </c>
      <c r="N91" s="18" t="s">
        <v>56</v>
      </c>
      <c r="O91" s="18">
        <f t="shared" si="211"/>
        <v>0.63400000000000001</v>
      </c>
      <c r="P91" s="18">
        <f t="shared" si="280"/>
        <v>170.77099999999999</v>
      </c>
      <c r="Q91" s="18" t="s">
        <v>56</v>
      </c>
      <c r="R91" s="18">
        <f t="shared" si="213"/>
        <v>0.95099999999999996</v>
      </c>
      <c r="S91" s="18">
        <f t="shared" si="281"/>
        <v>170.45400000000001</v>
      </c>
      <c r="T91" s="18" t="s">
        <v>76</v>
      </c>
      <c r="U91" s="18">
        <f t="shared" si="215"/>
        <v>1.268</v>
      </c>
      <c r="V91" s="18">
        <f t="shared" si="282"/>
        <v>170.137</v>
      </c>
      <c r="W91" s="18" t="s">
        <v>76</v>
      </c>
      <c r="X91" s="18" t="s">
        <v>57</v>
      </c>
    </row>
    <row r="92" spans="1:24" ht="35.1" customHeight="1">
      <c r="A92" s="33">
        <v>88</v>
      </c>
      <c r="B92" s="18" t="s">
        <v>84</v>
      </c>
      <c r="C92" s="18" t="s">
        <v>84</v>
      </c>
      <c r="D92" s="19" t="s">
        <v>179</v>
      </c>
      <c r="E92" s="63">
        <v>0.5</v>
      </c>
      <c r="F92" s="18">
        <v>172.04499999999999</v>
      </c>
      <c r="G92" s="18">
        <v>171.60900000000001</v>
      </c>
      <c r="H92" s="18">
        <v>2</v>
      </c>
      <c r="I92" s="62">
        <f t="shared" ref="I92:I93" si="283">ROUNDDOWN(F92+(H92/100),3)</f>
        <v>172.065</v>
      </c>
      <c r="J92" s="18">
        <f t="shared" ref="J92:J93" si="284">ROUNDDOWN(G92-(H92/100),3)</f>
        <v>171.589</v>
      </c>
      <c r="K92" s="18">
        <f t="shared" ref="K92:K97" si="285">ABS(ROUNDDOWN(I92-J92,3))</f>
        <v>0.47499999999999998</v>
      </c>
      <c r="L92" s="18">
        <f t="shared" ref="L92:L97" si="286">ROUNDDOWN(K92*0.5,3)</f>
        <v>0.23699999999999999</v>
      </c>
      <c r="M92" s="62">
        <f t="shared" ref="M92:M93" si="287">ROUNDDOWN(I92+L92,3)</f>
        <v>172.30199999999999</v>
      </c>
      <c r="N92" s="18" t="s">
        <v>56</v>
      </c>
      <c r="O92" s="18">
        <f t="shared" ref="O92:O97" si="288">ROUNDDOWN(K92*1,3)</f>
        <v>0.47499999999999998</v>
      </c>
      <c r="P92" s="62">
        <f t="shared" ref="P92:P93" si="289">ROUNDDOWN(I92+O92,3)</f>
        <v>172.54</v>
      </c>
      <c r="Q92" s="18" t="s">
        <v>56</v>
      </c>
      <c r="R92" s="18">
        <f t="shared" ref="R92:R97" si="290">ROUNDDOWN(K92*1.5,3)</f>
        <v>0.71199999999999997</v>
      </c>
      <c r="S92" s="62">
        <f t="shared" ref="S92:S93" si="291">ROUNDDOWN(I92+R92,3)</f>
        <v>172.77699999999999</v>
      </c>
      <c r="T92" s="18" t="s">
        <v>56</v>
      </c>
      <c r="U92" s="18">
        <f t="shared" ref="U92:U97" si="292">ROUNDDOWN(K92*2,3)</f>
        <v>0.95</v>
      </c>
      <c r="V92" s="62">
        <f t="shared" ref="V92:V93" si="293">ROUNDDOWN(I92+U92,3)</f>
        <v>173.01499999999999</v>
      </c>
      <c r="W92" s="18" t="s">
        <v>56</v>
      </c>
      <c r="X92" s="18" t="s">
        <v>38</v>
      </c>
    </row>
    <row r="93" spans="1:24" ht="35.1" customHeight="1">
      <c r="A93" s="33">
        <v>89</v>
      </c>
      <c r="B93" s="18" t="s">
        <v>84</v>
      </c>
      <c r="C93" s="18" t="s">
        <v>84</v>
      </c>
      <c r="D93" s="19" t="s">
        <v>180</v>
      </c>
      <c r="E93" s="63">
        <v>0.5</v>
      </c>
      <c r="F93" s="18">
        <v>171.24799999999999</v>
      </c>
      <c r="G93" s="18">
        <v>170.74600000000001</v>
      </c>
      <c r="H93" s="18">
        <v>2</v>
      </c>
      <c r="I93" s="62">
        <f t="shared" si="283"/>
        <v>171.268</v>
      </c>
      <c r="J93" s="18">
        <f t="shared" si="284"/>
        <v>170.726</v>
      </c>
      <c r="K93" s="18">
        <f t="shared" si="285"/>
        <v>0.54200000000000004</v>
      </c>
      <c r="L93" s="18">
        <f t="shared" si="286"/>
        <v>0.27100000000000002</v>
      </c>
      <c r="M93" s="62">
        <f t="shared" si="287"/>
        <v>171.53899999999999</v>
      </c>
      <c r="N93" s="18" t="s">
        <v>56</v>
      </c>
      <c r="O93" s="18">
        <f t="shared" si="288"/>
        <v>0.54200000000000004</v>
      </c>
      <c r="P93" s="62">
        <f t="shared" si="289"/>
        <v>171.81</v>
      </c>
      <c r="Q93" s="18" t="s">
        <v>56</v>
      </c>
      <c r="R93" s="18">
        <f t="shared" si="290"/>
        <v>0.81299999999999994</v>
      </c>
      <c r="S93" s="62">
        <f t="shared" si="291"/>
        <v>172.08099999999999</v>
      </c>
      <c r="T93" s="18" t="s">
        <v>56</v>
      </c>
      <c r="U93" s="18">
        <f t="shared" si="292"/>
        <v>1.0840000000000001</v>
      </c>
      <c r="V93" s="62">
        <f t="shared" si="293"/>
        <v>172.352</v>
      </c>
      <c r="W93" s="18" t="s">
        <v>56</v>
      </c>
      <c r="X93" s="18" t="s">
        <v>38</v>
      </c>
    </row>
    <row r="94" spans="1:24" ht="35.1" customHeight="1">
      <c r="A94" s="33">
        <v>90</v>
      </c>
      <c r="B94" s="18" t="s">
        <v>83</v>
      </c>
      <c r="C94" s="18" t="s">
        <v>83</v>
      </c>
      <c r="D94" s="19" t="s">
        <v>181</v>
      </c>
      <c r="E94" s="63">
        <v>0.33333333333333331</v>
      </c>
      <c r="F94" s="18">
        <v>170.37100000000001</v>
      </c>
      <c r="G94" s="18">
        <v>170.89500000000001</v>
      </c>
      <c r="H94" s="18">
        <v>2</v>
      </c>
      <c r="I94" s="18">
        <f t="shared" ref="I94:I97" si="294">ROUNDDOWN(F94-(H94/100),3)</f>
        <v>170.351</v>
      </c>
      <c r="J94" s="18">
        <f t="shared" ref="J94:J97" si="295">ROUNDDOWN(G94+(H94/100),3)</f>
        <v>170.91499999999999</v>
      </c>
      <c r="K94" s="18">
        <f t="shared" si="285"/>
        <v>0.56299999999999994</v>
      </c>
      <c r="L94" s="18">
        <f t="shared" si="286"/>
        <v>0.28100000000000003</v>
      </c>
      <c r="M94" s="18">
        <f t="shared" ref="M94:M97" si="296">ROUNDDOWN(I94-L94,3)</f>
        <v>170.07</v>
      </c>
      <c r="N94" s="18" t="s">
        <v>56</v>
      </c>
      <c r="O94" s="18">
        <f t="shared" si="288"/>
        <v>0.56299999999999994</v>
      </c>
      <c r="P94" s="18">
        <f t="shared" ref="P94:P97" si="297">ROUNDDOWN(I94-O94,3)</f>
        <v>169.78800000000001</v>
      </c>
      <c r="Q94" s="18" t="s">
        <v>56</v>
      </c>
      <c r="R94" s="18">
        <f t="shared" si="290"/>
        <v>0.84399999999999997</v>
      </c>
      <c r="S94" s="18">
        <f t="shared" ref="S94:S97" si="298">ROUNDDOWN(I94-R94,3)</f>
        <v>169.50700000000001</v>
      </c>
      <c r="T94" s="18" t="s">
        <v>76</v>
      </c>
      <c r="U94" s="18">
        <f t="shared" si="292"/>
        <v>1.1259999999999999</v>
      </c>
      <c r="V94" s="18">
        <f t="shared" ref="V94:V97" si="299">ROUNDDOWN(I94-U94,3)</f>
        <v>169.22499999999999</v>
      </c>
      <c r="W94" s="18" t="s">
        <v>76</v>
      </c>
      <c r="X94" s="18" t="s">
        <v>57</v>
      </c>
    </row>
    <row r="95" spans="1:24" ht="35.1" customHeight="1">
      <c r="A95" s="33">
        <v>91</v>
      </c>
      <c r="B95" s="18" t="s">
        <v>83</v>
      </c>
      <c r="C95" s="18" t="s">
        <v>83</v>
      </c>
      <c r="D95" s="19" t="s">
        <v>182</v>
      </c>
      <c r="E95" s="63">
        <v>0.16666666666666666</v>
      </c>
      <c r="F95" s="18">
        <v>170.6</v>
      </c>
      <c r="G95" s="18">
        <v>170.95699999999999</v>
      </c>
      <c r="H95" s="18">
        <v>2</v>
      </c>
      <c r="I95" s="18">
        <f t="shared" si="294"/>
        <v>170.58</v>
      </c>
      <c r="J95" s="18">
        <f t="shared" si="295"/>
        <v>170.977</v>
      </c>
      <c r="K95" s="18">
        <f t="shared" si="285"/>
        <v>0.39600000000000002</v>
      </c>
      <c r="L95" s="18">
        <f t="shared" si="286"/>
        <v>0.19800000000000001</v>
      </c>
      <c r="M95" s="18">
        <f t="shared" si="296"/>
        <v>170.38200000000001</v>
      </c>
      <c r="N95" s="18" t="s">
        <v>56</v>
      </c>
      <c r="O95" s="18">
        <f t="shared" si="288"/>
        <v>0.39600000000000002</v>
      </c>
      <c r="P95" s="18">
        <f t="shared" si="297"/>
        <v>170.184</v>
      </c>
      <c r="Q95" s="18" t="s">
        <v>56</v>
      </c>
      <c r="R95" s="18">
        <f t="shared" si="290"/>
        <v>0.59399999999999997</v>
      </c>
      <c r="S95" s="18">
        <f t="shared" si="298"/>
        <v>169.98599999999999</v>
      </c>
      <c r="T95" s="18" t="s">
        <v>56</v>
      </c>
      <c r="U95" s="18">
        <f t="shared" si="292"/>
        <v>0.79200000000000004</v>
      </c>
      <c r="V95" s="18">
        <f t="shared" si="299"/>
        <v>169.78800000000001</v>
      </c>
      <c r="W95" s="18" t="s">
        <v>56</v>
      </c>
      <c r="X95" s="18" t="s">
        <v>57</v>
      </c>
    </row>
    <row r="96" spans="1:24" ht="35.1" customHeight="1">
      <c r="A96" s="33">
        <v>92</v>
      </c>
      <c r="B96" s="18" t="s">
        <v>83</v>
      </c>
      <c r="C96" s="19" t="s">
        <v>83</v>
      </c>
      <c r="D96" s="19" t="s">
        <v>183</v>
      </c>
      <c r="E96" s="63">
        <v>0.33333333333333331</v>
      </c>
      <c r="F96" s="18">
        <v>171.12200000000001</v>
      </c>
      <c r="G96" s="18">
        <v>172.35300000000001</v>
      </c>
      <c r="H96" s="18">
        <v>2</v>
      </c>
      <c r="I96" s="18">
        <f t="shared" si="294"/>
        <v>171.102</v>
      </c>
      <c r="J96" s="18">
        <f t="shared" si="295"/>
        <v>172.37299999999999</v>
      </c>
      <c r="K96" s="18">
        <f t="shared" si="285"/>
        <v>1.27</v>
      </c>
      <c r="L96" s="18">
        <f t="shared" si="286"/>
        <v>0.63500000000000001</v>
      </c>
      <c r="M96" s="18">
        <f t="shared" si="296"/>
        <v>170.46700000000001</v>
      </c>
      <c r="N96" s="18" t="s">
        <v>56</v>
      </c>
      <c r="O96" s="18">
        <f t="shared" si="288"/>
        <v>1.27</v>
      </c>
      <c r="P96" s="18">
        <f t="shared" si="297"/>
        <v>169.83199999999999</v>
      </c>
      <c r="Q96" s="18" t="s">
        <v>56</v>
      </c>
      <c r="R96" s="18">
        <f t="shared" si="290"/>
        <v>1.905</v>
      </c>
      <c r="S96" s="18">
        <f t="shared" si="298"/>
        <v>169.197</v>
      </c>
      <c r="T96" s="18" t="s">
        <v>76</v>
      </c>
      <c r="U96" s="18">
        <f t="shared" si="292"/>
        <v>2.54</v>
      </c>
      <c r="V96" s="18">
        <f t="shared" si="299"/>
        <v>168.56200000000001</v>
      </c>
      <c r="W96" s="18" t="s">
        <v>76</v>
      </c>
      <c r="X96" s="18" t="s">
        <v>57</v>
      </c>
    </row>
    <row r="97" spans="1:24" ht="35.1" customHeight="1">
      <c r="A97" s="33">
        <v>93</v>
      </c>
      <c r="B97" s="18" t="s">
        <v>84</v>
      </c>
      <c r="C97" s="18" t="s">
        <v>83</v>
      </c>
      <c r="D97" s="19" t="s">
        <v>184</v>
      </c>
      <c r="E97" s="63">
        <v>0.5</v>
      </c>
      <c r="F97" s="18">
        <v>172.279</v>
      </c>
      <c r="G97" s="18">
        <v>172.74700000000001</v>
      </c>
      <c r="H97" s="18">
        <v>2</v>
      </c>
      <c r="I97" s="18">
        <f t="shared" si="294"/>
        <v>172.25899999999999</v>
      </c>
      <c r="J97" s="18">
        <f t="shared" si="295"/>
        <v>172.767</v>
      </c>
      <c r="K97" s="18">
        <f t="shared" si="285"/>
        <v>0.50800000000000001</v>
      </c>
      <c r="L97" s="18">
        <f t="shared" si="286"/>
        <v>0.254</v>
      </c>
      <c r="M97" s="18">
        <f t="shared" si="296"/>
        <v>172.005</v>
      </c>
      <c r="N97" s="18" t="s">
        <v>56</v>
      </c>
      <c r="O97" s="18">
        <f t="shared" si="288"/>
        <v>0.50800000000000001</v>
      </c>
      <c r="P97" s="18">
        <f t="shared" si="297"/>
        <v>171.751</v>
      </c>
      <c r="Q97" s="18" t="s">
        <v>56</v>
      </c>
      <c r="R97" s="18">
        <f t="shared" si="290"/>
        <v>0.76200000000000001</v>
      </c>
      <c r="S97" s="18">
        <f t="shared" si="298"/>
        <v>171.49700000000001</v>
      </c>
      <c r="T97" s="18" t="s">
        <v>56</v>
      </c>
      <c r="U97" s="18">
        <f t="shared" si="292"/>
        <v>1.016</v>
      </c>
      <c r="V97" s="18">
        <f t="shared" si="299"/>
        <v>171.24299999999999</v>
      </c>
      <c r="W97" s="18" t="s">
        <v>56</v>
      </c>
      <c r="X97" s="18" t="s">
        <v>57</v>
      </c>
    </row>
    <row r="98" spans="1:24" ht="35.1" customHeight="1">
      <c r="A98" s="33">
        <v>94</v>
      </c>
      <c r="B98" s="18" t="s">
        <v>84</v>
      </c>
      <c r="C98" s="18" t="s">
        <v>84</v>
      </c>
      <c r="D98" s="19" t="s">
        <v>185</v>
      </c>
      <c r="E98" s="63">
        <v>0.5</v>
      </c>
      <c r="F98" s="18">
        <v>172.86500000000001</v>
      </c>
      <c r="G98" s="18">
        <v>172.137</v>
      </c>
      <c r="H98" s="18">
        <v>2</v>
      </c>
      <c r="I98" s="62">
        <f t="shared" ref="I98:I101" si="300">ROUNDDOWN(F98+(H98/100),3)</f>
        <v>172.88499999999999</v>
      </c>
      <c r="J98" s="18">
        <f t="shared" ref="J98:J101" si="301">ROUNDDOWN(G98-(H98/100),3)</f>
        <v>172.11699999999999</v>
      </c>
      <c r="K98" s="18">
        <f t="shared" ref="K98:K104" si="302">ABS(ROUNDDOWN(I98-J98,3))</f>
        <v>0.76800000000000002</v>
      </c>
      <c r="L98" s="18">
        <f t="shared" ref="L98:L104" si="303">ROUNDDOWN(K98*0.5,3)</f>
        <v>0.38400000000000001</v>
      </c>
      <c r="M98" s="62">
        <f t="shared" ref="M98:M101" si="304">ROUNDDOWN(I98+L98,3)</f>
        <v>173.26900000000001</v>
      </c>
      <c r="N98" s="18" t="s">
        <v>76</v>
      </c>
      <c r="O98" s="18">
        <f t="shared" ref="O98:O104" si="305">ROUNDDOWN(K98*1,3)</f>
        <v>0.76800000000000002</v>
      </c>
      <c r="P98" s="62">
        <f t="shared" ref="P98:P101" si="306">ROUNDDOWN(I98+O98,3)</f>
        <v>173.65299999999999</v>
      </c>
      <c r="Q98" s="18" t="s">
        <v>76</v>
      </c>
      <c r="R98" s="18">
        <f t="shared" ref="R98:R104" si="307">ROUNDDOWN(K98*1.5,3)</f>
        <v>1.1519999999999999</v>
      </c>
      <c r="S98" s="62">
        <f t="shared" ref="S98:S101" si="308">ROUNDDOWN(I98+R98,3)</f>
        <v>174.03700000000001</v>
      </c>
      <c r="T98" s="18" t="s">
        <v>76</v>
      </c>
      <c r="U98" s="18">
        <f t="shared" ref="U98:U104" si="309">ROUNDDOWN(K98*2,3)</f>
        <v>1.536</v>
      </c>
      <c r="V98" s="62">
        <f t="shared" ref="V98:V101" si="310">ROUNDDOWN(I98+U98,3)</f>
        <v>174.42099999999999</v>
      </c>
      <c r="W98" s="18" t="s">
        <v>76</v>
      </c>
      <c r="X98" s="18" t="s">
        <v>38</v>
      </c>
    </row>
    <row r="99" spans="1:24" ht="35.1" customHeight="1">
      <c r="A99" s="33">
        <v>95</v>
      </c>
      <c r="B99" s="18" t="s">
        <v>84</v>
      </c>
      <c r="C99" s="18" t="s">
        <v>83</v>
      </c>
      <c r="D99" s="19" t="s">
        <v>186</v>
      </c>
      <c r="E99" s="63">
        <v>0.66666666666666663</v>
      </c>
      <c r="F99" s="18">
        <v>172.59700000000001</v>
      </c>
      <c r="G99" s="18">
        <v>172.92699999999999</v>
      </c>
      <c r="H99" s="18">
        <v>2</v>
      </c>
      <c r="I99" s="18">
        <f t="shared" ref="I99" si="311">ROUNDDOWN(F99-(H99/100),3)</f>
        <v>172.577</v>
      </c>
      <c r="J99" s="18">
        <f t="shared" ref="J99" si="312">ROUNDDOWN(G99+(H99/100),3)</f>
        <v>172.947</v>
      </c>
      <c r="K99" s="18">
        <f t="shared" si="302"/>
        <v>0.37</v>
      </c>
      <c r="L99" s="18">
        <f t="shared" si="303"/>
        <v>0.185</v>
      </c>
      <c r="M99" s="18">
        <f t="shared" ref="M99" si="313">ROUNDDOWN(I99-L99,3)</f>
        <v>172.392</v>
      </c>
      <c r="N99" s="18" t="s">
        <v>56</v>
      </c>
      <c r="O99" s="18">
        <f t="shared" si="305"/>
        <v>0.37</v>
      </c>
      <c r="P99" s="18">
        <f t="shared" ref="P99" si="314">ROUNDDOWN(I99-O99,3)</f>
        <v>172.20699999999999</v>
      </c>
      <c r="Q99" s="18" t="s">
        <v>56</v>
      </c>
      <c r="R99" s="18">
        <f t="shared" si="307"/>
        <v>0.55500000000000005</v>
      </c>
      <c r="S99" s="18">
        <f t="shared" ref="S99" si="315">ROUNDDOWN(I99-R99,3)</f>
        <v>172.02199999999999</v>
      </c>
      <c r="T99" s="18" t="s">
        <v>56</v>
      </c>
      <c r="U99" s="18">
        <f t="shared" si="309"/>
        <v>0.74</v>
      </c>
      <c r="V99" s="18">
        <f t="shared" ref="V99" si="316">ROUNDDOWN(I99-U99,3)</f>
        <v>171.83699999999999</v>
      </c>
      <c r="W99" s="18" t="s">
        <v>56</v>
      </c>
      <c r="X99" s="18" t="s">
        <v>57</v>
      </c>
    </row>
    <row r="100" spans="1:24" ht="35.1" customHeight="1">
      <c r="A100" s="33">
        <v>96</v>
      </c>
      <c r="B100" s="18" t="s">
        <v>84</v>
      </c>
      <c r="C100" s="18" t="s">
        <v>84</v>
      </c>
      <c r="D100" s="19" t="s">
        <v>187</v>
      </c>
      <c r="E100" s="63">
        <v>0.83333333333333337</v>
      </c>
      <c r="F100" s="18">
        <v>172.602</v>
      </c>
      <c r="G100" s="18">
        <v>172.21700000000001</v>
      </c>
      <c r="H100" s="18">
        <v>2</v>
      </c>
      <c r="I100" s="62">
        <f t="shared" si="300"/>
        <v>172.62200000000001</v>
      </c>
      <c r="J100" s="18">
        <f t="shared" si="301"/>
        <v>172.197</v>
      </c>
      <c r="K100" s="18">
        <f t="shared" si="302"/>
        <v>0.42499999999999999</v>
      </c>
      <c r="L100" s="18">
        <f t="shared" si="303"/>
        <v>0.21199999999999999</v>
      </c>
      <c r="M100" s="62">
        <f t="shared" si="304"/>
        <v>172.834</v>
      </c>
      <c r="N100" s="18" t="s">
        <v>56</v>
      </c>
      <c r="O100" s="18">
        <f t="shared" si="305"/>
        <v>0.42499999999999999</v>
      </c>
      <c r="P100" s="62">
        <f t="shared" si="306"/>
        <v>173.047</v>
      </c>
      <c r="Q100" s="18" t="s">
        <v>56</v>
      </c>
      <c r="R100" s="18">
        <f t="shared" si="307"/>
        <v>0.63700000000000001</v>
      </c>
      <c r="S100" s="62">
        <f t="shared" si="308"/>
        <v>173.25899999999999</v>
      </c>
      <c r="T100" s="18" t="s">
        <v>56</v>
      </c>
      <c r="U100" s="18">
        <f t="shared" si="309"/>
        <v>0.85</v>
      </c>
      <c r="V100" s="62">
        <f t="shared" si="310"/>
        <v>173.47200000000001</v>
      </c>
      <c r="W100" s="18" t="s">
        <v>76</v>
      </c>
      <c r="X100" s="18" t="s">
        <v>38</v>
      </c>
    </row>
    <row r="101" spans="1:24" ht="35.1" customHeight="1">
      <c r="A101" s="33">
        <v>97</v>
      </c>
      <c r="B101" s="18" t="s">
        <v>83</v>
      </c>
      <c r="C101" s="18" t="s">
        <v>84</v>
      </c>
      <c r="D101" s="19" t="s">
        <v>188</v>
      </c>
      <c r="E101" s="63">
        <v>0.83333333333333337</v>
      </c>
      <c r="F101" s="18">
        <v>170.49100000000001</v>
      </c>
      <c r="G101" s="18">
        <v>169.71199999999999</v>
      </c>
      <c r="H101" s="18">
        <v>2</v>
      </c>
      <c r="I101" s="62">
        <f t="shared" si="300"/>
        <v>170.511</v>
      </c>
      <c r="J101" s="18">
        <f t="shared" si="301"/>
        <v>169.69200000000001</v>
      </c>
      <c r="K101" s="18">
        <f t="shared" si="302"/>
        <v>0.81799999999999995</v>
      </c>
      <c r="L101" s="18">
        <f t="shared" si="303"/>
        <v>0.40899999999999997</v>
      </c>
      <c r="M101" s="62">
        <f t="shared" si="304"/>
        <v>170.92</v>
      </c>
      <c r="N101" s="18" t="s">
        <v>56</v>
      </c>
      <c r="O101" s="18">
        <f t="shared" si="305"/>
        <v>0.81799999999999995</v>
      </c>
      <c r="P101" s="62">
        <f t="shared" si="306"/>
        <v>171.32900000000001</v>
      </c>
      <c r="Q101" s="18" t="s">
        <v>56</v>
      </c>
      <c r="R101" s="18">
        <f t="shared" si="307"/>
        <v>1.2270000000000001</v>
      </c>
      <c r="S101" s="62">
        <f t="shared" si="308"/>
        <v>171.738</v>
      </c>
      <c r="T101" s="18" t="s">
        <v>56</v>
      </c>
      <c r="U101" s="18">
        <f t="shared" si="309"/>
        <v>1.6359999999999999</v>
      </c>
      <c r="V101" s="62">
        <f t="shared" si="310"/>
        <v>172.14699999999999</v>
      </c>
      <c r="W101" s="18" t="s">
        <v>56</v>
      </c>
      <c r="X101" s="18" t="s">
        <v>38</v>
      </c>
    </row>
    <row r="102" spans="1:24" ht="35.1" customHeight="1">
      <c r="A102" s="33">
        <v>98</v>
      </c>
      <c r="B102" s="18" t="s">
        <v>83</v>
      </c>
      <c r="C102" s="18" t="s">
        <v>83</v>
      </c>
      <c r="D102" s="19" t="s">
        <v>189</v>
      </c>
      <c r="E102" s="63">
        <v>0.5</v>
      </c>
      <c r="F102" s="18">
        <v>169.494</v>
      </c>
      <c r="G102" s="18">
        <v>170.48</v>
      </c>
      <c r="H102" s="18">
        <v>2</v>
      </c>
      <c r="I102" s="18">
        <f t="shared" ref="I102:I104" si="317">ROUNDDOWN(F102-(H102/100),3)</f>
        <v>169.47399999999999</v>
      </c>
      <c r="J102" s="18">
        <f t="shared" ref="J102:J104" si="318">ROUNDDOWN(G102+(H102/100),3)</f>
        <v>170.5</v>
      </c>
      <c r="K102" s="18">
        <f t="shared" si="302"/>
        <v>1.026</v>
      </c>
      <c r="L102" s="18">
        <f t="shared" si="303"/>
        <v>0.51300000000000001</v>
      </c>
      <c r="M102" s="18">
        <f t="shared" ref="M102:M104" si="319">ROUNDDOWN(I102-L102,3)</f>
        <v>168.96100000000001</v>
      </c>
      <c r="N102" s="18" t="s">
        <v>60</v>
      </c>
      <c r="O102" s="18">
        <f t="shared" si="305"/>
        <v>1.026</v>
      </c>
      <c r="P102" s="18">
        <f t="shared" ref="P102:P104" si="320">ROUNDDOWN(I102-O102,3)</f>
        <v>168.44800000000001</v>
      </c>
      <c r="Q102" s="18" t="s">
        <v>60</v>
      </c>
      <c r="R102" s="18">
        <f t="shared" si="307"/>
        <v>1.5389999999999999</v>
      </c>
      <c r="S102" s="18">
        <f t="shared" ref="S102:S104" si="321">ROUNDDOWN(I102-R102,3)</f>
        <v>167.935</v>
      </c>
      <c r="T102" s="18" t="s">
        <v>60</v>
      </c>
      <c r="U102" s="18">
        <f t="shared" si="309"/>
        <v>2.052</v>
      </c>
      <c r="V102" s="18">
        <f t="shared" ref="V102:V104" si="322">ROUNDDOWN(I102-U102,3)</f>
        <v>167.422</v>
      </c>
      <c r="W102" s="18" t="s">
        <v>60</v>
      </c>
      <c r="X102" s="18" t="s">
        <v>57</v>
      </c>
    </row>
    <row r="103" spans="1:24" ht="35.1" customHeight="1">
      <c r="A103" s="33">
        <v>99</v>
      </c>
      <c r="B103" s="18" t="s">
        <v>83</v>
      </c>
      <c r="C103" s="18" t="s">
        <v>83</v>
      </c>
      <c r="D103" s="19" t="s">
        <v>190</v>
      </c>
      <c r="E103" s="63">
        <v>0.16666666666666666</v>
      </c>
      <c r="F103" s="18">
        <v>170.71199999999999</v>
      </c>
      <c r="G103" s="18">
        <v>171.51599999999999</v>
      </c>
      <c r="H103" s="18">
        <v>2</v>
      </c>
      <c r="I103" s="18">
        <f t="shared" si="317"/>
        <v>170.69200000000001</v>
      </c>
      <c r="J103" s="18">
        <f t="shared" si="318"/>
        <v>171.536</v>
      </c>
      <c r="K103" s="18">
        <f t="shared" si="302"/>
        <v>0.84299999999999997</v>
      </c>
      <c r="L103" s="18">
        <f t="shared" si="303"/>
        <v>0.42099999999999999</v>
      </c>
      <c r="M103" s="18">
        <f t="shared" si="319"/>
        <v>170.27099999999999</v>
      </c>
      <c r="N103" s="18" t="s">
        <v>56</v>
      </c>
      <c r="O103" s="18">
        <f t="shared" si="305"/>
        <v>0.84299999999999997</v>
      </c>
      <c r="P103" s="18">
        <f t="shared" si="320"/>
        <v>169.84899999999999</v>
      </c>
      <c r="Q103" s="18" t="s">
        <v>56</v>
      </c>
      <c r="R103" s="18">
        <f t="shared" si="307"/>
        <v>1.264</v>
      </c>
      <c r="S103" s="18">
        <f t="shared" si="321"/>
        <v>169.428</v>
      </c>
      <c r="T103" s="18" t="s">
        <v>76</v>
      </c>
      <c r="U103" s="18">
        <f t="shared" si="309"/>
        <v>1.6859999999999999</v>
      </c>
      <c r="V103" s="18">
        <f t="shared" si="322"/>
        <v>169.006</v>
      </c>
      <c r="W103" s="18" t="s">
        <v>76</v>
      </c>
      <c r="X103" s="18" t="s">
        <v>57</v>
      </c>
    </row>
    <row r="104" spans="1:24" ht="35.1" customHeight="1">
      <c r="A104" s="32">
        <v>100</v>
      </c>
      <c r="B104" s="23" t="s">
        <v>83</v>
      </c>
      <c r="C104" s="23" t="s">
        <v>83</v>
      </c>
      <c r="D104" s="22" t="s">
        <v>191</v>
      </c>
      <c r="E104" s="63">
        <v>0.66666666666666663</v>
      </c>
      <c r="F104" s="23">
        <v>170.47800000000001</v>
      </c>
      <c r="G104" s="23">
        <v>171.02699999999999</v>
      </c>
      <c r="H104" s="18">
        <v>2</v>
      </c>
      <c r="I104" s="18">
        <f t="shared" si="317"/>
        <v>170.458</v>
      </c>
      <c r="J104" s="18">
        <f t="shared" si="318"/>
        <v>171.047</v>
      </c>
      <c r="K104" s="18">
        <f t="shared" si="302"/>
        <v>0.58799999999999997</v>
      </c>
      <c r="L104" s="18">
        <f t="shared" si="303"/>
        <v>0.29399999999999998</v>
      </c>
      <c r="M104" s="18">
        <f t="shared" si="319"/>
        <v>170.16399999999999</v>
      </c>
      <c r="N104" s="18" t="s">
        <v>60</v>
      </c>
      <c r="O104" s="18">
        <f t="shared" si="305"/>
        <v>0.58799999999999997</v>
      </c>
      <c r="P104" s="18">
        <f t="shared" si="320"/>
        <v>169.87</v>
      </c>
      <c r="Q104" s="18" t="s">
        <v>60</v>
      </c>
      <c r="R104" s="18">
        <f t="shared" si="307"/>
        <v>0.88200000000000001</v>
      </c>
      <c r="S104" s="18">
        <f t="shared" si="321"/>
        <v>169.57599999999999</v>
      </c>
      <c r="T104" s="18" t="s">
        <v>60</v>
      </c>
      <c r="U104" s="18">
        <f t="shared" si="309"/>
        <v>1.1759999999999999</v>
      </c>
      <c r="V104" s="18">
        <f t="shared" si="322"/>
        <v>169.28200000000001</v>
      </c>
      <c r="W104" s="18" t="s">
        <v>60</v>
      </c>
      <c r="X104" s="18" t="s">
        <v>57</v>
      </c>
    </row>
    <row r="105" spans="1:24" ht="35.1" customHeight="1">
      <c r="A105" s="18">
        <v>101</v>
      </c>
      <c r="B105" s="18" t="s">
        <v>84</v>
      </c>
      <c r="C105" s="18" t="s">
        <v>84</v>
      </c>
      <c r="D105" s="52" t="s">
        <v>192</v>
      </c>
      <c r="E105" s="63">
        <v>0.5</v>
      </c>
      <c r="F105" s="18">
        <v>170.31800000000001</v>
      </c>
      <c r="G105" s="18">
        <v>169.054</v>
      </c>
      <c r="H105" s="18">
        <v>2</v>
      </c>
      <c r="I105" s="62">
        <f t="shared" ref="I105:I107" si="323">ROUNDDOWN(F105+(H105/100),3)</f>
        <v>170.33799999999999</v>
      </c>
      <c r="J105" s="18">
        <f t="shared" ref="J105:J107" si="324">ROUNDDOWN(G105-(H105/100),3)</f>
        <v>169.03399999999999</v>
      </c>
      <c r="K105" s="18">
        <f t="shared" ref="K105:K107" si="325">ABS(ROUNDDOWN(I105-J105,3))</f>
        <v>1.304</v>
      </c>
      <c r="L105" s="18">
        <f t="shared" ref="L105:L107" si="326">ROUNDDOWN(K105*0.5,3)</f>
        <v>0.65200000000000002</v>
      </c>
      <c r="M105" s="62">
        <f t="shared" ref="M105:M107" si="327">ROUNDDOWN(I105+L105,3)</f>
        <v>170.99</v>
      </c>
      <c r="N105" s="18" t="s">
        <v>56</v>
      </c>
      <c r="O105" s="18">
        <f t="shared" ref="O105:O107" si="328">ROUNDDOWN(K105*1,3)</f>
        <v>1.304</v>
      </c>
      <c r="P105" s="62">
        <f t="shared" ref="P105:P107" si="329">ROUNDDOWN(I105+O105,3)</f>
        <v>171.642</v>
      </c>
      <c r="Q105" s="18" t="s">
        <v>56</v>
      </c>
      <c r="R105" s="18">
        <f t="shared" ref="R105:R107" si="330">ROUNDDOWN(K105*1.5,3)</f>
        <v>1.956</v>
      </c>
      <c r="S105" s="62">
        <f t="shared" ref="S105:S107" si="331">ROUNDDOWN(I105+R105,3)</f>
        <v>172.29400000000001</v>
      </c>
      <c r="T105" s="18" t="s">
        <v>56</v>
      </c>
      <c r="U105" s="18">
        <f t="shared" ref="U105:U107" si="332">ROUNDDOWN(K105*2,3)</f>
        <v>2.6080000000000001</v>
      </c>
      <c r="V105" s="62">
        <f t="shared" ref="V105:V107" si="333">ROUNDDOWN(I105+U105,3)</f>
        <v>172.946</v>
      </c>
      <c r="W105" s="18" t="s">
        <v>56</v>
      </c>
      <c r="X105" s="18" t="s">
        <v>38</v>
      </c>
    </row>
    <row r="106" spans="1:24" ht="35.1" customHeight="1">
      <c r="A106" s="32">
        <v>102</v>
      </c>
      <c r="B106" s="18" t="s">
        <v>83</v>
      </c>
      <c r="C106" s="18" t="s">
        <v>84</v>
      </c>
      <c r="D106" s="18" t="s">
        <v>193</v>
      </c>
      <c r="E106" s="63">
        <v>0.5</v>
      </c>
      <c r="F106" s="18">
        <v>169.23699999999999</v>
      </c>
      <c r="G106" s="18">
        <v>168.40299999999999</v>
      </c>
      <c r="H106" s="18">
        <v>2</v>
      </c>
      <c r="I106" s="62">
        <f t="shared" si="323"/>
        <v>169.25700000000001</v>
      </c>
      <c r="J106" s="18">
        <f t="shared" si="324"/>
        <v>168.38300000000001</v>
      </c>
      <c r="K106" s="18">
        <f t="shared" si="325"/>
        <v>0.873</v>
      </c>
      <c r="L106" s="18">
        <f t="shared" si="326"/>
        <v>0.436</v>
      </c>
      <c r="M106" s="62">
        <f t="shared" si="327"/>
        <v>169.69300000000001</v>
      </c>
      <c r="N106" s="18" t="s">
        <v>56</v>
      </c>
      <c r="O106" s="18">
        <f t="shared" si="328"/>
        <v>0.873</v>
      </c>
      <c r="P106" s="62">
        <f t="shared" si="329"/>
        <v>170.13</v>
      </c>
      <c r="Q106" s="18" t="s">
        <v>56</v>
      </c>
      <c r="R106" s="18">
        <f t="shared" si="330"/>
        <v>1.3089999999999999</v>
      </c>
      <c r="S106" s="62">
        <f t="shared" si="331"/>
        <v>170.566</v>
      </c>
      <c r="T106" s="18" t="s">
        <v>56</v>
      </c>
      <c r="U106" s="18">
        <f t="shared" si="332"/>
        <v>1.746</v>
      </c>
      <c r="V106" s="62">
        <f t="shared" si="333"/>
        <v>171.00299999999999</v>
      </c>
      <c r="W106" s="18" t="s">
        <v>56</v>
      </c>
      <c r="X106" s="18" t="s">
        <v>38</v>
      </c>
    </row>
    <row r="107" spans="1:24" ht="35.1" customHeight="1">
      <c r="A107" s="18">
        <v>103</v>
      </c>
      <c r="B107" s="18" t="s">
        <v>84</v>
      </c>
      <c r="C107" s="18" t="s">
        <v>84</v>
      </c>
      <c r="D107" s="18" t="s">
        <v>98</v>
      </c>
      <c r="E107" s="63">
        <v>0.66666666666666663</v>
      </c>
      <c r="F107" s="18">
        <v>180.85</v>
      </c>
      <c r="G107" s="18">
        <v>179.453</v>
      </c>
      <c r="H107" s="18">
        <v>2</v>
      </c>
      <c r="I107" s="62">
        <f t="shared" si="323"/>
        <v>180.87</v>
      </c>
      <c r="J107" s="18">
        <f t="shared" si="324"/>
        <v>179.43299999999999</v>
      </c>
      <c r="K107" s="18">
        <f t="shared" si="325"/>
        <v>1.4370000000000001</v>
      </c>
      <c r="L107" s="18">
        <f t="shared" si="326"/>
        <v>0.71799999999999997</v>
      </c>
      <c r="M107" s="62">
        <f t="shared" si="327"/>
        <v>181.58799999999999</v>
      </c>
      <c r="N107" s="18" t="s">
        <v>56</v>
      </c>
      <c r="O107" s="18">
        <f t="shared" si="328"/>
        <v>1.4370000000000001</v>
      </c>
      <c r="P107" s="62">
        <f t="shared" si="329"/>
        <v>182.30699999999999</v>
      </c>
      <c r="Q107" s="18" t="s">
        <v>56</v>
      </c>
      <c r="R107" s="18">
        <f t="shared" si="330"/>
        <v>2.1549999999999998</v>
      </c>
      <c r="S107" s="62">
        <f t="shared" si="331"/>
        <v>183.02500000000001</v>
      </c>
      <c r="T107" s="18" t="s">
        <v>56</v>
      </c>
      <c r="U107" s="18">
        <f t="shared" si="332"/>
        <v>2.8740000000000001</v>
      </c>
      <c r="V107" s="62">
        <f t="shared" si="333"/>
        <v>183.744</v>
      </c>
      <c r="W107" s="18" t="s">
        <v>56</v>
      </c>
      <c r="X107" s="18" t="s">
        <v>38</v>
      </c>
    </row>
    <row r="108" spans="1:24" ht="35.1" customHeight="1">
      <c r="E108" s="63"/>
    </row>
    <row r="109" spans="1:24" ht="35.1" customHeight="1">
      <c r="E109" s="63"/>
    </row>
    <row r="110" spans="1:24" ht="35.1" customHeight="1">
      <c r="E110" s="63"/>
    </row>
    <row r="111" spans="1:24" ht="35.1" customHeight="1">
      <c r="E111" s="63"/>
    </row>
    <row r="112" spans="1:24" ht="35.1" customHeight="1">
      <c r="E112" s="63"/>
    </row>
    <row r="113" spans="5:5" ht="35.1" customHeight="1">
      <c r="E113" s="63"/>
    </row>
    <row r="114" spans="5:5" ht="35.1" customHeight="1">
      <c r="E114" s="63"/>
    </row>
    <row r="115" spans="5:5" ht="35.1" customHeight="1">
      <c r="E115" s="63"/>
    </row>
    <row r="116" spans="5:5" ht="35.1" customHeight="1">
      <c r="E116" s="63"/>
    </row>
    <row r="117" spans="5:5" ht="35.1" customHeight="1">
      <c r="E117" s="63"/>
    </row>
    <row r="118" spans="5:5" ht="35.1" customHeight="1">
      <c r="E118" s="63"/>
    </row>
    <row r="119" spans="5:5" ht="35.1" customHeight="1">
      <c r="E119" s="63"/>
    </row>
    <row r="120" spans="5:5" ht="35.1" customHeight="1">
      <c r="E120" s="63"/>
    </row>
    <row r="121" spans="5:5" ht="35.1" customHeight="1">
      <c r="E121" s="63"/>
    </row>
    <row r="122" spans="5:5" ht="35.1" customHeight="1">
      <c r="E122" s="63"/>
    </row>
    <row r="123" spans="5:5" ht="35.1" customHeight="1">
      <c r="E123" s="63"/>
    </row>
    <row r="124" spans="5:5" ht="35.1" customHeight="1">
      <c r="E124" s="63"/>
    </row>
    <row r="125" spans="5:5" ht="35.1" customHeight="1">
      <c r="E125" s="63"/>
    </row>
    <row r="126" spans="5:5" ht="35.1" customHeight="1">
      <c r="E126" s="63"/>
    </row>
    <row r="127" spans="5:5" ht="35.1" customHeight="1">
      <c r="E127" s="63"/>
    </row>
    <row r="128" spans="5:5" ht="35.1" customHeight="1">
      <c r="E128" s="63"/>
    </row>
    <row r="129" spans="5:5" ht="35.1" customHeight="1">
      <c r="E129" s="63"/>
    </row>
    <row r="130" spans="5:5" ht="35.1" customHeight="1">
      <c r="E130" s="63"/>
    </row>
    <row r="131" spans="5:5" ht="35.1" customHeight="1">
      <c r="E131" s="63"/>
    </row>
    <row r="132" spans="5:5" ht="35.1" customHeight="1">
      <c r="E132" s="63"/>
    </row>
    <row r="133" spans="5:5" ht="35.1" customHeight="1">
      <c r="E133" s="63"/>
    </row>
    <row r="134" spans="5:5" ht="35.1" customHeight="1">
      <c r="E134" s="63"/>
    </row>
    <row r="135" spans="5:5" ht="35.1" customHeight="1">
      <c r="E135" s="63"/>
    </row>
    <row r="136" spans="5:5" ht="35.1" customHeight="1">
      <c r="E136" s="63"/>
    </row>
    <row r="137" spans="5:5" ht="35.1" customHeight="1">
      <c r="E137" s="63"/>
    </row>
    <row r="138" spans="5:5" ht="35.1" customHeight="1">
      <c r="E138" s="63"/>
    </row>
    <row r="139" spans="5:5" ht="35.1" customHeight="1">
      <c r="E139" s="63"/>
    </row>
    <row r="140" spans="5:5" ht="35.1" customHeight="1">
      <c r="E140" s="63"/>
    </row>
    <row r="141" spans="5:5" ht="35.1" customHeight="1">
      <c r="E141" s="63"/>
    </row>
    <row r="142" spans="5:5" ht="35.1" customHeight="1">
      <c r="E142" s="63"/>
    </row>
    <row r="143" spans="5:5" ht="35.1" customHeight="1">
      <c r="E143" s="63"/>
    </row>
    <row r="144" spans="5:5" ht="35.1" customHeight="1">
      <c r="E144" s="63"/>
    </row>
    <row r="145" spans="5:5" ht="35.1" customHeight="1">
      <c r="E145" s="63"/>
    </row>
    <row r="146" spans="5:5" ht="35.1" customHeight="1">
      <c r="E146" s="63"/>
    </row>
    <row r="147" spans="5:5" ht="35.1" customHeight="1">
      <c r="E147" s="63"/>
    </row>
    <row r="148" spans="5:5" ht="35.1" customHeight="1">
      <c r="E148" s="63"/>
    </row>
    <row r="149" spans="5:5" ht="35.1" customHeight="1">
      <c r="E149" s="63"/>
    </row>
    <row r="150" spans="5:5" ht="35.1" customHeight="1">
      <c r="E150" s="63"/>
    </row>
    <row r="151" spans="5:5" ht="35.1" customHeight="1">
      <c r="E151" s="63"/>
    </row>
    <row r="152" spans="5:5" ht="35.1" customHeight="1">
      <c r="E152" s="63"/>
    </row>
    <row r="153" spans="5:5" ht="35.1" customHeight="1">
      <c r="E153" s="63"/>
    </row>
    <row r="154" spans="5:5" ht="35.1" customHeight="1">
      <c r="E154" s="63"/>
    </row>
    <row r="155" spans="5:5" ht="35.1" customHeight="1">
      <c r="E155" s="63"/>
    </row>
    <row r="156" spans="5:5" ht="35.1" customHeight="1">
      <c r="E156" s="63"/>
    </row>
    <row r="157" spans="5:5" ht="35.1" customHeight="1">
      <c r="E157" s="63"/>
    </row>
    <row r="158" spans="5:5" ht="35.1" customHeight="1">
      <c r="E158" s="63"/>
    </row>
  </sheetData>
  <phoneticPr fontId="4"/>
  <printOptions horizontalCentered="1" verticalCentered="1"/>
  <pageMargins left="0" right="0" top="1.0900000000000001" bottom="0.2" header="1" footer="0.31496062992125984"/>
  <pageSetup paperSize="9" scale="66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5" zoomScale="70" zoomScaleSheetLayoutView="100" workbookViewId="0">
      <selection activeCell="B112" sqref="B112"/>
    </sheetView>
  </sheetViews>
  <sheetFormatPr defaultColWidth="8.875" defaultRowHeight="13.5"/>
  <sheetData/>
  <phoneticPr fontId="4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SheetLayoutView="100" workbookViewId="0">
      <selection activeCell="F15" sqref="F15"/>
    </sheetView>
  </sheetViews>
  <sheetFormatPr defaultColWidth="8.875" defaultRowHeight="13.5"/>
  <sheetData>
    <row r="1" spans="1:9">
      <c r="A1" s="2" t="s">
        <v>22</v>
      </c>
      <c r="B1" s="3"/>
      <c r="C1" s="3"/>
      <c r="D1" s="3"/>
      <c r="E1" s="3"/>
      <c r="F1" s="3"/>
      <c r="G1" s="3"/>
      <c r="H1" s="3"/>
      <c r="I1" s="6"/>
    </row>
    <row r="2" spans="1:9">
      <c r="A2" s="4" t="s">
        <v>23</v>
      </c>
      <c r="B2" s="5"/>
      <c r="C2" s="5"/>
      <c r="D2" s="5"/>
      <c r="E2" s="5"/>
      <c r="F2" s="5"/>
      <c r="G2" s="5"/>
      <c r="H2" s="5"/>
      <c r="I2" s="6"/>
    </row>
    <row r="3" spans="1:9">
      <c r="A3" s="1"/>
      <c r="D3" s="1"/>
    </row>
    <row r="7" spans="1:9">
      <c r="A7" t="s">
        <v>24</v>
      </c>
    </row>
  </sheetData>
  <phoneticPr fontId="4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zoomScaleSheetLayoutView="100" workbookViewId="0">
      <selection activeCell="F15" sqref="F15"/>
    </sheetView>
  </sheetViews>
  <sheetFormatPr defaultColWidth="8.875" defaultRowHeight="13.5"/>
  <sheetData>
    <row r="4" spans="2:5">
      <c r="B4" t="s">
        <v>25</v>
      </c>
      <c r="C4" t="s">
        <v>26</v>
      </c>
      <c r="D4" t="s">
        <v>27</v>
      </c>
      <c r="E4" t="s">
        <v>28</v>
      </c>
    </row>
    <row r="5" spans="2:5">
      <c r="C5" t="s">
        <v>29</v>
      </c>
      <c r="D5" t="s">
        <v>27</v>
      </c>
      <c r="E5" t="s">
        <v>28</v>
      </c>
    </row>
    <row r="9" spans="2:5">
      <c r="B9" t="s">
        <v>30</v>
      </c>
      <c r="D9" t="s">
        <v>26</v>
      </c>
      <c r="E9" t="s">
        <v>31</v>
      </c>
    </row>
    <row r="10" spans="2:5">
      <c r="D10" t="s">
        <v>32</v>
      </c>
      <c r="E10" t="s">
        <v>31</v>
      </c>
    </row>
    <row r="13" spans="2:5">
      <c r="B13" t="s">
        <v>33</v>
      </c>
      <c r="E13" t="s">
        <v>26</v>
      </c>
    </row>
    <row r="14" spans="2:5">
      <c r="E14" t="s">
        <v>34</v>
      </c>
    </row>
  </sheetData>
  <phoneticPr fontId="4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6"/>
  <sheetViews>
    <sheetView topLeftCell="S1" zoomScale="85" zoomScaleNormal="85" zoomScaleSheetLayoutView="100" workbookViewId="0">
      <selection activeCell="AC35" sqref="AC35:AE36"/>
    </sheetView>
  </sheetViews>
  <sheetFormatPr defaultColWidth="10" defaultRowHeight="20.100000000000001" customHeight="1"/>
  <cols>
    <col min="1" max="1" width="5.25" style="18" bestFit="1" customWidth="1"/>
    <col min="2" max="2" width="7" style="18" customWidth="1"/>
    <col min="3" max="3" width="6.125" style="18" bestFit="1" customWidth="1"/>
    <col min="4" max="4" width="16.125" style="18" bestFit="1" customWidth="1"/>
    <col min="5" max="5" width="7.375" style="18" customWidth="1"/>
    <col min="6" max="6" width="16.125" style="18" bestFit="1" customWidth="1"/>
    <col min="7" max="7" width="13.75" style="18" bestFit="1" customWidth="1"/>
    <col min="8" max="8" width="10.75" style="18" bestFit="1" customWidth="1"/>
    <col min="9" max="9" width="16.125" style="18" bestFit="1" customWidth="1"/>
    <col min="10" max="10" width="13.75" style="18" bestFit="1" customWidth="1"/>
    <col min="11" max="12" width="10.75" style="18" bestFit="1" customWidth="1"/>
    <col min="13" max="13" width="12.875" style="18" bestFit="1" customWidth="1"/>
    <col min="14" max="14" width="6.1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196</v>
      </c>
      <c r="S1" s="45" t="s">
        <v>88</v>
      </c>
      <c r="T1" s="60">
        <v>1</v>
      </c>
      <c r="V1" s="18" t="s">
        <v>87</v>
      </c>
    </row>
    <row r="2" spans="1:37" ht="20.100000000000001" customHeight="1">
      <c r="D2" s="18" t="s">
        <v>197</v>
      </c>
      <c r="F2" s="18" t="s">
        <v>198</v>
      </c>
      <c r="Q2" s="18" t="s">
        <v>90</v>
      </c>
      <c r="S2" s="45" t="s">
        <v>62</v>
      </c>
      <c r="T2" s="59">
        <v>1000000</v>
      </c>
      <c r="V2" s="18" t="s">
        <v>63</v>
      </c>
    </row>
    <row r="3" spans="1:37" ht="20.100000000000001" customHeight="1">
      <c r="A3" s="31"/>
      <c r="B3" s="68" t="s">
        <v>82</v>
      </c>
      <c r="C3" s="20"/>
      <c r="D3" s="20"/>
      <c r="E3" s="66" t="s">
        <v>199</v>
      </c>
      <c r="F3" s="20" t="s">
        <v>39</v>
      </c>
      <c r="G3" s="20" t="s">
        <v>40</v>
      </c>
      <c r="H3" s="20" t="s">
        <v>200</v>
      </c>
      <c r="I3" s="26" t="s">
        <v>201</v>
      </c>
      <c r="J3" s="26" t="s">
        <v>201</v>
      </c>
      <c r="K3" s="20" t="s">
        <v>43</v>
      </c>
      <c r="L3" s="20" t="s">
        <v>42</v>
      </c>
      <c r="M3" s="20"/>
      <c r="N3" s="20"/>
      <c r="O3" s="20"/>
      <c r="P3" s="20"/>
      <c r="Q3" s="20" t="s">
        <v>89</v>
      </c>
      <c r="R3" s="20" t="s">
        <v>64</v>
      </c>
      <c r="S3" s="42"/>
      <c r="T3" s="43"/>
      <c r="U3" s="42"/>
      <c r="V3" s="20" t="s">
        <v>64</v>
      </c>
      <c r="W3" s="21" t="s">
        <v>71</v>
      </c>
    </row>
    <row r="4" spans="1:37" ht="20.100000000000001" customHeight="1">
      <c r="A4" s="32" t="s">
        <v>202</v>
      </c>
      <c r="B4" s="69"/>
      <c r="C4" s="28" t="s">
        <v>4</v>
      </c>
      <c r="D4" s="28" t="s">
        <v>5</v>
      </c>
      <c r="E4" s="67" t="s">
        <v>75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52</v>
      </c>
      <c r="M4" s="23" t="s">
        <v>41</v>
      </c>
      <c r="N4" s="23" t="s">
        <v>203</v>
      </c>
      <c r="O4" s="35" t="s">
        <v>6</v>
      </c>
      <c r="P4" s="35" t="s">
        <v>7</v>
      </c>
      <c r="Q4" s="35" t="s">
        <v>65</v>
      </c>
      <c r="R4" s="35" t="s">
        <v>67</v>
      </c>
      <c r="S4" s="35" t="s">
        <v>68</v>
      </c>
      <c r="T4" s="39" t="s">
        <v>66</v>
      </c>
      <c r="U4" s="35" t="s">
        <v>69</v>
      </c>
      <c r="V4" s="41">
        <v>0.03</v>
      </c>
      <c r="W4" s="37" t="s">
        <v>70</v>
      </c>
      <c r="X4" s="37"/>
      <c r="Y4" s="37"/>
      <c r="Z4" s="37"/>
      <c r="AG4" s="18" t="s">
        <v>38</v>
      </c>
      <c r="AH4" s="18" t="s">
        <v>57</v>
      </c>
      <c r="AI4" s="18" t="s">
        <v>78</v>
      </c>
      <c r="AJ4" s="18" t="s">
        <v>79</v>
      </c>
      <c r="AK4" s="18" t="s">
        <v>80</v>
      </c>
    </row>
    <row r="5" spans="1:37" ht="20.100000000000001" customHeight="1">
      <c r="A5" s="33">
        <v>1</v>
      </c>
      <c r="B5" s="18" t="s">
        <v>84</v>
      </c>
      <c r="C5" s="18" t="s">
        <v>84</v>
      </c>
      <c r="D5" s="19" t="s">
        <v>103</v>
      </c>
      <c r="E5" s="63">
        <v>0.33333333333333331</v>
      </c>
      <c r="F5" s="18">
        <v>193.136</v>
      </c>
      <c r="G5" s="18">
        <v>192.55500000000001</v>
      </c>
      <c r="H5" s="18">
        <v>2</v>
      </c>
      <c r="I5" s="18">
        <v>193.15600000000001</v>
      </c>
      <c r="J5" s="18">
        <v>192.535</v>
      </c>
      <c r="K5" s="18">
        <v>0.621</v>
      </c>
      <c r="L5" s="18">
        <v>0.31</v>
      </c>
      <c r="M5" s="18">
        <v>193.46600000000001</v>
      </c>
      <c r="N5" s="18" t="s">
        <v>204</v>
      </c>
      <c r="O5" s="18">
        <f>ROUNDDOWN(L5*100,3)</f>
        <v>31</v>
      </c>
      <c r="Q5" s="18">
        <f>ROUNDDOWN(V5/10000,1)</f>
        <v>4.8</v>
      </c>
      <c r="R5" s="36">
        <f>IF(N5="○",ROUNDDOWN(L5*V5*$T$1,0),"")</f>
        <v>14880</v>
      </c>
      <c r="S5" s="36" t="str">
        <f>IF(N5="X",ROUNDDOWN(K5*V5*$T$1,0),"")</f>
        <v/>
      </c>
      <c r="T5" s="38">
        <f t="shared" ref="T5:T68" si="0">IF(W5=1,R5,S5*-1)</f>
        <v>14880</v>
      </c>
      <c r="U5" s="40">
        <f>T2+T5</f>
        <v>1014880</v>
      </c>
      <c r="V5" s="18">
        <f>ROUNDDOWN(((($T$2*$V$4)/(K5*10000))*10000)/$T$1,-3)</f>
        <v>48000</v>
      </c>
      <c r="W5" s="18">
        <f>IF(O5&gt;1,1,0)</f>
        <v>1</v>
      </c>
      <c r="AG5" s="18">
        <f t="shared" ref="AG5:AG36" si="1">IF(C5="B",1,0)</f>
        <v>1</v>
      </c>
      <c r="AH5" s="18">
        <f t="shared" ref="AH5:AH36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83</v>
      </c>
      <c r="C6" s="18" t="s">
        <v>84</v>
      </c>
      <c r="D6" s="19" t="s">
        <v>93</v>
      </c>
      <c r="E6" s="63">
        <v>0.16666666666666666</v>
      </c>
      <c r="F6" s="18">
        <v>192.375</v>
      </c>
      <c r="G6" s="18">
        <v>191.44300000000001</v>
      </c>
      <c r="H6" s="18">
        <v>2</v>
      </c>
      <c r="I6" s="58">
        <v>192.39500000000001</v>
      </c>
      <c r="J6" s="18">
        <v>191.423</v>
      </c>
      <c r="K6" s="18">
        <v>0.97199999999999998</v>
      </c>
      <c r="L6" s="18">
        <v>0.48599999999999999</v>
      </c>
      <c r="M6" s="58">
        <v>192.881</v>
      </c>
      <c r="N6" s="18" t="s">
        <v>204</v>
      </c>
      <c r="O6" s="18">
        <f t="shared" ref="O6:O69" si="3">ROUNDDOWN(L6*100,3)</f>
        <v>48.6</v>
      </c>
      <c r="Q6" s="18">
        <f t="shared" ref="Q6:Q11" si="4">ROUNDDOWN(V6/10000,1)</f>
        <v>3</v>
      </c>
      <c r="R6" s="36">
        <f t="shared" ref="R6:R69" si="5">IF(N6="○",ROUNDDOWN(L6*V6*$T$1,0),"")</f>
        <v>14580</v>
      </c>
      <c r="S6" s="36" t="str">
        <f t="shared" ref="S6:S69" si="6">IF(N6="X",ROUNDDOWN(K6*V6*$T$1,0),"")</f>
        <v/>
      </c>
      <c r="T6" s="38">
        <f t="shared" si="0"/>
        <v>14580</v>
      </c>
      <c r="U6" s="40">
        <f>U5+T6</f>
        <v>1029460</v>
      </c>
      <c r="V6" s="18">
        <f t="shared" ref="V6:V69" si="7">ROUNDDOWN(((($T$2*$V$4)/(K6*10000))*10000)/$T$1,-3)</f>
        <v>30000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84</v>
      </c>
      <c r="C7" s="18" t="s">
        <v>83</v>
      </c>
      <c r="D7" s="19" t="s">
        <v>104</v>
      </c>
      <c r="E7" s="63">
        <v>0.33333333333333331</v>
      </c>
      <c r="F7" s="18">
        <v>192.899</v>
      </c>
      <c r="G7" s="18">
        <v>193.916</v>
      </c>
      <c r="H7" s="18">
        <v>2</v>
      </c>
      <c r="I7" s="18">
        <v>192.87899999999999</v>
      </c>
      <c r="J7" s="18">
        <v>193.93600000000001</v>
      </c>
      <c r="K7" s="18">
        <v>1.0569999999999999</v>
      </c>
      <c r="L7" s="18">
        <v>0.52800000000000002</v>
      </c>
      <c r="M7" s="18">
        <v>192.351</v>
      </c>
      <c r="N7" s="18" t="s">
        <v>204</v>
      </c>
      <c r="O7" s="18">
        <f t="shared" si="3"/>
        <v>52.8</v>
      </c>
      <c r="Q7" s="18">
        <f t="shared" si="4"/>
        <v>2.8</v>
      </c>
      <c r="R7" s="36">
        <f t="shared" si="5"/>
        <v>14784</v>
      </c>
      <c r="S7" s="36" t="str">
        <f t="shared" si="6"/>
        <v/>
      </c>
      <c r="T7" s="38">
        <f t="shared" si="0"/>
        <v>14784</v>
      </c>
      <c r="U7" s="40">
        <f>U6+T7</f>
        <v>1044244</v>
      </c>
      <c r="V7" s="18">
        <f t="shared" si="7"/>
        <v>28000</v>
      </c>
      <c r="W7" s="18">
        <f t="shared" si="8"/>
        <v>1</v>
      </c>
      <c r="AG7" s="18">
        <f t="shared" si="1"/>
        <v>0</v>
      </c>
      <c r="AH7" s="18">
        <f t="shared" si="2"/>
        <v>1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83</v>
      </c>
      <c r="C8" s="18" t="s">
        <v>84</v>
      </c>
      <c r="D8" s="19" t="s">
        <v>105</v>
      </c>
      <c r="E8" s="63">
        <v>0.33333333333333331</v>
      </c>
      <c r="F8" s="18">
        <v>193.572</v>
      </c>
      <c r="G8" s="18">
        <v>192.40100000000001</v>
      </c>
      <c r="H8" s="18">
        <v>2</v>
      </c>
      <c r="I8" s="58">
        <v>193.59200000000001</v>
      </c>
      <c r="J8" s="18">
        <v>192.381</v>
      </c>
      <c r="K8" s="18">
        <v>1.2110000000000001</v>
      </c>
      <c r="L8" s="18">
        <v>0.60499999999999998</v>
      </c>
      <c r="M8" s="58">
        <v>194.197</v>
      </c>
      <c r="N8" s="18" t="s">
        <v>194</v>
      </c>
      <c r="P8" s="18">
        <f t="shared" ref="P6:P69" si="12">ROUNDDOWN(K8*100,3)</f>
        <v>121.1</v>
      </c>
      <c r="Q8" s="18">
        <f t="shared" si="4"/>
        <v>2.4</v>
      </c>
      <c r="R8" s="36" t="str">
        <f t="shared" si="5"/>
        <v/>
      </c>
      <c r="S8" s="36">
        <f>IF(N8="X",ROUNDDOWN(K8*V8*$T$1,0),"")</f>
        <v>29064</v>
      </c>
      <c r="T8" s="38">
        <f t="shared" si="0"/>
        <v>-29064</v>
      </c>
      <c r="U8" s="40">
        <f>U7+T8</f>
        <v>1015180</v>
      </c>
      <c r="V8" s="18">
        <f t="shared" si="7"/>
        <v>24000</v>
      </c>
      <c r="W8" s="18">
        <f t="shared" si="8"/>
        <v>0</v>
      </c>
      <c r="AG8" s="18">
        <f t="shared" si="1"/>
        <v>1</v>
      </c>
      <c r="AH8" s="18">
        <f t="shared" si="2"/>
        <v>0</v>
      </c>
      <c r="AI8" s="18">
        <f t="shared" si="9"/>
        <v>0</v>
      </c>
      <c r="AJ8" s="18">
        <f t="shared" si="10"/>
        <v>1</v>
      </c>
      <c r="AK8" s="18">
        <f t="shared" si="11"/>
        <v>0</v>
      </c>
    </row>
    <row r="9" spans="1:37" ht="20.100000000000001" customHeight="1">
      <c r="A9" s="33">
        <v>5</v>
      </c>
      <c r="B9" s="18" t="s">
        <v>84</v>
      </c>
      <c r="C9" s="18" t="s">
        <v>83</v>
      </c>
      <c r="D9" s="19" t="s">
        <v>106</v>
      </c>
      <c r="E9" s="63">
        <v>0.5</v>
      </c>
      <c r="F9" s="18">
        <v>193.03299999999999</v>
      </c>
      <c r="G9" s="18">
        <v>193.68600000000001</v>
      </c>
      <c r="H9" s="18">
        <v>2</v>
      </c>
      <c r="I9" s="58">
        <v>193.01300000000001</v>
      </c>
      <c r="J9" s="18">
        <v>193.70599999999999</v>
      </c>
      <c r="K9" s="18">
        <v>0.69199999999999995</v>
      </c>
      <c r="L9" s="18">
        <v>0.34599999999999997</v>
      </c>
      <c r="M9" s="58">
        <v>192.667</v>
      </c>
      <c r="N9" s="18" t="s">
        <v>204</v>
      </c>
      <c r="O9" s="18">
        <f t="shared" si="3"/>
        <v>34.6</v>
      </c>
      <c r="Q9" s="18">
        <f t="shared" si="4"/>
        <v>4.3</v>
      </c>
      <c r="R9" s="36">
        <f t="shared" si="5"/>
        <v>14878</v>
      </c>
      <c r="S9" s="36" t="str">
        <f t="shared" si="6"/>
        <v/>
      </c>
      <c r="T9" s="38">
        <f>IF(W9=1,R9,S9*-1)</f>
        <v>14878</v>
      </c>
      <c r="U9" s="40">
        <f t="shared" ref="U8:U71" si="13">U8+T9</f>
        <v>1030058</v>
      </c>
      <c r="V9" s="18">
        <f t="shared" si="7"/>
        <v>43000</v>
      </c>
      <c r="W9" s="18">
        <f t="shared" si="8"/>
        <v>1</v>
      </c>
      <c r="AG9" s="18">
        <f t="shared" si="1"/>
        <v>0</v>
      </c>
      <c r="AH9" s="18">
        <f t="shared" si="2"/>
        <v>1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84</v>
      </c>
      <c r="C10" s="18" t="s">
        <v>84</v>
      </c>
      <c r="D10" s="19" t="s">
        <v>107</v>
      </c>
      <c r="E10" s="63">
        <v>0.5</v>
      </c>
      <c r="F10" s="18">
        <v>192.57</v>
      </c>
      <c r="G10" s="18">
        <v>190.887</v>
      </c>
      <c r="H10" s="18">
        <v>2</v>
      </c>
      <c r="I10" s="18">
        <v>192.59</v>
      </c>
      <c r="J10" s="18">
        <v>190.86699999999999</v>
      </c>
      <c r="K10" s="18">
        <v>1.7230000000000001</v>
      </c>
      <c r="L10" s="18">
        <v>0.86099999999999999</v>
      </c>
      <c r="M10" s="18">
        <v>193.45099999999999</v>
      </c>
      <c r="N10" s="18" t="s">
        <v>204</v>
      </c>
      <c r="O10" s="18">
        <f t="shared" si="3"/>
        <v>86.1</v>
      </c>
      <c r="Q10" s="18">
        <f t="shared" si="4"/>
        <v>1.7</v>
      </c>
      <c r="R10" s="36">
        <f t="shared" si="5"/>
        <v>14637</v>
      </c>
      <c r="S10" s="36" t="str">
        <f t="shared" si="6"/>
        <v/>
      </c>
      <c r="T10" s="38">
        <f t="shared" si="0"/>
        <v>14637</v>
      </c>
      <c r="U10" s="40">
        <f t="shared" si="13"/>
        <v>1044695</v>
      </c>
      <c r="V10" s="18">
        <f t="shared" si="7"/>
        <v>17000</v>
      </c>
      <c r="W10" s="18">
        <f t="shared" si="8"/>
        <v>1</v>
      </c>
      <c r="AG10" s="18">
        <f t="shared" si="1"/>
        <v>1</v>
      </c>
      <c r="AH10" s="18">
        <f t="shared" si="2"/>
        <v>0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83</v>
      </c>
      <c r="C11" s="18" t="s">
        <v>83</v>
      </c>
      <c r="D11" s="19" t="s">
        <v>108</v>
      </c>
      <c r="E11" s="63">
        <v>0.5</v>
      </c>
      <c r="F11" s="18">
        <v>191.65</v>
      </c>
      <c r="G11" s="18">
        <v>192.32499999999999</v>
      </c>
      <c r="H11" s="18">
        <v>2</v>
      </c>
      <c r="I11" s="18">
        <v>191.63</v>
      </c>
      <c r="J11" s="18">
        <v>192.345</v>
      </c>
      <c r="K11" s="18">
        <v>0.71499999999999997</v>
      </c>
      <c r="L11" s="18">
        <v>0.35699999999999998</v>
      </c>
      <c r="M11" s="18">
        <v>191.273</v>
      </c>
      <c r="N11" s="18" t="s">
        <v>204</v>
      </c>
      <c r="O11" s="18">
        <f t="shared" si="3"/>
        <v>35.700000000000003</v>
      </c>
      <c r="Q11" s="18">
        <f t="shared" si="4"/>
        <v>4.0999999999999996</v>
      </c>
      <c r="R11" s="36">
        <f t="shared" si="5"/>
        <v>14637</v>
      </c>
      <c r="S11" s="36" t="str">
        <f t="shared" si="6"/>
        <v/>
      </c>
      <c r="T11" s="38">
        <f t="shared" si="0"/>
        <v>14637</v>
      </c>
      <c r="U11" s="40">
        <f t="shared" si="13"/>
        <v>1059332</v>
      </c>
      <c r="V11" s="18">
        <f t="shared" si="7"/>
        <v>41000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83</v>
      </c>
      <c r="C12" s="18" t="s">
        <v>83</v>
      </c>
      <c r="D12" s="19" t="s">
        <v>109</v>
      </c>
      <c r="E12" s="63">
        <v>0.5</v>
      </c>
      <c r="F12" s="18">
        <v>192.09100000000001</v>
      </c>
      <c r="G12" s="18">
        <v>192.90199999999999</v>
      </c>
      <c r="H12" s="18">
        <v>2</v>
      </c>
      <c r="I12" s="18">
        <v>192.071</v>
      </c>
      <c r="J12" s="18">
        <v>192.922</v>
      </c>
      <c r="K12" s="18">
        <v>0.85</v>
      </c>
      <c r="L12" s="18">
        <v>0.42499999999999999</v>
      </c>
      <c r="M12" s="18">
        <v>191.64599999999999</v>
      </c>
      <c r="N12" s="18" t="s">
        <v>204</v>
      </c>
      <c r="O12" s="18">
        <f t="shared" si="3"/>
        <v>42.5</v>
      </c>
      <c r="Q12" s="18">
        <f t="shared" ref="Q12:Q69" si="14">ROUNDDOWN(V12/10000,1)</f>
        <v>3.5</v>
      </c>
      <c r="R12" s="36">
        <f t="shared" si="5"/>
        <v>14875</v>
      </c>
      <c r="S12" s="36" t="str">
        <f t="shared" si="6"/>
        <v/>
      </c>
      <c r="T12" s="38">
        <f t="shared" si="0"/>
        <v>14875</v>
      </c>
      <c r="U12" s="40">
        <f t="shared" si="13"/>
        <v>1074207</v>
      </c>
      <c r="V12" s="18">
        <f t="shared" si="7"/>
        <v>35000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84</v>
      </c>
      <c r="C13" s="18" t="s">
        <v>83</v>
      </c>
      <c r="D13" s="19" t="s">
        <v>110</v>
      </c>
      <c r="E13" s="63">
        <v>0.66666666666666663</v>
      </c>
      <c r="F13" s="18">
        <v>194.58099999999999</v>
      </c>
      <c r="G13" s="18">
        <v>195.369</v>
      </c>
      <c r="H13" s="18">
        <v>2</v>
      </c>
      <c r="I13" s="18">
        <v>194.56100000000001</v>
      </c>
      <c r="J13" s="18">
        <v>195.38900000000001</v>
      </c>
      <c r="K13" s="18">
        <v>0.82799999999999996</v>
      </c>
      <c r="L13" s="18">
        <v>0.41399999999999998</v>
      </c>
      <c r="M13" s="18">
        <v>194.14699999999999</v>
      </c>
      <c r="N13" s="18" t="s">
        <v>195</v>
      </c>
      <c r="Q13" s="18">
        <f t="shared" si="14"/>
        <v>3.6</v>
      </c>
      <c r="R13" s="36" t="str">
        <f t="shared" si="5"/>
        <v/>
      </c>
      <c r="S13" s="36" t="str">
        <f t="shared" si="6"/>
        <v/>
      </c>
      <c r="U13" s="40">
        <f t="shared" si="13"/>
        <v>1074207</v>
      </c>
      <c r="V13" s="18">
        <f t="shared" si="7"/>
        <v>36000</v>
      </c>
      <c r="W13" s="18">
        <f t="shared" si="8"/>
        <v>0</v>
      </c>
      <c r="AG13" s="18">
        <f t="shared" si="1"/>
        <v>0</v>
      </c>
      <c r="AH13" s="18">
        <f t="shared" si="2"/>
        <v>1</v>
      </c>
      <c r="AI13" s="18">
        <f t="shared" si="9"/>
        <v>0</v>
      </c>
      <c r="AJ13" s="18">
        <f t="shared" si="10"/>
        <v>0</v>
      </c>
      <c r="AK13" s="18">
        <f t="shared" si="11"/>
        <v>1</v>
      </c>
    </row>
    <row r="14" spans="1:37" ht="20.100000000000001" customHeight="1" thickBot="1">
      <c r="A14" s="33">
        <v>10</v>
      </c>
      <c r="B14" s="18" t="s">
        <v>84</v>
      </c>
      <c r="C14" s="18" t="s">
        <v>84</v>
      </c>
      <c r="D14" s="19" t="s">
        <v>111</v>
      </c>
      <c r="E14" s="63">
        <v>0.66666666666666663</v>
      </c>
      <c r="F14" s="18">
        <v>192.399</v>
      </c>
      <c r="G14" s="18">
        <v>191.43199999999999</v>
      </c>
      <c r="H14" s="18">
        <v>2</v>
      </c>
      <c r="I14" s="18">
        <v>192.41900000000001</v>
      </c>
      <c r="J14" s="18">
        <v>191.41200000000001</v>
      </c>
      <c r="K14" s="18">
        <v>1.0069999999999999</v>
      </c>
      <c r="L14" s="18">
        <v>0.503</v>
      </c>
      <c r="M14" s="18">
        <v>192.922</v>
      </c>
      <c r="N14" s="18" t="s">
        <v>204</v>
      </c>
      <c r="O14" s="18">
        <f t="shared" si="3"/>
        <v>50.3</v>
      </c>
      <c r="Q14" s="18">
        <f t="shared" si="14"/>
        <v>2.9</v>
      </c>
      <c r="R14" s="36">
        <f t="shared" si="5"/>
        <v>14587</v>
      </c>
      <c r="S14" s="36" t="str">
        <f t="shared" si="6"/>
        <v/>
      </c>
      <c r="T14" s="38">
        <f t="shared" si="0"/>
        <v>14587</v>
      </c>
      <c r="U14" s="40">
        <f t="shared" si="13"/>
        <v>1088794</v>
      </c>
      <c r="V14" s="18">
        <f t="shared" si="7"/>
        <v>29000</v>
      </c>
      <c r="W14" s="18">
        <f>IF(O14&gt;1,1,0)</f>
        <v>1</v>
      </c>
      <c r="AB14" s="17" t="s">
        <v>77</v>
      </c>
      <c r="AC14" s="17" t="s">
        <v>205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83</v>
      </c>
      <c r="C15" s="18" t="s">
        <v>83</v>
      </c>
      <c r="D15" s="19" t="s">
        <v>112</v>
      </c>
      <c r="E15" s="63">
        <v>0.16666666666666666</v>
      </c>
      <c r="F15" s="18">
        <v>189.28700000000001</v>
      </c>
      <c r="G15" s="18">
        <v>191.607</v>
      </c>
      <c r="H15" s="18">
        <v>2</v>
      </c>
      <c r="I15" s="58">
        <v>189.267</v>
      </c>
      <c r="J15" s="18">
        <v>191.62700000000001</v>
      </c>
      <c r="K15" s="18">
        <v>2.36</v>
      </c>
      <c r="L15" s="18">
        <v>1.18</v>
      </c>
      <c r="M15" s="58">
        <v>188.08699999999999</v>
      </c>
      <c r="N15" s="18" t="s">
        <v>194</v>
      </c>
      <c r="P15" s="18">
        <f t="shared" si="12"/>
        <v>236</v>
      </c>
      <c r="Q15" s="18">
        <f t="shared" si="14"/>
        <v>1.2</v>
      </c>
      <c r="R15" s="36" t="str">
        <f t="shared" si="5"/>
        <v/>
      </c>
      <c r="S15" s="36">
        <f t="shared" si="6"/>
        <v>28320</v>
      </c>
      <c r="T15" s="38">
        <f t="shared" si="0"/>
        <v>-28320</v>
      </c>
      <c r="U15" s="40">
        <f t="shared" si="13"/>
        <v>1060474</v>
      </c>
      <c r="V15" s="18">
        <f t="shared" si="7"/>
        <v>12000</v>
      </c>
      <c r="W15" s="18">
        <f t="shared" si="8"/>
        <v>0</v>
      </c>
      <c r="AB15" s="64" t="s">
        <v>8</v>
      </c>
      <c r="AC15" s="65"/>
      <c r="AG15" s="18">
        <f t="shared" si="1"/>
        <v>0</v>
      </c>
      <c r="AH15" s="18">
        <f t="shared" si="2"/>
        <v>1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84</v>
      </c>
      <c r="C16" s="18" t="s">
        <v>84</v>
      </c>
      <c r="D16" s="19" t="s">
        <v>113</v>
      </c>
      <c r="E16" s="63">
        <v>0.5</v>
      </c>
      <c r="F16" s="18">
        <v>191.63300000000001</v>
      </c>
      <c r="G16" s="18">
        <v>190.714</v>
      </c>
      <c r="H16" s="18">
        <v>2</v>
      </c>
      <c r="I16" s="18">
        <v>191.65299999999999</v>
      </c>
      <c r="J16" s="18">
        <v>190.69399999999999</v>
      </c>
      <c r="K16" s="18">
        <v>0.95899999999999996</v>
      </c>
      <c r="L16" s="18">
        <v>0.47899999999999998</v>
      </c>
      <c r="M16" s="18">
        <v>192.13200000000001</v>
      </c>
      <c r="N16" s="18" t="s">
        <v>194</v>
      </c>
      <c r="P16" s="18">
        <f t="shared" si="12"/>
        <v>95.9</v>
      </c>
      <c r="Q16" s="18">
        <f t="shared" si="14"/>
        <v>3.1</v>
      </c>
      <c r="R16" s="36" t="str">
        <f t="shared" si="5"/>
        <v/>
      </c>
      <c r="S16" s="36">
        <f t="shared" si="6"/>
        <v>29729</v>
      </c>
      <c r="T16" s="38">
        <f t="shared" si="0"/>
        <v>-29729</v>
      </c>
      <c r="U16" s="40">
        <f t="shared" si="13"/>
        <v>1030745</v>
      </c>
      <c r="V16" s="18">
        <f t="shared" si="7"/>
        <v>31000</v>
      </c>
      <c r="W16" s="18">
        <f t="shared" si="8"/>
        <v>0</v>
      </c>
      <c r="AB16" s="7" t="s">
        <v>9</v>
      </c>
      <c r="AC16" s="10" t="s">
        <v>207</v>
      </c>
      <c r="AG16" s="18">
        <f t="shared" si="1"/>
        <v>1</v>
      </c>
      <c r="AH16" s="18">
        <f t="shared" si="2"/>
        <v>0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84</v>
      </c>
      <c r="C17" s="18" t="s">
        <v>84</v>
      </c>
      <c r="D17" s="19" t="s">
        <v>94</v>
      </c>
      <c r="E17" s="63">
        <v>0.33333333333333331</v>
      </c>
      <c r="F17" s="18">
        <v>189.89099999999999</v>
      </c>
      <c r="G17" s="18">
        <v>189.119</v>
      </c>
      <c r="H17" s="18">
        <v>2</v>
      </c>
      <c r="I17" s="18">
        <v>189.911</v>
      </c>
      <c r="J17" s="18">
        <v>189.09899999999999</v>
      </c>
      <c r="K17" s="18">
        <v>0.81200000000000006</v>
      </c>
      <c r="L17" s="18">
        <v>0.40600000000000003</v>
      </c>
      <c r="M17" s="18">
        <v>190.31700000000001</v>
      </c>
      <c r="N17" s="18" t="s">
        <v>204</v>
      </c>
      <c r="O17" s="18">
        <f t="shared" si="3"/>
        <v>40.6</v>
      </c>
      <c r="Q17" s="18">
        <f t="shared" si="14"/>
        <v>3.6</v>
      </c>
      <c r="R17" s="36">
        <f t="shared" si="5"/>
        <v>14616</v>
      </c>
      <c r="S17" s="36" t="str">
        <f t="shared" si="6"/>
        <v/>
      </c>
      <c r="T17" s="38">
        <f t="shared" si="0"/>
        <v>14616</v>
      </c>
      <c r="U17" s="40">
        <f t="shared" si="13"/>
        <v>1045361</v>
      </c>
      <c r="V17" s="18">
        <f t="shared" si="7"/>
        <v>36000</v>
      </c>
      <c r="W17" s="18">
        <f t="shared" si="8"/>
        <v>1</v>
      </c>
      <c r="AB17" s="8" t="s">
        <v>10</v>
      </c>
      <c r="AC17" s="11">
        <f>AG110</f>
        <v>52</v>
      </c>
      <c r="AG17" s="18">
        <f t="shared" si="1"/>
        <v>1</v>
      </c>
      <c r="AH17" s="18">
        <f t="shared" si="2"/>
        <v>0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84</v>
      </c>
      <c r="C18" s="18" t="s">
        <v>84</v>
      </c>
      <c r="D18" s="19" t="s">
        <v>114</v>
      </c>
      <c r="E18" s="63">
        <v>0.66666666666666663</v>
      </c>
      <c r="F18" s="18">
        <v>189.69399999999999</v>
      </c>
      <c r="G18" s="18">
        <v>188.857</v>
      </c>
      <c r="H18" s="18">
        <v>2</v>
      </c>
      <c r="I18" s="58">
        <v>189.714</v>
      </c>
      <c r="J18" s="18">
        <v>188.83699999999999</v>
      </c>
      <c r="K18" s="18">
        <v>0.877</v>
      </c>
      <c r="L18" s="18">
        <v>0.438</v>
      </c>
      <c r="M18" s="58">
        <v>190.15199999999999</v>
      </c>
      <c r="N18" s="18" t="s">
        <v>204</v>
      </c>
      <c r="O18" s="18">
        <f t="shared" si="3"/>
        <v>43.8</v>
      </c>
      <c r="Q18" s="18">
        <f t="shared" si="14"/>
        <v>3.4</v>
      </c>
      <c r="R18" s="36">
        <f t="shared" si="5"/>
        <v>14892</v>
      </c>
      <c r="S18" s="36" t="str">
        <f t="shared" si="6"/>
        <v/>
      </c>
      <c r="T18" s="38">
        <f t="shared" si="0"/>
        <v>14892</v>
      </c>
      <c r="U18" s="40">
        <f t="shared" si="13"/>
        <v>1060253</v>
      </c>
      <c r="V18" s="18">
        <f t="shared" si="7"/>
        <v>34000</v>
      </c>
      <c r="W18" s="18">
        <f t="shared" si="8"/>
        <v>1</v>
      </c>
      <c r="AB18" s="8" t="s">
        <v>11</v>
      </c>
      <c r="AC18" s="11">
        <f>AH110</f>
        <v>51</v>
      </c>
      <c r="AG18" s="18">
        <f t="shared" si="1"/>
        <v>1</v>
      </c>
      <c r="AH18" s="18">
        <f t="shared" si="2"/>
        <v>0</v>
      </c>
      <c r="AI18" s="18">
        <f t="shared" si="9"/>
        <v>1</v>
      </c>
      <c r="AJ18" s="18">
        <f t="shared" si="10"/>
        <v>0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84</v>
      </c>
      <c r="C19" s="18" t="s">
        <v>84</v>
      </c>
      <c r="D19" s="19" t="s">
        <v>115</v>
      </c>
      <c r="E19" s="63">
        <v>0.33333333333333331</v>
      </c>
      <c r="F19" s="18">
        <v>189.44200000000001</v>
      </c>
      <c r="G19" s="18">
        <v>187.93899999999999</v>
      </c>
      <c r="H19" s="18">
        <v>2</v>
      </c>
      <c r="I19" s="58">
        <v>189.46199999999999</v>
      </c>
      <c r="J19" s="18">
        <v>187.91900000000001</v>
      </c>
      <c r="K19" s="18">
        <v>1.542</v>
      </c>
      <c r="L19" s="18">
        <v>0.77100000000000002</v>
      </c>
      <c r="M19" s="58">
        <v>190.233</v>
      </c>
      <c r="N19" s="18" t="s">
        <v>194</v>
      </c>
      <c r="P19" s="18">
        <f t="shared" si="12"/>
        <v>154.19999999999999</v>
      </c>
      <c r="Q19" s="18">
        <f t="shared" si="14"/>
        <v>1.9</v>
      </c>
      <c r="R19" s="36" t="str">
        <f t="shared" si="5"/>
        <v/>
      </c>
      <c r="S19" s="36">
        <f t="shared" si="6"/>
        <v>29298</v>
      </c>
      <c r="T19" s="38">
        <f t="shared" si="0"/>
        <v>-29298</v>
      </c>
      <c r="U19" s="40">
        <f t="shared" si="13"/>
        <v>1030955</v>
      </c>
      <c r="V19" s="18">
        <f t="shared" si="7"/>
        <v>19000</v>
      </c>
      <c r="W19" s="18">
        <f t="shared" si="8"/>
        <v>0</v>
      </c>
      <c r="AB19" s="8" t="s">
        <v>12</v>
      </c>
      <c r="AC19" s="11">
        <f>SUM(AC17:AC18)</f>
        <v>103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1</v>
      </c>
      <c r="AK19" s="18">
        <f t="shared" si="11"/>
        <v>0</v>
      </c>
    </row>
    <row r="20" spans="1:37" ht="20.100000000000001" customHeight="1">
      <c r="A20" s="33">
        <v>16</v>
      </c>
      <c r="B20" s="18" t="s">
        <v>83</v>
      </c>
      <c r="C20" s="18" t="s">
        <v>83</v>
      </c>
      <c r="D20" s="19" t="s">
        <v>116</v>
      </c>
      <c r="E20" s="63">
        <v>0.33333333333333331</v>
      </c>
      <c r="F20" s="18">
        <v>186.381</v>
      </c>
      <c r="G20" s="18">
        <v>187.95599999999999</v>
      </c>
      <c r="H20" s="18">
        <v>2</v>
      </c>
      <c r="I20" s="58">
        <v>186.36099999999999</v>
      </c>
      <c r="J20" s="18">
        <v>187.976</v>
      </c>
      <c r="K20" s="18">
        <v>1.615</v>
      </c>
      <c r="L20" s="18">
        <v>0.80700000000000005</v>
      </c>
      <c r="M20" s="58">
        <v>185.554</v>
      </c>
      <c r="N20" s="18" t="s">
        <v>194</v>
      </c>
      <c r="P20" s="18">
        <f t="shared" si="12"/>
        <v>161.5</v>
      </c>
      <c r="Q20" s="18">
        <f t="shared" si="14"/>
        <v>1.8</v>
      </c>
      <c r="R20" s="36" t="str">
        <f t="shared" si="5"/>
        <v/>
      </c>
      <c r="S20" s="36">
        <f t="shared" si="6"/>
        <v>29070</v>
      </c>
      <c r="T20" s="38">
        <f t="shared" si="0"/>
        <v>-29070</v>
      </c>
      <c r="U20" s="40">
        <f t="shared" si="13"/>
        <v>1001885</v>
      </c>
      <c r="V20" s="18">
        <f t="shared" si="7"/>
        <v>18000</v>
      </c>
      <c r="W20" s="18">
        <f t="shared" si="8"/>
        <v>0</v>
      </c>
      <c r="AB20" s="8" t="s">
        <v>13</v>
      </c>
      <c r="AC20" s="11">
        <f>AI110</f>
        <v>79</v>
      </c>
      <c r="AG20" s="18">
        <f t="shared" si="1"/>
        <v>0</v>
      </c>
      <c r="AH20" s="18">
        <f t="shared" si="2"/>
        <v>1</v>
      </c>
      <c r="AI20" s="18">
        <f t="shared" si="9"/>
        <v>0</v>
      </c>
      <c r="AJ20" s="18">
        <f t="shared" si="10"/>
        <v>1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84</v>
      </c>
      <c r="C21" s="18" t="s">
        <v>84</v>
      </c>
      <c r="D21" s="19" t="s">
        <v>117</v>
      </c>
      <c r="E21" s="63">
        <v>0.5</v>
      </c>
      <c r="F21" s="18">
        <v>186.029</v>
      </c>
      <c r="G21" s="18">
        <v>184.56399999999999</v>
      </c>
      <c r="H21" s="18">
        <v>2</v>
      </c>
      <c r="I21" s="58">
        <v>186.04900000000001</v>
      </c>
      <c r="J21" s="18">
        <v>184.54400000000001</v>
      </c>
      <c r="K21" s="18">
        <v>1.5049999999999999</v>
      </c>
      <c r="L21" s="18">
        <v>0.752</v>
      </c>
      <c r="M21" s="58">
        <v>186.80099999999999</v>
      </c>
      <c r="N21" s="18" t="s">
        <v>204</v>
      </c>
      <c r="O21" s="18">
        <f t="shared" si="3"/>
        <v>75.2</v>
      </c>
      <c r="Q21" s="18">
        <f t="shared" si="14"/>
        <v>1.9</v>
      </c>
      <c r="R21" s="36">
        <f t="shared" si="5"/>
        <v>14288</v>
      </c>
      <c r="S21" s="36" t="str">
        <f t="shared" si="6"/>
        <v/>
      </c>
      <c r="T21" s="38">
        <f t="shared" si="0"/>
        <v>14288</v>
      </c>
      <c r="U21" s="40">
        <f t="shared" si="13"/>
        <v>1016173</v>
      </c>
      <c r="V21" s="18">
        <f t="shared" si="7"/>
        <v>19000</v>
      </c>
      <c r="W21" s="18">
        <f t="shared" si="8"/>
        <v>1</v>
      </c>
      <c r="AB21" s="8" t="s">
        <v>14</v>
      </c>
      <c r="AC21" s="12">
        <f>AJ110</f>
        <v>18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84</v>
      </c>
      <c r="C22" s="18" t="s">
        <v>84</v>
      </c>
      <c r="D22" s="19" t="s">
        <v>118</v>
      </c>
      <c r="E22" s="63">
        <v>0.33333333333333331</v>
      </c>
      <c r="F22" s="18">
        <v>184.136</v>
      </c>
      <c r="G22" s="18">
        <v>182.55099999999999</v>
      </c>
      <c r="H22" s="18">
        <v>2</v>
      </c>
      <c r="I22" s="58">
        <v>184.15600000000001</v>
      </c>
      <c r="J22" s="18">
        <v>182.53100000000001</v>
      </c>
      <c r="K22" s="18">
        <v>1.625</v>
      </c>
      <c r="L22" s="18">
        <v>0.81200000000000006</v>
      </c>
      <c r="M22" s="58">
        <v>184.96799999999999</v>
      </c>
      <c r="N22" s="18" t="s">
        <v>194</v>
      </c>
      <c r="P22" s="18">
        <f t="shared" si="12"/>
        <v>162.5</v>
      </c>
      <c r="Q22" s="18">
        <f t="shared" si="14"/>
        <v>1.8</v>
      </c>
      <c r="R22" s="36" t="str">
        <f t="shared" si="5"/>
        <v/>
      </c>
      <c r="S22" s="36">
        <f t="shared" si="6"/>
        <v>29250</v>
      </c>
      <c r="T22" s="38">
        <f t="shared" si="0"/>
        <v>-29250</v>
      </c>
      <c r="U22" s="40">
        <f t="shared" si="13"/>
        <v>986923</v>
      </c>
      <c r="V22" s="18">
        <f t="shared" si="7"/>
        <v>18000</v>
      </c>
      <c r="W22" s="18">
        <f t="shared" si="8"/>
        <v>0</v>
      </c>
      <c r="AB22" s="8" t="s">
        <v>15</v>
      </c>
      <c r="AC22" s="11" t="s">
        <v>48</v>
      </c>
      <c r="AG22" s="18">
        <f t="shared" si="1"/>
        <v>1</v>
      </c>
      <c r="AH22" s="18">
        <f t="shared" si="2"/>
        <v>0</v>
      </c>
      <c r="AI22" s="18">
        <f t="shared" si="9"/>
        <v>0</v>
      </c>
      <c r="AJ22" s="18">
        <f t="shared" si="10"/>
        <v>1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84</v>
      </c>
      <c r="C23" s="18" t="s">
        <v>84</v>
      </c>
      <c r="D23" s="19" t="s">
        <v>119</v>
      </c>
      <c r="E23" s="63">
        <v>0.5</v>
      </c>
      <c r="F23" s="18">
        <v>182.114</v>
      </c>
      <c r="G23" s="18">
        <v>180.97399999999999</v>
      </c>
      <c r="H23" s="18">
        <v>2</v>
      </c>
      <c r="I23" s="58">
        <v>182.13399999999999</v>
      </c>
      <c r="J23" s="18">
        <v>180.95400000000001</v>
      </c>
      <c r="K23" s="18">
        <v>1.179</v>
      </c>
      <c r="L23" s="18">
        <v>0.58899999999999997</v>
      </c>
      <c r="M23" s="58">
        <v>182.72300000000001</v>
      </c>
      <c r="N23" s="18" t="s">
        <v>204</v>
      </c>
      <c r="O23" s="18">
        <f t="shared" si="3"/>
        <v>58.9</v>
      </c>
      <c r="Q23" s="18">
        <f t="shared" si="14"/>
        <v>2.5</v>
      </c>
      <c r="R23" s="36">
        <f t="shared" si="5"/>
        <v>14725</v>
      </c>
      <c r="S23" s="36" t="str">
        <f t="shared" si="6"/>
        <v/>
      </c>
      <c r="T23" s="38">
        <f t="shared" si="0"/>
        <v>14725</v>
      </c>
      <c r="U23" s="40">
        <f t="shared" si="13"/>
        <v>1001648</v>
      </c>
      <c r="V23" s="18">
        <f t="shared" si="7"/>
        <v>25000</v>
      </c>
      <c r="W23" s="18">
        <f t="shared" si="8"/>
        <v>1</v>
      </c>
      <c r="AB23" s="13" t="s">
        <v>58</v>
      </c>
      <c r="AC23" s="14">
        <f>AK110</f>
        <v>6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84</v>
      </c>
      <c r="C24" s="18" t="s">
        <v>84</v>
      </c>
      <c r="D24" s="19" t="s">
        <v>120</v>
      </c>
      <c r="E24" s="63">
        <v>0.33333333333333331</v>
      </c>
      <c r="F24" s="18">
        <v>180.977</v>
      </c>
      <c r="G24" s="18">
        <v>179.76</v>
      </c>
      <c r="H24" s="18">
        <v>2</v>
      </c>
      <c r="I24" s="58">
        <v>180.99700000000001</v>
      </c>
      <c r="J24" s="18">
        <v>179.74</v>
      </c>
      <c r="K24" s="18">
        <v>1.2569999999999999</v>
      </c>
      <c r="L24" s="18">
        <v>0.628</v>
      </c>
      <c r="M24" s="58">
        <v>181.625</v>
      </c>
      <c r="N24" s="18" t="s">
        <v>204</v>
      </c>
      <c r="O24" s="18">
        <f t="shared" si="3"/>
        <v>62.8</v>
      </c>
      <c r="Q24" s="18">
        <f t="shared" si="14"/>
        <v>2.2999999999999998</v>
      </c>
      <c r="R24" s="36">
        <f t="shared" si="5"/>
        <v>14444</v>
      </c>
      <c r="S24" s="36" t="str">
        <f t="shared" si="6"/>
        <v/>
      </c>
      <c r="T24" s="38">
        <f t="shared" si="0"/>
        <v>14444</v>
      </c>
      <c r="U24" s="40">
        <f t="shared" si="13"/>
        <v>1016092</v>
      </c>
      <c r="V24" s="18">
        <f t="shared" si="7"/>
        <v>23000</v>
      </c>
      <c r="W24" s="18">
        <f t="shared" si="8"/>
        <v>1</v>
      </c>
      <c r="AB24" s="8" t="s">
        <v>16</v>
      </c>
      <c r="AC24" s="53">
        <f>R111</f>
        <v>1165935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84</v>
      </c>
      <c r="C25" s="18" t="s">
        <v>84</v>
      </c>
      <c r="D25" s="19" t="s">
        <v>121</v>
      </c>
      <c r="E25" s="63">
        <v>0.66666666666666663</v>
      </c>
      <c r="F25" s="18">
        <v>178.001</v>
      </c>
      <c r="G25" s="18">
        <v>177.30199999999999</v>
      </c>
      <c r="H25" s="18">
        <v>2</v>
      </c>
      <c r="I25" s="58">
        <v>178.02099999999999</v>
      </c>
      <c r="J25" s="18">
        <v>177.28200000000001</v>
      </c>
      <c r="K25" s="18">
        <v>0.73799999999999999</v>
      </c>
      <c r="L25" s="18">
        <v>0.36899999999999999</v>
      </c>
      <c r="M25" s="58">
        <v>178.39</v>
      </c>
      <c r="N25" s="18" t="s">
        <v>204</v>
      </c>
      <c r="O25" s="18">
        <f t="shared" si="3"/>
        <v>36.9</v>
      </c>
      <c r="Q25" s="18">
        <f t="shared" si="14"/>
        <v>4</v>
      </c>
      <c r="R25" s="36">
        <f t="shared" si="5"/>
        <v>14760</v>
      </c>
      <c r="S25" s="36" t="str">
        <f t="shared" si="6"/>
        <v/>
      </c>
      <c r="T25" s="38">
        <f t="shared" si="0"/>
        <v>14760</v>
      </c>
      <c r="U25" s="40">
        <f t="shared" si="13"/>
        <v>1030852</v>
      </c>
      <c r="V25" s="18">
        <f t="shared" si="7"/>
        <v>40000</v>
      </c>
      <c r="W25" s="18">
        <f t="shared" si="8"/>
        <v>1</v>
      </c>
      <c r="AB25" s="8" t="s">
        <v>17</v>
      </c>
      <c r="AC25" s="54">
        <f>S111</f>
        <v>529013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84</v>
      </c>
      <c r="C26" s="18" t="s">
        <v>84</v>
      </c>
      <c r="D26" s="19" t="s">
        <v>122</v>
      </c>
      <c r="E26" s="63">
        <v>0.33333333333333331</v>
      </c>
      <c r="F26" s="18">
        <v>178.50200000000001</v>
      </c>
      <c r="G26" s="18">
        <v>177.42599999999999</v>
      </c>
      <c r="H26" s="18">
        <v>2</v>
      </c>
      <c r="I26" s="58">
        <v>178.52199999999999</v>
      </c>
      <c r="J26" s="18">
        <v>177.40600000000001</v>
      </c>
      <c r="K26" s="18">
        <v>1.115</v>
      </c>
      <c r="L26" s="18">
        <v>0.55700000000000005</v>
      </c>
      <c r="M26" s="58">
        <v>179.07900000000001</v>
      </c>
      <c r="N26" s="18" t="s">
        <v>194</v>
      </c>
      <c r="P26" s="18">
        <f t="shared" si="12"/>
        <v>111.5</v>
      </c>
      <c r="Q26" s="18">
        <f t="shared" si="14"/>
        <v>2.6</v>
      </c>
      <c r="R26" s="36" t="str">
        <f t="shared" si="5"/>
        <v/>
      </c>
      <c r="S26" s="36">
        <f t="shared" si="6"/>
        <v>28990</v>
      </c>
      <c r="T26" s="38">
        <f t="shared" si="0"/>
        <v>-28990</v>
      </c>
      <c r="U26" s="40">
        <f t="shared" si="13"/>
        <v>1001862</v>
      </c>
      <c r="V26" s="18">
        <f t="shared" si="7"/>
        <v>26000</v>
      </c>
      <c r="W26" s="18">
        <f t="shared" si="8"/>
        <v>0</v>
      </c>
      <c r="AB26" s="8" t="s">
        <v>18</v>
      </c>
      <c r="AC26" s="53">
        <f>AC24-AC25</f>
        <v>636922</v>
      </c>
      <c r="AG26" s="18">
        <f t="shared" si="1"/>
        <v>1</v>
      </c>
      <c r="AH26" s="18">
        <f t="shared" si="2"/>
        <v>0</v>
      </c>
      <c r="AI26" s="18">
        <f t="shared" si="9"/>
        <v>0</v>
      </c>
      <c r="AJ26" s="18">
        <f t="shared" si="10"/>
        <v>1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83</v>
      </c>
      <c r="C27" s="18" t="s">
        <v>84</v>
      </c>
      <c r="D27" s="19" t="s">
        <v>123</v>
      </c>
      <c r="E27" s="63">
        <v>0.83333333333333337</v>
      </c>
      <c r="F27" s="18">
        <v>176.94900000000001</v>
      </c>
      <c r="G27" s="18">
        <v>176.19399999999999</v>
      </c>
      <c r="H27" s="18">
        <v>2</v>
      </c>
      <c r="I27" s="58">
        <v>176.96899999999999</v>
      </c>
      <c r="J27" s="18">
        <v>176.17400000000001</v>
      </c>
      <c r="K27" s="18">
        <v>0.79400000000000004</v>
      </c>
      <c r="L27" s="18">
        <v>0.39700000000000002</v>
      </c>
      <c r="M27" s="58">
        <v>177.36600000000001</v>
      </c>
      <c r="N27" s="18" t="s">
        <v>204</v>
      </c>
      <c r="O27" s="18">
        <f t="shared" si="3"/>
        <v>39.700000000000003</v>
      </c>
      <c r="Q27" s="18">
        <f t="shared" si="14"/>
        <v>3.7</v>
      </c>
      <c r="R27" s="36">
        <f t="shared" si="5"/>
        <v>14689</v>
      </c>
      <c r="S27" s="36" t="str">
        <f t="shared" si="6"/>
        <v/>
      </c>
      <c r="T27" s="38">
        <f t="shared" si="0"/>
        <v>14689</v>
      </c>
      <c r="U27" s="40">
        <f t="shared" si="13"/>
        <v>1016551</v>
      </c>
      <c r="V27" s="18">
        <f t="shared" si="7"/>
        <v>37000</v>
      </c>
      <c r="W27" s="18">
        <f t="shared" si="8"/>
        <v>1</v>
      </c>
      <c r="AB27" s="8" t="s">
        <v>1</v>
      </c>
      <c r="AC27" s="61">
        <f>ROUNDDOWN(AC24/AC17,3)</f>
        <v>22421.826000000001</v>
      </c>
      <c r="AG27" s="18">
        <f t="shared" si="1"/>
        <v>1</v>
      </c>
      <c r="AH27" s="18">
        <f t="shared" si="2"/>
        <v>0</v>
      </c>
      <c r="AI27" s="18">
        <f t="shared" si="9"/>
        <v>1</v>
      </c>
      <c r="AJ27" s="18">
        <f t="shared" si="10"/>
        <v>0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83</v>
      </c>
      <c r="C28" s="18" t="s">
        <v>83</v>
      </c>
      <c r="D28" s="19" t="s">
        <v>124</v>
      </c>
      <c r="E28" s="63">
        <v>0.5</v>
      </c>
      <c r="F28" s="18">
        <v>175.20500000000001</v>
      </c>
      <c r="G28" s="18">
        <v>176.52500000000001</v>
      </c>
      <c r="H28" s="18">
        <v>2</v>
      </c>
      <c r="I28" s="18">
        <v>175.185</v>
      </c>
      <c r="J28" s="18">
        <v>176.54499999999999</v>
      </c>
      <c r="K28" s="18">
        <v>1.359</v>
      </c>
      <c r="L28" s="18">
        <v>0.67900000000000005</v>
      </c>
      <c r="M28" s="18">
        <v>174.506</v>
      </c>
      <c r="N28" s="18" t="s">
        <v>194</v>
      </c>
      <c r="P28" s="18">
        <f t="shared" si="12"/>
        <v>135.9</v>
      </c>
      <c r="Q28" s="18">
        <f t="shared" si="14"/>
        <v>2.2000000000000002</v>
      </c>
      <c r="R28" s="36" t="str">
        <f t="shared" si="5"/>
        <v/>
      </c>
      <c r="S28" s="36">
        <f t="shared" si="6"/>
        <v>29898</v>
      </c>
      <c r="T28" s="38">
        <f t="shared" si="0"/>
        <v>-29898</v>
      </c>
      <c r="U28" s="40">
        <f t="shared" si="13"/>
        <v>986653</v>
      </c>
      <c r="V28" s="18">
        <f t="shared" si="7"/>
        <v>22000</v>
      </c>
      <c r="W28" s="18">
        <f t="shared" si="8"/>
        <v>0</v>
      </c>
      <c r="AB28" s="8" t="s">
        <v>2</v>
      </c>
      <c r="AC28" s="61">
        <f>ROUNDDOWN(AC25/AC21,3)</f>
        <v>29389.611000000001</v>
      </c>
      <c r="AG28" s="18">
        <f t="shared" si="1"/>
        <v>0</v>
      </c>
      <c r="AH28" s="18">
        <f t="shared" si="2"/>
        <v>1</v>
      </c>
      <c r="AI28" s="18">
        <f t="shared" si="9"/>
        <v>0</v>
      </c>
      <c r="AJ28" s="18">
        <f t="shared" si="10"/>
        <v>1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84</v>
      </c>
      <c r="C29" s="18" t="s">
        <v>83</v>
      </c>
      <c r="D29" s="19" t="s">
        <v>95</v>
      </c>
      <c r="E29" s="63">
        <v>0.33333333333333331</v>
      </c>
      <c r="F29" s="18">
        <v>177.56100000000001</v>
      </c>
      <c r="G29" s="18">
        <v>178.863</v>
      </c>
      <c r="H29" s="18">
        <v>2</v>
      </c>
      <c r="I29" s="18">
        <v>177.541</v>
      </c>
      <c r="J29" s="18">
        <v>178.88300000000001</v>
      </c>
      <c r="K29" s="18">
        <v>1.3420000000000001</v>
      </c>
      <c r="L29" s="18">
        <v>0.67100000000000004</v>
      </c>
      <c r="M29" s="18">
        <v>176.87</v>
      </c>
      <c r="N29" s="18" t="s">
        <v>204</v>
      </c>
      <c r="O29" s="18">
        <f t="shared" si="3"/>
        <v>67.099999999999994</v>
      </c>
      <c r="Q29" s="18">
        <f t="shared" si="14"/>
        <v>2.2000000000000002</v>
      </c>
      <c r="R29" s="36">
        <f t="shared" si="5"/>
        <v>14762</v>
      </c>
      <c r="S29" s="36" t="str">
        <f t="shared" si="6"/>
        <v/>
      </c>
      <c r="T29" s="38">
        <f t="shared" si="0"/>
        <v>14762</v>
      </c>
      <c r="U29" s="40">
        <f t="shared" si="13"/>
        <v>1001415</v>
      </c>
      <c r="V29" s="18">
        <f t="shared" si="7"/>
        <v>22000</v>
      </c>
      <c r="W29" s="18">
        <f t="shared" si="8"/>
        <v>1</v>
      </c>
      <c r="AB29" s="8" t="s">
        <v>19</v>
      </c>
      <c r="AC29" s="11">
        <v>21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84</v>
      </c>
      <c r="C30" s="18" t="s">
        <v>84</v>
      </c>
      <c r="D30" s="19" t="s">
        <v>85</v>
      </c>
      <c r="E30" s="63">
        <v>0.33333333333333331</v>
      </c>
      <c r="F30" s="18">
        <v>178.71100000000001</v>
      </c>
      <c r="G30" s="18">
        <v>177.69499999999999</v>
      </c>
      <c r="H30" s="18">
        <v>2</v>
      </c>
      <c r="I30" s="18">
        <v>178.73099999999999</v>
      </c>
      <c r="J30" s="18">
        <v>177.67500000000001</v>
      </c>
      <c r="K30" s="18">
        <v>1.0549999999999999</v>
      </c>
      <c r="L30" s="18">
        <v>0.52700000000000002</v>
      </c>
      <c r="M30" s="18">
        <v>179.25800000000001</v>
      </c>
      <c r="N30" s="18" t="s">
        <v>194</v>
      </c>
      <c r="P30" s="18">
        <f t="shared" si="12"/>
        <v>105.5</v>
      </c>
      <c r="Q30" s="18">
        <f t="shared" si="14"/>
        <v>2.8</v>
      </c>
      <c r="R30" s="36" t="str">
        <f t="shared" si="5"/>
        <v/>
      </c>
      <c r="S30" s="36">
        <f t="shared" si="6"/>
        <v>29540</v>
      </c>
      <c r="T30" s="38">
        <f t="shared" si="0"/>
        <v>-29540</v>
      </c>
      <c r="U30" s="40">
        <f t="shared" si="13"/>
        <v>971875</v>
      </c>
      <c r="V30" s="18">
        <f t="shared" si="7"/>
        <v>28000</v>
      </c>
      <c r="W30" s="18">
        <f t="shared" si="8"/>
        <v>0</v>
      </c>
      <c r="AB30" s="8" t="s">
        <v>20</v>
      </c>
      <c r="AC30" s="11">
        <v>3</v>
      </c>
      <c r="AG30" s="18">
        <f t="shared" si="1"/>
        <v>1</v>
      </c>
      <c r="AH30" s="18">
        <f t="shared" si="2"/>
        <v>0</v>
      </c>
      <c r="AI30" s="18">
        <f t="shared" si="9"/>
        <v>0</v>
      </c>
      <c r="AJ30" s="18">
        <f t="shared" si="10"/>
        <v>1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83</v>
      </c>
      <c r="C31" s="18" t="s">
        <v>83</v>
      </c>
      <c r="D31" s="19" t="s">
        <v>125</v>
      </c>
      <c r="E31" s="63">
        <v>0.16666666666666666</v>
      </c>
      <c r="F31" s="18">
        <v>178.71100000000001</v>
      </c>
      <c r="G31" s="18">
        <v>179.035</v>
      </c>
      <c r="H31" s="18">
        <v>2</v>
      </c>
      <c r="I31" s="18">
        <v>178.691</v>
      </c>
      <c r="J31" s="18">
        <v>179.05500000000001</v>
      </c>
      <c r="K31" s="18">
        <v>0.36399999999999999</v>
      </c>
      <c r="L31" s="18">
        <v>0.182</v>
      </c>
      <c r="M31" s="18">
        <v>178.50899999999999</v>
      </c>
      <c r="N31" s="18" t="s">
        <v>204</v>
      </c>
      <c r="O31" s="18">
        <f t="shared" si="3"/>
        <v>18.2</v>
      </c>
      <c r="Q31" s="18">
        <f t="shared" si="14"/>
        <v>8.1999999999999993</v>
      </c>
      <c r="R31" s="36">
        <f t="shared" si="5"/>
        <v>14924</v>
      </c>
      <c r="S31" s="36" t="str">
        <f t="shared" si="6"/>
        <v/>
      </c>
      <c r="T31" s="38">
        <f t="shared" si="0"/>
        <v>14924</v>
      </c>
      <c r="U31" s="40">
        <f t="shared" si="13"/>
        <v>986799</v>
      </c>
      <c r="V31" s="18">
        <f t="shared" si="7"/>
        <v>82000</v>
      </c>
      <c r="W31" s="18">
        <f t="shared" si="8"/>
        <v>1</v>
      </c>
      <c r="AB31" s="8" t="s">
        <v>21</v>
      </c>
      <c r="AC31" s="16">
        <f>O114</f>
        <v>126.5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83</v>
      </c>
      <c r="C32" s="18" t="s">
        <v>83</v>
      </c>
      <c r="D32" s="19" t="s">
        <v>126</v>
      </c>
      <c r="E32" s="63">
        <v>0.33333333333333331</v>
      </c>
      <c r="F32" s="18">
        <v>179.34299999999999</v>
      </c>
      <c r="G32" s="18">
        <v>180.04599999999999</v>
      </c>
      <c r="H32" s="18">
        <v>2</v>
      </c>
      <c r="I32" s="18">
        <v>179.32300000000001</v>
      </c>
      <c r="J32" s="18">
        <v>180.066</v>
      </c>
      <c r="K32" s="18">
        <v>0.74199999999999999</v>
      </c>
      <c r="L32" s="18">
        <v>0.371</v>
      </c>
      <c r="M32" s="18">
        <v>178.952</v>
      </c>
      <c r="N32" s="18" t="s">
        <v>204</v>
      </c>
      <c r="O32" s="18">
        <f t="shared" si="3"/>
        <v>37.1</v>
      </c>
      <c r="Q32" s="18">
        <f t="shared" si="14"/>
        <v>4</v>
      </c>
      <c r="R32" s="36">
        <f t="shared" si="5"/>
        <v>14840</v>
      </c>
      <c r="S32" s="36" t="str">
        <f t="shared" si="6"/>
        <v/>
      </c>
      <c r="T32" s="38">
        <f t="shared" si="0"/>
        <v>14840</v>
      </c>
      <c r="U32" s="40">
        <f t="shared" si="13"/>
        <v>1001639</v>
      </c>
      <c r="V32" s="18">
        <f t="shared" si="7"/>
        <v>40000</v>
      </c>
      <c r="W32" s="18">
        <f t="shared" si="8"/>
        <v>1</v>
      </c>
      <c r="AB32" s="9" t="s">
        <v>0</v>
      </c>
      <c r="AC32" s="29">
        <f>ROUNDDOWN((AC20/AC19)*1,2)</f>
        <v>0.76</v>
      </c>
      <c r="AG32" s="18">
        <f t="shared" si="1"/>
        <v>0</v>
      </c>
      <c r="AH32" s="18">
        <f t="shared" si="2"/>
        <v>1</v>
      </c>
      <c r="AI32" s="18">
        <f t="shared" si="9"/>
        <v>1</v>
      </c>
      <c r="AJ32" s="18">
        <f t="shared" si="10"/>
        <v>0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83</v>
      </c>
      <c r="C33" s="18" t="s">
        <v>83</v>
      </c>
      <c r="D33" s="19" t="s">
        <v>127</v>
      </c>
      <c r="E33" s="63">
        <v>0.5</v>
      </c>
      <c r="F33" s="18">
        <v>179.34100000000001</v>
      </c>
      <c r="G33" s="18">
        <v>180.65799999999999</v>
      </c>
      <c r="H33" s="18">
        <v>2</v>
      </c>
      <c r="I33" s="58">
        <v>179.321</v>
      </c>
      <c r="J33" s="18">
        <v>180.678</v>
      </c>
      <c r="K33" s="18">
        <v>1.357</v>
      </c>
      <c r="L33" s="18">
        <v>0.67800000000000005</v>
      </c>
      <c r="M33" s="58">
        <v>178.643</v>
      </c>
      <c r="N33" s="18" t="s">
        <v>204</v>
      </c>
      <c r="O33" s="18">
        <f t="shared" si="3"/>
        <v>67.8</v>
      </c>
      <c r="Q33" s="18">
        <f t="shared" si="14"/>
        <v>2.2000000000000002</v>
      </c>
      <c r="R33" s="36">
        <f t="shared" si="5"/>
        <v>14916</v>
      </c>
      <c r="S33" s="36" t="str">
        <f t="shared" si="6"/>
        <v/>
      </c>
      <c r="T33" s="38">
        <f t="shared" si="0"/>
        <v>14916</v>
      </c>
      <c r="U33" s="40">
        <f t="shared" si="13"/>
        <v>1016555</v>
      </c>
      <c r="V33" s="18">
        <f t="shared" si="7"/>
        <v>22000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83</v>
      </c>
      <c r="C34" s="18" t="s">
        <v>83</v>
      </c>
      <c r="D34" s="19" t="s">
        <v>128</v>
      </c>
      <c r="E34" s="63">
        <v>0.5</v>
      </c>
      <c r="F34" s="18">
        <v>180.84899999999999</v>
      </c>
      <c r="G34" s="18">
        <v>181.72499999999999</v>
      </c>
      <c r="H34" s="18">
        <v>2</v>
      </c>
      <c r="I34" s="58">
        <v>180.82900000000001</v>
      </c>
      <c r="J34" s="18">
        <v>181.745</v>
      </c>
      <c r="K34" s="18">
        <v>0.91500000000000004</v>
      </c>
      <c r="L34" s="18">
        <v>0.45700000000000002</v>
      </c>
      <c r="M34" s="58">
        <v>180.37200000000001</v>
      </c>
      <c r="N34" s="18" t="s">
        <v>204</v>
      </c>
      <c r="O34" s="18">
        <f t="shared" si="3"/>
        <v>45.7</v>
      </c>
      <c r="Q34" s="18">
        <f t="shared" si="14"/>
        <v>3.2</v>
      </c>
      <c r="R34" s="36">
        <f t="shared" si="5"/>
        <v>14624</v>
      </c>
      <c r="S34" s="36" t="str">
        <f t="shared" si="6"/>
        <v/>
      </c>
      <c r="T34" s="38">
        <f t="shared" si="0"/>
        <v>14624</v>
      </c>
      <c r="U34" s="40">
        <f t="shared" si="13"/>
        <v>1031179</v>
      </c>
      <c r="V34" s="18">
        <f t="shared" si="7"/>
        <v>32000</v>
      </c>
      <c r="W34" s="18">
        <f t="shared" si="8"/>
        <v>1</v>
      </c>
      <c r="AB34" s="49" t="s">
        <v>72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1</v>
      </c>
      <c r="AJ34" s="18">
        <f t="shared" si="10"/>
        <v>0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83</v>
      </c>
      <c r="C35" s="18" t="s">
        <v>83</v>
      </c>
      <c r="D35" s="19" t="s">
        <v>129</v>
      </c>
      <c r="E35" s="63">
        <v>0.33333333333333331</v>
      </c>
      <c r="F35" s="18">
        <v>183.24799999999999</v>
      </c>
      <c r="G35" s="18">
        <v>183.98099999999999</v>
      </c>
      <c r="H35" s="18">
        <v>2</v>
      </c>
      <c r="I35" s="58">
        <v>183.22800000000001</v>
      </c>
      <c r="J35" s="18">
        <v>184.001</v>
      </c>
      <c r="K35" s="18">
        <v>0.77200000000000002</v>
      </c>
      <c r="L35" s="18">
        <v>0.38600000000000001</v>
      </c>
      <c r="M35" s="58">
        <v>182.84200000000001</v>
      </c>
      <c r="N35" s="18" t="s">
        <v>204</v>
      </c>
      <c r="O35" s="18">
        <f t="shared" si="3"/>
        <v>38.6</v>
      </c>
      <c r="Q35" s="18">
        <f t="shared" si="14"/>
        <v>3.8</v>
      </c>
      <c r="R35" s="36">
        <f t="shared" si="5"/>
        <v>14668</v>
      </c>
      <c r="S35" s="36" t="str">
        <f t="shared" si="6"/>
        <v/>
      </c>
      <c r="T35" s="38">
        <f t="shared" si="0"/>
        <v>14668</v>
      </c>
      <c r="U35" s="40">
        <f t="shared" si="13"/>
        <v>1045847</v>
      </c>
      <c r="V35" s="18">
        <f t="shared" si="7"/>
        <v>38000</v>
      </c>
      <c r="W35" s="18">
        <f t="shared" si="8"/>
        <v>1</v>
      </c>
      <c r="AB35" s="45" t="s">
        <v>73</v>
      </c>
      <c r="AC35" s="47">
        <v>0.01</v>
      </c>
      <c r="AD35" s="47">
        <v>0.02</v>
      </c>
      <c r="AE35" s="47">
        <v>0.03</v>
      </c>
      <c r="AG35" s="18">
        <f t="shared" si="1"/>
        <v>0</v>
      </c>
      <c r="AH35" s="18">
        <f t="shared" si="2"/>
        <v>1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83</v>
      </c>
      <c r="C36" s="18" t="s">
        <v>83</v>
      </c>
      <c r="D36" s="19" t="s">
        <v>130</v>
      </c>
      <c r="E36" s="63">
        <v>0.5</v>
      </c>
      <c r="F36" s="18">
        <v>183.72300000000001</v>
      </c>
      <c r="G36" s="18">
        <v>184.26499999999999</v>
      </c>
      <c r="H36" s="18">
        <v>2</v>
      </c>
      <c r="I36" s="58">
        <v>183.703</v>
      </c>
      <c r="J36" s="18">
        <v>184.285</v>
      </c>
      <c r="K36" s="18">
        <v>0.58099999999999996</v>
      </c>
      <c r="L36" s="18">
        <v>0.28999999999999998</v>
      </c>
      <c r="M36" s="58">
        <v>183.41300000000001</v>
      </c>
      <c r="N36" s="18" t="s">
        <v>204</v>
      </c>
      <c r="O36" s="18">
        <f t="shared" si="3"/>
        <v>29</v>
      </c>
      <c r="Q36" s="18">
        <f t="shared" si="14"/>
        <v>5.0999999999999996</v>
      </c>
      <c r="R36" s="36">
        <f t="shared" si="5"/>
        <v>14790</v>
      </c>
      <c r="S36" s="36" t="str">
        <f t="shared" si="6"/>
        <v/>
      </c>
      <c r="T36" s="38">
        <f t="shared" si="0"/>
        <v>14790</v>
      </c>
      <c r="U36" s="40">
        <f t="shared" si="13"/>
        <v>1060637</v>
      </c>
      <c r="V36" s="18">
        <f t="shared" si="7"/>
        <v>51000</v>
      </c>
      <c r="W36" s="18">
        <f t="shared" si="8"/>
        <v>1</v>
      </c>
      <c r="AB36" s="45" t="s">
        <v>74</v>
      </c>
      <c r="AC36" s="46">
        <v>203247</v>
      </c>
      <c r="AD36" s="46">
        <v>421370</v>
      </c>
      <c r="AE36" s="48">
        <v>636922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84</v>
      </c>
      <c r="C37" s="18" t="s">
        <v>83</v>
      </c>
      <c r="D37" s="19" t="s">
        <v>130</v>
      </c>
      <c r="E37" s="63">
        <v>0</v>
      </c>
      <c r="F37" s="18">
        <v>184.28</v>
      </c>
      <c r="G37" s="18">
        <v>184.71</v>
      </c>
      <c r="H37" s="18">
        <v>2</v>
      </c>
      <c r="I37" s="58">
        <v>184.26</v>
      </c>
      <c r="J37" s="18">
        <v>184.73</v>
      </c>
      <c r="K37" s="18">
        <v>0.46899999999999997</v>
      </c>
      <c r="L37" s="18">
        <v>0.23400000000000001</v>
      </c>
      <c r="M37" s="58">
        <v>184.02600000000001</v>
      </c>
      <c r="N37" s="18" t="s">
        <v>204</v>
      </c>
      <c r="O37" s="18">
        <f t="shared" si="3"/>
        <v>23.4</v>
      </c>
      <c r="Q37" s="18">
        <f t="shared" si="14"/>
        <v>6.3</v>
      </c>
      <c r="R37" s="36">
        <f t="shared" si="5"/>
        <v>14742</v>
      </c>
      <c r="S37" s="36" t="str">
        <f t="shared" si="6"/>
        <v/>
      </c>
      <c r="T37" s="38">
        <f t="shared" si="0"/>
        <v>14742</v>
      </c>
      <c r="U37" s="40">
        <f t="shared" si="13"/>
        <v>1075379</v>
      </c>
      <c r="V37" s="18">
        <f t="shared" si="7"/>
        <v>63000</v>
      </c>
      <c r="W37" s="18">
        <f t="shared" si="8"/>
        <v>1</v>
      </c>
      <c r="Z37" s="40">
        <f>T111</f>
        <v>636922</v>
      </c>
      <c r="AG37" s="18">
        <f t="shared" ref="AG37:AG68" si="15">IF(C37="B",1,0)</f>
        <v>0</v>
      </c>
      <c r="AH37" s="18">
        <f t="shared" ref="AH37:AH68" si="16">IF(C37="S",1,0)</f>
        <v>1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84</v>
      </c>
      <c r="C38" s="18" t="s">
        <v>83</v>
      </c>
      <c r="D38" s="19" t="s">
        <v>131</v>
      </c>
      <c r="E38" s="63">
        <v>0.5</v>
      </c>
      <c r="F38" s="18">
        <v>184.15299999999999</v>
      </c>
      <c r="G38" s="18">
        <v>184.82</v>
      </c>
      <c r="H38" s="18">
        <v>2</v>
      </c>
      <c r="I38" s="58">
        <v>184.13300000000001</v>
      </c>
      <c r="J38" s="18">
        <v>184.84</v>
      </c>
      <c r="K38" s="18">
        <v>0.70599999999999996</v>
      </c>
      <c r="L38" s="18">
        <v>0.35299999999999998</v>
      </c>
      <c r="M38" s="58">
        <v>183.78</v>
      </c>
      <c r="N38" s="18" t="s">
        <v>204</v>
      </c>
      <c r="O38" s="18">
        <f t="shared" si="3"/>
        <v>35.299999999999997</v>
      </c>
      <c r="Q38" s="18">
        <f t="shared" si="14"/>
        <v>4.2</v>
      </c>
      <c r="R38" s="36">
        <f t="shared" si="5"/>
        <v>14826</v>
      </c>
      <c r="S38" s="36" t="str">
        <f t="shared" si="6"/>
        <v/>
      </c>
      <c r="T38" s="38">
        <f t="shared" si="0"/>
        <v>14826</v>
      </c>
      <c r="U38" s="40">
        <f t="shared" si="13"/>
        <v>1090205</v>
      </c>
      <c r="V38" s="18">
        <f t="shared" si="7"/>
        <v>42000</v>
      </c>
      <c r="W38" s="18">
        <f t="shared" si="8"/>
        <v>1</v>
      </c>
      <c r="AG38" s="18">
        <f t="shared" si="15"/>
        <v>0</v>
      </c>
      <c r="AH38" s="18">
        <f t="shared" si="16"/>
        <v>1</v>
      </c>
      <c r="AI38" s="18">
        <f t="shared" si="9"/>
        <v>1</v>
      </c>
      <c r="AJ38" s="18">
        <f t="shared" si="10"/>
        <v>0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84</v>
      </c>
      <c r="C39" s="18" t="s">
        <v>84</v>
      </c>
      <c r="D39" s="19" t="s">
        <v>132</v>
      </c>
      <c r="E39" s="63">
        <v>0.66666666666666663</v>
      </c>
      <c r="F39" s="18">
        <v>183.96199999999999</v>
      </c>
      <c r="G39" s="18">
        <v>183.04400000000001</v>
      </c>
      <c r="H39" s="18">
        <v>2</v>
      </c>
      <c r="I39" s="58">
        <v>183.982</v>
      </c>
      <c r="J39" s="18">
        <v>183.024</v>
      </c>
      <c r="K39" s="18">
        <v>0.95699999999999996</v>
      </c>
      <c r="L39" s="18">
        <v>0.47799999999999998</v>
      </c>
      <c r="M39" s="58">
        <v>184.46</v>
      </c>
      <c r="N39" s="18" t="s">
        <v>204</v>
      </c>
      <c r="O39" s="18">
        <f t="shared" si="3"/>
        <v>47.8</v>
      </c>
      <c r="Q39" s="18">
        <f t="shared" si="14"/>
        <v>3.1</v>
      </c>
      <c r="R39" s="36">
        <f t="shared" si="5"/>
        <v>14818</v>
      </c>
      <c r="S39" s="36" t="str">
        <f t="shared" si="6"/>
        <v/>
      </c>
      <c r="T39" s="38">
        <f t="shared" si="0"/>
        <v>14818</v>
      </c>
      <c r="U39" s="40">
        <f t="shared" si="13"/>
        <v>1105023</v>
      </c>
      <c r="V39" s="18">
        <f t="shared" si="7"/>
        <v>31000</v>
      </c>
      <c r="W39" s="18">
        <f t="shared" si="8"/>
        <v>1</v>
      </c>
      <c r="AG39" s="18">
        <f t="shared" si="15"/>
        <v>1</v>
      </c>
      <c r="AH39" s="18">
        <f t="shared" si="16"/>
        <v>0</v>
      </c>
      <c r="AI39" s="18">
        <f t="shared" si="9"/>
        <v>1</v>
      </c>
      <c r="AJ39" s="18">
        <f t="shared" si="10"/>
        <v>0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84</v>
      </c>
      <c r="C40" s="18" t="s">
        <v>84</v>
      </c>
      <c r="D40" s="19" t="s">
        <v>133</v>
      </c>
      <c r="E40" s="63">
        <v>0.33333333333333331</v>
      </c>
      <c r="F40" s="18">
        <v>183.92699999999999</v>
      </c>
      <c r="G40" s="18">
        <v>182.608</v>
      </c>
      <c r="H40" s="18">
        <v>2</v>
      </c>
      <c r="I40" s="18">
        <v>183.947</v>
      </c>
      <c r="J40" s="18">
        <v>182.58799999999999</v>
      </c>
      <c r="K40" s="18">
        <v>1.359</v>
      </c>
      <c r="L40" s="18">
        <v>0.67900000000000005</v>
      </c>
      <c r="M40" s="18">
        <v>184.626</v>
      </c>
      <c r="N40" s="18" t="s">
        <v>194</v>
      </c>
      <c r="P40" s="18">
        <f t="shared" si="12"/>
        <v>135.9</v>
      </c>
      <c r="Q40" s="18">
        <f t="shared" si="14"/>
        <v>2.2000000000000002</v>
      </c>
      <c r="R40" s="36" t="str">
        <f t="shared" si="5"/>
        <v/>
      </c>
      <c r="S40" s="36">
        <f t="shared" si="6"/>
        <v>29898</v>
      </c>
      <c r="T40" s="38">
        <f t="shared" si="0"/>
        <v>-29898</v>
      </c>
      <c r="U40" s="40">
        <f t="shared" si="13"/>
        <v>1075125</v>
      </c>
      <c r="V40" s="18">
        <f t="shared" si="7"/>
        <v>22000</v>
      </c>
      <c r="W40" s="18">
        <f t="shared" si="8"/>
        <v>0</v>
      </c>
      <c r="AG40" s="18">
        <f t="shared" si="15"/>
        <v>1</v>
      </c>
      <c r="AH40" s="18">
        <f t="shared" si="16"/>
        <v>0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84</v>
      </c>
      <c r="C41" s="18" t="s">
        <v>84</v>
      </c>
      <c r="D41" s="19" t="s">
        <v>96</v>
      </c>
      <c r="E41" s="63">
        <v>0.66666666666666663</v>
      </c>
      <c r="F41" s="18">
        <v>182.958</v>
      </c>
      <c r="G41" s="18">
        <v>182.26599999999999</v>
      </c>
      <c r="H41" s="18">
        <v>2</v>
      </c>
      <c r="I41" s="18">
        <v>182.97800000000001</v>
      </c>
      <c r="J41" s="18">
        <v>182.24600000000001</v>
      </c>
      <c r="K41" s="18">
        <v>0.73099999999999998</v>
      </c>
      <c r="L41" s="18">
        <v>0.36499999999999999</v>
      </c>
      <c r="M41" s="18">
        <v>183.34299999999999</v>
      </c>
      <c r="N41" s="18" t="s">
        <v>204</v>
      </c>
      <c r="O41" s="18">
        <f t="shared" si="3"/>
        <v>36.5</v>
      </c>
      <c r="Q41" s="18">
        <f t="shared" si="14"/>
        <v>4.0999999999999996</v>
      </c>
      <c r="R41" s="36">
        <f t="shared" si="5"/>
        <v>14965</v>
      </c>
      <c r="S41" s="36" t="str">
        <f t="shared" si="6"/>
        <v/>
      </c>
      <c r="T41" s="38">
        <f t="shared" si="0"/>
        <v>14965</v>
      </c>
      <c r="U41" s="40">
        <f t="shared" si="13"/>
        <v>1090090</v>
      </c>
      <c r="V41" s="18">
        <f t="shared" si="7"/>
        <v>41000</v>
      </c>
      <c r="W41" s="18">
        <f t="shared" si="8"/>
        <v>1</v>
      </c>
      <c r="AG41" s="18">
        <f t="shared" si="15"/>
        <v>1</v>
      </c>
      <c r="AH41" s="18">
        <f t="shared" si="16"/>
        <v>0</v>
      </c>
      <c r="AI41" s="18">
        <f t="shared" si="9"/>
        <v>1</v>
      </c>
      <c r="AJ41" s="18">
        <f t="shared" si="10"/>
        <v>0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84</v>
      </c>
      <c r="C42" s="25" t="s">
        <v>83</v>
      </c>
      <c r="D42" s="30" t="s">
        <v>134</v>
      </c>
      <c r="E42" s="63">
        <v>0.33333333333333331</v>
      </c>
      <c r="F42" s="18">
        <v>182.59899999999999</v>
      </c>
      <c r="G42" s="18">
        <v>183.209</v>
      </c>
      <c r="H42" s="18">
        <v>2</v>
      </c>
      <c r="I42" s="18">
        <v>182.57900000000001</v>
      </c>
      <c r="J42" s="18">
        <v>183.22900000000001</v>
      </c>
      <c r="K42" s="18">
        <v>0.65</v>
      </c>
      <c r="L42" s="18">
        <v>0.32500000000000001</v>
      </c>
      <c r="M42" s="18">
        <v>182.25399999999999</v>
      </c>
      <c r="N42" s="18" t="s">
        <v>204</v>
      </c>
      <c r="O42" s="18">
        <f t="shared" si="3"/>
        <v>32.5</v>
      </c>
      <c r="Q42" s="18">
        <f t="shared" si="14"/>
        <v>4.5999999999999996</v>
      </c>
      <c r="R42" s="36">
        <f t="shared" si="5"/>
        <v>14950</v>
      </c>
      <c r="S42" s="36" t="str">
        <f t="shared" si="6"/>
        <v/>
      </c>
      <c r="T42" s="38">
        <f t="shared" si="0"/>
        <v>14950</v>
      </c>
      <c r="U42" s="40">
        <f t="shared" si="13"/>
        <v>1105040</v>
      </c>
      <c r="V42" s="18">
        <f t="shared" si="7"/>
        <v>46000</v>
      </c>
      <c r="W42" s="18">
        <f t="shared" si="8"/>
        <v>1</v>
      </c>
      <c r="AG42" s="18">
        <f t="shared" si="15"/>
        <v>0</v>
      </c>
      <c r="AH42" s="18">
        <f t="shared" si="16"/>
        <v>1</v>
      </c>
      <c r="AI42" s="18">
        <f t="shared" si="9"/>
        <v>1</v>
      </c>
      <c r="AJ42" s="18">
        <f t="shared" si="10"/>
        <v>0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84</v>
      </c>
      <c r="C43" s="18" t="s">
        <v>84</v>
      </c>
      <c r="D43" s="19" t="s">
        <v>135</v>
      </c>
      <c r="E43" s="63">
        <v>0.33333333333333331</v>
      </c>
      <c r="F43" s="18">
        <v>183.19200000000001</v>
      </c>
      <c r="G43" s="18">
        <v>182.06700000000001</v>
      </c>
      <c r="H43" s="18">
        <v>2</v>
      </c>
      <c r="I43" s="58">
        <v>183.21199999999999</v>
      </c>
      <c r="J43" s="18">
        <v>182.047</v>
      </c>
      <c r="K43" s="18">
        <v>1.1639999999999999</v>
      </c>
      <c r="L43" s="18">
        <v>0.58199999999999996</v>
      </c>
      <c r="M43" s="58">
        <v>183.79400000000001</v>
      </c>
      <c r="N43" s="18" t="s">
        <v>194</v>
      </c>
      <c r="P43" s="18">
        <f t="shared" si="12"/>
        <v>116.4</v>
      </c>
      <c r="Q43" s="18">
        <f t="shared" si="14"/>
        <v>2.5</v>
      </c>
      <c r="R43" s="36" t="str">
        <f t="shared" si="5"/>
        <v/>
      </c>
      <c r="S43" s="36">
        <f t="shared" si="6"/>
        <v>29100</v>
      </c>
      <c r="T43" s="38">
        <f t="shared" si="0"/>
        <v>-29100</v>
      </c>
      <c r="U43" s="40">
        <f t="shared" si="13"/>
        <v>1075940</v>
      </c>
      <c r="V43" s="18">
        <f t="shared" si="7"/>
        <v>25000</v>
      </c>
      <c r="W43" s="18">
        <f t="shared" si="8"/>
        <v>0</v>
      </c>
      <c r="AG43" s="18">
        <f t="shared" si="15"/>
        <v>1</v>
      </c>
      <c r="AH43" s="18">
        <f t="shared" si="16"/>
        <v>0</v>
      </c>
      <c r="AI43" s="18">
        <f t="shared" si="9"/>
        <v>0</v>
      </c>
      <c r="AJ43" s="18">
        <f t="shared" si="10"/>
        <v>1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84</v>
      </c>
      <c r="C44" s="18" t="s">
        <v>84</v>
      </c>
      <c r="D44" s="19" t="s">
        <v>136</v>
      </c>
      <c r="E44" s="63">
        <v>0.5</v>
      </c>
      <c r="F44" s="18">
        <v>182.054</v>
      </c>
      <c r="G44" s="18">
        <v>180.63200000000001</v>
      </c>
      <c r="H44" s="18">
        <v>2</v>
      </c>
      <c r="I44" s="58">
        <v>182.07400000000001</v>
      </c>
      <c r="J44" s="18">
        <v>180.61199999999999</v>
      </c>
      <c r="K44" s="18">
        <v>1.462</v>
      </c>
      <c r="L44" s="18">
        <v>0.73099999999999998</v>
      </c>
      <c r="M44" s="58">
        <v>182.80500000000001</v>
      </c>
      <c r="N44" s="18" t="s">
        <v>204</v>
      </c>
      <c r="O44" s="18">
        <f t="shared" si="3"/>
        <v>73.099999999999994</v>
      </c>
      <c r="Q44" s="18">
        <f t="shared" si="14"/>
        <v>2</v>
      </c>
      <c r="R44" s="36">
        <f t="shared" si="5"/>
        <v>14620</v>
      </c>
      <c r="S44" s="36" t="str">
        <f t="shared" si="6"/>
        <v/>
      </c>
      <c r="T44" s="38">
        <f t="shared" si="0"/>
        <v>14620</v>
      </c>
      <c r="U44" s="40">
        <f t="shared" si="13"/>
        <v>1090560</v>
      </c>
      <c r="V44" s="18">
        <f t="shared" si="7"/>
        <v>20000</v>
      </c>
      <c r="W44" s="18">
        <f t="shared" si="8"/>
        <v>1</v>
      </c>
      <c r="AG44" s="18">
        <f t="shared" si="15"/>
        <v>1</v>
      </c>
      <c r="AH44" s="18">
        <f t="shared" si="16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84</v>
      </c>
      <c r="C45" s="18" t="s">
        <v>84</v>
      </c>
      <c r="D45" s="19" t="s">
        <v>137</v>
      </c>
      <c r="E45" s="63">
        <v>0.5</v>
      </c>
      <c r="F45" s="18">
        <v>181.44499999999999</v>
      </c>
      <c r="G45" s="18">
        <v>179.51300000000001</v>
      </c>
      <c r="H45" s="18">
        <v>2</v>
      </c>
      <c r="I45" s="58">
        <v>181.465</v>
      </c>
      <c r="J45" s="18">
        <v>179.49299999999999</v>
      </c>
      <c r="K45" s="18">
        <v>1.972</v>
      </c>
      <c r="L45" s="18">
        <v>0.98599999999999999</v>
      </c>
      <c r="M45" s="58">
        <v>182.45099999999999</v>
      </c>
      <c r="N45" s="18" t="s">
        <v>204</v>
      </c>
      <c r="O45" s="18">
        <f t="shared" si="3"/>
        <v>98.6</v>
      </c>
      <c r="Q45" s="18">
        <f t="shared" si="14"/>
        <v>1.5</v>
      </c>
      <c r="R45" s="36">
        <f t="shared" si="5"/>
        <v>14790</v>
      </c>
      <c r="S45" s="36" t="str">
        <f t="shared" si="6"/>
        <v/>
      </c>
      <c r="T45" s="38">
        <f t="shared" si="0"/>
        <v>14790</v>
      </c>
      <c r="U45" s="40">
        <f t="shared" si="13"/>
        <v>1105350</v>
      </c>
      <c r="V45" s="18">
        <f t="shared" si="7"/>
        <v>15000</v>
      </c>
      <c r="W45" s="18">
        <f t="shared" si="8"/>
        <v>1</v>
      </c>
      <c r="AG45" s="18">
        <f t="shared" si="15"/>
        <v>1</v>
      </c>
      <c r="AH45" s="18">
        <f t="shared" si="16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84</v>
      </c>
      <c r="C46" s="18" t="s">
        <v>84</v>
      </c>
      <c r="D46" s="19" t="s">
        <v>97</v>
      </c>
      <c r="E46" s="63">
        <v>0.16666666666666666</v>
      </c>
      <c r="F46" s="18">
        <v>178.542</v>
      </c>
      <c r="G46" s="18">
        <v>177.71799999999999</v>
      </c>
      <c r="H46" s="18">
        <v>2</v>
      </c>
      <c r="I46" s="58">
        <v>178.56200000000001</v>
      </c>
      <c r="J46" s="18">
        <v>177.69800000000001</v>
      </c>
      <c r="K46" s="18">
        <v>0.86399999999999999</v>
      </c>
      <c r="L46" s="18">
        <v>0.432</v>
      </c>
      <c r="M46" s="58">
        <v>178.994</v>
      </c>
      <c r="N46" s="18" t="s">
        <v>204</v>
      </c>
      <c r="O46" s="18">
        <f t="shared" si="3"/>
        <v>43.2</v>
      </c>
      <c r="Q46" s="18">
        <f t="shared" si="14"/>
        <v>3.4</v>
      </c>
      <c r="R46" s="36">
        <f t="shared" si="5"/>
        <v>14688</v>
      </c>
      <c r="S46" s="36" t="str">
        <f t="shared" si="6"/>
        <v/>
      </c>
      <c r="T46" s="38">
        <f t="shared" si="0"/>
        <v>14688</v>
      </c>
      <c r="U46" s="40">
        <f t="shared" si="13"/>
        <v>1120038</v>
      </c>
      <c r="V46" s="18">
        <f t="shared" si="7"/>
        <v>34000</v>
      </c>
      <c r="W46" s="18">
        <f t="shared" si="8"/>
        <v>1</v>
      </c>
      <c r="AG46" s="18">
        <f t="shared" si="15"/>
        <v>1</v>
      </c>
      <c r="AH46" s="18">
        <f t="shared" si="16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83</v>
      </c>
      <c r="C47" s="18" t="s">
        <v>83</v>
      </c>
      <c r="D47" s="19" t="s">
        <v>138</v>
      </c>
      <c r="E47" s="63">
        <v>0.33333333333333331</v>
      </c>
      <c r="F47" s="18">
        <v>176.57300000000001</v>
      </c>
      <c r="G47" s="18">
        <v>177.55199999999999</v>
      </c>
      <c r="H47" s="18">
        <v>2</v>
      </c>
      <c r="I47" s="18">
        <v>176.553</v>
      </c>
      <c r="J47" s="18">
        <v>177.572</v>
      </c>
      <c r="K47" s="18">
        <v>1.0189999999999999</v>
      </c>
      <c r="L47" s="18">
        <v>0.50900000000000001</v>
      </c>
      <c r="M47" s="18">
        <v>176.04400000000001</v>
      </c>
      <c r="N47" s="18" t="s">
        <v>204</v>
      </c>
      <c r="O47" s="18">
        <f t="shared" si="3"/>
        <v>50.9</v>
      </c>
      <c r="Q47" s="18">
        <f t="shared" si="14"/>
        <v>2.9</v>
      </c>
      <c r="R47" s="36">
        <f t="shared" si="5"/>
        <v>14761</v>
      </c>
      <c r="S47" s="36" t="str">
        <f t="shared" si="6"/>
        <v/>
      </c>
      <c r="T47" s="38">
        <f t="shared" si="0"/>
        <v>14761</v>
      </c>
      <c r="U47" s="40">
        <f t="shared" si="13"/>
        <v>1134799</v>
      </c>
      <c r="V47" s="18">
        <f t="shared" si="7"/>
        <v>29000</v>
      </c>
      <c r="W47" s="18">
        <f t="shared" si="8"/>
        <v>1</v>
      </c>
      <c r="AG47" s="18">
        <f t="shared" si="15"/>
        <v>0</v>
      </c>
      <c r="AH47" s="18">
        <f t="shared" si="16"/>
        <v>1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83</v>
      </c>
      <c r="C48" s="18" t="s">
        <v>83</v>
      </c>
      <c r="D48" s="19" t="s">
        <v>139</v>
      </c>
      <c r="E48" s="63">
        <v>0.66666666666666663</v>
      </c>
      <c r="F48" s="18">
        <v>177.691</v>
      </c>
      <c r="G48" s="18">
        <v>178.684</v>
      </c>
      <c r="H48" s="18">
        <v>2</v>
      </c>
      <c r="I48" s="58">
        <v>177.67099999999999</v>
      </c>
      <c r="J48" s="18">
        <v>178.70400000000001</v>
      </c>
      <c r="K48" s="18">
        <v>1.0329999999999999</v>
      </c>
      <c r="L48" s="18">
        <v>0.51600000000000001</v>
      </c>
      <c r="M48" s="58">
        <v>177.155</v>
      </c>
      <c r="N48" s="18" t="s">
        <v>204</v>
      </c>
      <c r="O48" s="18">
        <f t="shared" si="3"/>
        <v>51.6</v>
      </c>
      <c r="Q48" s="18">
        <f t="shared" si="14"/>
        <v>2.9</v>
      </c>
      <c r="R48" s="36">
        <f t="shared" si="5"/>
        <v>14964</v>
      </c>
      <c r="S48" s="36" t="str">
        <f t="shared" si="6"/>
        <v/>
      </c>
      <c r="T48" s="38">
        <f t="shared" si="0"/>
        <v>14964</v>
      </c>
      <c r="U48" s="40">
        <f t="shared" si="13"/>
        <v>1149763</v>
      </c>
      <c r="V48" s="18">
        <f t="shared" si="7"/>
        <v>29000</v>
      </c>
      <c r="W48" s="18">
        <f t="shared" si="8"/>
        <v>1</v>
      </c>
      <c r="AG48" s="18">
        <f t="shared" si="15"/>
        <v>0</v>
      </c>
      <c r="AH48" s="18">
        <f t="shared" si="16"/>
        <v>1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83</v>
      </c>
      <c r="C49" s="18" t="s">
        <v>83</v>
      </c>
      <c r="D49" s="19" t="s">
        <v>140</v>
      </c>
      <c r="E49" s="63">
        <v>0.16666666666666666</v>
      </c>
      <c r="F49" s="18">
        <v>177.50200000000001</v>
      </c>
      <c r="G49" s="18">
        <v>177.99799999999999</v>
      </c>
      <c r="H49" s="18">
        <v>2</v>
      </c>
      <c r="I49" s="58">
        <v>177.482</v>
      </c>
      <c r="J49" s="18">
        <v>178.018</v>
      </c>
      <c r="K49" s="18">
        <v>0.53600000000000003</v>
      </c>
      <c r="L49" s="18">
        <v>0.26800000000000002</v>
      </c>
      <c r="M49" s="58">
        <v>177.214</v>
      </c>
      <c r="N49" s="18" t="s">
        <v>204</v>
      </c>
      <c r="O49" s="18">
        <f t="shared" si="3"/>
        <v>26.8</v>
      </c>
      <c r="Q49" s="18">
        <f t="shared" si="14"/>
        <v>5.5</v>
      </c>
      <c r="R49" s="36">
        <f t="shared" si="5"/>
        <v>14740</v>
      </c>
      <c r="S49" s="36" t="str">
        <f t="shared" si="6"/>
        <v/>
      </c>
      <c r="T49" s="38">
        <f t="shared" si="0"/>
        <v>14740</v>
      </c>
      <c r="U49" s="40">
        <f t="shared" si="13"/>
        <v>1164503</v>
      </c>
      <c r="V49" s="18">
        <f t="shared" si="7"/>
        <v>55000</v>
      </c>
      <c r="W49" s="18">
        <f t="shared" si="8"/>
        <v>1</v>
      </c>
      <c r="AG49" s="18">
        <f t="shared" si="15"/>
        <v>0</v>
      </c>
      <c r="AH49" s="18">
        <f t="shared" si="16"/>
        <v>1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84</v>
      </c>
      <c r="C50" s="18" t="s">
        <v>83</v>
      </c>
      <c r="D50" s="19" t="s">
        <v>141</v>
      </c>
      <c r="E50" s="63">
        <v>0.33333333333333331</v>
      </c>
      <c r="F50" s="18">
        <v>178.316</v>
      </c>
      <c r="G50" s="18">
        <v>179.00200000000001</v>
      </c>
      <c r="H50" s="18">
        <v>2</v>
      </c>
      <c r="I50" s="58">
        <v>178.29599999999999</v>
      </c>
      <c r="J50" s="18">
        <v>179.02199999999999</v>
      </c>
      <c r="K50" s="18">
        <v>0.72499999999999998</v>
      </c>
      <c r="L50" s="18">
        <v>0.36199999999999999</v>
      </c>
      <c r="M50" s="58">
        <v>177.934</v>
      </c>
      <c r="N50" s="18" t="s">
        <v>204</v>
      </c>
      <c r="O50" s="18">
        <f t="shared" si="3"/>
        <v>36.200000000000003</v>
      </c>
      <c r="Q50" s="18">
        <f t="shared" si="14"/>
        <v>4.0999999999999996</v>
      </c>
      <c r="R50" s="36">
        <f t="shared" si="5"/>
        <v>14842</v>
      </c>
      <c r="S50" s="36" t="str">
        <f t="shared" si="6"/>
        <v/>
      </c>
      <c r="T50" s="38">
        <f t="shared" si="0"/>
        <v>14842</v>
      </c>
      <c r="U50" s="40">
        <f t="shared" si="13"/>
        <v>1179345</v>
      </c>
      <c r="V50" s="18">
        <f t="shared" si="7"/>
        <v>41000</v>
      </c>
      <c r="W50" s="18">
        <f t="shared" si="8"/>
        <v>1</v>
      </c>
      <c r="AG50" s="18">
        <f t="shared" si="15"/>
        <v>0</v>
      </c>
      <c r="AH50" s="18">
        <f t="shared" si="16"/>
        <v>1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83</v>
      </c>
      <c r="C51" s="18" t="s">
        <v>84</v>
      </c>
      <c r="D51" s="30" t="s">
        <v>142</v>
      </c>
      <c r="E51" s="63">
        <v>0</v>
      </c>
      <c r="F51" s="18">
        <v>178.08199999999999</v>
      </c>
      <c r="G51" s="18">
        <v>177.51499999999999</v>
      </c>
      <c r="H51" s="18">
        <v>2</v>
      </c>
      <c r="I51" s="58">
        <v>178.102</v>
      </c>
      <c r="J51" s="18">
        <v>177.495</v>
      </c>
      <c r="K51" s="18">
        <v>0.60599999999999998</v>
      </c>
      <c r="L51" s="18">
        <v>0.30299999999999999</v>
      </c>
      <c r="M51" s="58">
        <v>178.405</v>
      </c>
      <c r="N51" s="18" t="s">
        <v>204</v>
      </c>
      <c r="O51" s="18">
        <f t="shared" si="3"/>
        <v>30.3</v>
      </c>
      <c r="Q51" s="18">
        <f t="shared" si="14"/>
        <v>4.9000000000000004</v>
      </c>
      <c r="R51" s="36">
        <f t="shared" si="5"/>
        <v>14847</v>
      </c>
      <c r="S51" s="36" t="str">
        <f t="shared" si="6"/>
        <v/>
      </c>
      <c r="T51" s="38">
        <f t="shared" si="0"/>
        <v>14847</v>
      </c>
      <c r="U51" s="40">
        <f t="shared" si="13"/>
        <v>1194192</v>
      </c>
      <c r="V51" s="18">
        <f t="shared" si="7"/>
        <v>49000</v>
      </c>
      <c r="W51" s="18">
        <f t="shared" si="8"/>
        <v>1</v>
      </c>
      <c r="AG51" s="18">
        <f t="shared" si="15"/>
        <v>1</v>
      </c>
      <c r="AH51" s="18">
        <f t="shared" si="16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83</v>
      </c>
      <c r="C52" s="18" t="s">
        <v>83</v>
      </c>
      <c r="D52" s="30" t="s">
        <v>143</v>
      </c>
      <c r="E52" s="63">
        <v>0.33333333333333331</v>
      </c>
      <c r="F52" s="18">
        <v>177.083</v>
      </c>
      <c r="G52" s="18">
        <v>179.57300000000001</v>
      </c>
      <c r="H52" s="18">
        <v>2</v>
      </c>
      <c r="I52" s="58">
        <v>177.06299999999999</v>
      </c>
      <c r="J52" s="18">
        <v>179.59299999999999</v>
      </c>
      <c r="K52" s="18">
        <v>2.5299999999999998</v>
      </c>
      <c r="L52" s="18">
        <v>1.2649999999999999</v>
      </c>
      <c r="M52" s="58">
        <v>175.798</v>
      </c>
      <c r="N52" s="18" t="s">
        <v>204</v>
      </c>
      <c r="O52" s="18">
        <f t="shared" si="3"/>
        <v>126.5</v>
      </c>
      <c r="Q52" s="18">
        <f t="shared" si="14"/>
        <v>1.1000000000000001</v>
      </c>
      <c r="R52" s="36">
        <f t="shared" si="5"/>
        <v>13915</v>
      </c>
      <c r="S52" s="36" t="str">
        <f t="shared" si="6"/>
        <v/>
      </c>
      <c r="T52" s="38">
        <f t="shared" si="0"/>
        <v>13915</v>
      </c>
      <c r="U52" s="40">
        <f t="shared" si="13"/>
        <v>1208107</v>
      </c>
      <c r="V52" s="18">
        <f t="shared" si="7"/>
        <v>11000</v>
      </c>
      <c r="W52" s="18">
        <f t="shared" si="8"/>
        <v>1</v>
      </c>
      <c r="AG52" s="18">
        <f t="shared" si="15"/>
        <v>0</v>
      </c>
      <c r="AH52" s="18">
        <f t="shared" si="16"/>
        <v>1</v>
      </c>
      <c r="AI52" s="18">
        <f t="shared" si="9"/>
        <v>1</v>
      </c>
      <c r="AJ52" s="18">
        <f t="shared" si="10"/>
        <v>0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83</v>
      </c>
      <c r="C53" s="18" t="s">
        <v>83</v>
      </c>
      <c r="D53" s="30" t="s">
        <v>144</v>
      </c>
      <c r="E53" s="63">
        <v>0.5</v>
      </c>
      <c r="F53" s="18">
        <v>178.768</v>
      </c>
      <c r="G53" s="18">
        <v>179.98599999999999</v>
      </c>
      <c r="H53" s="18">
        <v>2</v>
      </c>
      <c r="I53" s="58">
        <v>178.74799999999999</v>
      </c>
      <c r="J53" s="18">
        <v>180.006</v>
      </c>
      <c r="K53" s="18">
        <v>1.258</v>
      </c>
      <c r="L53" s="18">
        <v>0.629</v>
      </c>
      <c r="M53" s="58">
        <v>178.119</v>
      </c>
      <c r="N53" s="18" t="s">
        <v>204</v>
      </c>
      <c r="O53" s="18">
        <f t="shared" si="3"/>
        <v>62.9</v>
      </c>
      <c r="Q53" s="18">
        <f t="shared" si="14"/>
        <v>2.2999999999999998</v>
      </c>
      <c r="R53" s="36">
        <f t="shared" si="5"/>
        <v>14467</v>
      </c>
      <c r="S53" s="36" t="str">
        <f t="shared" si="6"/>
        <v/>
      </c>
      <c r="T53" s="38">
        <f t="shared" si="0"/>
        <v>14467</v>
      </c>
      <c r="U53" s="40">
        <f t="shared" si="13"/>
        <v>1222574</v>
      </c>
      <c r="V53" s="18">
        <f t="shared" si="7"/>
        <v>23000</v>
      </c>
      <c r="W53" s="18">
        <f t="shared" si="8"/>
        <v>1</v>
      </c>
      <c r="AG53" s="18">
        <f t="shared" si="15"/>
        <v>0</v>
      </c>
      <c r="AH53" s="18">
        <f t="shared" si="16"/>
        <v>1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83</v>
      </c>
      <c r="C54" s="18" t="s">
        <v>83</v>
      </c>
      <c r="D54" s="30" t="s">
        <v>145</v>
      </c>
      <c r="E54" s="63">
        <v>0.66666666666666663</v>
      </c>
      <c r="F54" s="18">
        <v>179.21199999999999</v>
      </c>
      <c r="G54" s="18">
        <v>180.18</v>
      </c>
      <c r="H54" s="18">
        <v>2</v>
      </c>
      <c r="I54" s="58">
        <v>179.19200000000001</v>
      </c>
      <c r="J54" s="18">
        <v>180.2</v>
      </c>
      <c r="K54" s="18">
        <v>1.0069999999999999</v>
      </c>
      <c r="L54" s="18">
        <v>0.503</v>
      </c>
      <c r="M54" s="58">
        <v>178.68899999999999</v>
      </c>
      <c r="N54" s="18" t="s">
        <v>204</v>
      </c>
      <c r="O54" s="18">
        <f t="shared" si="3"/>
        <v>50.3</v>
      </c>
      <c r="Q54" s="18">
        <f t="shared" si="14"/>
        <v>2.9</v>
      </c>
      <c r="R54" s="36">
        <f t="shared" si="5"/>
        <v>14587</v>
      </c>
      <c r="S54" s="36" t="str">
        <f t="shared" si="6"/>
        <v/>
      </c>
      <c r="T54" s="38">
        <f t="shared" si="0"/>
        <v>14587</v>
      </c>
      <c r="U54" s="40">
        <f t="shared" si="13"/>
        <v>1237161</v>
      </c>
      <c r="V54" s="18">
        <f t="shared" si="7"/>
        <v>29000</v>
      </c>
      <c r="W54" s="18">
        <f t="shared" si="8"/>
        <v>1</v>
      </c>
      <c r="AG54" s="18">
        <f t="shared" si="15"/>
        <v>0</v>
      </c>
      <c r="AH54" s="18">
        <f t="shared" si="16"/>
        <v>1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83</v>
      </c>
      <c r="C55" s="18" t="s">
        <v>83</v>
      </c>
      <c r="D55" s="30" t="s">
        <v>99</v>
      </c>
      <c r="E55" s="63">
        <v>0.33333333333333331</v>
      </c>
      <c r="F55" s="18">
        <v>186.238</v>
      </c>
      <c r="G55" s="18">
        <v>187.30799999999999</v>
      </c>
      <c r="H55" s="18">
        <v>2</v>
      </c>
      <c r="I55" s="18">
        <v>186.21799999999999</v>
      </c>
      <c r="J55" s="18">
        <v>187.328</v>
      </c>
      <c r="K55" s="18">
        <v>1.1100000000000001</v>
      </c>
      <c r="L55" s="18">
        <v>0.55500000000000005</v>
      </c>
      <c r="M55" s="18">
        <v>185.66300000000001</v>
      </c>
      <c r="N55" s="18" t="s">
        <v>204</v>
      </c>
      <c r="O55" s="18">
        <f t="shared" si="3"/>
        <v>55.5</v>
      </c>
      <c r="Q55" s="18">
        <f t="shared" si="14"/>
        <v>2.7</v>
      </c>
      <c r="R55" s="36">
        <f t="shared" si="5"/>
        <v>14985</v>
      </c>
      <c r="S55" s="36" t="str">
        <f t="shared" si="6"/>
        <v/>
      </c>
      <c r="T55" s="38">
        <f t="shared" si="0"/>
        <v>14985</v>
      </c>
      <c r="U55" s="40">
        <f t="shared" si="13"/>
        <v>1252146</v>
      </c>
      <c r="V55" s="18">
        <f t="shared" si="7"/>
        <v>27000</v>
      </c>
      <c r="W55" s="18">
        <f t="shared" si="8"/>
        <v>1</v>
      </c>
      <c r="AG55" s="18">
        <f t="shared" si="15"/>
        <v>0</v>
      </c>
      <c r="AH55" s="18">
        <f t="shared" si="16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84</v>
      </c>
      <c r="C56" s="18" t="s">
        <v>84</v>
      </c>
      <c r="D56" s="30" t="s">
        <v>146</v>
      </c>
      <c r="E56" s="63">
        <v>0.33333333333333331</v>
      </c>
      <c r="F56" s="18">
        <v>187.315</v>
      </c>
      <c r="G56" s="18">
        <v>186.75899999999999</v>
      </c>
      <c r="H56" s="18">
        <v>2</v>
      </c>
      <c r="I56" s="18">
        <v>187.33500000000001</v>
      </c>
      <c r="J56" s="18">
        <v>186.739</v>
      </c>
      <c r="K56" s="18">
        <v>0.59599999999999997</v>
      </c>
      <c r="L56" s="18">
        <v>0.29799999999999999</v>
      </c>
      <c r="M56" s="18">
        <v>187.63300000000001</v>
      </c>
      <c r="N56" s="18" t="s">
        <v>204</v>
      </c>
      <c r="O56" s="18">
        <f t="shared" si="3"/>
        <v>29.8</v>
      </c>
      <c r="Q56" s="18">
        <f t="shared" si="14"/>
        <v>5</v>
      </c>
      <c r="R56" s="36">
        <f t="shared" si="5"/>
        <v>14900</v>
      </c>
      <c r="S56" s="36" t="str">
        <f t="shared" si="6"/>
        <v/>
      </c>
      <c r="T56" s="38">
        <f t="shared" si="0"/>
        <v>14900</v>
      </c>
      <c r="U56" s="40">
        <f t="shared" si="13"/>
        <v>1267046</v>
      </c>
      <c r="V56" s="18">
        <f t="shared" si="7"/>
        <v>50000</v>
      </c>
      <c r="W56" s="18">
        <f t="shared" si="8"/>
        <v>1</v>
      </c>
      <c r="AG56" s="18">
        <f t="shared" si="15"/>
        <v>1</v>
      </c>
      <c r="AH56" s="18">
        <f t="shared" si="16"/>
        <v>0</v>
      </c>
      <c r="AI56" s="18">
        <f t="shared" si="9"/>
        <v>1</v>
      </c>
      <c r="AJ56" s="18">
        <f t="shared" si="10"/>
        <v>0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84</v>
      </c>
      <c r="C57" s="18" t="s">
        <v>84</v>
      </c>
      <c r="D57" s="30" t="s">
        <v>147</v>
      </c>
      <c r="E57" s="63">
        <v>0.66666666666666663</v>
      </c>
      <c r="F57" s="18">
        <v>187.34100000000001</v>
      </c>
      <c r="G57" s="18">
        <v>186.803</v>
      </c>
      <c r="H57" s="18">
        <v>2</v>
      </c>
      <c r="I57" s="18">
        <v>187.36099999999999</v>
      </c>
      <c r="J57" s="18">
        <v>186.78299999999999</v>
      </c>
      <c r="K57" s="18">
        <v>0.57799999999999996</v>
      </c>
      <c r="L57" s="18">
        <v>0.28899999999999998</v>
      </c>
      <c r="M57" s="18">
        <v>187.65</v>
      </c>
      <c r="N57" s="18" t="s">
        <v>204</v>
      </c>
      <c r="O57" s="18">
        <f t="shared" si="3"/>
        <v>28.9</v>
      </c>
      <c r="Q57" s="18">
        <f t="shared" si="14"/>
        <v>5.0999999999999996</v>
      </c>
      <c r="R57" s="36">
        <f t="shared" si="5"/>
        <v>14739</v>
      </c>
      <c r="S57" s="36" t="str">
        <f t="shared" si="6"/>
        <v/>
      </c>
      <c r="T57" s="38">
        <f t="shared" si="0"/>
        <v>14739</v>
      </c>
      <c r="U57" s="40">
        <f t="shared" si="13"/>
        <v>1281785</v>
      </c>
      <c r="V57" s="18">
        <f t="shared" si="7"/>
        <v>51000</v>
      </c>
      <c r="W57" s="18">
        <f t="shared" si="8"/>
        <v>1</v>
      </c>
      <c r="AG57" s="18">
        <f t="shared" si="15"/>
        <v>1</v>
      </c>
      <c r="AH57" s="18">
        <f t="shared" si="16"/>
        <v>0</v>
      </c>
      <c r="AI57" s="18">
        <f t="shared" si="9"/>
        <v>1</v>
      </c>
      <c r="AJ57" s="18">
        <f t="shared" si="10"/>
        <v>0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83</v>
      </c>
      <c r="C58" s="18" t="s">
        <v>84</v>
      </c>
      <c r="D58" s="30" t="s">
        <v>148</v>
      </c>
      <c r="E58" s="63">
        <v>0.33333333333333331</v>
      </c>
      <c r="F58" s="18">
        <v>185.80099999999999</v>
      </c>
      <c r="G58" s="18">
        <v>184.41300000000001</v>
      </c>
      <c r="H58" s="18">
        <v>2</v>
      </c>
      <c r="I58" s="18">
        <v>185.821</v>
      </c>
      <c r="J58" s="18">
        <v>184.393</v>
      </c>
      <c r="K58" s="18">
        <v>1.4279999999999999</v>
      </c>
      <c r="L58" s="18">
        <v>0.71399999999999997</v>
      </c>
      <c r="M58" s="18">
        <v>186.535</v>
      </c>
      <c r="N58" s="18" t="s">
        <v>204</v>
      </c>
      <c r="O58" s="18">
        <f t="shared" si="3"/>
        <v>71.400000000000006</v>
      </c>
      <c r="Q58" s="18">
        <f t="shared" si="14"/>
        <v>2.1</v>
      </c>
      <c r="R58" s="36">
        <f t="shared" si="5"/>
        <v>14994</v>
      </c>
      <c r="S58" s="36" t="str">
        <f t="shared" si="6"/>
        <v/>
      </c>
      <c r="T58" s="38">
        <f t="shared" si="0"/>
        <v>14994</v>
      </c>
      <c r="U58" s="40">
        <f t="shared" si="13"/>
        <v>1296779</v>
      </c>
      <c r="V58" s="18">
        <f t="shared" si="7"/>
        <v>21000</v>
      </c>
      <c r="W58" s="18">
        <f t="shared" si="8"/>
        <v>1</v>
      </c>
      <c r="AG58" s="18">
        <f t="shared" si="15"/>
        <v>1</v>
      </c>
      <c r="AH58" s="18">
        <f t="shared" si="16"/>
        <v>0</v>
      </c>
      <c r="AI58" s="18">
        <f t="shared" si="9"/>
        <v>1</v>
      </c>
      <c r="AJ58" s="18">
        <f t="shared" si="10"/>
        <v>0</v>
      </c>
      <c r="AK58" s="18">
        <f t="shared" si="11"/>
        <v>0</v>
      </c>
    </row>
    <row r="59" spans="1:37" ht="20.100000000000001" customHeight="1">
      <c r="A59" s="33">
        <v>55</v>
      </c>
      <c r="B59" s="18" t="s">
        <v>83</v>
      </c>
      <c r="C59" s="18" t="s">
        <v>83</v>
      </c>
      <c r="D59" s="30" t="s">
        <v>149</v>
      </c>
      <c r="E59" s="63">
        <v>0.16666666666666666</v>
      </c>
      <c r="F59" s="18">
        <v>186.16399999999999</v>
      </c>
      <c r="G59" s="18">
        <v>186.715</v>
      </c>
      <c r="H59" s="18">
        <v>2</v>
      </c>
      <c r="I59" s="18">
        <v>186.14400000000001</v>
      </c>
      <c r="J59" s="18">
        <v>186.73500000000001</v>
      </c>
      <c r="K59" s="18">
        <v>0.59099999999999997</v>
      </c>
      <c r="L59" s="18">
        <v>0.29499999999999998</v>
      </c>
      <c r="M59" s="18">
        <v>185.84899999999999</v>
      </c>
      <c r="N59" s="18" t="s">
        <v>204</v>
      </c>
      <c r="O59" s="18">
        <f t="shared" si="3"/>
        <v>29.5</v>
      </c>
      <c r="Q59" s="18">
        <f t="shared" si="14"/>
        <v>5</v>
      </c>
      <c r="R59" s="36">
        <f t="shared" si="5"/>
        <v>14750</v>
      </c>
      <c r="S59" s="36" t="str">
        <f t="shared" si="6"/>
        <v/>
      </c>
      <c r="T59" s="38">
        <f t="shared" si="0"/>
        <v>14750</v>
      </c>
      <c r="U59" s="40">
        <f t="shared" si="13"/>
        <v>1311529</v>
      </c>
      <c r="V59" s="18">
        <f t="shared" si="7"/>
        <v>50000</v>
      </c>
      <c r="W59" s="18">
        <f t="shared" si="8"/>
        <v>1</v>
      </c>
      <c r="AG59" s="18">
        <f t="shared" si="15"/>
        <v>0</v>
      </c>
      <c r="AH59" s="18">
        <f t="shared" si="16"/>
        <v>1</v>
      </c>
      <c r="AI59" s="18">
        <f t="shared" si="9"/>
        <v>1</v>
      </c>
      <c r="AJ59" s="18">
        <f t="shared" si="10"/>
        <v>0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83</v>
      </c>
      <c r="C60" s="18" t="s">
        <v>83</v>
      </c>
      <c r="D60" s="30" t="s">
        <v>150</v>
      </c>
      <c r="E60" s="63">
        <v>0.16666666666666666</v>
      </c>
      <c r="F60" s="18">
        <v>186.14599999999999</v>
      </c>
      <c r="G60" s="18">
        <v>187.82400000000001</v>
      </c>
      <c r="H60" s="18">
        <v>2</v>
      </c>
      <c r="I60" s="18">
        <v>186.126</v>
      </c>
      <c r="J60" s="18">
        <v>187.84399999999999</v>
      </c>
      <c r="K60" s="18">
        <v>1.7170000000000001</v>
      </c>
      <c r="L60" s="18">
        <v>0.85799999999999998</v>
      </c>
      <c r="M60" s="18">
        <v>185.268</v>
      </c>
      <c r="N60" s="18" t="s">
        <v>204</v>
      </c>
      <c r="O60" s="18">
        <f t="shared" si="3"/>
        <v>85.8</v>
      </c>
      <c r="Q60" s="18">
        <f t="shared" si="14"/>
        <v>1.7</v>
      </c>
      <c r="R60" s="36">
        <f t="shared" si="5"/>
        <v>14586</v>
      </c>
      <c r="S60" s="36" t="str">
        <f t="shared" si="6"/>
        <v/>
      </c>
      <c r="T60" s="38">
        <f t="shared" si="0"/>
        <v>14586</v>
      </c>
      <c r="U60" s="40">
        <f t="shared" si="13"/>
        <v>1326115</v>
      </c>
      <c r="V60" s="18">
        <f t="shared" si="7"/>
        <v>17000</v>
      </c>
      <c r="W60" s="18">
        <f t="shared" si="8"/>
        <v>1</v>
      </c>
      <c r="AG60" s="18">
        <f t="shared" si="15"/>
        <v>0</v>
      </c>
      <c r="AH60" s="18">
        <f t="shared" si="16"/>
        <v>1</v>
      </c>
      <c r="AI60" s="18">
        <f t="shared" si="9"/>
        <v>1</v>
      </c>
      <c r="AJ60" s="18">
        <f t="shared" si="10"/>
        <v>0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84</v>
      </c>
      <c r="C61" s="18" t="s">
        <v>84</v>
      </c>
      <c r="D61" s="30" t="s">
        <v>151</v>
      </c>
      <c r="E61" s="63">
        <v>0.33333333333333331</v>
      </c>
      <c r="F61" s="18">
        <v>188.654</v>
      </c>
      <c r="G61" s="18">
        <v>187.501</v>
      </c>
      <c r="H61" s="18">
        <v>2</v>
      </c>
      <c r="I61" s="18">
        <v>188.67400000000001</v>
      </c>
      <c r="J61" s="18">
        <v>187.48099999999999</v>
      </c>
      <c r="K61" s="18">
        <v>1.1930000000000001</v>
      </c>
      <c r="L61" s="18">
        <v>0.59599999999999997</v>
      </c>
      <c r="M61" s="18">
        <v>189.27</v>
      </c>
      <c r="N61" s="18" t="s">
        <v>204</v>
      </c>
      <c r="O61" s="18">
        <f t="shared" si="3"/>
        <v>59.6</v>
      </c>
      <c r="Q61" s="18">
        <f t="shared" si="14"/>
        <v>2.5</v>
      </c>
      <c r="R61" s="36">
        <f t="shared" si="5"/>
        <v>14900</v>
      </c>
      <c r="S61" s="36" t="str">
        <f t="shared" si="6"/>
        <v/>
      </c>
      <c r="T61" s="38">
        <f t="shared" si="0"/>
        <v>14900</v>
      </c>
      <c r="U61" s="40">
        <f t="shared" si="13"/>
        <v>1341015</v>
      </c>
      <c r="V61" s="18">
        <f t="shared" si="7"/>
        <v>25000</v>
      </c>
      <c r="W61" s="18">
        <f t="shared" si="8"/>
        <v>1</v>
      </c>
      <c r="AG61" s="18">
        <f t="shared" si="15"/>
        <v>1</v>
      </c>
      <c r="AH61" s="18">
        <f t="shared" si="16"/>
        <v>0</v>
      </c>
      <c r="AI61" s="18">
        <f t="shared" si="9"/>
        <v>1</v>
      </c>
      <c r="AJ61" s="18">
        <f t="shared" si="10"/>
        <v>0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84</v>
      </c>
      <c r="C62" s="18" t="s">
        <v>84</v>
      </c>
      <c r="D62" s="30" t="s">
        <v>152</v>
      </c>
      <c r="E62" s="63">
        <v>0.33333333333333331</v>
      </c>
      <c r="F62" s="18">
        <v>186.87200000000001</v>
      </c>
      <c r="G62" s="18">
        <v>186.27099999999999</v>
      </c>
      <c r="H62" s="18">
        <v>2</v>
      </c>
      <c r="I62" s="18">
        <v>186.892</v>
      </c>
      <c r="J62" s="18">
        <v>186.251</v>
      </c>
      <c r="K62" s="18">
        <v>0.64</v>
      </c>
      <c r="L62" s="18">
        <v>0.32</v>
      </c>
      <c r="M62" s="18">
        <v>187.21199999999999</v>
      </c>
      <c r="N62" s="18" t="s">
        <v>204</v>
      </c>
      <c r="O62" s="18">
        <f t="shared" si="3"/>
        <v>32</v>
      </c>
      <c r="Q62" s="18">
        <f t="shared" si="14"/>
        <v>4.5999999999999996</v>
      </c>
      <c r="R62" s="36">
        <f t="shared" si="5"/>
        <v>14720</v>
      </c>
      <c r="S62" s="36" t="str">
        <f t="shared" si="6"/>
        <v/>
      </c>
      <c r="T62" s="38">
        <f t="shared" si="0"/>
        <v>14720</v>
      </c>
      <c r="U62" s="40">
        <f t="shared" si="13"/>
        <v>1355735</v>
      </c>
      <c r="V62" s="18">
        <f t="shared" si="7"/>
        <v>46000</v>
      </c>
      <c r="W62" s="18">
        <f t="shared" si="8"/>
        <v>1</v>
      </c>
      <c r="AG62" s="18">
        <f t="shared" si="15"/>
        <v>1</v>
      </c>
      <c r="AH62" s="18">
        <f t="shared" si="16"/>
        <v>0</v>
      </c>
      <c r="AI62" s="18">
        <f t="shared" si="9"/>
        <v>1</v>
      </c>
      <c r="AJ62" s="18">
        <f t="shared" si="10"/>
        <v>0</v>
      </c>
      <c r="AK62" s="18">
        <f t="shared" si="11"/>
        <v>0</v>
      </c>
    </row>
    <row r="63" spans="1:37" ht="20.100000000000001" customHeight="1">
      <c r="A63" s="33">
        <v>59</v>
      </c>
      <c r="B63" s="18" t="s">
        <v>84</v>
      </c>
      <c r="C63" s="18" t="s">
        <v>84</v>
      </c>
      <c r="D63" s="30" t="s">
        <v>153</v>
      </c>
      <c r="E63" s="63">
        <v>0.5</v>
      </c>
      <c r="F63" s="18">
        <v>186.29</v>
      </c>
      <c r="G63" s="18">
        <v>185.51599999999999</v>
      </c>
      <c r="H63" s="18">
        <v>2</v>
      </c>
      <c r="I63" s="18">
        <v>186.31</v>
      </c>
      <c r="J63" s="18">
        <v>185.49600000000001</v>
      </c>
      <c r="K63" s="18">
        <v>0.81299999999999994</v>
      </c>
      <c r="L63" s="18">
        <v>0.40600000000000003</v>
      </c>
      <c r="M63" s="18">
        <v>186.71600000000001</v>
      </c>
      <c r="N63" s="18" t="s">
        <v>204</v>
      </c>
      <c r="O63" s="18">
        <f t="shared" si="3"/>
        <v>40.6</v>
      </c>
      <c r="Q63" s="18">
        <f t="shared" si="14"/>
        <v>3.6</v>
      </c>
      <c r="R63" s="36">
        <f t="shared" si="5"/>
        <v>14616</v>
      </c>
      <c r="S63" s="36" t="str">
        <f t="shared" si="6"/>
        <v/>
      </c>
      <c r="T63" s="38">
        <f t="shared" si="0"/>
        <v>14616</v>
      </c>
      <c r="U63" s="40">
        <f t="shared" si="13"/>
        <v>1370351</v>
      </c>
      <c r="V63" s="18">
        <f t="shared" si="7"/>
        <v>36000</v>
      </c>
      <c r="W63" s="18">
        <f t="shared" si="8"/>
        <v>1</v>
      </c>
      <c r="AG63" s="18">
        <f t="shared" si="15"/>
        <v>1</v>
      </c>
      <c r="AH63" s="18">
        <f t="shared" si="16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84</v>
      </c>
      <c r="C64" s="18" t="s">
        <v>84</v>
      </c>
      <c r="D64" s="30" t="s">
        <v>154</v>
      </c>
      <c r="E64" s="63">
        <v>0.16666666666666666</v>
      </c>
      <c r="F64" s="18">
        <v>184.77699999999999</v>
      </c>
      <c r="G64" s="18">
        <v>184.232</v>
      </c>
      <c r="H64" s="18">
        <v>2</v>
      </c>
      <c r="I64" s="58">
        <v>184.797</v>
      </c>
      <c r="J64" s="18">
        <v>184.21199999999999</v>
      </c>
      <c r="K64" s="18">
        <v>0.58499999999999996</v>
      </c>
      <c r="L64" s="18">
        <v>0.29199999999999998</v>
      </c>
      <c r="M64" s="58">
        <v>185.089</v>
      </c>
      <c r="N64" s="18" t="s">
        <v>204</v>
      </c>
      <c r="O64" s="18">
        <f t="shared" si="3"/>
        <v>29.2</v>
      </c>
      <c r="Q64" s="18">
        <f t="shared" si="14"/>
        <v>5.0999999999999996</v>
      </c>
      <c r="R64" s="36">
        <f t="shared" si="5"/>
        <v>14892</v>
      </c>
      <c r="S64" s="36" t="str">
        <f t="shared" si="6"/>
        <v/>
      </c>
      <c r="T64" s="38">
        <f t="shared" si="0"/>
        <v>14892</v>
      </c>
      <c r="U64" s="40">
        <f t="shared" si="13"/>
        <v>1385243</v>
      </c>
      <c r="V64" s="18">
        <f t="shared" si="7"/>
        <v>51000</v>
      </c>
      <c r="W64" s="18">
        <f t="shared" si="8"/>
        <v>1</v>
      </c>
      <c r="AG64" s="18">
        <f t="shared" si="15"/>
        <v>1</v>
      </c>
      <c r="AH64" s="18">
        <f t="shared" si="16"/>
        <v>0</v>
      </c>
      <c r="AI64" s="18">
        <f t="shared" si="9"/>
        <v>1</v>
      </c>
      <c r="AJ64" s="18">
        <f t="shared" si="10"/>
        <v>0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83</v>
      </c>
      <c r="C65" s="18" t="s">
        <v>83</v>
      </c>
      <c r="D65" s="30" t="s">
        <v>155</v>
      </c>
      <c r="E65" s="63">
        <v>0.66666666666666663</v>
      </c>
      <c r="F65" s="18">
        <v>181.8</v>
      </c>
      <c r="G65" s="18">
        <v>182.501</v>
      </c>
      <c r="H65" s="18">
        <v>2</v>
      </c>
      <c r="I65" s="58">
        <v>181.78</v>
      </c>
      <c r="J65" s="18">
        <v>182.52099999999999</v>
      </c>
      <c r="K65" s="18">
        <v>0.74</v>
      </c>
      <c r="L65" s="18">
        <v>0.37</v>
      </c>
      <c r="M65" s="58">
        <v>181.41</v>
      </c>
      <c r="N65" s="18" t="s">
        <v>194</v>
      </c>
      <c r="P65" s="18">
        <f t="shared" si="12"/>
        <v>74</v>
      </c>
      <c r="Q65" s="18">
        <f t="shared" si="14"/>
        <v>4</v>
      </c>
      <c r="R65" s="36" t="str">
        <f t="shared" si="5"/>
        <v/>
      </c>
      <c r="S65" s="36">
        <f t="shared" si="6"/>
        <v>29600</v>
      </c>
      <c r="T65" s="38">
        <f t="shared" si="0"/>
        <v>-29600</v>
      </c>
      <c r="U65" s="40">
        <f t="shared" si="13"/>
        <v>1355643</v>
      </c>
      <c r="V65" s="18">
        <f t="shared" si="7"/>
        <v>40000</v>
      </c>
      <c r="W65" s="18">
        <f t="shared" si="8"/>
        <v>0</v>
      </c>
      <c r="AG65" s="18">
        <f t="shared" si="15"/>
        <v>0</v>
      </c>
      <c r="AH65" s="18">
        <f t="shared" si="16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83</v>
      </c>
      <c r="C66" s="18" t="s">
        <v>83</v>
      </c>
      <c r="D66" s="30" t="s">
        <v>156</v>
      </c>
      <c r="E66" s="63">
        <v>0.33333333333333331</v>
      </c>
      <c r="F66" s="18">
        <v>181.96</v>
      </c>
      <c r="G66" s="18">
        <v>182.78100000000001</v>
      </c>
      <c r="H66" s="18">
        <v>2</v>
      </c>
      <c r="I66" s="58">
        <v>181.94</v>
      </c>
      <c r="J66" s="18">
        <v>182.80099999999999</v>
      </c>
      <c r="K66" s="18">
        <v>0.86</v>
      </c>
      <c r="L66" s="18">
        <v>0.43</v>
      </c>
      <c r="M66" s="58">
        <v>181.51</v>
      </c>
      <c r="N66" s="18" t="s">
        <v>194</v>
      </c>
      <c r="P66" s="18">
        <f t="shared" si="12"/>
        <v>86</v>
      </c>
      <c r="Q66" s="18">
        <f t="shared" si="14"/>
        <v>3.4</v>
      </c>
      <c r="R66" s="36" t="str">
        <f t="shared" si="5"/>
        <v/>
      </c>
      <c r="S66" s="36">
        <f t="shared" si="6"/>
        <v>29240</v>
      </c>
      <c r="T66" s="38">
        <f t="shared" si="0"/>
        <v>-29240</v>
      </c>
      <c r="U66" s="40">
        <f t="shared" si="13"/>
        <v>1326403</v>
      </c>
      <c r="V66" s="18">
        <f t="shared" si="7"/>
        <v>34000</v>
      </c>
      <c r="W66" s="18">
        <f t="shared" si="8"/>
        <v>0</v>
      </c>
      <c r="AG66" s="18">
        <f t="shared" si="15"/>
        <v>0</v>
      </c>
      <c r="AH66" s="18">
        <f t="shared" si="16"/>
        <v>1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84</v>
      </c>
      <c r="C67" s="18" t="s">
        <v>84</v>
      </c>
      <c r="D67" s="30" t="s">
        <v>157</v>
      </c>
      <c r="E67" s="63">
        <v>0.16666666666666666</v>
      </c>
      <c r="F67" s="18">
        <v>182.66399999999999</v>
      </c>
      <c r="G67" s="18">
        <v>181.85300000000001</v>
      </c>
      <c r="H67" s="18">
        <v>2</v>
      </c>
      <c r="I67" s="18">
        <v>182.684</v>
      </c>
      <c r="J67" s="18">
        <v>181.833</v>
      </c>
      <c r="K67" s="18">
        <v>0.85</v>
      </c>
      <c r="L67" s="18">
        <v>0.42499999999999999</v>
      </c>
      <c r="M67" s="18">
        <v>183.10900000000001</v>
      </c>
      <c r="N67" s="18" t="s">
        <v>204</v>
      </c>
      <c r="O67" s="18">
        <f t="shared" si="3"/>
        <v>42.5</v>
      </c>
      <c r="Q67" s="18">
        <f t="shared" si="14"/>
        <v>3.5</v>
      </c>
      <c r="R67" s="36">
        <f t="shared" si="5"/>
        <v>14875</v>
      </c>
      <c r="S67" s="36" t="str">
        <f t="shared" si="6"/>
        <v/>
      </c>
      <c r="T67" s="38">
        <f t="shared" si="0"/>
        <v>14875</v>
      </c>
      <c r="U67" s="40">
        <f t="shared" si="13"/>
        <v>1341278</v>
      </c>
      <c r="V67" s="18">
        <f t="shared" si="7"/>
        <v>35000</v>
      </c>
      <c r="W67" s="18">
        <f t="shared" si="8"/>
        <v>1</v>
      </c>
      <c r="AG67" s="18">
        <f t="shared" si="15"/>
        <v>1</v>
      </c>
      <c r="AH67" s="18">
        <f t="shared" si="16"/>
        <v>0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84</v>
      </c>
      <c r="C68" s="18" t="s">
        <v>84</v>
      </c>
      <c r="D68" s="30" t="s">
        <v>158</v>
      </c>
      <c r="E68" s="63">
        <v>0.5</v>
      </c>
      <c r="F68" s="18">
        <v>174.41300000000001</v>
      </c>
      <c r="G68" s="18">
        <v>173.7</v>
      </c>
      <c r="H68" s="18">
        <v>2</v>
      </c>
      <c r="I68" s="18">
        <v>174.43299999999999</v>
      </c>
      <c r="J68" s="18">
        <v>173.68</v>
      </c>
      <c r="K68" s="18">
        <v>0.752</v>
      </c>
      <c r="L68" s="18">
        <v>0.376</v>
      </c>
      <c r="M68" s="18">
        <v>174.809</v>
      </c>
      <c r="N68" s="18" t="s">
        <v>204</v>
      </c>
      <c r="O68" s="18">
        <f t="shared" si="3"/>
        <v>37.6</v>
      </c>
      <c r="Q68" s="18">
        <f t="shared" si="14"/>
        <v>3.9</v>
      </c>
      <c r="R68" s="36">
        <f t="shared" si="5"/>
        <v>14664</v>
      </c>
      <c r="S68" s="36" t="str">
        <f t="shared" si="6"/>
        <v/>
      </c>
      <c r="T68" s="38">
        <f t="shared" si="0"/>
        <v>14664</v>
      </c>
      <c r="U68" s="40">
        <f t="shared" si="13"/>
        <v>1355942</v>
      </c>
      <c r="V68" s="18">
        <f t="shared" si="7"/>
        <v>39000</v>
      </c>
      <c r="W68" s="18">
        <f t="shared" si="8"/>
        <v>1</v>
      </c>
      <c r="AG68" s="18">
        <f t="shared" si="15"/>
        <v>1</v>
      </c>
      <c r="AH68" s="18">
        <f t="shared" si="16"/>
        <v>0</v>
      </c>
      <c r="AI68" s="18">
        <f t="shared" si="9"/>
        <v>1</v>
      </c>
      <c r="AJ68" s="18">
        <f t="shared" si="10"/>
        <v>0</v>
      </c>
      <c r="AK68" s="18">
        <f t="shared" si="11"/>
        <v>0</v>
      </c>
    </row>
    <row r="69" spans="1:37" ht="20.100000000000001" customHeight="1">
      <c r="A69" s="33">
        <v>65</v>
      </c>
      <c r="B69" s="18" t="s">
        <v>84</v>
      </c>
      <c r="C69" s="18" t="s">
        <v>84</v>
      </c>
      <c r="D69" s="30" t="s">
        <v>100</v>
      </c>
      <c r="E69" s="63">
        <v>0.5</v>
      </c>
      <c r="F69" s="18">
        <v>172.85900000000001</v>
      </c>
      <c r="G69" s="18">
        <v>171.96700000000001</v>
      </c>
      <c r="H69" s="18">
        <v>2</v>
      </c>
      <c r="I69" s="18">
        <v>172.87899999999999</v>
      </c>
      <c r="J69" s="18">
        <v>171.947</v>
      </c>
      <c r="K69" s="18">
        <v>0.93100000000000005</v>
      </c>
      <c r="L69" s="18">
        <v>0.46500000000000002</v>
      </c>
      <c r="M69" s="18">
        <v>173.34399999999999</v>
      </c>
      <c r="N69" s="18" t="s">
        <v>204</v>
      </c>
      <c r="O69" s="18">
        <f t="shared" si="3"/>
        <v>46.5</v>
      </c>
      <c r="Q69" s="18">
        <f t="shared" si="14"/>
        <v>3.2</v>
      </c>
      <c r="R69" s="36">
        <f t="shared" si="5"/>
        <v>14880</v>
      </c>
      <c r="S69" s="36" t="str">
        <f t="shared" si="6"/>
        <v/>
      </c>
      <c r="T69" s="38">
        <f t="shared" ref="T69:T104" si="17">IF(W69=1,R69,S69*-1)</f>
        <v>14880</v>
      </c>
      <c r="U69" s="40">
        <f t="shared" si="13"/>
        <v>1370822</v>
      </c>
      <c r="V69" s="18">
        <f t="shared" si="7"/>
        <v>32000</v>
      </c>
      <c r="W69" s="18">
        <f t="shared" si="8"/>
        <v>1</v>
      </c>
      <c r="AG69" s="18">
        <f t="shared" ref="AG69:AG104" si="18">IF(C69="B",1,0)</f>
        <v>1</v>
      </c>
      <c r="AH69" s="18">
        <f t="shared" ref="AH69:AH104" si="19">IF(C69="S",1,0)</f>
        <v>0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83</v>
      </c>
      <c r="C70" s="18" t="s">
        <v>84</v>
      </c>
      <c r="D70" s="30" t="s">
        <v>159</v>
      </c>
      <c r="E70" s="63">
        <v>0.33333333333333331</v>
      </c>
      <c r="F70" s="18">
        <v>171.58199999999999</v>
      </c>
      <c r="G70" s="18">
        <v>170.19300000000001</v>
      </c>
      <c r="H70" s="18">
        <v>2</v>
      </c>
      <c r="I70" s="18">
        <v>171.602</v>
      </c>
      <c r="J70" s="18">
        <v>170.173</v>
      </c>
      <c r="K70" s="18">
        <v>1.429</v>
      </c>
      <c r="L70" s="18">
        <v>0.71399999999999997</v>
      </c>
      <c r="M70" s="18">
        <v>172.316</v>
      </c>
      <c r="N70" s="18" t="s">
        <v>204</v>
      </c>
      <c r="O70" s="18">
        <f t="shared" ref="O70:O107" si="20">ROUNDDOWN(L70*100,3)</f>
        <v>71.400000000000006</v>
      </c>
      <c r="Q70" s="18">
        <f t="shared" ref="Q70:Q108" si="21">ROUNDDOWN(V70/10000,1)</f>
        <v>2</v>
      </c>
      <c r="R70" s="36">
        <f t="shared" ref="R70:R107" si="22">IF(N70="○",ROUNDDOWN(L70*V70*$T$1,0),"")</f>
        <v>14280</v>
      </c>
      <c r="S70" s="36" t="str">
        <f t="shared" ref="S70:S107" si="23">IF(N70="X",ROUNDDOWN(K70*V70*$T$1,0),"")</f>
        <v/>
      </c>
      <c r="T70" s="38">
        <f t="shared" si="17"/>
        <v>14280</v>
      </c>
      <c r="U70" s="40">
        <f t="shared" si="13"/>
        <v>1385102</v>
      </c>
      <c r="V70" s="18">
        <f t="shared" ref="V70:V108" si="24">ROUNDDOWN(((($T$2*$V$4)/(K70*10000))*10000)/$T$1,-3)</f>
        <v>20000</v>
      </c>
      <c r="W70" s="18">
        <f t="shared" ref="W70:W108" si="25">IF(O70&gt;1,1,0)</f>
        <v>1</v>
      </c>
      <c r="AG70" s="18">
        <f t="shared" si="18"/>
        <v>1</v>
      </c>
      <c r="AH70" s="18">
        <f t="shared" si="19"/>
        <v>0</v>
      </c>
      <c r="AI70" s="18">
        <f t="shared" ref="AI70:AI104" si="26">IF(N70="○",1,0)</f>
        <v>1</v>
      </c>
      <c r="AJ70" s="18">
        <f t="shared" ref="AJ70:AJ104" si="27">IF(N70="X",1,0)</f>
        <v>0</v>
      </c>
      <c r="AK70" s="18">
        <f t="shared" ref="AK70:AK104" si="28">IF(N70="C",1,0)</f>
        <v>0</v>
      </c>
    </row>
    <row r="71" spans="1:37" ht="20.100000000000001" customHeight="1">
      <c r="A71" s="33">
        <v>67</v>
      </c>
      <c r="B71" s="18" t="s">
        <v>83</v>
      </c>
      <c r="C71" s="18" t="s">
        <v>83</v>
      </c>
      <c r="D71" s="19" t="s">
        <v>160</v>
      </c>
      <c r="E71" s="63">
        <v>0.33333333333333331</v>
      </c>
      <c r="F71" s="18">
        <v>170.714</v>
      </c>
      <c r="G71" s="18">
        <v>172.3</v>
      </c>
      <c r="H71" s="18">
        <v>2</v>
      </c>
      <c r="I71" s="58">
        <v>170.69399999999999</v>
      </c>
      <c r="J71" s="18">
        <v>172.32</v>
      </c>
      <c r="K71" s="18">
        <v>1.6259999999999999</v>
      </c>
      <c r="L71" s="18">
        <v>0.81299999999999994</v>
      </c>
      <c r="M71" s="58">
        <v>169.881</v>
      </c>
      <c r="N71" s="18" t="s">
        <v>204</v>
      </c>
      <c r="O71" s="18">
        <f t="shared" si="20"/>
        <v>81.3</v>
      </c>
      <c r="Q71" s="18">
        <f t="shared" si="21"/>
        <v>1.8</v>
      </c>
      <c r="R71" s="36">
        <f t="shared" si="22"/>
        <v>14634</v>
      </c>
      <c r="S71" s="36" t="str">
        <f t="shared" si="23"/>
        <v/>
      </c>
      <c r="T71" s="38">
        <f t="shared" si="17"/>
        <v>14634</v>
      </c>
      <c r="U71" s="40">
        <f t="shared" si="13"/>
        <v>1399736</v>
      </c>
      <c r="V71" s="18">
        <f t="shared" si="24"/>
        <v>18000</v>
      </c>
      <c r="W71" s="18">
        <f t="shared" si="25"/>
        <v>1</v>
      </c>
      <c r="AG71" s="18">
        <f t="shared" si="18"/>
        <v>0</v>
      </c>
      <c r="AH71" s="18">
        <f t="shared" si="19"/>
        <v>1</v>
      </c>
      <c r="AI71" s="18">
        <f t="shared" si="26"/>
        <v>1</v>
      </c>
      <c r="AJ71" s="18">
        <f t="shared" si="27"/>
        <v>0</v>
      </c>
      <c r="AK71" s="18">
        <f t="shared" si="28"/>
        <v>0</v>
      </c>
    </row>
    <row r="72" spans="1:37" ht="20.100000000000001" customHeight="1">
      <c r="A72" s="33">
        <v>68</v>
      </c>
      <c r="B72" s="18" t="s">
        <v>83</v>
      </c>
      <c r="C72" s="18" t="s">
        <v>83</v>
      </c>
      <c r="D72" s="19" t="s">
        <v>161</v>
      </c>
      <c r="E72" s="63">
        <v>0.83333333333333337</v>
      </c>
      <c r="F72" s="18">
        <v>171.70699999999999</v>
      </c>
      <c r="G72" s="18">
        <v>172.607</v>
      </c>
      <c r="H72" s="18">
        <v>2</v>
      </c>
      <c r="I72" s="18">
        <v>171.68700000000001</v>
      </c>
      <c r="J72" s="18">
        <v>172.62700000000001</v>
      </c>
      <c r="K72" s="18">
        <v>0.93899999999999995</v>
      </c>
      <c r="L72" s="18">
        <v>0.46899999999999997</v>
      </c>
      <c r="M72" s="18">
        <v>171.21799999999999</v>
      </c>
      <c r="N72" s="18" t="s">
        <v>204</v>
      </c>
      <c r="O72" s="18">
        <f t="shared" si="20"/>
        <v>46.9</v>
      </c>
      <c r="Q72" s="18">
        <f t="shared" si="21"/>
        <v>3.1</v>
      </c>
      <c r="R72" s="36">
        <f t="shared" si="22"/>
        <v>14539</v>
      </c>
      <c r="S72" s="36" t="str">
        <f t="shared" si="23"/>
        <v/>
      </c>
      <c r="T72" s="38">
        <f t="shared" si="17"/>
        <v>14539</v>
      </c>
      <c r="U72" s="40">
        <f t="shared" ref="U72:U104" si="29">U71+T72</f>
        <v>1414275</v>
      </c>
      <c r="V72" s="18">
        <f t="shared" si="24"/>
        <v>31000</v>
      </c>
      <c r="W72" s="18">
        <f t="shared" si="25"/>
        <v>1</v>
      </c>
      <c r="AG72" s="18">
        <f t="shared" si="18"/>
        <v>0</v>
      </c>
      <c r="AH72" s="18">
        <f t="shared" si="19"/>
        <v>1</v>
      </c>
      <c r="AI72" s="18">
        <f t="shared" si="26"/>
        <v>1</v>
      </c>
      <c r="AJ72" s="18">
        <f t="shared" si="27"/>
        <v>0</v>
      </c>
      <c r="AK72" s="18">
        <f t="shared" si="28"/>
        <v>0</v>
      </c>
    </row>
    <row r="73" spans="1:37" ht="20.100000000000001" customHeight="1">
      <c r="A73" s="33">
        <v>69</v>
      </c>
      <c r="B73" s="18" t="s">
        <v>83</v>
      </c>
      <c r="C73" s="18" t="s">
        <v>83</v>
      </c>
      <c r="D73" s="19" t="s">
        <v>162</v>
      </c>
      <c r="E73" s="63">
        <v>0.5</v>
      </c>
      <c r="F73" s="18">
        <v>174.30600000000001</v>
      </c>
      <c r="G73" s="18">
        <v>174.89699999999999</v>
      </c>
      <c r="H73" s="18">
        <v>2</v>
      </c>
      <c r="I73" s="18">
        <v>174.286</v>
      </c>
      <c r="J73" s="18">
        <v>174.917</v>
      </c>
      <c r="K73" s="18">
        <v>0.63100000000000001</v>
      </c>
      <c r="L73" s="18">
        <v>0.315</v>
      </c>
      <c r="M73" s="18">
        <v>173.971</v>
      </c>
      <c r="N73" s="18" t="s">
        <v>204</v>
      </c>
      <c r="O73" s="18">
        <f t="shared" si="20"/>
        <v>31.5</v>
      </c>
      <c r="Q73" s="18">
        <f t="shared" si="21"/>
        <v>4.7</v>
      </c>
      <c r="R73" s="36">
        <f t="shared" si="22"/>
        <v>14805</v>
      </c>
      <c r="S73" s="36" t="str">
        <f t="shared" si="23"/>
        <v/>
      </c>
      <c r="T73" s="38">
        <f t="shared" si="17"/>
        <v>14805</v>
      </c>
      <c r="U73" s="40">
        <f t="shared" si="29"/>
        <v>1429080</v>
      </c>
      <c r="V73" s="18">
        <f t="shared" si="24"/>
        <v>47000</v>
      </c>
      <c r="W73" s="18">
        <f t="shared" si="25"/>
        <v>1</v>
      </c>
      <c r="AG73" s="18">
        <f t="shared" si="18"/>
        <v>0</v>
      </c>
      <c r="AH73" s="18">
        <f t="shared" si="19"/>
        <v>1</v>
      </c>
      <c r="AI73" s="18">
        <f t="shared" si="26"/>
        <v>1</v>
      </c>
      <c r="AJ73" s="18">
        <f t="shared" si="27"/>
        <v>0</v>
      </c>
      <c r="AK73" s="18">
        <f t="shared" si="28"/>
        <v>0</v>
      </c>
    </row>
    <row r="74" spans="1:37" ht="20.100000000000001" customHeight="1">
      <c r="A74" s="33">
        <v>70</v>
      </c>
      <c r="B74" s="18" t="s">
        <v>83</v>
      </c>
      <c r="C74" s="18" t="s">
        <v>83</v>
      </c>
      <c r="D74" s="30" t="s">
        <v>163</v>
      </c>
      <c r="E74" s="63">
        <v>0.66666666666666663</v>
      </c>
      <c r="F74" s="18">
        <v>176.83799999999999</v>
      </c>
      <c r="G74" s="18">
        <v>177.82599999999999</v>
      </c>
      <c r="H74" s="18">
        <v>2</v>
      </c>
      <c r="I74" s="18">
        <v>176.81800000000001</v>
      </c>
      <c r="J74" s="18">
        <v>177.846</v>
      </c>
      <c r="K74" s="18">
        <v>1.0269999999999999</v>
      </c>
      <c r="L74" s="18">
        <v>0.51300000000000001</v>
      </c>
      <c r="M74" s="18">
        <v>176.30500000000001</v>
      </c>
      <c r="N74" s="18" t="s">
        <v>204</v>
      </c>
      <c r="O74" s="18">
        <f t="shared" si="20"/>
        <v>51.3</v>
      </c>
      <c r="Q74" s="18">
        <f t="shared" si="21"/>
        <v>2.9</v>
      </c>
      <c r="R74" s="36">
        <f t="shared" si="22"/>
        <v>14877</v>
      </c>
      <c r="S74" s="36" t="str">
        <f t="shared" si="23"/>
        <v/>
      </c>
      <c r="T74" s="38">
        <f t="shared" si="17"/>
        <v>14877</v>
      </c>
      <c r="U74" s="40">
        <f t="shared" si="29"/>
        <v>1443957</v>
      </c>
      <c r="V74" s="18">
        <f t="shared" si="24"/>
        <v>29000</v>
      </c>
      <c r="W74" s="18">
        <f t="shared" si="25"/>
        <v>1</v>
      </c>
      <c r="AG74" s="18">
        <f t="shared" si="18"/>
        <v>0</v>
      </c>
      <c r="AH74" s="18">
        <f t="shared" si="19"/>
        <v>1</v>
      </c>
      <c r="AI74" s="18">
        <f t="shared" si="26"/>
        <v>1</v>
      </c>
      <c r="AJ74" s="18">
        <f t="shared" si="27"/>
        <v>0</v>
      </c>
      <c r="AK74" s="18">
        <f t="shared" si="28"/>
        <v>0</v>
      </c>
    </row>
    <row r="75" spans="1:37" ht="20.100000000000001" customHeight="1">
      <c r="A75" s="33">
        <v>71</v>
      </c>
      <c r="B75" s="18" t="s">
        <v>83</v>
      </c>
      <c r="C75" s="18" t="s">
        <v>84</v>
      </c>
      <c r="D75" s="30" t="s">
        <v>164</v>
      </c>
      <c r="E75" s="63">
        <v>0</v>
      </c>
      <c r="F75" s="18">
        <v>171.29599999999999</v>
      </c>
      <c r="G75" s="18">
        <v>170.96700000000001</v>
      </c>
      <c r="H75" s="18">
        <v>2</v>
      </c>
      <c r="I75" s="18">
        <v>171.316</v>
      </c>
      <c r="J75" s="18">
        <v>170.947</v>
      </c>
      <c r="K75" s="18">
        <v>0.36899999999999999</v>
      </c>
      <c r="L75" s="18">
        <v>0.184</v>
      </c>
      <c r="M75" s="18">
        <v>171.5</v>
      </c>
      <c r="N75" s="18" t="s">
        <v>204</v>
      </c>
      <c r="O75" s="18">
        <f t="shared" si="20"/>
        <v>18.399999999999999</v>
      </c>
      <c r="Q75" s="18">
        <f t="shared" si="21"/>
        <v>8.1</v>
      </c>
      <c r="R75" s="36">
        <f t="shared" si="22"/>
        <v>14904</v>
      </c>
      <c r="S75" s="36" t="str">
        <f t="shared" si="23"/>
        <v/>
      </c>
      <c r="T75" s="38">
        <f t="shared" si="17"/>
        <v>14904</v>
      </c>
      <c r="U75" s="40">
        <f t="shared" si="29"/>
        <v>1458861</v>
      </c>
      <c r="V75" s="18">
        <f t="shared" si="24"/>
        <v>81000</v>
      </c>
      <c r="W75" s="18">
        <f t="shared" si="25"/>
        <v>1</v>
      </c>
      <c r="AG75" s="18">
        <f t="shared" si="18"/>
        <v>1</v>
      </c>
      <c r="AH75" s="18">
        <f t="shared" si="19"/>
        <v>0</v>
      </c>
      <c r="AI75" s="18">
        <f t="shared" si="26"/>
        <v>1</v>
      </c>
      <c r="AJ75" s="18">
        <f t="shared" si="27"/>
        <v>0</v>
      </c>
      <c r="AK75" s="18">
        <f t="shared" si="28"/>
        <v>0</v>
      </c>
    </row>
    <row r="76" spans="1:37" ht="20.100000000000001" customHeight="1">
      <c r="A76" s="33">
        <v>72</v>
      </c>
      <c r="B76" s="18" t="s">
        <v>83</v>
      </c>
      <c r="C76" s="18" t="s">
        <v>83</v>
      </c>
      <c r="D76" s="30" t="s">
        <v>165</v>
      </c>
      <c r="E76" s="63">
        <v>0.5</v>
      </c>
      <c r="F76" s="18">
        <v>172.12700000000001</v>
      </c>
      <c r="G76" s="18">
        <v>172.77099999999999</v>
      </c>
      <c r="H76" s="18">
        <v>2</v>
      </c>
      <c r="I76" s="18">
        <v>172.107</v>
      </c>
      <c r="J76" s="18">
        <v>172.791</v>
      </c>
      <c r="K76" s="18">
        <v>0.68300000000000005</v>
      </c>
      <c r="L76" s="18">
        <v>0.34100000000000003</v>
      </c>
      <c r="M76" s="18">
        <v>171.76599999999999</v>
      </c>
      <c r="N76" s="18" t="s">
        <v>204</v>
      </c>
      <c r="O76" s="18">
        <f t="shared" si="20"/>
        <v>34.1</v>
      </c>
      <c r="Q76" s="18">
        <f t="shared" si="21"/>
        <v>4.3</v>
      </c>
      <c r="R76" s="36">
        <f t="shared" si="22"/>
        <v>14663</v>
      </c>
      <c r="S76" s="36" t="str">
        <f t="shared" si="23"/>
        <v/>
      </c>
      <c r="T76" s="38">
        <f t="shared" si="17"/>
        <v>14663</v>
      </c>
      <c r="U76" s="40">
        <f t="shared" si="29"/>
        <v>1473524</v>
      </c>
      <c r="V76" s="18">
        <f t="shared" si="24"/>
        <v>43000</v>
      </c>
      <c r="W76" s="18">
        <f t="shared" si="25"/>
        <v>1</v>
      </c>
      <c r="AG76" s="18">
        <f t="shared" si="18"/>
        <v>0</v>
      </c>
      <c r="AH76" s="18">
        <f t="shared" si="19"/>
        <v>1</v>
      </c>
      <c r="AI76" s="18">
        <f t="shared" si="26"/>
        <v>1</v>
      </c>
      <c r="AJ76" s="18">
        <f t="shared" si="27"/>
        <v>0</v>
      </c>
      <c r="AK76" s="18">
        <f t="shared" si="28"/>
        <v>0</v>
      </c>
    </row>
    <row r="77" spans="1:37" ht="20.100000000000001" customHeight="1">
      <c r="A77" s="33">
        <v>73</v>
      </c>
      <c r="B77" s="18" t="s">
        <v>84</v>
      </c>
      <c r="C77" s="52" t="s">
        <v>84</v>
      </c>
      <c r="D77" s="30" t="s">
        <v>166</v>
      </c>
      <c r="E77" s="63">
        <v>0.66666666666666663</v>
      </c>
      <c r="F77" s="18">
        <v>172.62</v>
      </c>
      <c r="G77" s="18">
        <v>171.96600000000001</v>
      </c>
      <c r="H77" s="18">
        <v>2</v>
      </c>
      <c r="I77" s="18">
        <v>172.64</v>
      </c>
      <c r="J77" s="18">
        <v>171.946</v>
      </c>
      <c r="K77" s="18">
        <v>0.69299999999999995</v>
      </c>
      <c r="L77" s="18">
        <v>0.34599999999999997</v>
      </c>
      <c r="M77" s="18">
        <v>172.98599999999999</v>
      </c>
      <c r="N77" s="18" t="s">
        <v>194</v>
      </c>
      <c r="P77" s="18">
        <f t="shared" ref="P70:P107" si="30">ROUNDDOWN(K77*100,3)</f>
        <v>69.3</v>
      </c>
      <c r="Q77" s="18">
        <f t="shared" si="21"/>
        <v>4.3</v>
      </c>
      <c r="R77" s="36" t="str">
        <f t="shared" si="22"/>
        <v/>
      </c>
      <c r="S77" s="36">
        <f t="shared" si="23"/>
        <v>29799</v>
      </c>
      <c r="T77" s="38">
        <f t="shared" si="17"/>
        <v>-29799</v>
      </c>
      <c r="U77" s="40">
        <f t="shared" si="29"/>
        <v>1443725</v>
      </c>
      <c r="V77" s="18">
        <f t="shared" si="24"/>
        <v>43000</v>
      </c>
      <c r="W77" s="18">
        <f t="shared" si="25"/>
        <v>0</v>
      </c>
      <c r="AG77" s="18">
        <f t="shared" si="18"/>
        <v>1</v>
      </c>
      <c r="AH77" s="18">
        <f t="shared" si="19"/>
        <v>0</v>
      </c>
      <c r="AI77" s="18">
        <f t="shared" si="26"/>
        <v>0</v>
      </c>
      <c r="AJ77" s="18">
        <f t="shared" si="27"/>
        <v>1</v>
      </c>
      <c r="AK77" s="18">
        <f t="shared" si="28"/>
        <v>0</v>
      </c>
    </row>
    <row r="78" spans="1:37" ht="20.100000000000001" customHeight="1">
      <c r="A78" s="33">
        <v>74</v>
      </c>
      <c r="B78" s="18" t="s">
        <v>83</v>
      </c>
      <c r="C78" s="52" t="s">
        <v>83</v>
      </c>
      <c r="D78" s="30" t="s">
        <v>167</v>
      </c>
      <c r="E78" s="63">
        <v>0.66666666666666663</v>
      </c>
      <c r="F78" s="18">
        <v>170.42400000000001</v>
      </c>
      <c r="G78" s="18">
        <v>171.41200000000001</v>
      </c>
      <c r="H78" s="18">
        <v>2</v>
      </c>
      <c r="I78" s="58">
        <v>170.404</v>
      </c>
      <c r="J78" s="18">
        <v>171.43199999999999</v>
      </c>
      <c r="K78" s="18">
        <v>1.0269999999999999</v>
      </c>
      <c r="L78" s="18">
        <v>0.51300000000000001</v>
      </c>
      <c r="M78" s="58">
        <v>169.89099999999999</v>
      </c>
      <c r="N78" s="18" t="s">
        <v>195</v>
      </c>
      <c r="Q78" s="18">
        <f t="shared" si="21"/>
        <v>2.9</v>
      </c>
      <c r="R78" s="36" t="str">
        <f t="shared" si="22"/>
        <v/>
      </c>
      <c r="S78" s="36" t="str">
        <f t="shared" si="23"/>
        <v/>
      </c>
      <c r="U78" s="40">
        <f t="shared" si="29"/>
        <v>1443725</v>
      </c>
      <c r="V78" s="18">
        <f t="shared" si="24"/>
        <v>29000</v>
      </c>
      <c r="W78" s="18">
        <f t="shared" si="25"/>
        <v>0</v>
      </c>
      <c r="AG78" s="18">
        <f t="shared" si="18"/>
        <v>0</v>
      </c>
      <c r="AH78" s="18">
        <f t="shared" si="19"/>
        <v>1</v>
      </c>
      <c r="AI78" s="18">
        <f t="shared" si="26"/>
        <v>0</v>
      </c>
      <c r="AJ78" s="18">
        <f t="shared" si="27"/>
        <v>0</v>
      </c>
      <c r="AK78" s="18">
        <f t="shared" si="28"/>
        <v>1</v>
      </c>
    </row>
    <row r="79" spans="1:37" ht="20.100000000000001" customHeight="1">
      <c r="A79" s="33">
        <v>75</v>
      </c>
      <c r="B79" s="18" t="s">
        <v>83</v>
      </c>
      <c r="C79" s="52" t="s">
        <v>83</v>
      </c>
      <c r="D79" s="30" t="s">
        <v>86</v>
      </c>
      <c r="E79" s="63">
        <v>0.5</v>
      </c>
      <c r="F79" s="18">
        <v>170.917</v>
      </c>
      <c r="G79" s="18">
        <v>172.56</v>
      </c>
      <c r="H79" s="18">
        <v>2</v>
      </c>
      <c r="I79" s="18">
        <v>170.89699999999999</v>
      </c>
      <c r="J79" s="18">
        <v>172.58</v>
      </c>
      <c r="K79" s="18">
        <v>1.6830000000000001</v>
      </c>
      <c r="L79" s="18">
        <v>0.84099999999999997</v>
      </c>
      <c r="M79" s="18">
        <v>170.05600000000001</v>
      </c>
      <c r="N79" s="18" t="s">
        <v>194</v>
      </c>
      <c r="P79" s="18">
        <f t="shared" si="30"/>
        <v>168.3</v>
      </c>
      <c r="Q79" s="18">
        <f t="shared" si="21"/>
        <v>1.7</v>
      </c>
      <c r="R79" s="36" t="str">
        <f t="shared" si="22"/>
        <v/>
      </c>
      <c r="S79" s="36">
        <f t="shared" si="23"/>
        <v>28611</v>
      </c>
      <c r="T79" s="38">
        <f t="shared" si="17"/>
        <v>-28611</v>
      </c>
      <c r="U79" s="40">
        <f t="shared" si="29"/>
        <v>1415114</v>
      </c>
      <c r="V79" s="18">
        <f t="shared" si="24"/>
        <v>17000</v>
      </c>
      <c r="W79" s="18">
        <f t="shared" si="25"/>
        <v>0</v>
      </c>
      <c r="AG79" s="18">
        <f t="shared" si="18"/>
        <v>0</v>
      </c>
      <c r="AH79" s="18">
        <f t="shared" si="19"/>
        <v>1</v>
      </c>
      <c r="AI79" s="18">
        <f t="shared" si="26"/>
        <v>0</v>
      </c>
      <c r="AJ79" s="18">
        <f t="shared" si="27"/>
        <v>1</v>
      </c>
      <c r="AK79" s="18">
        <f t="shared" si="28"/>
        <v>0</v>
      </c>
    </row>
    <row r="80" spans="1:37" ht="20.100000000000001" customHeight="1">
      <c r="A80" s="33">
        <v>76</v>
      </c>
      <c r="B80" s="18" t="s">
        <v>83</v>
      </c>
      <c r="C80" s="52" t="s">
        <v>84</v>
      </c>
      <c r="D80" s="30" t="s">
        <v>168</v>
      </c>
      <c r="E80" s="63">
        <v>0.66666666666666663</v>
      </c>
      <c r="F80" s="18">
        <v>171.96299999999999</v>
      </c>
      <c r="G80" s="18">
        <v>171.375</v>
      </c>
      <c r="H80" s="18">
        <v>2</v>
      </c>
      <c r="I80" s="18">
        <v>171.983</v>
      </c>
      <c r="J80" s="18">
        <v>171.35499999999999</v>
      </c>
      <c r="K80" s="18">
        <v>0.628</v>
      </c>
      <c r="L80" s="18">
        <v>0.314</v>
      </c>
      <c r="M80" s="18">
        <v>172.297</v>
      </c>
      <c r="N80" s="18" t="s">
        <v>204</v>
      </c>
      <c r="O80" s="18">
        <f t="shared" si="20"/>
        <v>31.4</v>
      </c>
      <c r="Q80" s="18">
        <f t="shared" si="21"/>
        <v>4.7</v>
      </c>
      <c r="R80" s="36">
        <f t="shared" si="22"/>
        <v>14758</v>
      </c>
      <c r="S80" s="36" t="str">
        <f t="shared" si="23"/>
        <v/>
      </c>
      <c r="T80" s="38">
        <f t="shared" si="17"/>
        <v>14758</v>
      </c>
      <c r="U80" s="40">
        <f t="shared" si="29"/>
        <v>1429872</v>
      </c>
      <c r="V80" s="18">
        <f t="shared" si="24"/>
        <v>47000</v>
      </c>
      <c r="W80" s="18">
        <f t="shared" si="25"/>
        <v>1</v>
      </c>
      <c r="AG80" s="18">
        <f t="shared" si="18"/>
        <v>1</v>
      </c>
      <c r="AH80" s="18">
        <f t="shared" si="19"/>
        <v>0</v>
      </c>
      <c r="AI80" s="18">
        <f t="shared" si="26"/>
        <v>1</v>
      </c>
      <c r="AJ80" s="18">
        <f t="shared" si="27"/>
        <v>0</v>
      </c>
      <c r="AK80" s="18">
        <f t="shared" si="28"/>
        <v>0</v>
      </c>
    </row>
    <row r="81" spans="1:37" ht="20.100000000000001" customHeight="1">
      <c r="A81" s="33">
        <v>77</v>
      </c>
      <c r="B81" s="18" t="s">
        <v>83</v>
      </c>
      <c r="C81" s="52" t="s">
        <v>83</v>
      </c>
      <c r="D81" s="30" t="s">
        <v>169</v>
      </c>
      <c r="E81" s="63">
        <v>0.5</v>
      </c>
      <c r="F81" s="18">
        <v>172.08099999999999</v>
      </c>
      <c r="G81" s="18">
        <v>172.45400000000001</v>
      </c>
      <c r="H81" s="18">
        <v>2</v>
      </c>
      <c r="I81" s="18">
        <v>172.06100000000001</v>
      </c>
      <c r="J81" s="18">
        <v>172.47399999999999</v>
      </c>
      <c r="K81" s="18">
        <v>0.41199999999999998</v>
      </c>
      <c r="L81" s="18">
        <v>0.20599999999999999</v>
      </c>
      <c r="M81" s="18">
        <v>171.85499999999999</v>
      </c>
      <c r="N81" s="18" t="s">
        <v>204</v>
      </c>
      <c r="O81" s="18">
        <f t="shared" si="20"/>
        <v>20.6</v>
      </c>
      <c r="Q81" s="18">
        <f t="shared" si="21"/>
        <v>7.2</v>
      </c>
      <c r="R81" s="36">
        <f t="shared" si="22"/>
        <v>14832</v>
      </c>
      <c r="S81" s="36" t="str">
        <f t="shared" si="23"/>
        <v/>
      </c>
      <c r="T81" s="38">
        <f t="shared" si="17"/>
        <v>14832</v>
      </c>
      <c r="U81" s="40">
        <f t="shared" si="29"/>
        <v>1444704</v>
      </c>
      <c r="V81" s="18">
        <f t="shared" si="24"/>
        <v>72000</v>
      </c>
      <c r="W81" s="18">
        <f t="shared" si="25"/>
        <v>1</v>
      </c>
      <c r="AG81" s="18">
        <f t="shared" si="18"/>
        <v>0</v>
      </c>
      <c r="AH81" s="18">
        <f t="shared" si="19"/>
        <v>1</v>
      </c>
      <c r="AI81" s="18">
        <f t="shared" si="26"/>
        <v>1</v>
      </c>
      <c r="AJ81" s="18">
        <f t="shared" si="27"/>
        <v>0</v>
      </c>
      <c r="AK81" s="18">
        <f t="shared" si="28"/>
        <v>0</v>
      </c>
    </row>
    <row r="82" spans="1:37" ht="20.100000000000001" customHeight="1">
      <c r="A82" s="33">
        <v>78</v>
      </c>
      <c r="B82" s="18" t="s">
        <v>83</v>
      </c>
      <c r="C82" s="52" t="s">
        <v>84</v>
      </c>
      <c r="D82" s="30" t="s">
        <v>170</v>
      </c>
      <c r="E82" s="63">
        <v>0.33333333333333331</v>
      </c>
      <c r="F82" s="18">
        <v>173.245</v>
      </c>
      <c r="G82" s="18">
        <v>172.76900000000001</v>
      </c>
      <c r="H82" s="18">
        <v>2</v>
      </c>
      <c r="I82" s="18">
        <v>173.26499999999999</v>
      </c>
      <c r="J82" s="18">
        <v>172.749</v>
      </c>
      <c r="K82" s="18">
        <v>0.51500000000000001</v>
      </c>
      <c r="L82" s="18">
        <v>0.25700000000000001</v>
      </c>
      <c r="M82" s="18">
        <v>173.52199999999999</v>
      </c>
      <c r="N82" s="18" t="s">
        <v>194</v>
      </c>
      <c r="P82" s="18">
        <f t="shared" si="30"/>
        <v>51.5</v>
      </c>
      <c r="Q82" s="18">
        <f t="shared" si="21"/>
        <v>5.8</v>
      </c>
      <c r="R82" s="36" t="str">
        <f t="shared" si="22"/>
        <v/>
      </c>
      <c r="S82" s="36">
        <f t="shared" si="23"/>
        <v>29870</v>
      </c>
      <c r="T82" s="38">
        <f t="shared" si="17"/>
        <v>-29870</v>
      </c>
      <c r="U82" s="40">
        <f t="shared" si="29"/>
        <v>1414834</v>
      </c>
      <c r="V82" s="18">
        <f t="shared" si="24"/>
        <v>58000</v>
      </c>
      <c r="W82" s="18">
        <f t="shared" si="25"/>
        <v>0</v>
      </c>
      <c r="AG82" s="18">
        <f t="shared" si="18"/>
        <v>1</v>
      </c>
      <c r="AH82" s="18">
        <f t="shared" si="19"/>
        <v>0</v>
      </c>
      <c r="AI82" s="18">
        <f t="shared" si="26"/>
        <v>0</v>
      </c>
      <c r="AJ82" s="18">
        <f t="shared" si="27"/>
        <v>1</v>
      </c>
      <c r="AK82" s="18">
        <f t="shared" si="28"/>
        <v>0</v>
      </c>
    </row>
    <row r="83" spans="1:37" ht="20.100000000000001" customHeight="1">
      <c r="A83" s="33">
        <v>79</v>
      </c>
      <c r="B83" s="18" t="s">
        <v>83</v>
      </c>
      <c r="C83" s="52" t="s">
        <v>83</v>
      </c>
      <c r="D83" s="30" t="s">
        <v>171</v>
      </c>
      <c r="E83" s="63">
        <v>0.5</v>
      </c>
      <c r="F83" s="18">
        <v>172.66900000000001</v>
      </c>
      <c r="G83" s="18">
        <v>173.57300000000001</v>
      </c>
      <c r="H83" s="18">
        <v>2</v>
      </c>
      <c r="I83" s="18">
        <v>172.649</v>
      </c>
      <c r="J83" s="18">
        <v>173.59299999999999</v>
      </c>
      <c r="K83" s="18">
        <v>0.94299999999999995</v>
      </c>
      <c r="L83" s="18">
        <v>0.47099999999999997</v>
      </c>
      <c r="M83" s="18">
        <v>172.178</v>
      </c>
      <c r="N83" s="18" t="s">
        <v>195</v>
      </c>
      <c r="Q83" s="18">
        <f t="shared" si="21"/>
        <v>3.1</v>
      </c>
      <c r="R83" s="36" t="str">
        <f t="shared" si="22"/>
        <v/>
      </c>
      <c r="S83" s="36" t="str">
        <f t="shared" si="23"/>
        <v/>
      </c>
      <c r="U83" s="40">
        <f t="shared" si="29"/>
        <v>1414834</v>
      </c>
      <c r="V83" s="18">
        <f t="shared" si="24"/>
        <v>31000</v>
      </c>
      <c r="W83" s="18">
        <f t="shared" si="25"/>
        <v>0</v>
      </c>
      <c r="AG83" s="18">
        <f t="shared" si="18"/>
        <v>0</v>
      </c>
      <c r="AH83" s="18">
        <f t="shared" si="19"/>
        <v>1</v>
      </c>
      <c r="AI83" s="18">
        <f t="shared" si="26"/>
        <v>0</v>
      </c>
      <c r="AJ83" s="18">
        <f t="shared" si="27"/>
        <v>0</v>
      </c>
      <c r="AK83" s="18">
        <f t="shared" si="28"/>
        <v>1</v>
      </c>
    </row>
    <row r="84" spans="1:37" ht="20.100000000000001" customHeight="1">
      <c r="A84" s="33">
        <v>80</v>
      </c>
      <c r="B84" s="18" t="s">
        <v>84</v>
      </c>
      <c r="C84" s="52" t="s">
        <v>84</v>
      </c>
      <c r="D84" s="30" t="s">
        <v>172</v>
      </c>
      <c r="E84" s="63">
        <v>0.5</v>
      </c>
      <c r="F84" s="18">
        <v>175.02099999999999</v>
      </c>
      <c r="G84" s="18">
        <v>174.48500000000001</v>
      </c>
      <c r="H84" s="18">
        <v>2</v>
      </c>
      <c r="I84" s="18">
        <v>175.041</v>
      </c>
      <c r="J84" s="18">
        <v>174.465</v>
      </c>
      <c r="K84" s="18">
        <v>0.57499999999999996</v>
      </c>
      <c r="L84" s="18">
        <v>0.28699999999999998</v>
      </c>
      <c r="M84" s="18">
        <v>175.328</v>
      </c>
      <c r="N84" s="18" t="s">
        <v>204</v>
      </c>
      <c r="O84" s="18">
        <f t="shared" si="20"/>
        <v>28.7</v>
      </c>
      <c r="Q84" s="18">
        <f t="shared" si="21"/>
        <v>5.2</v>
      </c>
      <c r="R84" s="36">
        <f t="shared" si="22"/>
        <v>14924</v>
      </c>
      <c r="S84" s="36" t="str">
        <f t="shared" si="23"/>
        <v/>
      </c>
      <c r="T84" s="38">
        <f t="shared" si="17"/>
        <v>14924</v>
      </c>
      <c r="U84" s="40">
        <f t="shared" si="29"/>
        <v>1429758</v>
      </c>
      <c r="V84" s="18">
        <f t="shared" si="24"/>
        <v>52000</v>
      </c>
      <c r="W84" s="18">
        <f t="shared" si="25"/>
        <v>1</v>
      </c>
      <c r="AG84" s="18">
        <f t="shared" si="18"/>
        <v>1</v>
      </c>
      <c r="AH84" s="18">
        <f t="shared" si="19"/>
        <v>0</v>
      </c>
      <c r="AI84" s="18">
        <f t="shared" si="26"/>
        <v>1</v>
      </c>
      <c r="AJ84" s="18">
        <f t="shared" si="27"/>
        <v>0</v>
      </c>
      <c r="AK84" s="18">
        <f t="shared" si="28"/>
        <v>0</v>
      </c>
    </row>
    <row r="85" spans="1:37" ht="20.100000000000001" customHeight="1">
      <c r="A85" s="33">
        <v>81</v>
      </c>
      <c r="B85" s="18" t="s">
        <v>84</v>
      </c>
      <c r="C85" s="18" t="s">
        <v>84</v>
      </c>
      <c r="D85" s="19" t="s">
        <v>173</v>
      </c>
      <c r="E85" s="63">
        <v>0.5</v>
      </c>
      <c r="F85" s="18">
        <v>174.416</v>
      </c>
      <c r="G85" s="18">
        <v>174.029</v>
      </c>
      <c r="H85" s="18">
        <v>2</v>
      </c>
      <c r="I85" s="58">
        <v>174.43600000000001</v>
      </c>
      <c r="J85" s="18">
        <v>174.00899999999999</v>
      </c>
      <c r="K85" s="18">
        <v>0.42699999999999999</v>
      </c>
      <c r="L85" s="18">
        <v>0.21299999999999999</v>
      </c>
      <c r="M85" s="58">
        <v>174.649</v>
      </c>
      <c r="N85" s="18" t="s">
        <v>204</v>
      </c>
      <c r="O85" s="18">
        <f t="shared" si="20"/>
        <v>21.3</v>
      </c>
      <c r="Q85" s="18">
        <f t="shared" si="21"/>
        <v>7</v>
      </c>
      <c r="R85" s="36">
        <f t="shared" si="22"/>
        <v>14910</v>
      </c>
      <c r="S85" s="36" t="str">
        <f t="shared" si="23"/>
        <v/>
      </c>
      <c r="T85" s="38">
        <f t="shared" si="17"/>
        <v>14910</v>
      </c>
      <c r="U85" s="40">
        <f t="shared" si="29"/>
        <v>1444668</v>
      </c>
      <c r="V85" s="18">
        <f t="shared" si="24"/>
        <v>70000</v>
      </c>
      <c r="W85" s="18">
        <f t="shared" si="25"/>
        <v>1</v>
      </c>
      <c r="AG85" s="18">
        <f t="shared" si="18"/>
        <v>1</v>
      </c>
      <c r="AH85" s="18">
        <f t="shared" si="19"/>
        <v>0</v>
      </c>
      <c r="AI85" s="18">
        <f t="shared" si="26"/>
        <v>1</v>
      </c>
      <c r="AJ85" s="18">
        <f t="shared" si="27"/>
        <v>0</v>
      </c>
      <c r="AK85" s="18">
        <f t="shared" si="28"/>
        <v>0</v>
      </c>
    </row>
    <row r="86" spans="1:37" ht="20.100000000000001" customHeight="1">
      <c r="A86" s="33">
        <v>82</v>
      </c>
      <c r="B86" s="18" t="s">
        <v>83</v>
      </c>
      <c r="C86" s="18" t="s">
        <v>83</v>
      </c>
      <c r="D86" s="19" t="s">
        <v>174</v>
      </c>
      <c r="E86" s="63">
        <v>0.33333333333333331</v>
      </c>
      <c r="F86" s="18">
        <v>173.024</v>
      </c>
      <c r="G86" s="18">
        <v>173.70699999999999</v>
      </c>
      <c r="H86" s="18">
        <v>2</v>
      </c>
      <c r="I86" s="58">
        <v>173.00399999999999</v>
      </c>
      <c r="J86" s="18">
        <v>173.727</v>
      </c>
      <c r="K86" s="18">
        <v>0.72299999999999998</v>
      </c>
      <c r="L86" s="18">
        <v>0.36099999999999999</v>
      </c>
      <c r="M86" s="58">
        <v>172.643</v>
      </c>
      <c r="N86" s="18" t="s">
        <v>204</v>
      </c>
      <c r="O86" s="18">
        <f t="shared" si="20"/>
        <v>36.1</v>
      </c>
      <c r="Q86" s="18">
        <f t="shared" si="21"/>
        <v>4.0999999999999996</v>
      </c>
      <c r="R86" s="36">
        <f t="shared" si="22"/>
        <v>14801</v>
      </c>
      <c r="S86" s="36" t="str">
        <f t="shared" si="23"/>
        <v/>
      </c>
      <c r="T86" s="38">
        <f t="shared" si="17"/>
        <v>14801</v>
      </c>
      <c r="U86" s="40">
        <f t="shared" si="29"/>
        <v>1459469</v>
      </c>
      <c r="V86" s="18">
        <f t="shared" si="24"/>
        <v>41000</v>
      </c>
      <c r="W86" s="18">
        <f t="shared" si="25"/>
        <v>1</v>
      </c>
      <c r="AG86" s="18">
        <f t="shared" si="18"/>
        <v>0</v>
      </c>
      <c r="AH86" s="18">
        <f t="shared" si="19"/>
        <v>1</v>
      </c>
      <c r="AI86" s="18">
        <f t="shared" si="26"/>
        <v>1</v>
      </c>
      <c r="AJ86" s="18">
        <f t="shared" si="27"/>
        <v>0</v>
      </c>
      <c r="AK86" s="18">
        <f t="shared" si="28"/>
        <v>0</v>
      </c>
    </row>
    <row r="87" spans="1:37" ht="20.100000000000001" customHeight="1">
      <c r="A87" s="33">
        <v>83</v>
      </c>
      <c r="B87" s="18" t="s">
        <v>84</v>
      </c>
      <c r="C87" s="18" t="s">
        <v>83</v>
      </c>
      <c r="D87" s="19" t="s">
        <v>175</v>
      </c>
      <c r="E87" s="63">
        <v>0.33333333333333331</v>
      </c>
      <c r="F87" s="18">
        <v>173.28100000000001</v>
      </c>
      <c r="G87" s="18">
        <v>173.80500000000001</v>
      </c>
      <c r="H87" s="18">
        <v>2</v>
      </c>
      <c r="I87" s="58">
        <v>173.261</v>
      </c>
      <c r="J87" s="18">
        <v>173.82499999999999</v>
      </c>
      <c r="K87" s="18">
        <v>0.56299999999999994</v>
      </c>
      <c r="L87" s="18">
        <v>0.28100000000000003</v>
      </c>
      <c r="M87" s="58">
        <v>172.98</v>
      </c>
      <c r="N87" s="18" t="s">
        <v>204</v>
      </c>
      <c r="O87" s="18">
        <f t="shared" si="20"/>
        <v>28.1</v>
      </c>
      <c r="Q87" s="18">
        <f t="shared" si="21"/>
        <v>5.3</v>
      </c>
      <c r="R87" s="36">
        <f t="shared" si="22"/>
        <v>14893</v>
      </c>
      <c r="S87" s="36" t="str">
        <f t="shared" si="23"/>
        <v/>
      </c>
      <c r="T87" s="38">
        <f t="shared" si="17"/>
        <v>14893</v>
      </c>
      <c r="U87" s="40">
        <f t="shared" si="29"/>
        <v>1474362</v>
      </c>
      <c r="V87" s="18">
        <f t="shared" si="24"/>
        <v>53000</v>
      </c>
      <c r="W87" s="18">
        <f t="shared" si="25"/>
        <v>1</v>
      </c>
      <c r="AG87" s="18">
        <f t="shared" si="18"/>
        <v>0</v>
      </c>
      <c r="AH87" s="18">
        <f t="shared" si="19"/>
        <v>1</v>
      </c>
      <c r="AI87" s="18">
        <f t="shared" si="26"/>
        <v>1</v>
      </c>
      <c r="AJ87" s="18">
        <f t="shared" si="27"/>
        <v>0</v>
      </c>
      <c r="AK87" s="18">
        <f t="shared" si="28"/>
        <v>0</v>
      </c>
    </row>
    <row r="88" spans="1:37" ht="20.100000000000001" customHeight="1">
      <c r="A88" s="33">
        <v>84</v>
      </c>
      <c r="B88" s="18" t="s">
        <v>84</v>
      </c>
      <c r="C88" s="18" t="s">
        <v>84</v>
      </c>
      <c r="D88" s="19" t="s">
        <v>176</v>
      </c>
      <c r="E88" s="63">
        <v>0.5</v>
      </c>
      <c r="F88" s="18">
        <v>173.31399999999999</v>
      </c>
      <c r="G88" s="18">
        <v>172.916</v>
      </c>
      <c r="H88" s="18">
        <v>2</v>
      </c>
      <c r="I88" s="58">
        <v>173.334</v>
      </c>
      <c r="J88" s="18">
        <v>172.89599999999999</v>
      </c>
      <c r="K88" s="18">
        <v>0.438</v>
      </c>
      <c r="L88" s="18">
        <v>0.219</v>
      </c>
      <c r="M88" s="58">
        <v>173.553</v>
      </c>
      <c r="N88" s="18" t="s">
        <v>194</v>
      </c>
      <c r="P88" s="18">
        <f t="shared" si="30"/>
        <v>43.8</v>
      </c>
      <c r="Q88" s="18">
        <f t="shared" si="21"/>
        <v>6.8</v>
      </c>
      <c r="R88" s="36" t="str">
        <f t="shared" si="22"/>
        <v/>
      </c>
      <c r="S88" s="36">
        <f t="shared" si="23"/>
        <v>29784</v>
      </c>
      <c r="T88" s="38">
        <f t="shared" si="17"/>
        <v>-29784</v>
      </c>
      <c r="U88" s="40">
        <f t="shared" si="29"/>
        <v>1444578</v>
      </c>
      <c r="V88" s="18">
        <f t="shared" si="24"/>
        <v>68000</v>
      </c>
      <c r="W88" s="18">
        <f t="shared" si="25"/>
        <v>0</v>
      </c>
      <c r="AG88" s="18">
        <f t="shared" si="18"/>
        <v>1</v>
      </c>
      <c r="AH88" s="18">
        <f t="shared" si="19"/>
        <v>0</v>
      </c>
      <c r="AI88" s="18">
        <f t="shared" si="26"/>
        <v>0</v>
      </c>
      <c r="AJ88" s="18">
        <f t="shared" si="27"/>
        <v>1</v>
      </c>
      <c r="AK88" s="18">
        <f t="shared" si="28"/>
        <v>0</v>
      </c>
    </row>
    <row r="89" spans="1:37" ht="20.100000000000001" customHeight="1">
      <c r="A89" s="33">
        <v>85</v>
      </c>
      <c r="B89" s="18" t="s">
        <v>84</v>
      </c>
      <c r="C89" s="18" t="s">
        <v>84</v>
      </c>
      <c r="D89" s="19" t="s">
        <v>101</v>
      </c>
      <c r="E89" s="63">
        <v>0.83333333333333337</v>
      </c>
      <c r="F89" s="18">
        <v>172.256</v>
      </c>
      <c r="G89" s="18">
        <v>171.029</v>
      </c>
      <c r="H89" s="18">
        <v>2</v>
      </c>
      <c r="I89" s="58">
        <v>172.27600000000001</v>
      </c>
      <c r="J89" s="18">
        <v>171.00899999999999</v>
      </c>
      <c r="K89" s="18">
        <v>1.2669999999999999</v>
      </c>
      <c r="L89" s="18">
        <v>0.63300000000000001</v>
      </c>
      <c r="M89" s="58">
        <v>172.90899999999999</v>
      </c>
      <c r="N89" s="18" t="s">
        <v>195</v>
      </c>
      <c r="Q89" s="18">
        <f t="shared" si="21"/>
        <v>2.2999999999999998</v>
      </c>
      <c r="R89" s="36" t="str">
        <f t="shared" si="22"/>
        <v/>
      </c>
      <c r="S89" s="36" t="str">
        <f t="shared" si="23"/>
        <v/>
      </c>
      <c r="T89" s="38">
        <v>0</v>
      </c>
      <c r="U89" s="40">
        <f t="shared" si="29"/>
        <v>1444578</v>
      </c>
      <c r="V89" s="18">
        <f t="shared" si="24"/>
        <v>23000</v>
      </c>
      <c r="W89" s="18">
        <f t="shared" si="25"/>
        <v>0</v>
      </c>
      <c r="AG89" s="18">
        <f t="shared" si="18"/>
        <v>1</v>
      </c>
      <c r="AH89" s="18">
        <f t="shared" si="19"/>
        <v>0</v>
      </c>
      <c r="AI89" s="18">
        <f t="shared" si="26"/>
        <v>0</v>
      </c>
      <c r="AJ89" s="18">
        <f t="shared" si="27"/>
        <v>0</v>
      </c>
      <c r="AK89" s="18">
        <f t="shared" si="28"/>
        <v>1</v>
      </c>
    </row>
    <row r="90" spans="1:37" ht="20.100000000000001" customHeight="1">
      <c r="A90" s="33">
        <v>86</v>
      </c>
      <c r="B90" s="18" t="s">
        <v>83</v>
      </c>
      <c r="C90" s="18" t="s">
        <v>83</v>
      </c>
      <c r="D90" s="19" t="s">
        <v>177</v>
      </c>
      <c r="E90" s="63">
        <v>0.5</v>
      </c>
      <c r="F90" s="18">
        <v>170.96</v>
      </c>
      <c r="G90" s="18">
        <v>171.71899999999999</v>
      </c>
      <c r="H90" s="18">
        <v>2</v>
      </c>
      <c r="I90" s="18">
        <v>170.94</v>
      </c>
      <c r="J90" s="18">
        <v>171.739</v>
      </c>
      <c r="K90" s="18">
        <v>0.79900000000000004</v>
      </c>
      <c r="L90" s="18">
        <v>0.39900000000000002</v>
      </c>
      <c r="M90" s="18">
        <v>170.541</v>
      </c>
      <c r="N90" s="18" t="s">
        <v>204</v>
      </c>
      <c r="O90" s="18">
        <f t="shared" si="20"/>
        <v>39.9</v>
      </c>
      <c r="Q90" s="18">
        <f t="shared" si="21"/>
        <v>3.7</v>
      </c>
      <c r="R90" s="36">
        <f t="shared" si="22"/>
        <v>14763</v>
      </c>
      <c r="S90" s="36" t="str">
        <f t="shared" si="23"/>
        <v/>
      </c>
      <c r="T90" s="38">
        <f t="shared" si="17"/>
        <v>14763</v>
      </c>
      <c r="U90" s="40">
        <f t="shared" si="29"/>
        <v>1459341</v>
      </c>
      <c r="V90" s="18">
        <f t="shared" si="24"/>
        <v>37000</v>
      </c>
      <c r="W90" s="18">
        <f t="shared" si="25"/>
        <v>1</v>
      </c>
      <c r="AG90" s="18">
        <f t="shared" si="18"/>
        <v>0</v>
      </c>
      <c r="AH90" s="18">
        <f t="shared" si="19"/>
        <v>1</v>
      </c>
      <c r="AI90" s="18">
        <f t="shared" si="26"/>
        <v>1</v>
      </c>
      <c r="AJ90" s="18">
        <f t="shared" si="27"/>
        <v>0</v>
      </c>
      <c r="AK90" s="18">
        <f t="shared" si="28"/>
        <v>0</v>
      </c>
    </row>
    <row r="91" spans="1:37" ht="20.100000000000001" customHeight="1">
      <c r="A91" s="33">
        <v>87</v>
      </c>
      <c r="B91" s="18" t="s">
        <v>83</v>
      </c>
      <c r="C91" s="18" t="s">
        <v>83</v>
      </c>
      <c r="D91" s="19" t="s">
        <v>178</v>
      </c>
      <c r="E91" s="63">
        <v>0.5</v>
      </c>
      <c r="F91" s="18">
        <v>171.42500000000001</v>
      </c>
      <c r="G91" s="18">
        <v>172.02</v>
      </c>
      <c r="H91" s="18">
        <v>2</v>
      </c>
      <c r="I91" s="18">
        <v>171.405</v>
      </c>
      <c r="J91" s="18">
        <v>172.04</v>
      </c>
      <c r="K91" s="18">
        <v>0.63400000000000001</v>
      </c>
      <c r="L91" s="18">
        <v>0.317</v>
      </c>
      <c r="M91" s="18">
        <v>171.08799999999999</v>
      </c>
      <c r="N91" s="18" t="s">
        <v>204</v>
      </c>
      <c r="O91" s="18">
        <f t="shared" si="20"/>
        <v>31.7</v>
      </c>
      <c r="Q91" s="18">
        <f t="shared" si="21"/>
        <v>4.7</v>
      </c>
      <c r="R91" s="36">
        <f t="shared" si="22"/>
        <v>14899</v>
      </c>
      <c r="S91" s="36" t="str">
        <f t="shared" si="23"/>
        <v/>
      </c>
      <c r="T91" s="38">
        <f t="shared" si="17"/>
        <v>14899</v>
      </c>
      <c r="U91" s="40">
        <f t="shared" si="29"/>
        <v>1474240</v>
      </c>
      <c r="V91" s="18">
        <f t="shared" si="24"/>
        <v>47000</v>
      </c>
      <c r="W91" s="18">
        <f t="shared" si="25"/>
        <v>1</v>
      </c>
      <c r="AG91" s="18">
        <f t="shared" si="18"/>
        <v>0</v>
      </c>
      <c r="AH91" s="18">
        <f t="shared" si="19"/>
        <v>1</v>
      </c>
      <c r="AI91" s="18">
        <f t="shared" si="26"/>
        <v>1</v>
      </c>
      <c r="AJ91" s="18">
        <f t="shared" si="27"/>
        <v>0</v>
      </c>
      <c r="AK91" s="18">
        <f t="shared" si="28"/>
        <v>0</v>
      </c>
    </row>
    <row r="92" spans="1:37" ht="20.100000000000001" customHeight="1">
      <c r="A92" s="33">
        <v>88</v>
      </c>
      <c r="B92" s="18" t="s">
        <v>84</v>
      </c>
      <c r="C92" s="18" t="s">
        <v>84</v>
      </c>
      <c r="D92" s="19" t="s">
        <v>179</v>
      </c>
      <c r="E92" s="63">
        <v>0.5</v>
      </c>
      <c r="F92" s="18">
        <v>172.04499999999999</v>
      </c>
      <c r="G92" s="18">
        <v>171.60900000000001</v>
      </c>
      <c r="H92" s="18">
        <v>2</v>
      </c>
      <c r="I92" s="18">
        <v>172.065</v>
      </c>
      <c r="J92" s="18">
        <v>171.589</v>
      </c>
      <c r="K92" s="18">
        <v>0.47499999999999998</v>
      </c>
      <c r="L92" s="18">
        <v>0.23699999999999999</v>
      </c>
      <c r="M92" s="18">
        <v>172.30199999999999</v>
      </c>
      <c r="N92" s="18" t="s">
        <v>204</v>
      </c>
      <c r="O92" s="18">
        <f t="shared" si="20"/>
        <v>23.7</v>
      </c>
      <c r="Q92" s="18">
        <f t="shared" si="21"/>
        <v>6.3</v>
      </c>
      <c r="R92" s="36">
        <f t="shared" si="22"/>
        <v>14931</v>
      </c>
      <c r="S92" s="36" t="str">
        <f t="shared" si="23"/>
        <v/>
      </c>
      <c r="T92" s="38">
        <f t="shared" si="17"/>
        <v>14931</v>
      </c>
      <c r="U92" s="40">
        <f t="shared" si="29"/>
        <v>1489171</v>
      </c>
      <c r="V92" s="18">
        <f t="shared" si="24"/>
        <v>63000</v>
      </c>
      <c r="W92" s="18">
        <f t="shared" si="25"/>
        <v>1</v>
      </c>
      <c r="AG92" s="18">
        <f t="shared" si="18"/>
        <v>1</v>
      </c>
      <c r="AH92" s="18">
        <f t="shared" si="19"/>
        <v>0</v>
      </c>
      <c r="AI92" s="18">
        <f t="shared" si="26"/>
        <v>1</v>
      </c>
      <c r="AJ92" s="18">
        <f t="shared" si="27"/>
        <v>0</v>
      </c>
      <c r="AK92" s="18">
        <f t="shared" si="28"/>
        <v>0</v>
      </c>
    </row>
    <row r="93" spans="1:37" ht="20.100000000000001" customHeight="1">
      <c r="A93" s="33">
        <v>89</v>
      </c>
      <c r="B93" s="18" t="s">
        <v>84</v>
      </c>
      <c r="C93" s="18" t="s">
        <v>84</v>
      </c>
      <c r="D93" s="19" t="s">
        <v>180</v>
      </c>
      <c r="E93" s="63">
        <v>0.5</v>
      </c>
      <c r="F93" s="18">
        <v>171.24799999999999</v>
      </c>
      <c r="G93" s="18">
        <v>170.74600000000001</v>
      </c>
      <c r="H93" s="18">
        <v>2</v>
      </c>
      <c r="I93" s="18">
        <v>171.268</v>
      </c>
      <c r="J93" s="18">
        <v>170.726</v>
      </c>
      <c r="K93" s="18">
        <v>0.54200000000000004</v>
      </c>
      <c r="L93" s="18">
        <v>0.27100000000000002</v>
      </c>
      <c r="M93" s="18">
        <v>171.53899999999999</v>
      </c>
      <c r="N93" s="18" t="s">
        <v>204</v>
      </c>
      <c r="O93" s="18">
        <f t="shared" si="20"/>
        <v>27.1</v>
      </c>
      <c r="Q93" s="18">
        <f t="shared" si="21"/>
        <v>5.5</v>
      </c>
      <c r="R93" s="36">
        <f t="shared" si="22"/>
        <v>14905</v>
      </c>
      <c r="S93" s="36" t="str">
        <f t="shared" si="23"/>
        <v/>
      </c>
      <c r="T93" s="38">
        <f t="shared" si="17"/>
        <v>14905</v>
      </c>
      <c r="U93" s="40">
        <f t="shared" si="29"/>
        <v>1504076</v>
      </c>
      <c r="V93" s="18">
        <f t="shared" si="24"/>
        <v>55000</v>
      </c>
      <c r="W93" s="18">
        <f t="shared" si="25"/>
        <v>1</v>
      </c>
      <c r="AG93" s="18">
        <f t="shared" si="18"/>
        <v>1</v>
      </c>
      <c r="AH93" s="18">
        <f t="shared" si="19"/>
        <v>0</v>
      </c>
      <c r="AI93" s="18">
        <f t="shared" si="26"/>
        <v>1</v>
      </c>
      <c r="AJ93" s="18">
        <f t="shared" si="27"/>
        <v>0</v>
      </c>
      <c r="AK93" s="18">
        <f t="shared" si="28"/>
        <v>0</v>
      </c>
    </row>
    <row r="94" spans="1:37" ht="20.100000000000001" customHeight="1">
      <c r="A94" s="33">
        <v>90</v>
      </c>
      <c r="B94" s="18" t="s">
        <v>83</v>
      </c>
      <c r="C94" s="18" t="s">
        <v>83</v>
      </c>
      <c r="D94" s="19" t="s">
        <v>181</v>
      </c>
      <c r="E94" s="63">
        <v>0.33333333333333331</v>
      </c>
      <c r="F94" s="18">
        <v>170.37100000000001</v>
      </c>
      <c r="G94" s="18">
        <v>170.89500000000001</v>
      </c>
      <c r="H94" s="18">
        <v>2</v>
      </c>
      <c r="I94" s="18">
        <v>170.351</v>
      </c>
      <c r="J94" s="18">
        <v>170.91499999999999</v>
      </c>
      <c r="K94" s="18">
        <v>0.56299999999999994</v>
      </c>
      <c r="L94" s="18">
        <v>0.28100000000000003</v>
      </c>
      <c r="M94" s="18">
        <v>170.07</v>
      </c>
      <c r="N94" s="18" t="s">
        <v>204</v>
      </c>
      <c r="O94" s="18">
        <f t="shared" si="20"/>
        <v>28.1</v>
      </c>
      <c r="Q94" s="18">
        <f t="shared" si="21"/>
        <v>5.3</v>
      </c>
      <c r="R94" s="36">
        <f t="shared" si="22"/>
        <v>14893</v>
      </c>
      <c r="S94" s="36" t="str">
        <f t="shared" si="23"/>
        <v/>
      </c>
      <c r="T94" s="38">
        <f t="shared" si="17"/>
        <v>14893</v>
      </c>
      <c r="U94" s="40">
        <f t="shared" si="29"/>
        <v>1518969</v>
      </c>
      <c r="V94" s="18">
        <f t="shared" si="24"/>
        <v>53000</v>
      </c>
      <c r="W94" s="18">
        <f t="shared" si="25"/>
        <v>1</v>
      </c>
      <c r="AG94" s="18">
        <f t="shared" si="18"/>
        <v>0</v>
      </c>
      <c r="AH94" s="18">
        <f t="shared" si="19"/>
        <v>1</v>
      </c>
      <c r="AI94" s="18">
        <f t="shared" si="26"/>
        <v>1</v>
      </c>
      <c r="AJ94" s="18">
        <f t="shared" si="27"/>
        <v>0</v>
      </c>
      <c r="AK94" s="18">
        <f t="shared" si="28"/>
        <v>0</v>
      </c>
    </row>
    <row r="95" spans="1:37" ht="20.100000000000001" customHeight="1">
      <c r="A95" s="33">
        <v>91</v>
      </c>
      <c r="B95" s="18" t="s">
        <v>83</v>
      </c>
      <c r="C95" s="18" t="s">
        <v>83</v>
      </c>
      <c r="D95" s="19" t="s">
        <v>182</v>
      </c>
      <c r="E95" s="63">
        <v>0.16666666666666666</v>
      </c>
      <c r="F95" s="18">
        <v>170.6</v>
      </c>
      <c r="G95" s="18">
        <v>170.95699999999999</v>
      </c>
      <c r="H95" s="18">
        <v>2</v>
      </c>
      <c r="I95" s="58">
        <v>170.58</v>
      </c>
      <c r="J95" s="18">
        <v>170.977</v>
      </c>
      <c r="K95" s="18">
        <v>0.39600000000000002</v>
      </c>
      <c r="L95" s="18">
        <v>0.19800000000000001</v>
      </c>
      <c r="M95" s="58">
        <v>170.38200000000001</v>
      </c>
      <c r="N95" s="18" t="s">
        <v>204</v>
      </c>
      <c r="O95" s="18">
        <f t="shared" si="20"/>
        <v>19.8</v>
      </c>
      <c r="Q95" s="18">
        <f t="shared" si="21"/>
        <v>7.5</v>
      </c>
      <c r="R95" s="36">
        <f t="shared" si="22"/>
        <v>14850</v>
      </c>
      <c r="S95" s="36" t="str">
        <f t="shared" si="23"/>
        <v/>
      </c>
      <c r="T95" s="38">
        <f t="shared" si="17"/>
        <v>14850</v>
      </c>
      <c r="U95" s="40">
        <f t="shared" si="29"/>
        <v>1533819</v>
      </c>
      <c r="V95" s="18">
        <f t="shared" si="24"/>
        <v>75000</v>
      </c>
      <c r="W95" s="18">
        <f t="shared" si="25"/>
        <v>1</v>
      </c>
      <c r="AG95" s="18">
        <f t="shared" si="18"/>
        <v>0</v>
      </c>
      <c r="AH95" s="18">
        <f t="shared" si="19"/>
        <v>1</v>
      </c>
      <c r="AI95" s="18">
        <f t="shared" si="26"/>
        <v>1</v>
      </c>
      <c r="AJ95" s="18">
        <f t="shared" si="27"/>
        <v>0</v>
      </c>
      <c r="AK95" s="18">
        <f t="shared" si="28"/>
        <v>0</v>
      </c>
    </row>
    <row r="96" spans="1:37" ht="20.100000000000001" customHeight="1">
      <c r="A96" s="33">
        <v>92</v>
      </c>
      <c r="B96" s="18" t="s">
        <v>83</v>
      </c>
      <c r="C96" s="19" t="s">
        <v>83</v>
      </c>
      <c r="D96" s="19" t="s">
        <v>183</v>
      </c>
      <c r="E96" s="63">
        <v>0.33333333333333331</v>
      </c>
      <c r="F96" s="18">
        <v>171.12200000000001</v>
      </c>
      <c r="G96" s="18">
        <v>172.35300000000001</v>
      </c>
      <c r="H96" s="18">
        <v>2</v>
      </c>
      <c r="I96" s="18">
        <v>171.102</v>
      </c>
      <c r="J96" s="18">
        <v>172.37299999999999</v>
      </c>
      <c r="K96" s="18">
        <v>1.27</v>
      </c>
      <c r="L96" s="18">
        <v>0.63500000000000001</v>
      </c>
      <c r="M96" s="18">
        <v>170.46700000000001</v>
      </c>
      <c r="N96" s="18" t="s">
        <v>204</v>
      </c>
      <c r="O96" s="18">
        <f t="shared" si="20"/>
        <v>63.5</v>
      </c>
      <c r="Q96" s="18">
        <f t="shared" si="21"/>
        <v>2.2999999999999998</v>
      </c>
      <c r="R96" s="36">
        <f t="shared" si="22"/>
        <v>14605</v>
      </c>
      <c r="S96" s="36" t="str">
        <f t="shared" si="23"/>
        <v/>
      </c>
      <c r="T96" s="38">
        <f t="shared" si="17"/>
        <v>14605</v>
      </c>
      <c r="U96" s="40">
        <f t="shared" si="29"/>
        <v>1548424</v>
      </c>
      <c r="V96" s="18">
        <f t="shared" si="24"/>
        <v>23000</v>
      </c>
      <c r="W96" s="18">
        <f t="shared" si="25"/>
        <v>1</v>
      </c>
      <c r="AG96" s="18">
        <f t="shared" si="18"/>
        <v>0</v>
      </c>
      <c r="AH96" s="18">
        <f t="shared" si="19"/>
        <v>1</v>
      </c>
      <c r="AI96" s="18">
        <f t="shared" si="26"/>
        <v>1</v>
      </c>
      <c r="AJ96" s="18">
        <f t="shared" si="27"/>
        <v>0</v>
      </c>
      <c r="AK96" s="18">
        <f t="shared" si="28"/>
        <v>0</v>
      </c>
    </row>
    <row r="97" spans="1:37" ht="20.100000000000001" customHeight="1">
      <c r="A97" s="33">
        <v>93</v>
      </c>
      <c r="B97" s="18" t="s">
        <v>84</v>
      </c>
      <c r="C97" s="18" t="s">
        <v>83</v>
      </c>
      <c r="D97" s="19" t="s">
        <v>184</v>
      </c>
      <c r="E97" s="63">
        <v>0.5</v>
      </c>
      <c r="F97" s="18">
        <v>172.279</v>
      </c>
      <c r="G97" s="18">
        <v>172.74700000000001</v>
      </c>
      <c r="H97" s="18">
        <v>2</v>
      </c>
      <c r="I97" s="18">
        <v>172.25899999999999</v>
      </c>
      <c r="J97" s="18">
        <v>172.767</v>
      </c>
      <c r="K97" s="18">
        <v>0.50800000000000001</v>
      </c>
      <c r="L97" s="18">
        <v>0.254</v>
      </c>
      <c r="M97" s="18">
        <v>172.005</v>
      </c>
      <c r="N97" s="18" t="s">
        <v>204</v>
      </c>
      <c r="O97" s="18">
        <f t="shared" si="20"/>
        <v>25.4</v>
      </c>
      <c r="Q97" s="18">
        <f t="shared" si="21"/>
        <v>5.9</v>
      </c>
      <c r="R97" s="36">
        <f t="shared" si="22"/>
        <v>14986</v>
      </c>
      <c r="S97" s="36" t="str">
        <f t="shared" si="23"/>
        <v/>
      </c>
      <c r="T97" s="38">
        <f t="shared" si="17"/>
        <v>14986</v>
      </c>
      <c r="U97" s="40">
        <f t="shared" si="29"/>
        <v>1563410</v>
      </c>
      <c r="V97" s="18">
        <f t="shared" si="24"/>
        <v>59000</v>
      </c>
      <c r="W97" s="18">
        <f t="shared" si="25"/>
        <v>1</v>
      </c>
      <c r="AG97" s="18">
        <f t="shared" si="18"/>
        <v>0</v>
      </c>
      <c r="AH97" s="18">
        <f t="shared" si="19"/>
        <v>1</v>
      </c>
      <c r="AI97" s="18">
        <f t="shared" si="26"/>
        <v>1</v>
      </c>
      <c r="AJ97" s="18">
        <f t="shared" si="27"/>
        <v>0</v>
      </c>
      <c r="AK97" s="18">
        <f t="shared" si="28"/>
        <v>0</v>
      </c>
    </row>
    <row r="98" spans="1:37" ht="20.100000000000001" customHeight="1">
      <c r="A98" s="33">
        <v>94</v>
      </c>
      <c r="B98" s="18" t="s">
        <v>84</v>
      </c>
      <c r="C98" s="18" t="s">
        <v>84</v>
      </c>
      <c r="D98" s="19" t="s">
        <v>185</v>
      </c>
      <c r="E98" s="63">
        <v>0.5</v>
      </c>
      <c r="F98" s="18">
        <v>172.86500000000001</v>
      </c>
      <c r="G98" s="18">
        <v>172.137</v>
      </c>
      <c r="H98" s="18">
        <v>2</v>
      </c>
      <c r="I98" s="18">
        <v>172.88499999999999</v>
      </c>
      <c r="J98" s="18">
        <v>172.11699999999999</v>
      </c>
      <c r="K98" s="18">
        <v>0.76800000000000002</v>
      </c>
      <c r="L98" s="18">
        <v>0.38400000000000001</v>
      </c>
      <c r="M98" s="18">
        <v>173.26900000000001</v>
      </c>
      <c r="N98" s="18" t="s">
        <v>194</v>
      </c>
      <c r="P98" s="18">
        <f t="shared" si="30"/>
        <v>76.8</v>
      </c>
      <c r="Q98" s="18">
        <f t="shared" si="21"/>
        <v>3.9</v>
      </c>
      <c r="R98" s="36" t="str">
        <f t="shared" si="22"/>
        <v/>
      </c>
      <c r="S98" s="36">
        <f t="shared" si="23"/>
        <v>29952</v>
      </c>
      <c r="T98" s="38">
        <f t="shared" si="17"/>
        <v>-29952</v>
      </c>
      <c r="U98" s="40">
        <f t="shared" si="29"/>
        <v>1533458</v>
      </c>
      <c r="V98" s="18">
        <f t="shared" si="24"/>
        <v>39000</v>
      </c>
      <c r="W98" s="18">
        <f t="shared" si="25"/>
        <v>0</v>
      </c>
      <c r="AG98" s="18">
        <f t="shared" si="18"/>
        <v>1</v>
      </c>
      <c r="AH98" s="18">
        <f t="shared" si="19"/>
        <v>0</v>
      </c>
      <c r="AI98" s="18">
        <f t="shared" si="26"/>
        <v>0</v>
      </c>
      <c r="AJ98" s="18">
        <f t="shared" si="27"/>
        <v>1</v>
      </c>
      <c r="AK98" s="18">
        <f t="shared" si="28"/>
        <v>0</v>
      </c>
    </row>
    <row r="99" spans="1:37" ht="20.100000000000001" customHeight="1">
      <c r="A99" s="33">
        <v>95</v>
      </c>
      <c r="B99" s="18" t="s">
        <v>84</v>
      </c>
      <c r="C99" s="18" t="s">
        <v>83</v>
      </c>
      <c r="D99" s="19" t="s">
        <v>186</v>
      </c>
      <c r="E99" s="63">
        <v>0.66666666666666663</v>
      </c>
      <c r="F99" s="18">
        <v>172.59700000000001</v>
      </c>
      <c r="G99" s="18">
        <v>172.92699999999999</v>
      </c>
      <c r="H99" s="18">
        <v>2</v>
      </c>
      <c r="I99" s="18">
        <v>172.577</v>
      </c>
      <c r="J99" s="18">
        <v>172.947</v>
      </c>
      <c r="K99" s="18">
        <v>0.37</v>
      </c>
      <c r="L99" s="18">
        <v>0.185</v>
      </c>
      <c r="M99" s="18">
        <v>172.392</v>
      </c>
      <c r="N99" s="18" t="s">
        <v>204</v>
      </c>
      <c r="O99" s="18">
        <f t="shared" si="20"/>
        <v>18.5</v>
      </c>
      <c r="Q99" s="18">
        <f t="shared" si="21"/>
        <v>8.1</v>
      </c>
      <c r="R99" s="36">
        <f t="shared" si="22"/>
        <v>14985</v>
      </c>
      <c r="S99" s="36" t="str">
        <f t="shared" si="23"/>
        <v/>
      </c>
      <c r="T99" s="38">
        <f t="shared" si="17"/>
        <v>14985</v>
      </c>
      <c r="U99" s="40">
        <f t="shared" si="29"/>
        <v>1548443</v>
      </c>
      <c r="V99" s="18">
        <f t="shared" si="24"/>
        <v>81000</v>
      </c>
      <c r="W99" s="18">
        <f t="shared" si="25"/>
        <v>1</v>
      </c>
      <c r="AG99" s="18">
        <f t="shared" si="18"/>
        <v>0</v>
      </c>
      <c r="AH99" s="18">
        <f t="shared" si="19"/>
        <v>1</v>
      </c>
      <c r="AI99" s="18">
        <f t="shared" si="26"/>
        <v>1</v>
      </c>
      <c r="AJ99" s="18">
        <f t="shared" si="27"/>
        <v>0</v>
      </c>
      <c r="AK99" s="18">
        <f t="shared" si="28"/>
        <v>0</v>
      </c>
    </row>
    <row r="100" spans="1:37" ht="20.100000000000001" customHeight="1">
      <c r="A100" s="33">
        <v>96</v>
      </c>
      <c r="B100" s="18" t="s">
        <v>84</v>
      </c>
      <c r="C100" s="18" t="s">
        <v>84</v>
      </c>
      <c r="D100" s="19" t="s">
        <v>187</v>
      </c>
      <c r="E100" s="63">
        <v>0.83333333333333337</v>
      </c>
      <c r="F100" s="18">
        <v>172.602</v>
      </c>
      <c r="G100" s="18">
        <v>172.21700000000001</v>
      </c>
      <c r="H100" s="18">
        <v>2</v>
      </c>
      <c r="I100" s="18">
        <v>172.62200000000001</v>
      </c>
      <c r="J100" s="18">
        <v>172.197</v>
      </c>
      <c r="K100" s="18">
        <v>0.42499999999999999</v>
      </c>
      <c r="L100" s="18">
        <v>0.21199999999999999</v>
      </c>
      <c r="M100" s="18">
        <v>172.834</v>
      </c>
      <c r="N100" s="18" t="s">
        <v>204</v>
      </c>
      <c r="O100" s="18">
        <f t="shared" si="20"/>
        <v>21.2</v>
      </c>
      <c r="Q100" s="18">
        <f t="shared" si="21"/>
        <v>7</v>
      </c>
      <c r="R100" s="36">
        <f t="shared" si="22"/>
        <v>14840</v>
      </c>
      <c r="S100" s="36" t="str">
        <f t="shared" si="23"/>
        <v/>
      </c>
      <c r="T100" s="38">
        <f t="shared" si="17"/>
        <v>14840</v>
      </c>
      <c r="U100" s="40">
        <f t="shared" si="29"/>
        <v>1563283</v>
      </c>
      <c r="V100" s="18">
        <f t="shared" si="24"/>
        <v>70000</v>
      </c>
      <c r="W100" s="18">
        <f t="shared" si="25"/>
        <v>1</v>
      </c>
      <c r="AG100" s="18">
        <f t="shared" si="18"/>
        <v>1</v>
      </c>
      <c r="AH100" s="18">
        <f t="shared" si="19"/>
        <v>0</v>
      </c>
      <c r="AI100" s="18">
        <f t="shared" si="26"/>
        <v>1</v>
      </c>
      <c r="AJ100" s="18">
        <f t="shared" si="27"/>
        <v>0</v>
      </c>
      <c r="AK100" s="18">
        <f t="shared" si="28"/>
        <v>0</v>
      </c>
    </row>
    <row r="101" spans="1:37" ht="20.100000000000001" customHeight="1">
      <c r="A101" s="33">
        <v>97</v>
      </c>
      <c r="B101" s="18" t="s">
        <v>83</v>
      </c>
      <c r="C101" s="18" t="s">
        <v>84</v>
      </c>
      <c r="D101" s="19" t="s">
        <v>188</v>
      </c>
      <c r="E101" s="63">
        <v>0.83333333333333337</v>
      </c>
      <c r="F101" s="18">
        <v>170.49100000000001</v>
      </c>
      <c r="G101" s="18">
        <v>169.71199999999999</v>
      </c>
      <c r="H101" s="18">
        <v>2</v>
      </c>
      <c r="I101" s="58">
        <v>170.511</v>
      </c>
      <c r="J101" s="18">
        <v>169.69200000000001</v>
      </c>
      <c r="K101" s="18">
        <v>0.81799999999999995</v>
      </c>
      <c r="L101" s="18">
        <v>0.40899999999999997</v>
      </c>
      <c r="M101" s="58">
        <v>170.92</v>
      </c>
      <c r="N101" s="18" t="s">
        <v>204</v>
      </c>
      <c r="O101" s="18">
        <f t="shared" si="20"/>
        <v>40.9</v>
      </c>
      <c r="Q101" s="18">
        <f t="shared" si="21"/>
        <v>3.6</v>
      </c>
      <c r="R101" s="36">
        <f t="shared" si="22"/>
        <v>14724</v>
      </c>
      <c r="S101" s="36" t="str">
        <f t="shared" si="23"/>
        <v/>
      </c>
      <c r="T101" s="38">
        <f t="shared" si="17"/>
        <v>14724</v>
      </c>
      <c r="U101" s="40">
        <f t="shared" si="29"/>
        <v>1578007</v>
      </c>
      <c r="V101" s="18">
        <f t="shared" si="24"/>
        <v>36000</v>
      </c>
      <c r="W101" s="18">
        <f t="shared" si="25"/>
        <v>1</v>
      </c>
      <c r="AG101" s="18">
        <f t="shared" si="18"/>
        <v>1</v>
      </c>
      <c r="AH101" s="18">
        <f t="shared" si="19"/>
        <v>0</v>
      </c>
      <c r="AI101" s="18">
        <f t="shared" si="26"/>
        <v>1</v>
      </c>
      <c r="AJ101" s="18">
        <f t="shared" si="27"/>
        <v>0</v>
      </c>
      <c r="AK101" s="18">
        <f t="shared" si="28"/>
        <v>0</v>
      </c>
    </row>
    <row r="102" spans="1:37" ht="20.100000000000001" customHeight="1">
      <c r="A102" s="33">
        <v>98</v>
      </c>
      <c r="B102" s="18" t="s">
        <v>83</v>
      </c>
      <c r="C102" s="18" t="s">
        <v>83</v>
      </c>
      <c r="D102" s="19" t="s">
        <v>189</v>
      </c>
      <c r="E102" s="63">
        <v>0.5</v>
      </c>
      <c r="F102" s="18">
        <v>169.494</v>
      </c>
      <c r="G102" s="18">
        <v>170.48</v>
      </c>
      <c r="H102" s="18">
        <v>2</v>
      </c>
      <c r="I102" s="58">
        <v>169.47399999999999</v>
      </c>
      <c r="J102" s="18">
        <v>170.5</v>
      </c>
      <c r="K102" s="18">
        <v>1.026</v>
      </c>
      <c r="L102" s="18">
        <v>0.51300000000000001</v>
      </c>
      <c r="M102" s="58">
        <v>168.96100000000001</v>
      </c>
      <c r="N102" s="18" t="s">
        <v>195</v>
      </c>
      <c r="Q102" s="18">
        <f t="shared" si="21"/>
        <v>2.9</v>
      </c>
      <c r="R102" s="36" t="str">
        <f t="shared" si="22"/>
        <v/>
      </c>
      <c r="S102" s="36" t="str">
        <f t="shared" si="23"/>
        <v/>
      </c>
      <c r="U102" s="40">
        <f t="shared" si="29"/>
        <v>1578007</v>
      </c>
      <c r="V102" s="18">
        <f t="shared" si="24"/>
        <v>29000</v>
      </c>
      <c r="W102" s="18">
        <f t="shared" si="25"/>
        <v>0</v>
      </c>
      <c r="AG102" s="18">
        <f t="shared" si="18"/>
        <v>0</v>
      </c>
      <c r="AH102" s="18">
        <f t="shared" si="19"/>
        <v>1</v>
      </c>
      <c r="AI102" s="18">
        <f t="shared" si="26"/>
        <v>0</v>
      </c>
      <c r="AJ102" s="18">
        <f t="shared" si="27"/>
        <v>0</v>
      </c>
      <c r="AK102" s="18">
        <f t="shared" si="28"/>
        <v>1</v>
      </c>
    </row>
    <row r="103" spans="1:37" ht="20.100000000000001" customHeight="1">
      <c r="A103" s="33">
        <v>99</v>
      </c>
      <c r="B103" s="18" t="s">
        <v>83</v>
      </c>
      <c r="C103" s="18" t="s">
        <v>83</v>
      </c>
      <c r="D103" s="19" t="s">
        <v>190</v>
      </c>
      <c r="E103" s="63">
        <v>0.16666666666666666</v>
      </c>
      <c r="F103" s="18">
        <v>170.71199999999999</v>
      </c>
      <c r="G103" s="18">
        <v>171.51599999999999</v>
      </c>
      <c r="H103" s="18">
        <v>2</v>
      </c>
      <c r="I103" s="58">
        <v>170.69200000000001</v>
      </c>
      <c r="J103" s="18">
        <v>171.536</v>
      </c>
      <c r="K103" s="18">
        <v>0.84299999999999997</v>
      </c>
      <c r="L103" s="18">
        <v>0.42099999999999999</v>
      </c>
      <c r="M103" s="58">
        <v>170.27099999999999</v>
      </c>
      <c r="N103" s="18" t="s">
        <v>204</v>
      </c>
      <c r="O103" s="18">
        <f t="shared" si="20"/>
        <v>42.1</v>
      </c>
      <c r="Q103" s="18">
        <f t="shared" si="21"/>
        <v>3.5</v>
      </c>
      <c r="R103" s="36">
        <f t="shared" si="22"/>
        <v>14735</v>
      </c>
      <c r="S103" s="36" t="str">
        <f t="shared" si="23"/>
        <v/>
      </c>
      <c r="T103" s="38">
        <f t="shared" si="17"/>
        <v>14735</v>
      </c>
      <c r="U103" s="40">
        <f t="shared" si="29"/>
        <v>1592742</v>
      </c>
      <c r="V103" s="18">
        <f t="shared" si="24"/>
        <v>35000</v>
      </c>
      <c r="W103" s="18">
        <f t="shared" si="25"/>
        <v>1</v>
      </c>
      <c r="AG103" s="18">
        <f t="shared" si="18"/>
        <v>0</v>
      </c>
      <c r="AH103" s="18">
        <f t="shared" si="19"/>
        <v>1</v>
      </c>
      <c r="AI103" s="18">
        <f t="shared" si="26"/>
        <v>1</v>
      </c>
      <c r="AJ103" s="18">
        <f t="shared" si="27"/>
        <v>0</v>
      </c>
      <c r="AK103" s="18">
        <f t="shared" si="28"/>
        <v>0</v>
      </c>
    </row>
    <row r="104" spans="1:37" ht="20.100000000000001" customHeight="1">
      <c r="A104" s="32">
        <v>100</v>
      </c>
      <c r="B104" s="23" t="s">
        <v>83</v>
      </c>
      <c r="C104" s="23" t="s">
        <v>83</v>
      </c>
      <c r="D104" s="22" t="s">
        <v>191</v>
      </c>
      <c r="E104" s="63">
        <v>0.66666666666666663</v>
      </c>
      <c r="F104" s="23">
        <v>170.47800000000001</v>
      </c>
      <c r="G104" s="23">
        <v>171.02699999999999</v>
      </c>
      <c r="H104" s="18">
        <v>2</v>
      </c>
      <c r="I104" s="58">
        <v>170.458</v>
      </c>
      <c r="J104" s="18">
        <v>171.047</v>
      </c>
      <c r="K104" s="18">
        <v>0.58799999999999997</v>
      </c>
      <c r="L104" s="18">
        <v>0.29399999999999998</v>
      </c>
      <c r="M104" s="58">
        <v>170.16399999999999</v>
      </c>
      <c r="N104" s="18" t="s">
        <v>195</v>
      </c>
      <c r="Q104" s="23">
        <f t="shared" si="21"/>
        <v>5.0999999999999996</v>
      </c>
      <c r="R104" s="36" t="str">
        <f t="shared" si="22"/>
        <v/>
      </c>
      <c r="S104" s="36" t="str">
        <f t="shared" si="23"/>
        <v/>
      </c>
      <c r="U104" s="44">
        <f t="shared" si="29"/>
        <v>1592742</v>
      </c>
      <c r="V104" s="18">
        <f t="shared" si="24"/>
        <v>51000</v>
      </c>
      <c r="W104" s="18">
        <f t="shared" si="25"/>
        <v>0</v>
      </c>
      <c r="AG104" s="18">
        <f t="shared" si="18"/>
        <v>0</v>
      </c>
      <c r="AH104" s="18">
        <f t="shared" si="19"/>
        <v>1</v>
      </c>
      <c r="AI104" s="18">
        <f t="shared" si="26"/>
        <v>0</v>
      </c>
      <c r="AJ104" s="18">
        <f t="shared" si="27"/>
        <v>0</v>
      </c>
      <c r="AK104" s="18">
        <f t="shared" si="28"/>
        <v>1</v>
      </c>
    </row>
    <row r="105" spans="1:37" ht="20.100000000000001" customHeight="1">
      <c r="A105" s="18">
        <v>101</v>
      </c>
      <c r="B105" s="18" t="s">
        <v>84</v>
      </c>
      <c r="C105" s="18" t="s">
        <v>84</v>
      </c>
      <c r="D105" s="52" t="s">
        <v>192</v>
      </c>
      <c r="E105" s="63">
        <v>0.5</v>
      </c>
      <c r="F105" s="18">
        <v>170.31800000000001</v>
      </c>
      <c r="G105" s="18">
        <v>169.054</v>
      </c>
      <c r="H105" s="18">
        <v>2</v>
      </c>
      <c r="I105" s="58">
        <v>170.33799999999999</v>
      </c>
      <c r="J105" s="18">
        <v>169.03399999999999</v>
      </c>
      <c r="K105" s="18">
        <v>1.304</v>
      </c>
      <c r="L105" s="18">
        <v>0.65200000000000002</v>
      </c>
      <c r="M105" s="58">
        <v>170.99</v>
      </c>
      <c r="N105" s="18" t="s">
        <v>204</v>
      </c>
      <c r="O105" s="18">
        <f t="shared" si="20"/>
        <v>65.2</v>
      </c>
      <c r="Q105" s="23">
        <f t="shared" si="21"/>
        <v>2.2999999999999998</v>
      </c>
      <c r="R105" s="36">
        <f t="shared" si="22"/>
        <v>14996</v>
      </c>
      <c r="S105" s="36" t="str">
        <f t="shared" si="23"/>
        <v/>
      </c>
      <c r="T105" s="38">
        <f>IF(W105=1,R105,S105*-1)</f>
        <v>14996</v>
      </c>
      <c r="U105" s="44">
        <f>U104+T105</f>
        <v>1607738</v>
      </c>
      <c r="V105" s="18">
        <f t="shared" si="24"/>
        <v>23000</v>
      </c>
      <c r="W105" s="18">
        <f t="shared" si="25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83</v>
      </c>
      <c r="C106" s="18" t="s">
        <v>84</v>
      </c>
      <c r="D106" s="18" t="s">
        <v>193</v>
      </c>
      <c r="E106" s="63">
        <v>0.5</v>
      </c>
      <c r="F106" s="18">
        <v>169.23699999999999</v>
      </c>
      <c r="G106" s="18">
        <v>168.40299999999999</v>
      </c>
      <c r="H106" s="18">
        <v>2</v>
      </c>
      <c r="I106" s="18">
        <v>169.25700000000001</v>
      </c>
      <c r="J106" s="18">
        <v>168.38300000000001</v>
      </c>
      <c r="K106" s="18">
        <v>0.873</v>
      </c>
      <c r="L106" s="18">
        <v>0.436</v>
      </c>
      <c r="M106" s="18">
        <v>169.69300000000001</v>
      </c>
      <c r="N106" s="18" t="s">
        <v>204</v>
      </c>
      <c r="O106" s="18">
        <f t="shared" si="20"/>
        <v>43.6</v>
      </c>
      <c r="Q106" s="23">
        <f t="shared" si="21"/>
        <v>3.4</v>
      </c>
      <c r="R106" s="36">
        <f t="shared" si="22"/>
        <v>14824</v>
      </c>
      <c r="S106" s="36" t="str">
        <f t="shared" si="23"/>
        <v/>
      </c>
      <c r="T106" s="38">
        <f>IF(W106=1,R106,S106*-1)</f>
        <v>14824</v>
      </c>
      <c r="U106" s="44">
        <f>U105+T106</f>
        <v>1622562</v>
      </c>
      <c r="V106" s="18">
        <f t="shared" si="24"/>
        <v>34000</v>
      </c>
      <c r="W106" s="18">
        <f t="shared" si="25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84</v>
      </c>
      <c r="C107" s="18" t="s">
        <v>84</v>
      </c>
      <c r="D107" s="18" t="s">
        <v>98</v>
      </c>
      <c r="E107" s="63">
        <v>0.66666666666666663</v>
      </c>
      <c r="F107" s="18">
        <v>180.85</v>
      </c>
      <c r="G107" s="18">
        <v>179.453</v>
      </c>
      <c r="H107" s="18">
        <v>2</v>
      </c>
      <c r="I107" s="18">
        <v>180.87</v>
      </c>
      <c r="J107" s="18">
        <v>179.43299999999999</v>
      </c>
      <c r="K107" s="18">
        <v>1.4370000000000001</v>
      </c>
      <c r="L107" s="18">
        <v>0.71799999999999997</v>
      </c>
      <c r="M107" s="18">
        <v>181.58799999999999</v>
      </c>
      <c r="N107" s="18" t="s">
        <v>204</v>
      </c>
      <c r="O107" s="18">
        <f t="shared" si="20"/>
        <v>71.8</v>
      </c>
      <c r="Q107" s="23">
        <f t="shared" si="21"/>
        <v>2</v>
      </c>
      <c r="R107" s="36">
        <f t="shared" si="22"/>
        <v>14360</v>
      </c>
      <c r="S107" s="36" t="str">
        <f t="shared" si="23"/>
        <v/>
      </c>
      <c r="T107" s="38">
        <f>IF(W107=1,R107,S107*-1)</f>
        <v>14360</v>
      </c>
      <c r="U107" s="44">
        <f>U106+T107</f>
        <v>1636922</v>
      </c>
      <c r="V107" s="18">
        <f t="shared" si="24"/>
        <v>20000</v>
      </c>
      <c r="W107" s="18">
        <f t="shared" si="25"/>
        <v>1</v>
      </c>
      <c r="AG107" s="18">
        <f>IF(C107="B",1,0)</f>
        <v>1</v>
      </c>
      <c r="AH107" s="18">
        <f>IF(C107="S",1,0)</f>
        <v>0</v>
      </c>
      <c r="AI107" s="18">
        <f>IF(N107="○",1,0)</f>
        <v>1</v>
      </c>
      <c r="AJ107" s="18">
        <f>IF(N107="X",1,0)</f>
        <v>0</v>
      </c>
      <c r="AK107" s="18">
        <f>IF(N107="C",1,0)</f>
        <v>0</v>
      </c>
    </row>
    <row r="108" spans="1:37" ht="20.100000000000001" customHeight="1">
      <c r="A108" s="27"/>
      <c r="E108" s="55"/>
      <c r="I108" s="58"/>
      <c r="M108" s="58"/>
      <c r="Q108" s="23"/>
      <c r="R108" s="36"/>
      <c r="S108" s="36"/>
      <c r="U108" s="44"/>
      <c r="AG108" s="18">
        <f>IF(C108="B",1,0)</f>
        <v>0</v>
      </c>
      <c r="AH108" s="18">
        <f>IF(C108="S",1,0)</f>
        <v>0</v>
      </c>
      <c r="AI108" s="18">
        <f>IF(N108="○",1,0)</f>
        <v>0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E109" s="55"/>
      <c r="Q109" s="23"/>
      <c r="R109" s="36"/>
      <c r="S109" s="36"/>
      <c r="U109" s="44"/>
      <c r="V109" s="23"/>
      <c r="AG109" s="18">
        <f>IF(C109="B",1,0)</f>
        <v>0</v>
      </c>
      <c r="AH109" s="18">
        <f>IF(C109="S",1,0)</f>
        <v>0</v>
      </c>
      <c r="AI109" s="18">
        <f>IF(N109="○",1,0)</f>
        <v>0</v>
      </c>
      <c r="AJ109" s="18">
        <f>IF(N109="X",1,0)</f>
        <v>0</v>
      </c>
      <c r="AK109" s="18">
        <f>IF(N109="C",1,0)</f>
        <v>0</v>
      </c>
    </row>
    <row r="110" spans="1:37" ht="20.100000000000001" customHeight="1">
      <c r="E110" s="55"/>
      <c r="O110" s="34"/>
      <c r="P110" s="34"/>
      <c r="Q110" s="34"/>
      <c r="T110" s="36"/>
      <c r="U110" s="34"/>
      <c r="V110" s="34"/>
      <c r="X110" s="34"/>
      <c r="Y110" s="34"/>
      <c r="Z110" s="34"/>
      <c r="AA110" s="18">
        <f>O110-P110</f>
        <v>0</v>
      </c>
      <c r="AG110" s="18">
        <f>SUM(AG5:AG109)</f>
        <v>52</v>
      </c>
      <c r="AH110" s="18">
        <f>SUM(AH5:AH109)</f>
        <v>51</v>
      </c>
      <c r="AI110" s="18">
        <f>SUM(AI5:AI109)</f>
        <v>79</v>
      </c>
      <c r="AJ110" s="18">
        <f>SUM(AJ5:AJ109)</f>
        <v>18</v>
      </c>
      <c r="AK110" s="18">
        <f>SUM(AK5:AK109)</f>
        <v>6</v>
      </c>
    </row>
    <row r="111" spans="1:37" ht="20.100000000000001" customHeight="1">
      <c r="E111" s="55"/>
      <c r="R111" s="36">
        <f>SUM(R5:R109)</f>
        <v>1165935</v>
      </c>
      <c r="S111" s="36">
        <f>SUM(S5:S109)</f>
        <v>529013</v>
      </c>
      <c r="T111" s="36">
        <f>SUM(T5:T109)</f>
        <v>636922</v>
      </c>
    </row>
    <row r="112" spans="1:37" ht="20.100000000000001" customHeight="1">
      <c r="E112" s="55"/>
      <c r="S112" s="40">
        <f>R111-S111</f>
        <v>636922</v>
      </c>
    </row>
    <row r="113" spans="5:20" ht="20.100000000000001" customHeight="1">
      <c r="E113" s="55"/>
    </row>
    <row r="114" spans="5:20" ht="20.100000000000001" customHeight="1">
      <c r="E114" s="55"/>
      <c r="O114" s="18">
        <f>MAX(O5:O109)</f>
        <v>126.5</v>
      </c>
      <c r="R114" s="40"/>
      <c r="S114" s="40"/>
      <c r="T114" s="40"/>
    </row>
    <row r="115" spans="5:20" ht="20.100000000000001" customHeight="1">
      <c r="E115" s="55"/>
    </row>
    <row r="116" spans="5:20" ht="20.100000000000001" customHeight="1">
      <c r="E116" s="55"/>
    </row>
    <row r="117" spans="5:20" ht="20.100000000000001" customHeight="1">
      <c r="E117" s="55"/>
    </row>
    <row r="118" spans="5:20" ht="20.100000000000001" customHeight="1">
      <c r="E118" s="55"/>
    </row>
    <row r="119" spans="5:20" ht="20.100000000000001" customHeight="1">
      <c r="E119" s="55"/>
    </row>
    <row r="120" spans="5:20" ht="20.100000000000001" customHeight="1">
      <c r="E120" s="55"/>
    </row>
    <row r="121" spans="5:20" ht="20.100000000000001" customHeight="1">
      <c r="E121" s="55"/>
    </row>
    <row r="122" spans="5:20" ht="20.100000000000001" customHeight="1">
      <c r="E122" s="55"/>
    </row>
    <row r="123" spans="5:20" ht="20.100000000000001" customHeight="1">
      <c r="E123" s="55"/>
    </row>
    <row r="124" spans="5:20" ht="20.100000000000001" customHeight="1">
      <c r="E124" s="55"/>
    </row>
    <row r="125" spans="5:20" ht="20.100000000000001" customHeight="1">
      <c r="E125" s="55"/>
    </row>
    <row r="126" spans="5:20" ht="20.100000000000001" customHeight="1">
      <c r="E126" s="55"/>
    </row>
    <row r="127" spans="5:20" ht="20.100000000000001" customHeight="1">
      <c r="E127" s="55"/>
    </row>
    <row r="128" spans="5:20" ht="20.100000000000001" customHeight="1">
      <c r="E128" s="55"/>
    </row>
    <row r="129" spans="5:5" ht="20.100000000000001" customHeight="1">
      <c r="E129" s="55"/>
    </row>
    <row r="130" spans="5:5" ht="20.100000000000001" customHeight="1">
      <c r="E130" s="55"/>
    </row>
    <row r="205" spans="23:23" ht="20.100000000000001" customHeight="1">
      <c r="W205" s="18">
        <f>IF(O205&gt;1,1,0)</f>
        <v>0</v>
      </c>
    </row>
    <row r="206" spans="23:23" ht="20.100000000000001" customHeight="1">
      <c r="W206" s="18">
        <f>IF(O206&gt;1,1,0)</f>
        <v>0</v>
      </c>
    </row>
  </sheetData>
  <mergeCells count="2">
    <mergeCell ref="AB15:AC15"/>
    <mergeCell ref="B3:B4"/>
  </mergeCells>
  <phoneticPr fontId="4"/>
  <printOptions horizontalCentered="1"/>
  <pageMargins left="0" right="0" top="0.23622047244094491" bottom="0.74803149606299213" header="0.39370078740157483" footer="0.31496062992125984"/>
  <pageSetup paperSize="9" scale="60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6"/>
  <sheetViews>
    <sheetView topLeftCell="F78" zoomScale="85" zoomScaleNormal="85" zoomScaleSheetLayoutView="100" workbookViewId="0">
      <selection activeCell="P108" sqref="P108"/>
    </sheetView>
  </sheetViews>
  <sheetFormatPr defaultColWidth="10" defaultRowHeight="20.100000000000001" customHeight="1"/>
  <cols>
    <col min="1" max="1" width="5.25" style="18" bestFit="1" customWidth="1"/>
    <col min="2" max="2" width="4.5" style="18" customWidth="1"/>
    <col min="3" max="3" width="6.125" style="18" bestFit="1" customWidth="1"/>
    <col min="4" max="4" width="16.125" style="18" bestFit="1" customWidth="1"/>
    <col min="5" max="5" width="10" style="18" bestFit="1" customWidth="1"/>
    <col min="6" max="6" width="16.125" style="18" bestFit="1" customWidth="1"/>
    <col min="7" max="7" width="13.75" style="18" bestFit="1" customWidth="1"/>
    <col min="8" max="8" width="10.75" style="18" bestFit="1" customWidth="1"/>
    <col min="9" max="9" width="16.125" style="18" bestFit="1" customWidth="1"/>
    <col min="10" max="10" width="13.75" style="18" bestFit="1" customWidth="1"/>
    <col min="11" max="12" width="10.75" style="18" bestFit="1" customWidth="1"/>
    <col min="13" max="13" width="12.875" style="18" bestFit="1" customWidth="1"/>
    <col min="14" max="14" width="6.125" style="18" bestFit="1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196</v>
      </c>
      <c r="S1" s="45" t="s">
        <v>88</v>
      </c>
      <c r="T1" s="60">
        <v>1</v>
      </c>
      <c r="V1" s="18" t="s">
        <v>87</v>
      </c>
    </row>
    <row r="2" spans="1:37" ht="20.100000000000001" customHeight="1">
      <c r="D2" s="18" t="s">
        <v>197</v>
      </c>
      <c r="F2" s="18" t="s">
        <v>198</v>
      </c>
      <c r="Q2" s="18" t="s">
        <v>90</v>
      </c>
      <c r="S2" s="45" t="s">
        <v>62</v>
      </c>
      <c r="T2" s="59">
        <v>1000000</v>
      </c>
      <c r="V2" s="18" t="s">
        <v>63</v>
      </c>
    </row>
    <row r="3" spans="1:37" ht="20.100000000000001" customHeight="1">
      <c r="A3" s="31"/>
      <c r="B3" s="68" t="s">
        <v>82</v>
      </c>
      <c r="C3" s="20"/>
      <c r="D3" s="20"/>
      <c r="E3" s="56" t="s">
        <v>199</v>
      </c>
      <c r="F3" s="20" t="s">
        <v>39</v>
      </c>
      <c r="G3" s="20" t="s">
        <v>40</v>
      </c>
      <c r="H3" s="20" t="s">
        <v>200</v>
      </c>
      <c r="I3" s="26" t="s">
        <v>201</v>
      </c>
      <c r="J3" s="26" t="s">
        <v>201</v>
      </c>
      <c r="K3" s="20" t="s">
        <v>43</v>
      </c>
      <c r="L3" s="20" t="s">
        <v>42</v>
      </c>
      <c r="M3" s="20"/>
      <c r="N3" s="20"/>
      <c r="O3" s="20"/>
      <c r="P3" s="20"/>
      <c r="Q3" s="20" t="s">
        <v>89</v>
      </c>
      <c r="R3" s="20" t="s">
        <v>64</v>
      </c>
      <c r="S3" s="42"/>
      <c r="T3" s="43"/>
      <c r="U3" s="42"/>
      <c r="V3" s="20" t="s">
        <v>64</v>
      </c>
      <c r="W3" s="21" t="s">
        <v>71</v>
      </c>
    </row>
    <row r="4" spans="1:37" ht="20.100000000000001" customHeight="1">
      <c r="A4" s="32" t="s">
        <v>202</v>
      </c>
      <c r="B4" s="69"/>
      <c r="C4" s="28" t="s">
        <v>4</v>
      </c>
      <c r="D4" s="28" t="s">
        <v>5</v>
      </c>
      <c r="E4" s="28" t="s">
        <v>75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53</v>
      </c>
      <c r="M4" s="23" t="s">
        <v>41</v>
      </c>
      <c r="N4" s="23" t="s">
        <v>203</v>
      </c>
      <c r="O4" s="35" t="s">
        <v>6</v>
      </c>
      <c r="P4" s="35" t="s">
        <v>7</v>
      </c>
      <c r="Q4" s="35" t="s">
        <v>65</v>
      </c>
      <c r="R4" s="35" t="s">
        <v>67</v>
      </c>
      <c r="S4" s="35" t="s">
        <v>68</v>
      </c>
      <c r="T4" s="39" t="s">
        <v>66</v>
      </c>
      <c r="U4" s="35" t="s">
        <v>69</v>
      </c>
      <c r="V4" s="41">
        <v>0.03</v>
      </c>
      <c r="W4" s="37" t="s">
        <v>70</v>
      </c>
      <c r="X4" s="37"/>
      <c r="Y4" s="37"/>
      <c r="Z4" s="37"/>
      <c r="AG4" s="18" t="s">
        <v>38</v>
      </c>
      <c r="AH4" s="18" t="s">
        <v>57</v>
      </c>
      <c r="AI4" s="18" t="s">
        <v>56</v>
      </c>
      <c r="AJ4" s="18" t="s">
        <v>79</v>
      </c>
      <c r="AK4" s="18" t="s">
        <v>80</v>
      </c>
    </row>
    <row r="5" spans="1:37" ht="20.100000000000001" customHeight="1">
      <c r="A5" s="33">
        <v>1</v>
      </c>
      <c r="B5" s="18" t="s">
        <v>84</v>
      </c>
      <c r="C5" s="18" t="s">
        <v>84</v>
      </c>
      <c r="D5" s="19" t="s">
        <v>103</v>
      </c>
      <c r="E5" s="55">
        <v>0.33333333333333331</v>
      </c>
      <c r="F5" s="18">
        <v>193.136</v>
      </c>
      <c r="G5" s="18">
        <v>192.55500000000001</v>
      </c>
      <c r="H5" s="18">
        <v>2</v>
      </c>
      <c r="I5" s="18">
        <v>193.15600000000001</v>
      </c>
      <c r="J5" s="18">
        <v>192.535</v>
      </c>
      <c r="K5" s="18">
        <v>0.621</v>
      </c>
      <c r="L5" s="18">
        <v>0.621</v>
      </c>
      <c r="M5" s="18">
        <v>193.77699999999999</v>
      </c>
      <c r="N5" s="18" t="s">
        <v>204</v>
      </c>
      <c r="O5" s="18">
        <f>ROUNDDOWN(L5*100,3)</f>
        <v>62.1</v>
      </c>
      <c r="Q5" s="18">
        <f>ROUNDDOWN(V5/10000,1)</f>
        <v>4.8</v>
      </c>
      <c r="R5" s="36">
        <f>IF(N5="○",ROUNDDOWN(L5*V5*$T$1,0),"")</f>
        <v>29808</v>
      </c>
      <c r="S5" s="36" t="str">
        <f>IF(N5="X",ROUNDDOWN(K5*V5*$T$1,0),"")</f>
        <v/>
      </c>
      <c r="T5" s="38">
        <f t="shared" ref="T5:T68" si="0">IF(W5=1,R5,S5*-1)</f>
        <v>29808</v>
      </c>
      <c r="U5" s="40">
        <f>T2+T5</f>
        <v>1029808</v>
      </c>
      <c r="V5" s="18">
        <f>ROUNDDOWN(((($T$2*$V$4)/(K5*10000))*10000)/$T$1,-3)</f>
        <v>48000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83</v>
      </c>
      <c r="C6" s="18" t="s">
        <v>84</v>
      </c>
      <c r="D6" s="19" t="s">
        <v>93</v>
      </c>
      <c r="E6" s="55">
        <v>0.16666666666666666</v>
      </c>
      <c r="F6" s="18">
        <v>192.375</v>
      </c>
      <c r="G6" s="18">
        <v>191.44300000000001</v>
      </c>
      <c r="H6" s="18">
        <v>2</v>
      </c>
      <c r="I6" s="58">
        <v>192.39500000000001</v>
      </c>
      <c r="J6" s="18">
        <v>191.423</v>
      </c>
      <c r="K6" s="18">
        <v>0.97199999999999998</v>
      </c>
      <c r="L6" s="18">
        <v>0.97199999999999998</v>
      </c>
      <c r="M6" s="58">
        <v>193.36699999999999</v>
      </c>
      <c r="N6" s="18" t="s">
        <v>204</v>
      </c>
      <c r="O6" s="18">
        <f t="shared" ref="O6:O69" si="3">ROUNDDOWN(L6*100,3)</f>
        <v>97.2</v>
      </c>
      <c r="Q6" s="18">
        <f t="shared" ref="Q6:Q69" si="4">ROUNDDOWN(V6/10000,1)</f>
        <v>3</v>
      </c>
      <c r="R6" s="36">
        <f t="shared" ref="R6:R69" si="5">IF(N6="○",ROUNDDOWN(L6*V6*$T$1,0),"")</f>
        <v>29160</v>
      </c>
      <c r="S6" s="36" t="str">
        <f t="shared" ref="S6:S69" si="6">IF(N6="X",ROUNDDOWN(K6*V6*$T$1,0),"")</f>
        <v/>
      </c>
      <c r="T6" s="38">
        <f t="shared" si="0"/>
        <v>29160</v>
      </c>
      <c r="U6" s="40">
        <f>U5+T6</f>
        <v>1058968</v>
      </c>
      <c r="V6" s="18">
        <f t="shared" ref="V6:V69" si="7">ROUNDDOWN(((($T$2*$V$4)/(K6*10000))*10000)/$T$1,-3)</f>
        <v>30000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84</v>
      </c>
      <c r="C7" s="18" t="s">
        <v>83</v>
      </c>
      <c r="D7" s="19" t="s">
        <v>104</v>
      </c>
      <c r="E7" s="55">
        <v>0.33333333333333331</v>
      </c>
      <c r="F7" s="18">
        <v>192.899</v>
      </c>
      <c r="G7" s="18">
        <v>193.916</v>
      </c>
      <c r="H7" s="18">
        <v>2</v>
      </c>
      <c r="I7" s="18">
        <v>192.87899999999999</v>
      </c>
      <c r="J7" s="18">
        <v>193.93600000000001</v>
      </c>
      <c r="K7" s="18">
        <v>1.0569999999999999</v>
      </c>
      <c r="L7" s="18">
        <v>1.0569999999999999</v>
      </c>
      <c r="M7" s="18">
        <v>191.822</v>
      </c>
      <c r="N7" s="18" t="s">
        <v>204</v>
      </c>
      <c r="O7" s="18">
        <f t="shared" si="3"/>
        <v>105.7</v>
      </c>
      <c r="Q7" s="18">
        <f t="shared" si="4"/>
        <v>2.8</v>
      </c>
      <c r="R7" s="36">
        <f t="shared" si="5"/>
        <v>29596</v>
      </c>
      <c r="S7" s="36" t="str">
        <f t="shared" si="6"/>
        <v/>
      </c>
      <c r="T7" s="38">
        <f t="shared" si="0"/>
        <v>29596</v>
      </c>
      <c r="U7" s="40">
        <f>U6+T7</f>
        <v>1088564</v>
      </c>
      <c r="V7" s="18">
        <f t="shared" si="7"/>
        <v>28000</v>
      </c>
      <c r="W7" s="18">
        <f t="shared" si="8"/>
        <v>1</v>
      </c>
      <c r="AG7" s="18">
        <f t="shared" si="1"/>
        <v>0</v>
      </c>
      <c r="AH7" s="18">
        <f t="shared" si="2"/>
        <v>1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83</v>
      </c>
      <c r="C8" s="18" t="s">
        <v>84</v>
      </c>
      <c r="D8" s="19" t="s">
        <v>105</v>
      </c>
      <c r="E8" s="55">
        <v>0.33333333333333331</v>
      </c>
      <c r="F8" s="18">
        <v>193.572</v>
      </c>
      <c r="G8" s="18">
        <v>192.40100000000001</v>
      </c>
      <c r="H8" s="18">
        <v>2</v>
      </c>
      <c r="I8" s="58">
        <v>193.59200000000001</v>
      </c>
      <c r="J8" s="18">
        <v>192.381</v>
      </c>
      <c r="K8" s="18">
        <v>1.2110000000000001</v>
      </c>
      <c r="L8" s="18">
        <v>1.2110000000000001</v>
      </c>
      <c r="M8" s="58">
        <v>194.803</v>
      </c>
      <c r="N8" s="18" t="s">
        <v>194</v>
      </c>
      <c r="P8" s="18">
        <f t="shared" ref="P6:P69" si="12">ROUNDDOWN(K8*100,3)</f>
        <v>121.1</v>
      </c>
      <c r="Q8" s="18">
        <f t="shared" si="4"/>
        <v>2.4</v>
      </c>
      <c r="R8" s="36" t="str">
        <f t="shared" si="5"/>
        <v/>
      </c>
      <c r="S8" s="36">
        <f>IF(N8="X",ROUNDDOWN(K8*V8*$T$1,0),"")</f>
        <v>29064</v>
      </c>
      <c r="T8" s="38">
        <f t="shared" si="0"/>
        <v>-29064</v>
      </c>
      <c r="U8" s="40">
        <f>U7+T8</f>
        <v>1059500</v>
      </c>
      <c r="V8" s="18">
        <f t="shared" si="7"/>
        <v>24000</v>
      </c>
      <c r="W8" s="18">
        <f t="shared" si="8"/>
        <v>0</v>
      </c>
      <c r="AG8" s="18">
        <f t="shared" si="1"/>
        <v>1</v>
      </c>
      <c r="AH8" s="18">
        <f t="shared" si="2"/>
        <v>0</v>
      </c>
      <c r="AI8" s="18">
        <f t="shared" si="9"/>
        <v>0</v>
      </c>
      <c r="AJ8" s="18">
        <f t="shared" si="10"/>
        <v>1</v>
      </c>
      <c r="AK8" s="18">
        <f t="shared" si="11"/>
        <v>0</v>
      </c>
    </row>
    <row r="9" spans="1:37" ht="20.100000000000001" customHeight="1">
      <c r="A9" s="33">
        <v>5</v>
      </c>
      <c r="B9" s="18" t="s">
        <v>84</v>
      </c>
      <c r="C9" s="18" t="s">
        <v>83</v>
      </c>
      <c r="D9" s="19" t="s">
        <v>106</v>
      </c>
      <c r="E9" s="55">
        <v>0.5</v>
      </c>
      <c r="F9" s="18">
        <v>193.03299999999999</v>
      </c>
      <c r="G9" s="18">
        <v>193.68600000000001</v>
      </c>
      <c r="H9" s="18">
        <v>2</v>
      </c>
      <c r="I9" s="58">
        <v>193.01300000000001</v>
      </c>
      <c r="J9" s="18">
        <v>193.70599999999999</v>
      </c>
      <c r="K9" s="18">
        <v>0.69199999999999995</v>
      </c>
      <c r="L9" s="18">
        <v>0.69199999999999995</v>
      </c>
      <c r="M9" s="58">
        <v>192.321</v>
      </c>
      <c r="N9" s="18" t="s">
        <v>204</v>
      </c>
      <c r="O9" s="18">
        <f t="shared" si="3"/>
        <v>69.2</v>
      </c>
      <c r="Q9" s="18">
        <f t="shared" si="4"/>
        <v>4.3</v>
      </c>
      <c r="R9" s="36">
        <f t="shared" si="5"/>
        <v>29756</v>
      </c>
      <c r="S9" s="36" t="str">
        <f t="shared" si="6"/>
        <v/>
      </c>
      <c r="T9" s="38">
        <f>IF(W9=1,R9,S9*-1)</f>
        <v>29756</v>
      </c>
      <c r="U9" s="40">
        <f t="shared" ref="U9:U72" si="13">U8+T9</f>
        <v>1089256</v>
      </c>
      <c r="V9" s="18">
        <f t="shared" si="7"/>
        <v>43000</v>
      </c>
      <c r="W9" s="18">
        <f t="shared" si="8"/>
        <v>1</v>
      </c>
      <c r="AG9" s="18">
        <f t="shared" si="1"/>
        <v>0</v>
      </c>
      <c r="AH9" s="18">
        <f t="shared" si="2"/>
        <v>1</v>
      </c>
      <c r="AI9" s="18">
        <f t="shared" si="9"/>
        <v>1</v>
      </c>
      <c r="AJ9" s="18">
        <f t="shared" si="10"/>
        <v>0</v>
      </c>
      <c r="AK9" s="18">
        <f t="shared" si="11"/>
        <v>0</v>
      </c>
    </row>
    <row r="10" spans="1:37" ht="20.100000000000001" customHeight="1">
      <c r="A10" s="33">
        <v>6</v>
      </c>
      <c r="B10" s="18" t="s">
        <v>84</v>
      </c>
      <c r="C10" s="18" t="s">
        <v>84</v>
      </c>
      <c r="D10" s="19" t="s">
        <v>107</v>
      </c>
      <c r="E10" s="55">
        <v>0.5</v>
      </c>
      <c r="F10" s="18">
        <v>192.57</v>
      </c>
      <c r="G10" s="18">
        <v>190.887</v>
      </c>
      <c r="H10" s="18">
        <v>2</v>
      </c>
      <c r="I10" s="18">
        <v>192.59</v>
      </c>
      <c r="J10" s="18">
        <v>190.86699999999999</v>
      </c>
      <c r="K10" s="18">
        <v>1.7230000000000001</v>
      </c>
      <c r="L10" s="18">
        <v>1.7230000000000001</v>
      </c>
      <c r="M10" s="18">
        <v>194.31299999999999</v>
      </c>
      <c r="N10" s="18" t="s">
        <v>204</v>
      </c>
      <c r="O10" s="18">
        <f t="shared" si="3"/>
        <v>172.3</v>
      </c>
      <c r="Q10" s="18">
        <f t="shared" si="4"/>
        <v>1.7</v>
      </c>
      <c r="R10" s="36">
        <f t="shared" si="5"/>
        <v>29291</v>
      </c>
      <c r="S10" s="36" t="str">
        <f t="shared" si="6"/>
        <v/>
      </c>
      <c r="T10" s="38">
        <f t="shared" si="0"/>
        <v>29291</v>
      </c>
      <c r="U10" s="40">
        <f t="shared" si="13"/>
        <v>1118547</v>
      </c>
      <c r="V10" s="18">
        <f t="shared" si="7"/>
        <v>17000</v>
      </c>
      <c r="W10" s="18">
        <f t="shared" si="8"/>
        <v>1</v>
      </c>
      <c r="AG10" s="18">
        <f t="shared" si="1"/>
        <v>1</v>
      </c>
      <c r="AH10" s="18">
        <f t="shared" si="2"/>
        <v>0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83</v>
      </c>
      <c r="C11" s="18" t="s">
        <v>83</v>
      </c>
      <c r="D11" s="19" t="s">
        <v>108</v>
      </c>
      <c r="E11" s="55">
        <v>0.5</v>
      </c>
      <c r="F11" s="18">
        <v>191.65</v>
      </c>
      <c r="G11" s="18">
        <v>192.32499999999999</v>
      </c>
      <c r="H11" s="18">
        <v>2</v>
      </c>
      <c r="I11" s="18">
        <v>191.63</v>
      </c>
      <c r="J11" s="18">
        <v>192.345</v>
      </c>
      <c r="K11" s="18">
        <v>0.71499999999999997</v>
      </c>
      <c r="L11" s="18">
        <v>0.71499999999999997</v>
      </c>
      <c r="M11" s="18">
        <v>190.91499999999999</v>
      </c>
      <c r="N11" s="18" t="s">
        <v>204</v>
      </c>
      <c r="O11" s="18">
        <f t="shared" si="3"/>
        <v>71.5</v>
      </c>
      <c r="Q11" s="18">
        <f t="shared" si="4"/>
        <v>4.0999999999999996</v>
      </c>
      <c r="R11" s="36">
        <f t="shared" si="5"/>
        <v>29315</v>
      </c>
      <c r="S11" s="36" t="str">
        <f t="shared" si="6"/>
        <v/>
      </c>
      <c r="T11" s="38">
        <f t="shared" si="0"/>
        <v>29315</v>
      </c>
      <c r="U11" s="40">
        <f t="shared" si="13"/>
        <v>1147862</v>
      </c>
      <c r="V11" s="18">
        <f t="shared" si="7"/>
        <v>41000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83</v>
      </c>
      <c r="C12" s="18" t="s">
        <v>83</v>
      </c>
      <c r="D12" s="19" t="s">
        <v>109</v>
      </c>
      <c r="E12" s="55">
        <v>0.5</v>
      </c>
      <c r="F12" s="18">
        <v>192.09100000000001</v>
      </c>
      <c r="G12" s="18">
        <v>192.90199999999999</v>
      </c>
      <c r="H12" s="18">
        <v>2</v>
      </c>
      <c r="I12" s="18">
        <v>192.071</v>
      </c>
      <c r="J12" s="18">
        <v>192.922</v>
      </c>
      <c r="K12" s="18">
        <v>0.85</v>
      </c>
      <c r="L12" s="18">
        <v>0.85</v>
      </c>
      <c r="M12" s="18">
        <v>191.221</v>
      </c>
      <c r="N12" s="18" t="s">
        <v>204</v>
      </c>
      <c r="O12" s="18">
        <f t="shared" si="3"/>
        <v>85</v>
      </c>
      <c r="Q12" s="18">
        <f t="shared" si="4"/>
        <v>3.5</v>
      </c>
      <c r="R12" s="36">
        <f t="shared" si="5"/>
        <v>29750</v>
      </c>
      <c r="S12" s="36" t="str">
        <f t="shared" si="6"/>
        <v/>
      </c>
      <c r="T12" s="38">
        <f t="shared" si="0"/>
        <v>29750</v>
      </c>
      <c r="U12" s="40">
        <f t="shared" si="13"/>
        <v>1177612</v>
      </c>
      <c r="V12" s="18">
        <f t="shared" si="7"/>
        <v>35000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84</v>
      </c>
      <c r="C13" s="18" t="s">
        <v>83</v>
      </c>
      <c r="D13" s="19" t="s">
        <v>110</v>
      </c>
      <c r="E13" s="55">
        <v>0.66666666666666663</v>
      </c>
      <c r="F13" s="18">
        <v>194.58099999999999</v>
      </c>
      <c r="G13" s="18">
        <v>195.369</v>
      </c>
      <c r="H13" s="18">
        <v>2</v>
      </c>
      <c r="I13" s="18">
        <v>194.56100000000001</v>
      </c>
      <c r="J13" s="18">
        <v>195.38900000000001</v>
      </c>
      <c r="K13" s="18">
        <v>0.82799999999999996</v>
      </c>
      <c r="L13" s="18">
        <v>0.82799999999999996</v>
      </c>
      <c r="M13" s="18">
        <v>193.733</v>
      </c>
      <c r="N13" s="18" t="s">
        <v>195</v>
      </c>
      <c r="Q13" s="18">
        <f t="shared" si="4"/>
        <v>3.6</v>
      </c>
      <c r="R13" s="36" t="str">
        <f t="shared" si="5"/>
        <v/>
      </c>
      <c r="S13" s="36" t="str">
        <f t="shared" si="6"/>
        <v/>
      </c>
      <c r="U13" s="40">
        <f t="shared" si="13"/>
        <v>1177612</v>
      </c>
      <c r="V13" s="18">
        <f t="shared" si="7"/>
        <v>36000</v>
      </c>
      <c r="W13" s="18">
        <f t="shared" si="8"/>
        <v>0</v>
      </c>
      <c r="AG13" s="18">
        <f t="shared" si="1"/>
        <v>0</v>
      </c>
      <c r="AH13" s="18">
        <f t="shared" si="2"/>
        <v>1</v>
      </c>
      <c r="AI13" s="18">
        <f t="shared" si="9"/>
        <v>0</v>
      </c>
      <c r="AJ13" s="18">
        <f t="shared" si="10"/>
        <v>0</v>
      </c>
      <c r="AK13" s="18">
        <f t="shared" si="11"/>
        <v>1</v>
      </c>
    </row>
    <row r="14" spans="1:37" ht="20.100000000000001" customHeight="1" thickBot="1">
      <c r="A14" s="33">
        <v>10</v>
      </c>
      <c r="B14" s="18" t="s">
        <v>84</v>
      </c>
      <c r="C14" s="18" t="s">
        <v>84</v>
      </c>
      <c r="D14" s="19" t="s">
        <v>111</v>
      </c>
      <c r="E14" s="55">
        <v>0.66666666666666663</v>
      </c>
      <c r="F14" s="18">
        <v>192.399</v>
      </c>
      <c r="G14" s="18">
        <v>191.43199999999999</v>
      </c>
      <c r="H14" s="18">
        <v>2</v>
      </c>
      <c r="I14" s="18">
        <v>192.41900000000001</v>
      </c>
      <c r="J14" s="18">
        <v>191.41200000000001</v>
      </c>
      <c r="K14" s="18">
        <v>1.0069999999999999</v>
      </c>
      <c r="L14" s="18">
        <v>1.0069999999999999</v>
      </c>
      <c r="M14" s="18">
        <v>193.42599999999999</v>
      </c>
      <c r="N14" s="18" t="s">
        <v>204</v>
      </c>
      <c r="O14" s="18">
        <f t="shared" si="3"/>
        <v>100.7</v>
      </c>
      <c r="Q14" s="18">
        <f t="shared" si="4"/>
        <v>2.9</v>
      </c>
      <c r="R14" s="36">
        <f t="shared" si="5"/>
        <v>29203</v>
      </c>
      <c r="S14" s="36" t="str">
        <f t="shared" si="6"/>
        <v/>
      </c>
      <c r="T14" s="38">
        <f t="shared" si="0"/>
        <v>29203</v>
      </c>
      <c r="U14" s="40">
        <f t="shared" si="13"/>
        <v>1206815</v>
      </c>
      <c r="V14" s="18">
        <f t="shared" si="7"/>
        <v>29000</v>
      </c>
      <c r="W14" s="18">
        <f>IF(O14&gt;1,1,0)</f>
        <v>1</v>
      </c>
      <c r="AB14" s="17" t="s">
        <v>49</v>
      </c>
      <c r="AC14" s="17" t="s">
        <v>205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83</v>
      </c>
      <c r="C15" s="18" t="s">
        <v>83</v>
      </c>
      <c r="D15" s="19" t="s">
        <v>112</v>
      </c>
      <c r="E15" s="55">
        <v>0.16666666666666666</v>
      </c>
      <c r="F15" s="18">
        <v>189.28700000000001</v>
      </c>
      <c r="G15" s="18">
        <v>191.607</v>
      </c>
      <c r="H15" s="18">
        <v>2</v>
      </c>
      <c r="I15" s="58">
        <v>189.267</v>
      </c>
      <c r="J15" s="18">
        <v>191.62700000000001</v>
      </c>
      <c r="K15" s="18">
        <v>2.36</v>
      </c>
      <c r="L15" s="18">
        <v>2.36</v>
      </c>
      <c r="M15" s="58">
        <v>186.90700000000001</v>
      </c>
      <c r="N15" s="18" t="s">
        <v>194</v>
      </c>
      <c r="P15" s="18">
        <f t="shared" si="12"/>
        <v>236</v>
      </c>
      <c r="Q15" s="18">
        <f t="shared" si="4"/>
        <v>1.2</v>
      </c>
      <c r="R15" s="36" t="str">
        <f t="shared" si="5"/>
        <v/>
      </c>
      <c r="S15" s="36">
        <f t="shared" si="6"/>
        <v>28320</v>
      </c>
      <c r="T15" s="38">
        <f t="shared" si="0"/>
        <v>-28320</v>
      </c>
      <c r="U15" s="40">
        <f t="shared" si="13"/>
        <v>1178495</v>
      </c>
      <c r="V15" s="18">
        <f t="shared" si="7"/>
        <v>12000</v>
      </c>
      <c r="W15" s="18">
        <f t="shared" si="8"/>
        <v>0</v>
      </c>
      <c r="AB15" s="64" t="s">
        <v>8</v>
      </c>
      <c r="AC15" s="65"/>
      <c r="AG15" s="18">
        <f t="shared" si="1"/>
        <v>0</v>
      </c>
      <c r="AH15" s="18">
        <f t="shared" si="2"/>
        <v>1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84</v>
      </c>
      <c r="C16" s="18" t="s">
        <v>84</v>
      </c>
      <c r="D16" s="19" t="s">
        <v>113</v>
      </c>
      <c r="E16" s="55">
        <v>0.5</v>
      </c>
      <c r="F16" s="18">
        <v>191.63300000000001</v>
      </c>
      <c r="G16" s="18">
        <v>190.714</v>
      </c>
      <c r="H16" s="18">
        <v>2</v>
      </c>
      <c r="I16" s="18">
        <v>191.65299999999999</v>
      </c>
      <c r="J16" s="18">
        <v>190.69399999999999</v>
      </c>
      <c r="K16" s="18">
        <v>0.95899999999999996</v>
      </c>
      <c r="L16" s="18">
        <v>0.95899999999999996</v>
      </c>
      <c r="M16" s="18">
        <v>192.61199999999999</v>
      </c>
      <c r="N16" s="18" t="s">
        <v>194</v>
      </c>
      <c r="P16" s="18">
        <f t="shared" si="12"/>
        <v>95.9</v>
      </c>
      <c r="Q16" s="18">
        <f t="shared" si="4"/>
        <v>3.1</v>
      </c>
      <c r="R16" s="36" t="str">
        <f t="shared" si="5"/>
        <v/>
      </c>
      <c r="S16" s="36">
        <f t="shared" si="6"/>
        <v>29729</v>
      </c>
      <c r="T16" s="38">
        <f t="shared" si="0"/>
        <v>-29729</v>
      </c>
      <c r="U16" s="40">
        <f t="shared" si="13"/>
        <v>1148766</v>
      </c>
      <c r="V16" s="18">
        <f t="shared" si="7"/>
        <v>31000</v>
      </c>
      <c r="W16" s="18">
        <f t="shared" si="8"/>
        <v>0</v>
      </c>
      <c r="AB16" s="7" t="s">
        <v>9</v>
      </c>
      <c r="AC16" s="10" t="s">
        <v>207</v>
      </c>
      <c r="AG16" s="18">
        <f t="shared" si="1"/>
        <v>1</v>
      </c>
      <c r="AH16" s="18">
        <f t="shared" si="2"/>
        <v>0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84</v>
      </c>
      <c r="C17" s="18" t="s">
        <v>84</v>
      </c>
      <c r="D17" s="19" t="s">
        <v>94</v>
      </c>
      <c r="E17" s="55">
        <v>0.33333333333333331</v>
      </c>
      <c r="F17" s="18">
        <v>189.89099999999999</v>
      </c>
      <c r="G17" s="18">
        <v>189.119</v>
      </c>
      <c r="H17" s="18">
        <v>2</v>
      </c>
      <c r="I17" s="18">
        <v>189.911</v>
      </c>
      <c r="J17" s="18">
        <v>189.09899999999999</v>
      </c>
      <c r="K17" s="18">
        <v>0.81200000000000006</v>
      </c>
      <c r="L17" s="18">
        <v>0.81200000000000006</v>
      </c>
      <c r="M17" s="18">
        <v>190.72300000000001</v>
      </c>
      <c r="N17" s="18" t="s">
        <v>204</v>
      </c>
      <c r="O17" s="18">
        <f t="shared" si="3"/>
        <v>81.2</v>
      </c>
      <c r="Q17" s="18">
        <f t="shared" si="4"/>
        <v>3.6</v>
      </c>
      <c r="R17" s="36">
        <f t="shared" si="5"/>
        <v>29232</v>
      </c>
      <c r="S17" s="36" t="str">
        <f t="shared" si="6"/>
        <v/>
      </c>
      <c r="T17" s="38">
        <f t="shared" si="0"/>
        <v>29232</v>
      </c>
      <c r="U17" s="40">
        <f t="shared" si="13"/>
        <v>1177998</v>
      </c>
      <c r="V17" s="18">
        <f t="shared" si="7"/>
        <v>36000</v>
      </c>
      <c r="W17" s="18">
        <f t="shared" si="8"/>
        <v>1</v>
      </c>
      <c r="AB17" s="8" t="s">
        <v>10</v>
      </c>
      <c r="AC17" s="11">
        <f>AG110</f>
        <v>52</v>
      </c>
      <c r="AG17" s="18">
        <f t="shared" si="1"/>
        <v>1</v>
      </c>
      <c r="AH17" s="18">
        <f t="shared" si="2"/>
        <v>0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84</v>
      </c>
      <c r="C18" s="18" t="s">
        <v>84</v>
      </c>
      <c r="D18" s="19" t="s">
        <v>114</v>
      </c>
      <c r="E18" s="55">
        <v>0.66666666666666663</v>
      </c>
      <c r="F18" s="18">
        <v>189.69399999999999</v>
      </c>
      <c r="G18" s="18">
        <v>188.857</v>
      </c>
      <c r="H18" s="18">
        <v>2</v>
      </c>
      <c r="I18" s="58">
        <v>189.714</v>
      </c>
      <c r="J18" s="18">
        <v>188.83699999999999</v>
      </c>
      <c r="K18" s="18">
        <v>0.877</v>
      </c>
      <c r="L18" s="18">
        <v>0.877</v>
      </c>
      <c r="M18" s="58">
        <v>190.59100000000001</v>
      </c>
      <c r="N18" s="18" t="s">
        <v>204</v>
      </c>
      <c r="O18" s="18">
        <f t="shared" si="3"/>
        <v>87.7</v>
      </c>
      <c r="Q18" s="18">
        <f t="shared" si="4"/>
        <v>3.4</v>
      </c>
      <c r="R18" s="36">
        <f t="shared" si="5"/>
        <v>29818</v>
      </c>
      <c r="S18" s="36" t="str">
        <f t="shared" si="6"/>
        <v/>
      </c>
      <c r="T18" s="38">
        <f t="shared" si="0"/>
        <v>29818</v>
      </c>
      <c r="U18" s="40">
        <f t="shared" si="13"/>
        <v>1207816</v>
      </c>
      <c r="V18" s="18">
        <f t="shared" si="7"/>
        <v>34000</v>
      </c>
      <c r="W18" s="18">
        <f t="shared" si="8"/>
        <v>1</v>
      </c>
      <c r="AB18" s="8" t="s">
        <v>11</v>
      </c>
      <c r="AC18" s="11">
        <f>AH110</f>
        <v>51</v>
      </c>
      <c r="AG18" s="18">
        <f t="shared" si="1"/>
        <v>1</v>
      </c>
      <c r="AH18" s="18">
        <f t="shared" si="2"/>
        <v>0</v>
      </c>
      <c r="AI18" s="18">
        <f t="shared" si="9"/>
        <v>1</v>
      </c>
      <c r="AJ18" s="18">
        <f t="shared" si="10"/>
        <v>0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84</v>
      </c>
      <c r="C19" s="18" t="s">
        <v>84</v>
      </c>
      <c r="D19" s="19" t="s">
        <v>115</v>
      </c>
      <c r="E19" s="55">
        <v>0.33333333333333331</v>
      </c>
      <c r="F19" s="18">
        <v>189.44200000000001</v>
      </c>
      <c r="G19" s="18">
        <v>187.93899999999999</v>
      </c>
      <c r="H19" s="18">
        <v>2</v>
      </c>
      <c r="I19" s="58">
        <v>189.46199999999999</v>
      </c>
      <c r="J19" s="18">
        <v>187.91900000000001</v>
      </c>
      <c r="K19" s="18">
        <v>1.542</v>
      </c>
      <c r="L19" s="18">
        <v>1.542</v>
      </c>
      <c r="M19" s="58">
        <v>191.00399999999999</v>
      </c>
      <c r="N19" s="18" t="s">
        <v>194</v>
      </c>
      <c r="P19" s="18">
        <f t="shared" si="12"/>
        <v>154.19999999999999</v>
      </c>
      <c r="Q19" s="18">
        <f t="shared" si="4"/>
        <v>1.9</v>
      </c>
      <c r="R19" s="36" t="str">
        <f t="shared" si="5"/>
        <v/>
      </c>
      <c r="S19" s="36">
        <f t="shared" si="6"/>
        <v>29298</v>
      </c>
      <c r="T19" s="38">
        <f t="shared" si="0"/>
        <v>-29298</v>
      </c>
      <c r="U19" s="40">
        <f t="shared" si="13"/>
        <v>1178518</v>
      </c>
      <c r="V19" s="18">
        <f t="shared" si="7"/>
        <v>19000</v>
      </c>
      <c r="W19" s="18">
        <f t="shared" si="8"/>
        <v>0</v>
      </c>
      <c r="AB19" s="8" t="s">
        <v>12</v>
      </c>
      <c r="AC19" s="11">
        <f>SUM(AC17:AC18)</f>
        <v>103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1</v>
      </c>
      <c r="AK19" s="18">
        <f t="shared" si="11"/>
        <v>0</v>
      </c>
    </row>
    <row r="20" spans="1:37" ht="20.100000000000001" customHeight="1">
      <c r="A20" s="33">
        <v>16</v>
      </c>
      <c r="B20" s="18" t="s">
        <v>83</v>
      </c>
      <c r="C20" s="18" t="s">
        <v>83</v>
      </c>
      <c r="D20" s="19" t="s">
        <v>116</v>
      </c>
      <c r="E20" s="55">
        <v>0.33333333333333331</v>
      </c>
      <c r="F20" s="18">
        <v>186.381</v>
      </c>
      <c r="G20" s="18">
        <v>187.95599999999999</v>
      </c>
      <c r="H20" s="18">
        <v>2</v>
      </c>
      <c r="I20" s="58">
        <v>186.36099999999999</v>
      </c>
      <c r="J20" s="18">
        <v>187.976</v>
      </c>
      <c r="K20" s="18">
        <v>1.615</v>
      </c>
      <c r="L20" s="18">
        <v>1.615</v>
      </c>
      <c r="M20" s="58">
        <v>184.74600000000001</v>
      </c>
      <c r="N20" s="18" t="s">
        <v>194</v>
      </c>
      <c r="P20" s="18">
        <f t="shared" si="12"/>
        <v>161.5</v>
      </c>
      <c r="Q20" s="18">
        <f t="shared" si="4"/>
        <v>1.8</v>
      </c>
      <c r="R20" s="36" t="str">
        <f t="shared" si="5"/>
        <v/>
      </c>
      <c r="S20" s="36">
        <f t="shared" si="6"/>
        <v>29070</v>
      </c>
      <c r="T20" s="38">
        <f t="shared" si="0"/>
        <v>-29070</v>
      </c>
      <c r="U20" s="40">
        <f t="shared" si="13"/>
        <v>1149448</v>
      </c>
      <c r="V20" s="18">
        <f t="shared" si="7"/>
        <v>18000</v>
      </c>
      <c r="W20" s="18">
        <f t="shared" si="8"/>
        <v>0</v>
      </c>
      <c r="AB20" s="8" t="s">
        <v>13</v>
      </c>
      <c r="AC20" s="11">
        <f>AI110</f>
        <v>72</v>
      </c>
      <c r="AG20" s="18">
        <f t="shared" si="1"/>
        <v>0</v>
      </c>
      <c r="AH20" s="18">
        <f t="shared" si="2"/>
        <v>1</v>
      </c>
      <c r="AI20" s="18">
        <f t="shared" si="9"/>
        <v>0</v>
      </c>
      <c r="AJ20" s="18">
        <f t="shared" si="10"/>
        <v>1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84</v>
      </c>
      <c r="C21" s="18" t="s">
        <v>84</v>
      </c>
      <c r="D21" s="19" t="s">
        <v>117</v>
      </c>
      <c r="E21" s="55">
        <v>0.5</v>
      </c>
      <c r="F21" s="18">
        <v>186.029</v>
      </c>
      <c r="G21" s="18">
        <v>184.56399999999999</v>
      </c>
      <c r="H21" s="18">
        <v>2</v>
      </c>
      <c r="I21" s="58">
        <v>186.04900000000001</v>
      </c>
      <c r="J21" s="18">
        <v>184.54400000000001</v>
      </c>
      <c r="K21" s="18">
        <v>1.5049999999999999</v>
      </c>
      <c r="L21" s="18">
        <v>1.5049999999999999</v>
      </c>
      <c r="M21" s="58">
        <v>187.554</v>
      </c>
      <c r="N21" s="18" t="s">
        <v>204</v>
      </c>
      <c r="O21" s="18">
        <f t="shared" si="3"/>
        <v>150.5</v>
      </c>
      <c r="Q21" s="18">
        <f t="shared" si="4"/>
        <v>1.9</v>
      </c>
      <c r="R21" s="36">
        <f t="shared" si="5"/>
        <v>28595</v>
      </c>
      <c r="S21" s="36" t="str">
        <f t="shared" si="6"/>
        <v/>
      </c>
      <c r="T21" s="38">
        <f t="shared" si="0"/>
        <v>28595</v>
      </c>
      <c r="U21" s="40">
        <f t="shared" si="13"/>
        <v>1178043</v>
      </c>
      <c r="V21" s="18">
        <f t="shared" si="7"/>
        <v>19000</v>
      </c>
      <c r="W21" s="18">
        <f t="shared" si="8"/>
        <v>1</v>
      </c>
      <c r="AB21" s="8" t="s">
        <v>14</v>
      </c>
      <c r="AC21" s="12">
        <f>AJ110</f>
        <v>25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84</v>
      </c>
      <c r="C22" s="18" t="s">
        <v>84</v>
      </c>
      <c r="D22" s="19" t="s">
        <v>118</v>
      </c>
      <c r="E22" s="55">
        <v>0.33333333333333331</v>
      </c>
      <c r="F22" s="18">
        <v>184.136</v>
      </c>
      <c r="G22" s="18">
        <v>182.55099999999999</v>
      </c>
      <c r="H22" s="18">
        <v>2</v>
      </c>
      <c r="I22" s="58">
        <v>184.15600000000001</v>
      </c>
      <c r="J22" s="18">
        <v>182.53100000000001</v>
      </c>
      <c r="K22" s="18">
        <v>1.625</v>
      </c>
      <c r="L22" s="18">
        <v>1.625</v>
      </c>
      <c r="M22" s="58">
        <v>185.78100000000001</v>
      </c>
      <c r="N22" s="18" t="s">
        <v>194</v>
      </c>
      <c r="P22" s="18">
        <f t="shared" si="12"/>
        <v>162.5</v>
      </c>
      <c r="Q22" s="18">
        <f t="shared" si="4"/>
        <v>1.8</v>
      </c>
      <c r="R22" s="36" t="str">
        <f t="shared" si="5"/>
        <v/>
      </c>
      <c r="S22" s="36">
        <f t="shared" si="6"/>
        <v>29250</v>
      </c>
      <c r="T22" s="38">
        <f t="shared" si="0"/>
        <v>-29250</v>
      </c>
      <c r="U22" s="40">
        <f t="shared" si="13"/>
        <v>1148793</v>
      </c>
      <c r="V22" s="18">
        <f t="shared" si="7"/>
        <v>18000</v>
      </c>
      <c r="W22" s="18">
        <f t="shared" si="8"/>
        <v>0</v>
      </c>
      <c r="AB22" s="8" t="s">
        <v>15</v>
      </c>
      <c r="AC22" s="11" t="s">
        <v>48</v>
      </c>
      <c r="AG22" s="18">
        <f t="shared" si="1"/>
        <v>1</v>
      </c>
      <c r="AH22" s="18">
        <f t="shared" si="2"/>
        <v>0</v>
      </c>
      <c r="AI22" s="18">
        <f t="shared" si="9"/>
        <v>0</v>
      </c>
      <c r="AJ22" s="18">
        <f t="shared" si="10"/>
        <v>1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84</v>
      </c>
      <c r="C23" s="18" t="s">
        <v>84</v>
      </c>
      <c r="D23" s="19" t="s">
        <v>119</v>
      </c>
      <c r="E23" s="55">
        <v>0.5</v>
      </c>
      <c r="F23" s="18">
        <v>182.114</v>
      </c>
      <c r="G23" s="18">
        <v>180.97399999999999</v>
      </c>
      <c r="H23" s="18">
        <v>2</v>
      </c>
      <c r="I23" s="58">
        <v>182.13399999999999</v>
      </c>
      <c r="J23" s="18">
        <v>180.95400000000001</v>
      </c>
      <c r="K23" s="18">
        <v>1.179</v>
      </c>
      <c r="L23" s="18">
        <v>1.179</v>
      </c>
      <c r="M23" s="58">
        <v>183.31299999999999</v>
      </c>
      <c r="N23" s="18" t="s">
        <v>204</v>
      </c>
      <c r="O23" s="18">
        <f t="shared" si="3"/>
        <v>117.9</v>
      </c>
      <c r="Q23" s="18">
        <f t="shared" si="4"/>
        <v>2.5</v>
      </c>
      <c r="R23" s="36">
        <f t="shared" si="5"/>
        <v>29475</v>
      </c>
      <c r="S23" s="36" t="str">
        <f t="shared" si="6"/>
        <v/>
      </c>
      <c r="T23" s="38">
        <f t="shared" si="0"/>
        <v>29475</v>
      </c>
      <c r="U23" s="40">
        <f t="shared" si="13"/>
        <v>1178268</v>
      </c>
      <c r="V23" s="18">
        <f t="shared" si="7"/>
        <v>25000</v>
      </c>
      <c r="W23" s="18">
        <f t="shared" si="8"/>
        <v>1</v>
      </c>
      <c r="AB23" s="13" t="s">
        <v>58</v>
      </c>
      <c r="AC23" s="14">
        <f>AK110</f>
        <v>6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84</v>
      </c>
      <c r="C24" s="18" t="s">
        <v>84</v>
      </c>
      <c r="D24" s="19" t="s">
        <v>120</v>
      </c>
      <c r="E24" s="55">
        <v>0.33333333333333331</v>
      </c>
      <c r="F24" s="18">
        <v>180.977</v>
      </c>
      <c r="G24" s="18">
        <v>179.76</v>
      </c>
      <c r="H24" s="18">
        <v>2</v>
      </c>
      <c r="I24" s="58">
        <v>180.99700000000001</v>
      </c>
      <c r="J24" s="18">
        <v>179.74</v>
      </c>
      <c r="K24" s="18">
        <v>1.2569999999999999</v>
      </c>
      <c r="L24" s="18">
        <v>1.2569999999999999</v>
      </c>
      <c r="M24" s="58">
        <v>182.25399999999999</v>
      </c>
      <c r="N24" s="18" t="s">
        <v>204</v>
      </c>
      <c r="O24" s="18">
        <f t="shared" si="3"/>
        <v>125.7</v>
      </c>
      <c r="Q24" s="18">
        <f t="shared" si="4"/>
        <v>2.2999999999999998</v>
      </c>
      <c r="R24" s="36">
        <f t="shared" si="5"/>
        <v>28911</v>
      </c>
      <c r="S24" s="36" t="str">
        <f t="shared" si="6"/>
        <v/>
      </c>
      <c r="T24" s="38">
        <f t="shared" si="0"/>
        <v>28911</v>
      </c>
      <c r="U24" s="40">
        <f t="shared" si="13"/>
        <v>1207179</v>
      </c>
      <c r="V24" s="18">
        <f t="shared" si="7"/>
        <v>23000</v>
      </c>
      <c r="W24" s="18">
        <f t="shared" si="8"/>
        <v>1</v>
      </c>
      <c r="AB24" s="8" t="s">
        <v>16</v>
      </c>
      <c r="AC24" s="53">
        <f>R111</f>
        <v>2127954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84</v>
      </c>
      <c r="C25" s="18" t="s">
        <v>84</v>
      </c>
      <c r="D25" s="19" t="s">
        <v>121</v>
      </c>
      <c r="E25" s="55">
        <v>0.66666666666666663</v>
      </c>
      <c r="F25" s="18">
        <v>178.001</v>
      </c>
      <c r="G25" s="18">
        <v>177.30199999999999</v>
      </c>
      <c r="H25" s="18">
        <v>2</v>
      </c>
      <c r="I25" s="58">
        <v>178.02099999999999</v>
      </c>
      <c r="J25" s="18">
        <v>177.28200000000001</v>
      </c>
      <c r="K25" s="18">
        <v>0.73799999999999999</v>
      </c>
      <c r="L25" s="18">
        <v>0.73799999999999999</v>
      </c>
      <c r="M25" s="58">
        <v>178.75899999999999</v>
      </c>
      <c r="N25" s="18" t="s">
        <v>204</v>
      </c>
      <c r="O25" s="18">
        <f t="shared" si="3"/>
        <v>73.8</v>
      </c>
      <c r="Q25" s="18">
        <f t="shared" si="4"/>
        <v>4</v>
      </c>
      <c r="R25" s="36">
        <f t="shared" si="5"/>
        <v>29520</v>
      </c>
      <c r="S25" s="36" t="str">
        <f t="shared" si="6"/>
        <v/>
      </c>
      <c r="T25" s="38">
        <f t="shared" si="0"/>
        <v>29520</v>
      </c>
      <c r="U25" s="40">
        <f t="shared" si="13"/>
        <v>1236699</v>
      </c>
      <c r="V25" s="18">
        <f t="shared" si="7"/>
        <v>40000</v>
      </c>
      <c r="W25" s="18">
        <f t="shared" si="8"/>
        <v>1</v>
      </c>
      <c r="AB25" s="8" t="s">
        <v>17</v>
      </c>
      <c r="AC25" s="54">
        <f>S111</f>
        <v>734551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84</v>
      </c>
      <c r="C26" s="18" t="s">
        <v>84</v>
      </c>
      <c r="D26" s="19" t="s">
        <v>122</v>
      </c>
      <c r="E26" s="55">
        <v>0.33333333333333331</v>
      </c>
      <c r="F26" s="18">
        <v>178.50200000000001</v>
      </c>
      <c r="G26" s="18">
        <v>177.42599999999999</v>
      </c>
      <c r="H26" s="18">
        <v>2</v>
      </c>
      <c r="I26" s="58">
        <v>178.52199999999999</v>
      </c>
      <c r="J26" s="18">
        <v>177.40600000000001</v>
      </c>
      <c r="K26" s="18">
        <v>1.115</v>
      </c>
      <c r="L26" s="18">
        <v>1.115</v>
      </c>
      <c r="M26" s="58">
        <v>179.637</v>
      </c>
      <c r="N26" s="18" t="s">
        <v>194</v>
      </c>
      <c r="P26" s="18">
        <f t="shared" si="12"/>
        <v>111.5</v>
      </c>
      <c r="Q26" s="18">
        <f t="shared" si="4"/>
        <v>2.6</v>
      </c>
      <c r="R26" s="36" t="str">
        <f t="shared" si="5"/>
        <v/>
      </c>
      <c r="S26" s="36">
        <f t="shared" si="6"/>
        <v>28990</v>
      </c>
      <c r="T26" s="38">
        <f t="shared" si="0"/>
        <v>-28990</v>
      </c>
      <c r="U26" s="40">
        <f t="shared" si="13"/>
        <v>1207709</v>
      </c>
      <c r="V26" s="18">
        <f t="shared" si="7"/>
        <v>26000</v>
      </c>
      <c r="W26" s="18">
        <f t="shared" si="8"/>
        <v>0</v>
      </c>
      <c r="AB26" s="8" t="s">
        <v>18</v>
      </c>
      <c r="AC26" s="53">
        <f>AC24-AC25</f>
        <v>1393403</v>
      </c>
      <c r="AG26" s="18">
        <f t="shared" si="1"/>
        <v>1</v>
      </c>
      <c r="AH26" s="18">
        <f t="shared" si="2"/>
        <v>0</v>
      </c>
      <c r="AI26" s="18">
        <f t="shared" si="9"/>
        <v>0</v>
      </c>
      <c r="AJ26" s="18">
        <f t="shared" si="10"/>
        <v>1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83</v>
      </c>
      <c r="C27" s="18" t="s">
        <v>84</v>
      </c>
      <c r="D27" s="19" t="s">
        <v>123</v>
      </c>
      <c r="E27" s="55">
        <v>0.83333333333333337</v>
      </c>
      <c r="F27" s="18">
        <v>176.94900000000001</v>
      </c>
      <c r="G27" s="18">
        <v>176.19399999999999</v>
      </c>
      <c r="H27" s="18">
        <v>2</v>
      </c>
      <c r="I27" s="58">
        <v>176.96899999999999</v>
      </c>
      <c r="J27" s="18">
        <v>176.17400000000001</v>
      </c>
      <c r="K27" s="18">
        <v>0.79400000000000004</v>
      </c>
      <c r="L27" s="18">
        <v>0.79400000000000004</v>
      </c>
      <c r="M27" s="58">
        <v>177.76300000000001</v>
      </c>
      <c r="N27" s="18" t="s">
        <v>204</v>
      </c>
      <c r="O27" s="18">
        <f t="shared" si="3"/>
        <v>79.400000000000006</v>
      </c>
      <c r="Q27" s="18">
        <f t="shared" si="4"/>
        <v>3.7</v>
      </c>
      <c r="R27" s="36">
        <f t="shared" si="5"/>
        <v>29378</v>
      </c>
      <c r="S27" s="36" t="str">
        <f t="shared" si="6"/>
        <v/>
      </c>
      <c r="T27" s="38">
        <f t="shared" si="0"/>
        <v>29378</v>
      </c>
      <c r="U27" s="40">
        <f t="shared" si="13"/>
        <v>1237087</v>
      </c>
      <c r="V27" s="18">
        <f t="shared" si="7"/>
        <v>37000</v>
      </c>
      <c r="W27" s="18">
        <f t="shared" si="8"/>
        <v>1</v>
      </c>
      <c r="AB27" s="8" t="s">
        <v>1</v>
      </c>
      <c r="AC27" s="61">
        <f>ROUNDDOWN(AC24/AC17,3)</f>
        <v>40922.192000000003</v>
      </c>
      <c r="AG27" s="18">
        <f t="shared" si="1"/>
        <v>1</v>
      </c>
      <c r="AH27" s="18">
        <f t="shared" si="2"/>
        <v>0</v>
      </c>
      <c r="AI27" s="18">
        <f t="shared" si="9"/>
        <v>1</v>
      </c>
      <c r="AJ27" s="18">
        <f t="shared" si="10"/>
        <v>0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83</v>
      </c>
      <c r="C28" s="18" t="s">
        <v>83</v>
      </c>
      <c r="D28" s="19" t="s">
        <v>124</v>
      </c>
      <c r="E28" s="55">
        <v>0.5</v>
      </c>
      <c r="F28" s="18">
        <v>175.20500000000001</v>
      </c>
      <c r="G28" s="18">
        <v>176.52500000000001</v>
      </c>
      <c r="H28" s="18">
        <v>2</v>
      </c>
      <c r="I28" s="18">
        <v>175.185</v>
      </c>
      <c r="J28" s="18">
        <v>176.54499999999999</v>
      </c>
      <c r="K28" s="18">
        <v>1.359</v>
      </c>
      <c r="L28" s="18">
        <v>1.359</v>
      </c>
      <c r="M28" s="18">
        <v>173.82599999999999</v>
      </c>
      <c r="N28" s="18" t="s">
        <v>194</v>
      </c>
      <c r="P28" s="18">
        <f t="shared" si="12"/>
        <v>135.9</v>
      </c>
      <c r="Q28" s="18">
        <f t="shared" si="4"/>
        <v>2.2000000000000002</v>
      </c>
      <c r="R28" s="36" t="str">
        <f t="shared" si="5"/>
        <v/>
      </c>
      <c r="S28" s="36">
        <f t="shared" si="6"/>
        <v>29898</v>
      </c>
      <c r="T28" s="38">
        <f t="shared" si="0"/>
        <v>-29898</v>
      </c>
      <c r="U28" s="40">
        <f t="shared" si="13"/>
        <v>1207189</v>
      </c>
      <c r="V28" s="18">
        <f t="shared" si="7"/>
        <v>22000</v>
      </c>
      <c r="W28" s="18">
        <f t="shared" si="8"/>
        <v>0</v>
      </c>
      <c r="AB28" s="8" t="s">
        <v>2</v>
      </c>
      <c r="AC28" s="61">
        <f>ROUNDDOWN(AC25/AC21,3)</f>
        <v>29382.04</v>
      </c>
      <c r="AG28" s="18">
        <f t="shared" si="1"/>
        <v>0</v>
      </c>
      <c r="AH28" s="18">
        <f t="shared" si="2"/>
        <v>1</v>
      </c>
      <c r="AI28" s="18">
        <f t="shared" si="9"/>
        <v>0</v>
      </c>
      <c r="AJ28" s="18">
        <f t="shared" si="10"/>
        <v>1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84</v>
      </c>
      <c r="C29" s="18" t="s">
        <v>83</v>
      </c>
      <c r="D29" s="19" t="s">
        <v>95</v>
      </c>
      <c r="E29" s="55">
        <v>0.33333333333333331</v>
      </c>
      <c r="F29" s="18">
        <v>177.56100000000001</v>
      </c>
      <c r="G29" s="18">
        <v>178.863</v>
      </c>
      <c r="H29" s="18">
        <v>2</v>
      </c>
      <c r="I29" s="18">
        <v>177.541</v>
      </c>
      <c r="J29" s="18">
        <v>178.88300000000001</v>
      </c>
      <c r="K29" s="18">
        <v>1.3420000000000001</v>
      </c>
      <c r="L29" s="18">
        <v>1.3420000000000001</v>
      </c>
      <c r="M29" s="18">
        <v>176.19900000000001</v>
      </c>
      <c r="N29" s="18" t="s">
        <v>204</v>
      </c>
      <c r="O29" s="18">
        <f t="shared" si="3"/>
        <v>134.19999999999999</v>
      </c>
      <c r="Q29" s="18">
        <f t="shared" si="4"/>
        <v>2.2000000000000002</v>
      </c>
      <c r="R29" s="36">
        <f t="shared" si="5"/>
        <v>29524</v>
      </c>
      <c r="S29" s="36" t="str">
        <f t="shared" si="6"/>
        <v/>
      </c>
      <c r="T29" s="38">
        <f t="shared" si="0"/>
        <v>29524</v>
      </c>
      <c r="U29" s="40">
        <f t="shared" si="13"/>
        <v>1236713</v>
      </c>
      <c r="V29" s="18">
        <f t="shared" si="7"/>
        <v>22000</v>
      </c>
      <c r="W29" s="18">
        <f t="shared" si="8"/>
        <v>1</v>
      </c>
      <c r="AB29" s="8" t="s">
        <v>19</v>
      </c>
      <c r="AC29" s="11">
        <v>10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84</v>
      </c>
      <c r="C30" s="18" t="s">
        <v>84</v>
      </c>
      <c r="D30" s="19" t="s">
        <v>85</v>
      </c>
      <c r="E30" s="55">
        <v>0.33333333333333331</v>
      </c>
      <c r="F30" s="18">
        <v>178.71100000000001</v>
      </c>
      <c r="G30" s="18">
        <v>177.69499999999999</v>
      </c>
      <c r="H30" s="18">
        <v>2</v>
      </c>
      <c r="I30" s="18">
        <v>178.73099999999999</v>
      </c>
      <c r="J30" s="18">
        <v>177.67500000000001</v>
      </c>
      <c r="K30" s="18">
        <v>1.0549999999999999</v>
      </c>
      <c r="L30" s="18">
        <v>1.0549999999999999</v>
      </c>
      <c r="M30" s="18">
        <v>179.786</v>
      </c>
      <c r="N30" s="18" t="s">
        <v>194</v>
      </c>
      <c r="P30" s="18">
        <f t="shared" si="12"/>
        <v>105.5</v>
      </c>
      <c r="Q30" s="18">
        <f t="shared" si="4"/>
        <v>2.8</v>
      </c>
      <c r="R30" s="36" t="str">
        <f t="shared" si="5"/>
        <v/>
      </c>
      <c r="S30" s="36">
        <f t="shared" si="6"/>
        <v>29540</v>
      </c>
      <c r="T30" s="38">
        <f t="shared" si="0"/>
        <v>-29540</v>
      </c>
      <c r="U30" s="40">
        <f t="shared" si="13"/>
        <v>1207173</v>
      </c>
      <c r="V30" s="18">
        <f t="shared" si="7"/>
        <v>28000</v>
      </c>
      <c r="W30" s="18">
        <f t="shared" si="8"/>
        <v>0</v>
      </c>
      <c r="AB30" s="8" t="s">
        <v>20</v>
      </c>
      <c r="AC30" s="11">
        <v>3</v>
      </c>
      <c r="AG30" s="18">
        <f t="shared" si="1"/>
        <v>1</v>
      </c>
      <c r="AH30" s="18">
        <f t="shared" si="2"/>
        <v>0</v>
      </c>
      <c r="AI30" s="18">
        <f t="shared" si="9"/>
        <v>0</v>
      </c>
      <c r="AJ30" s="18">
        <f t="shared" si="10"/>
        <v>1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83</v>
      </c>
      <c r="C31" s="18" t="s">
        <v>83</v>
      </c>
      <c r="D31" s="19" t="s">
        <v>125</v>
      </c>
      <c r="E31" s="55">
        <v>0.16666666666666666</v>
      </c>
      <c r="F31" s="18">
        <v>178.71100000000001</v>
      </c>
      <c r="G31" s="18">
        <v>179.035</v>
      </c>
      <c r="H31" s="18">
        <v>2</v>
      </c>
      <c r="I31" s="18">
        <v>178.691</v>
      </c>
      <c r="J31" s="18">
        <v>179.05500000000001</v>
      </c>
      <c r="K31" s="18">
        <v>0.36399999999999999</v>
      </c>
      <c r="L31" s="18">
        <v>0.36399999999999999</v>
      </c>
      <c r="M31" s="18">
        <v>178.327</v>
      </c>
      <c r="N31" s="18" t="s">
        <v>204</v>
      </c>
      <c r="O31" s="18">
        <f t="shared" si="3"/>
        <v>36.4</v>
      </c>
      <c r="Q31" s="18">
        <f t="shared" si="4"/>
        <v>8.1999999999999993</v>
      </c>
      <c r="R31" s="36">
        <f t="shared" si="5"/>
        <v>29848</v>
      </c>
      <c r="S31" s="36" t="str">
        <f t="shared" si="6"/>
        <v/>
      </c>
      <c r="T31" s="38">
        <f t="shared" si="0"/>
        <v>29848</v>
      </c>
      <c r="U31" s="40">
        <f t="shared" si="13"/>
        <v>1237021</v>
      </c>
      <c r="V31" s="18">
        <f t="shared" si="7"/>
        <v>82000</v>
      </c>
      <c r="W31" s="18">
        <f t="shared" si="8"/>
        <v>1</v>
      </c>
      <c r="AB31" s="8" t="s">
        <v>21</v>
      </c>
      <c r="AC31" s="16">
        <f>O114</f>
        <v>197.2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83</v>
      </c>
      <c r="C32" s="18" t="s">
        <v>83</v>
      </c>
      <c r="D32" s="19" t="s">
        <v>126</v>
      </c>
      <c r="E32" s="55">
        <v>0.33333333333333331</v>
      </c>
      <c r="F32" s="18">
        <v>179.34299999999999</v>
      </c>
      <c r="G32" s="18">
        <v>180.04599999999999</v>
      </c>
      <c r="H32" s="18">
        <v>2</v>
      </c>
      <c r="I32" s="18">
        <v>179.32300000000001</v>
      </c>
      <c r="J32" s="18">
        <v>180.066</v>
      </c>
      <c r="K32" s="18">
        <v>0.74199999999999999</v>
      </c>
      <c r="L32" s="18">
        <v>0.74199999999999999</v>
      </c>
      <c r="M32" s="18">
        <v>178.58099999999999</v>
      </c>
      <c r="N32" s="18" t="s">
        <v>204</v>
      </c>
      <c r="O32" s="18">
        <f t="shared" si="3"/>
        <v>74.2</v>
      </c>
      <c r="Q32" s="18">
        <f t="shared" si="4"/>
        <v>4</v>
      </c>
      <c r="R32" s="36">
        <f t="shared" si="5"/>
        <v>29680</v>
      </c>
      <c r="S32" s="36" t="str">
        <f t="shared" si="6"/>
        <v/>
      </c>
      <c r="T32" s="38">
        <f t="shared" si="0"/>
        <v>29680</v>
      </c>
      <c r="U32" s="40">
        <f t="shared" si="13"/>
        <v>1266701</v>
      </c>
      <c r="V32" s="18">
        <f t="shared" si="7"/>
        <v>40000</v>
      </c>
      <c r="W32" s="18">
        <f t="shared" si="8"/>
        <v>1</v>
      </c>
      <c r="AB32" s="9" t="s">
        <v>0</v>
      </c>
      <c r="AC32" s="29">
        <f>ROUNDDOWN((AC20/AC19)*1,2)</f>
        <v>0.69</v>
      </c>
      <c r="AG32" s="18">
        <f t="shared" si="1"/>
        <v>0</v>
      </c>
      <c r="AH32" s="18">
        <f t="shared" si="2"/>
        <v>1</v>
      </c>
      <c r="AI32" s="18">
        <f t="shared" si="9"/>
        <v>1</v>
      </c>
      <c r="AJ32" s="18">
        <f t="shared" si="10"/>
        <v>0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83</v>
      </c>
      <c r="C33" s="18" t="s">
        <v>83</v>
      </c>
      <c r="D33" s="19" t="s">
        <v>127</v>
      </c>
      <c r="E33" s="55">
        <v>0.5</v>
      </c>
      <c r="F33" s="18">
        <v>179.34100000000001</v>
      </c>
      <c r="G33" s="18">
        <v>180.65799999999999</v>
      </c>
      <c r="H33" s="18">
        <v>2</v>
      </c>
      <c r="I33" s="58">
        <v>179.321</v>
      </c>
      <c r="J33" s="18">
        <v>180.678</v>
      </c>
      <c r="K33" s="18">
        <v>1.357</v>
      </c>
      <c r="L33" s="18">
        <v>1.357</v>
      </c>
      <c r="M33" s="58">
        <v>177.964</v>
      </c>
      <c r="N33" s="18" t="s">
        <v>204</v>
      </c>
      <c r="O33" s="18">
        <f t="shared" si="3"/>
        <v>135.69999999999999</v>
      </c>
      <c r="Q33" s="18">
        <f t="shared" si="4"/>
        <v>2.2000000000000002</v>
      </c>
      <c r="R33" s="36">
        <f t="shared" si="5"/>
        <v>29854</v>
      </c>
      <c r="S33" s="36" t="str">
        <f t="shared" si="6"/>
        <v/>
      </c>
      <c r="T33" s="38">
        <f t="shared" si="0"/>
        <v>29854</v>
      </c>
      <c r="U33" s="40">
        <f t="shared" si="13"/>
        <v>1296555</v>
      </c>
      <c r="V33" s="18">
        <f t="shared" si="7"/>
        <v>22000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83</v>
      </c>
      <c r="C34" s="18" t="s">
        <v>83</v>
      </c>
      <c r="D34" s="19" t="s">
        <v>128</v>
      </c>
      <c r="E34" s="55">
        <v>0.5</v>
      </c>
      <c r="F34" s="18">
        <v>180.84899999999999</v>
      </c>
      <c r="G34" s="18">
        <v>181.72499999999999</v>
      </c>
      <c r="H34" s="18">
        <v>2</v>
      </c>
      <c r="I34" s="58">
        <v>180.82900000000001</v>
      </c>
      <c r="J34" s="18">
        <v>181.745</v>
      </c>
      <c r="K34" s="18">
        <v>0.91500000000000004</v>
      </c>
      <c r="L34" s="18">
        <v>0.91500000000000004</v>
      </c>
      <c r="M34" s="58">
        <v>179.91399999999999</v>
      </c>
      <c r="N34" s="18" t="s">
        <v>204</v>
      </c>
      <c r="O34" s="18">
        <f t="shared" si="3"/>
        <v>91.5</v>
      </c>
      <c r="Q34" s="18">
        <f t="shared" si="4"/>
        <v>3.2</v>
      </c>
      <c r="R34" s="36">
        <f t="shared" si="5"/>
        <v>29280</v>
      </c>
      <c r="S34" s="36" t="str">
        <f t="shared" si="6"/>
        <v/>
      </c>
      <c r="T34" s="38">
        <f t="shared" si="0"/>
        <v>29280</v>
      </c>
      <c r="U34" s="40">
        <f t="shared" si="13"/>
        <v>1325835</v>
      </c>
      <c r="V34" s="18">
        <f t="shared" si="7"/>
        <v>32000</v>
      </c>
      <c r="W34" s="18">
        <f t="shared" si="8"/>
        <v>1</v>
      </c>
      <c r="AB34" s="49" t="s">
        <v>72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1</v>
      </c>
      <c r="AJ34" s="18">
        <f t="shared" si="10"/>
        <v>0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83</v>
      </c>
      <c r="C35" s="18" t="s">
        <v>83</v>
      </c>
      <c r="D35" s="19" t="s">
        <v>129</v>
      </c>
      <c r="E35" s="55">
        <v>0.33333333333333331</v>
      </c>
      <c r="F35" s="18">
        <v>183.24799999999999</v>
      </c>
      <c r="G35" s="18">
        <v>183.98099999999999</v>
      </c>
      <c r="H35" s="18">
        <v>2</v>
      </c>
      <c r="I35" s="58">
        <v>183.22800000000001</v>
      </c>
      <c r="J35" s="18">
        <v>184.001</v>
      </c>
      <c r="K35" s="18">
        <v>0.77200000000000002</v>
      </c>
      <c r="L35" s="18">
        <v>0.77200000000000002</v>
      </c>
      <c r="M35" s="58">
        <v>182.45599999999999</v>
      </c>
      <c r="N35" s="18" t="s">
        <v>204</v>
      </c>
      <c r="O35" s="18">
        <f t="shared" si="3"/>
        <v>77.2</v>
      </c>
      <c r="Q35" s="18">
        <f t="shared" si="4"/>
        <v>3.8</v>
      </c>
      <c r="R35" s="36">
        <f t="shared" si="5"/>
        <v>29336</v>
      </c>
      <c r="S35" s="36" t="str">
        <f t="shared" si="6"/>
        <v/>
      </c>
      <c r="T35" s="38">
        <f t="shared" si="0"/>
        <v>29336</v>
      </c>
      <c r="U35" s="40">
        <f t="shared" si="13"/>
        <v>1355171</v>
      </c>
      <c r="V35" s="18">
        <f t="shared" si="7"/>
        <v>38000</v>
      </c>
      <c r="W35" s="18">
        <f t="shared" si="8"/>
        <v>1</v>
      </c>
      <c r="AB35" s="45" t="s">
        <v>64</v>
      </c>
      <c r="AC35" s="47">
        <v>0.01</v>
      </c>
      <c r="AD35" s="47">
        <v>0.02</v>
      </c>
      <c r="AE35" s="47">
        <v>0.03</v>
      </c>
      <c r="AG35" s="18">
        <f t="shared" si="1"/>
        <v>0</v>
      </c>
      <c r="AH35" s="18">
        <f t="shared" si="2"/>
        <v>1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83</v>
      </c>
      <c r="C36" s="18" t="s">
        <v>83</v>
      </c>
      <c r="D36" s="19" t="s">
        <v>130</v>
      </c>
      <c r="E36" s="55">
        <v>0.5</v>
      </c>
      <c r="F36" s="18">
        <v>183.72300000000001</v>
      </c>
      <c r="G36" s="18">
        <v>184.26499999999999</v>
      </c>
      <c r="H36" s="18">
        <v>2</v>
      </c>
      <c r="I36" s="58">
        <v>183.703</v>
      </c>
      <c r="J36" s="18">
        <v>184.285</v>
      </c>
      <c r="K36" s="18">
        <v>0.58099999999999996</v>
      </c>
      <c r="L36" s="18">
        <v>0.58099999999999996</v>
      </c>
      <c r="M36" s="58">
        <v>183.12200000000001</v>
      </c>
      <c r="N36" s="18" t="s">
        <v>204</v>
      </c>
      <c r="O36" s="18">
        <f t="shared" si="3"/>
        <v>58.1</v>
      </c>
      <c r="Q36" s="18">
        <f t="shared" si="4"/>
        <v>5.0999999999999996</v>
      </c>
      <c r="R36" s="36">
        <f t="shared" si="5"/>
        <v>29631</v>
      </c>
      <c r="S36" s="36" t="str">
        <f t="shared" si="6"/>
        <v/>
      </c>
      <c r="T36" s="38">
        <f t="shared" si="0"/>
        <v>29631</v>
      </c>
      <c r="U36" s="40">
        <f t="shared" si="13"/>
        <v>1384802</v>
      </c>
      <c r="V36" s="18">
        <f t="shared" si="7"/>
        <v>51000</v>
      </c>
      <c r="W36" s="18">
        <f t="shared" si="8"/>
        <v>1</v>
      </c>
      <c r="AB36" s="45" t="s">
        <v>74</v>
      </c>
      <c r="AC36" s="46">
        <v>449229</v>
      </c>
      <c r="AD36" s="46">
        <v>923294</v>
      </c>
      <c r="AE36" s="48">
        <v>1393403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84</v>
      </c>
      <c r="C37" s="18" t="s">
        <v>83</v>
      </c>
      <c r="D37" s="19" t="s">
        <v>130</v>
      </c>
      <c r="E37" s="55">
        <v>0</v>
      </c>
      <c r="F37" s="18">
        <v>184.28</v>
      </c>
      <c r="G37" s="18">
        <v>184.71</v>
      </c>
      <c r="H37" s="18">
        <v>2</v>
      </c>
      <c r="I37" s="58">
        <v>184.26</v>
      </c>
      <c r="J37" s="18">
        <v>184.73</v>
      </c>
      <c r="K37" s="18">
        <v>0.46899999999999997</v>
      </c>
      <c r="L37" s="18">
        <v>0.46899999999999997</v>
      </c>
      <c r="M37" s="58">
        <v>183.791</v>
      </c>
      <c r="N37" s="18" t="s">
        <v>204</v>
      </c>
      <c r="O37" s="18">
        <f t="shared" si="3"/>
        <v>46.9</v>
      </c>
      <c r="Q37" s="18">
        <f t="shared" si="4"/>
        <v>6.3</v>
      </c>
      <c r="R37" s="36">
        <f t="shared" si="5"/>
        <v>29547</v>
      </c>
      <c r="S37" s="36" t="str">
        <f t="shared" si="6"/>
        <v/>
      </c>
      <c r="T37" s="38">
        <f t="shared" si="0"/>
        <v>29547</v>
      </c>
      <c r="U37" s="40">
        <f t="shared" si="13"/>
        <v>1414349</v>
      </c>
      <c r="V37" s="18">
        <f t="shared" si="7"/>
        <v>63000</v>
      </c>
      <c r="W37" s="18">
        <f t="shared" si="8"/>
        <v>1</v>
      </c>
      <c r="Z37" s="40">
        <f>T111</f>
        <v>1393403</v>
      </c>
      <c r="AG37" s="18">
        <f t="shared" si="1"/>
        <v>0</v>
      </c>
      <c r="AH37" s="18">
        <f t="shared" si="2"/>
        <v>1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84</v>
      </c>
      <c r="C38" s="18" t="s">
        <v>83</v>
      </c>
      <c r="D38" s="19" t="s">
        <v>131</v>
      </c>
      <c r="E38" s="55">
        <v>0.5</v>
      </c>
      <c r="F38" s="18">
        <v>184.15299999999999</v>
      </c>
      <c r="G38" s="18">
        <v>184.82</v>
      </c>
      <c r="H38" s="18">
        <v>2</v>
      </c>
      <c r="I38" s="58">
        <v>184.13300000000001</v>
      </c>
      <c r="J38" s="18">
        <v>184.84</v>
      </c>
      <c r="K38" s="18">
        <v>0.70599999999999996</v>
      </c>
      <c r="L38" s="18">
        <v>0.70599999999999996</v>
      </c>
      <c r="M38" s="58">
        <v>183.42699999999999</v>
      </c>
      <c r="N38" s="18" t="s">
        <v>204</v>
      </c>
      <c r="O38" s="18">
        <f t="shared" si="3"/>
        <v>70.599999999999994</v>
      </c>
      <c r="Q38" s="18">
        <f t="shared" si="4"/>
        <v>4.2</v>
      </c>
      <c r="R38" s="36">
        <f t="shared" si="5"/>
        <v>29652</v>
      </c>
      <c r="S38" s="36" t="str">
        <f t="shared" si="6"/>
        <v/>
      </c>
      <c r="T38" s="38">
        <f t="shared" si="0"/>
        <v>29652</v>
      </c>
      <c r="U38" s="40">
        <f t="shared" si="13"/>
        <v>1444001</v>
      </c>
      <c r="V38" s="18">
        <f t="shared" si="7"/>
        <v>42000</v>
      </c>
      <c r="W38" s="18">
        <f t="shared" si="8"/>
        <v>1</v>
      </c>
      <c r="AG38" s="18">
        <f t="shared" si="1"/>
        <v>0</v>
      </c>
      <c r="AH38" s="18">
        <f t="shared" si="2"/>
        <v>1</v>
      </c>
      <c r="AI38" s="18">
        <f t="shared" si="9"/>
        <v>1</v>
      </c>
      <c r="AJ38" s="18">
        <f t="shared" si="10"/>
        <v>0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84</v>
      </c>
      <c r="C39" s="18" t="s">
        <v>84</v>
      </c>
      <c r="D39" s="19" t="s">
        <v>132</v>
      </c>
      <c r="E39" s="55">
        <v>0.66666666666666663</v>
      </c>
      <c r="F39" s="18">
        <v>183.96199999999999</v>
      </c>
      <c r="G39" s="18">
        <v>183.04400000000001</v>
      </c>
      <c r="H39" s="18">
        <v>2</v>
      </c>
      <c r="I39" s="58">
        <v>183.982</v>
      </c>
      <c r="J39" s="18">
        <v>183.024</v>
      </c>
      <c r="K39" s="18">
        <v>0.95699999999999996</v>
      </c>
      <c r="L39" s="18">
        <v>0.95699999999999996</v>
      </c>
      <c r="M39" s="58">
        <v>184.93899999999999</v>
      </c>
      <c r="N39" s="18" t="s">
        <v>204</v>
      </c>
      <c r="O39" s="18">
        <f t="shared" si="3"/>
        <v>95.7</v>
      </c>
      <c r="Q39" s="18">
        <f t="shared" si="4"/>
        <v>3.1</v>
      </c>
      <c r="R39" s="36">
        <f t="shared" si="5"/>
        <v>29667</v>
      </c>
      <c r="S39" s="36" t="str">
        <f t="shared" si="6"/>
        <v/>
      </c>
      <c r="T39" s="38">
        <f t="shared" si="0"/>
        <v>29667</v>
      </c>
      <c r="U39" s="40">
        <f t="shared" si="13"/>
        <v>1473668</v>
      </c>
      <c r="V39" s="18">
        <f t="shared" si="7"/>
        <v>31000</v>
      </c>
      <c r="W39" s="18">
        <f t="shared" si="8"/>
        <v>1</v>
      </c>
      <c r="AG39" s="18">
        <f t="shared" si="1"/>
        <v>1</v>
      </c>
      <c r="AH39" s="18">
        <f t="shared" si="2"/>
        <v>0</v>
      </c>
      <c r="AI39" s="18">
        <f t="shared" si="9"/>
        <v>1</v>
      </c>
      <c r="AJ39" s="18">
        <f t="shared" si="10"/>
        <v>0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84</v>
      </c>
      <c r="C40" s="18" t="s">
        <v>84</v>
      </c>
      <c r="D40" s="19" t="s">
        <v>133</v>
      </c>
      <c r="E40" s="55">
        <v>0.33333333333333331</v>
      </c>
      <c r="F40" s="18">
        <v>183.92699999999999</v>
      </c>
      <c r="G40" s="18">
        <v>182.608</v>
      </c>
      <c r="H40" s="18">
        <v>2</v>
      </c>
      <c r="I40" s="18">
        <v>183.947</v>
      </c>
      <c r="J40" s="18">
        <v>182.58799999999999</v>
      </c>
      <c r="K40" s="18">
        <v>1.359</v>
      </c>
      <c r="L40" s="18">
        <v>1.359</v>
      </c>
      <c r="M40" s="18">
        <v>185.30600000000001</v>
      </c>
      <c r="N40" s="18" t="s">
        <v>194</v>
      </c>
      <c r="P40" s="18">
        <f t="shared" si="12"/>
        <v>135.9</v>
      </c>
      <c r="Q40" s="18">
        <f t="shared" si="4"/>
        <v>2.2000000000000002</v>
      </c>
      <c r="R40" s="36" t="str">
        <f t="shared" si="5"/>
        <v/>
      </c>
      <c r="S40" s="36">
        <f t="shared" si="6"/>
        <v>29898</v>
      </c>
      <c r="T40" s="38">
        <f t="shared" si="0"/>
        <v>-29898</v>
      </c>
      <c r="U40" s="40">
        <f t="shared" si="13"/>
        <v>1443770</v>
      </c>
      <c r="V40" s="18">
        <f t="shared" si="7"/>
        <v>22000</v>
      </c>
      <c r="W40" s="18">
        <f t="shared" si="8"/>
        <v>0</v>
      </c>
      <c r="AG40" s="18">
        <f t="shared" si="1"/>
        <v>1</v>
      </c>
      <c r="AH40" s="18">
        <f t="shared" si="2"/>
        <v>0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84</v>
      </c>
      <c r="C41" s="18" t="s">
        <v>84</v>
      </c>
      <c r="D41" s="19" t="s">
        <v>96</v>
      </c>
      <c r="E41" s="55">
        <v>0.66666666666666663</v>
      </c>
      <c r="F41" s="18">
        <v>182.958</v>
      </c>
      <c r="G41" s="18">
        <v>182.26599999999999</v>
      </c>
      <c r="H41" s="18">
        <v>2</v>
      </c>
      <c r="I41" s="18">
        <v>182.97800000000001</v>
      </c>
      <c r="J41" s="18">
        <v>182.24600000000001</v>
      </c>
      <c r="K41" s="18">
        <v>0.73099999999999998</v>
      </c>
      <c r="L41" s="18">
        <v>0.73099999999999998</v>
      </c>
      <c r="M41" s="18">
        <v>183.709</v>
      </c>
      <c r="N41" s="18" t="s">
        <v>204</v>
      </c>
      <c r="O41" s="18">
        <f t="shared" si="3"/>
        <v>73.099999999999994</v>
      </c>
      <c r="Q41" s="18">
        <f t="shared" si="4"/>
        <v>4.0999999999999996</v>
      </c>
      <c r="R41" s="36">
        <f t="shared" si="5"/>
        <v>29971</v>
      </c>
      <c r="S41" s="36" t="str">
        <f t="shared" si="6"/>
        <v/>
      </c>
      <c r="T41" s="38">
        <f t="shared" si="0"/>
        <v>29971</v>
      </c>
      <c r="U41" s="40">
        <f t="shared" si="13"/>
        <v>1473741</v>
      </c>
      <c r="V41" s="18">
        <f t="shared" si="7"/>
        <v>41000</v>
      </c>
      <c r="W41" s="18">
        <f t="shared" si="8"/>
        <v>1</v>
      </c>
      <c r="AG41" s="18">
        <f t="shared" si="1"/>
        <v>1</v>
      </c>
      <c r="AH41" s="18">
        <f t="shared" si="2"/>
        <v>0</v>
      </c>
      <c r="AI41" s="18">
        <f t="shared" si="9"/>
        <v>1</v>
      </c>
      <c r="AJ41" s="18">
        <f t="shared" si="10"/>
        <v>0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84</v>
      </c>
      <c r="C42" s="25" t="s">
        <v>83</v>
      </c>
      <c r="D42" s="30" t="s">
        <v>134</v>
      </c>
      <c r="E42" s="55">
        <v>0.33333333333333331</v>
      </c>
      <c r="F42" s="18">
        <v>182.59899999999999</v>
      </c>
      <c r="G42" s="18">
        <v>183.209</v>
      </c>
      <c r="H42" s="18">
        <v>2</v>
      </c>
      <c r="I42" s="18">
        <v>182.57900000000001</v>
      </c>
      <c r="J42" s="18">
        <v>183.22900000000001</v>
      </c>
      <c r="K42" s="18">
        <v>0.65</v>
      </c>
      <c r="L42" s="18">
        <v>0.65</v>
      </c>
      <c r="M42" s="18">
        <v>181.929</v>
      </c>
      <c r="N42" s="18" t="s">
        <v>204</v>
      </c>
      <c r="O42" s="18">
        <f t="shared" si="3"/>
        <v>65</v>
      </c>
      <c r="Q42" s="18">
        <f t="shared" si="4"/>
        <v>4.5999999999999996</v>
      </c>
      <c r="R42" s="36">
        <f t="shared" si="5"/>
        <v>29900</v>
      </c>
      <c r="S42" s="36" t="str">
        <f t="shared" si="6"/>
        <v/>
      </c>
      <c r="T42" s="38">
        <f t="shared" si="0"/>
        <v>29900</v>
      </c>
      <c r="U42" s="40">
        <f t="shared" si="13"/>
        <v>1503641</v>
      </c>
      <c r="V42" s="18">
        <f t="shared" si="7"/>
        <v>46000</v>
      </c>
      <c r="W42" s="18">
        <f t="shared" si="8"/>
        <v>1</v>
      </c>
      <c r="AG42" s="18">
        <f t="shared" si="1"/>
        <v>0</v>
      </c>
      <c r="AH42" s="18">
        <f t="shared" si="2"/>
        <v>1</v>
      </c>
      <c r="AI42" s="18">
        <f t="shared" si="9"/>
        <v>1</v>
      </c>
      <c r="AJ42" s="18">
        <f t="shared" si="10"/>
        <v>0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84</v>
      </c>
      <c r="C43" s="18" t="s">
        <v>84</v>
      </c>
      <c r="D43" s="19" t="s">
        <v>135</v>
      </c>
      <c r="E43" s="55">
        <v>0.33333333333333331</v>
      </c>
      <c r="F43" s="18">
        <v>183.19200000000001</v>
      </c>
      <c r="G43" s="18">
        <v>182.06700000000001</v>
      </c>
      <c r="H43" s="18">
        <v>2</v>
      </c>
      <c r="I43" s="58">
        <v>183.21199999999999</v>
      </c>
      <c r="J43" s="18">
        <v>182.047</v>
      </c>
      <c r="K43" s="18">
        <v>1.1639999999999999</v>
      </c>
      <c r="L43" s="18">
        <v>1.1639999999999999</v>
      </c>
      <c r="M43" s="58">
        <v>184.376</v>
      </c>
      <c r="N43" s="18" t="s">
        <v>194</v>
      </c>
      <c r="P43" s="18">
        <f t="shared" si="12"/>
        <v>116.4</v>
      </c>
      <c r="Q43" s="18">
        <f t="shared" si="4"/>
        <v>2.5</v>
      </c>
      <c r="R43" s="36" t="str">
        <f t="shared" si="5"/>
        <v/>
      </c>
      <c r="S43" s="36">
        <f t="shared" si="6"/>
        <v>29100</v>
      </c>
      <c r="T43" s="38">
        <f t="shared" si="0"/>
        <v>-29100</v>
      </c>
      <c r="U43" s="40">
        <f t="shared" si="13"/>
        <v>1474541</v>
      </c>
      <c r="V43" s="18">
        <f t="shared" si="7"/>
        <v>25000</v>
      </c>
      <c r="W43" s="18">
        <f t="shared" si="8"/>
        <v>0</v>
      </c>
      <c r="AG43" s="18">
        <f t="shared" si="1"/>
        <v>1</v>
      </c>
      <c r="AH43" s="18">
        <f t="shared" si="2"/>
        <v>0</v>
      </c>
      <c r="AI43" s="18">
        <f t="shared" si="9"/>
        <v>0</v>
      </c>
      <c r="AJ43" s="18">
        <f t="shared" si="10"/>
        <v>1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84</v>
      </c>
      <c r="C44" s="18" t="s">
        <v>84</v>
      </c>
      <c r="D44" s="19" t="s">
        <v>136</v>
      </c>
      <c r="E44" s="55">
        <v>0.5</v>
      </c>
      <c r="F44" s="18">
        <v>182.054</v>
      </c>
      <c r="G44" s="18">
        <v>180.63200000000001</v>
      </c>
      <c r="H44" s="18">
        <v>2</v>
      </c>
      <c r="I44" s="58">
        <v>182.07400000000001</v>
      </c>
      <c r="J44" s="18">
        <v>180.61199999999999</v>
      </c>
      <c r="K44" s="18">
        <v>1.462</v>
      </c>
      <c r="L44" s="18">
        <v>1.462</v>
      </c>
      <c r="M44" s="58">
        <v>183.536</v>
      </c>
      <c r="N44" s="18" t="s">
        <v>204</v>
      </c>
      <c r="O44" s="18">
        <f t="shared" si="3"/>
        <v>146.19999999999999</v>
      </c>
      <c r="Q44" s="18">
        <f t="shared" si="4"/>
        <v>2</v>
      </c>
      <c r="R44" s="36">
        <f t="shared" si="5"/>
        <v>29240</v>
      </c>
      <c r="S44" s="36" t="str">
        <f t="shared" si="6"/>
        <v/>
      </c>
      <c r="T44" s="38">
        <f t="shared" si="0"/>
        <v>29240</v>
      </c>
      <c r="U44" s="40">
        <f t="shared" si="13"/>
        <v>1503781</v>
      </c>
      <c r="V44" s="18">
        <f t="shared" si="7"/>
        <v>20000</v>
      </c>
      <c r="W44" s="18">
        <f t="shared" si="8"/>
        <v>1</v>
      </c>
      <c r="AG44" s="18">
        <f t="shared" si="1"/>
        <v>1</v>
      </c>
      <c r="AH44" s="18">
        <f t="shared" si="2"/>
        <v>0</v>
      </c>
      <c r="AI44" s="18">
        <f t="shared" si="9"/>
        <v>1</v>
      </c>
      <c r="AJ44" s="18">
        <f t="shared" si="10"/>
        <v>0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84</v>
      </c>
      <c r="C45" s="18" t="s">
        <v>84</v>
      </c>
      <c r="D45" s="19" t="s">
        <v>137</v>
      </c>
      <c r="E45" s="55">
        <v>0.5</v>
      </c>
      <c r="F45" s="18">
        <v>181.44499999999999</v>
      </c>
      <c r="G45" s="18">
        <v>179.51300000000001</v>
      </c>
      <c r="H45" s="18">
        <v>2</v>
      </c>
      <c r="I45" s="58">
        <v>181.465</v>
      </c>
      <c r="J45" s="18">
        <v>179.49299999999999</v>
      </c>
      <c r="K45" s="18">
        <v>1.972</v>
      </c>
      <c r="L45" s="18">
        <v>1.972</v>
      </c>
      <c r="M45" s="58">
        <v>183.43700000000001</v>
      </c>
      <c r="N45" s="18" t="s">
        <v>204</v>
      </c>
      <c r="O45" s="18">
        <f t="shared" si="3"/>
        <v>197.2</v>
      </c>
      <c r="Q45" s="18">
        <f t="shared" si="4"/>
        <v>1.5</v>
      </c>
      <c r="R45" s="36">
        <f t="shared" si="5"/>
        <v>29580</v>
      </c>
      <c r="S45" s="36" t="str">
        <f t="shared" si="6"/>
        <v/>
      </c>
      <c r="T45" s="38">
        <f t="shared" si="0"/>
        <v>29580</v>
      </c>
      <c r="U45" s="40">
        <f t="shared" si="13"/>
        <v>1533361</v>
      </c>
      <c r="V45" s="18">
        <f t="shared" si="7"/>
        <v>15000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84</v>
      </c>
      <c r="C46" s="18" t="s">
        <v>84</v>
      </c>
      <c r="D46" s="19" t="s">
        <v>97</v>
      </c>
      <c r="E46" s="55">
        <v>0.16666666666666666</v>
      </c>
      <c r="F46" s="18">
        <v>178.542</v>
      </c>
      <c r="G46" s="18">
        <v>177.71799999999999</v>
      </c>
      <c r="H46" s="18">
        <v>2</v>
      </c>
      <c r="I46" s="58">
        <v>178.56200000000001</v>
      </c>
      <c r="J46" s="18">
        <v>177.69800000000001</v>
      </c>
      <c r="K46" s="18">
        <v>0.86399999999999999</v>
      </c>
      <c r="L46" s="18">
        <v>0.86399999999999999</v>
      </c>
      <c r="M46" s="58">
        <v>179.42599999999999</v>
      </c>
      <c r="N46" s="18" t="s">
        <v>204</v>
      </c>
      <c r="O46" s="18">
        <f t="shared" si="3"/>
        <v>86.4</v>
      </c>
      <c r="Q46" s="18">
        <f t="shared" si="4"/>
        <v>3.4</v>
      </c>
      <c r="R46" s="36">
        <f t="shared" si="5"/>
        <v>29376</v>
      </c>
      <c r="S46" s="36" t="str">
        <f t="shared" si="6"/>
        <v/>
      </c>
      <c r="T46" s="38">
        <f t="shared" si="0"/>
        <v>29376</v>
      </c>
      <c r="U46" s="40">
        <f t="shared" si="13"/>
        <v>1562737</v>
      </c>
      <c r="V46" s="18">
        <f t="shared" si="7"/>
        <v>34000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83</v>
      </c>
      <c r="C47" s="18" t="s">
        <v>83</v>
      </c>
      <c r="D47" s="19" t="s">
        <v>138</v>
      </c>
      <c r="E47" s="55">
        <v>0.33333333333333331</v>
      </c>
      <c r="F47" s="18">
        <v>176.57300000000001</v>
      </c>
      <c r="G47" s="18">
        <v>177.55199999999999</v>
      </c>
      <c r="H47" s="18">
        <v>2</v>
      </c>
      <c r="I47" s="18">
        <v>176.553</v>
      </c>
      <c r="J47" s="18">
        <v>177.572</v>
      </c>
      <c r="K47" s="18">
        <v>1.0189999999999999</v>
      </c>
      <c r="L47" s="18">
        <v>1.0189999999999999</v>
      </c>
      <c r="M47" s="18">
        <v>175.53399999999999</v>
      </c>
      <c r="N47" s="18" t="s">
        <v>204</v>
      </c>
      <c r="O47" s="18">
        <f t="shared" si="3"/>
        <v>101.9</v>
      </c>
      <c r="Q47" s="18">
        <f t="shared" si="4"/>
        <v>2.9</v>
      </c>
      <c r="R47" s="36">
        <f t="shared" si="5"/>
        <v>29551</v>
      </c>
      <c r="S47" s="36" t="str">
        <f t="shared" si="6"/>
        <v/>
      </c>
      <c r="T47" s="38">
        <f t="shared" si="0"/>
        <v>29551</v>
      </c>
      <c r="U47" s="40">
        <f t="shared" si="13"/>
        <v>1592288</v>
      </c>
      <c r="V47" s="18">
        <f t="shared" si="7"/>
        <v>29000</v>
      </c>
      <c r="W47" s="18">
        <f t="shared" si="8"/>
        <v>1</v>
      </c>
      <c r="AG47" s="18">
        <f t="shared" si="1"/>
        <v>0</v>
      </c>
      <c r="AH47" s="18">
        <f t="shared" si="2"/>
        <v>1</v>
      </c>
      <c r="AI47" s="18">
        <f t="shared" si="9"/>
        <v>1</v>
      </c>
      <c r="AJ47" s="18">
        <f t="shared" si="10"/>
        <v>0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83</v>
      </c>
      <c r="C48" s="18" t="s">
        <v>83</v>
      </c>
      <c r="D48" s="19" t="s">
        <v>139</v>
      </c>
      <c r="E48" s="55">
        <v>0.66666666666666663</v>
      </c>
      <c r="F48" s="18">
        <v>177.691</v>
      </c>
      <c r="G48" s="18">
        <v>178.684</v>
      </c>
      <c r="H48" s="18">
        <v>2</v>
      </c>
      <c r="I48" s="58">
        <v>177.67099999999999</v>
      </c>
      <c r="J48" s="18">
        <v>178.70400000000001</v>
      </c>
      <c r="K48" s="18">
        <v>1.0329999999999999</v>
      </c>
      <c r="L48" s="18">
        <v>1.0329999999999999</v>
      </c>
      <c r="M48" s="58">
        <v>176.63800000000001</v>
      </c>
      <c r="N48" s="18" t="s">
        <v>204</v>
      </c>
      <c r="O48" s="18">
        <f t="shared" si="3"/>
        <v>103.3</v>
      </c>
      <c r="Q48" s="18">
        <f t="shared" si="4"/>
        <v>2.9</v>
      </c>
      <c r="R48" s="36">
        <f t="shared" si="5"/>
        <v>29957</v>
      </c>
      <c r="S48" s="36" t="str">
        <f t="shared" si="6"/>
        <v/>
      </c>
      <c r="T48" s="38">
        <f t="shared" si="0"/>
        <v>29957</v>
      </c>
      <c r="U48" s="40">
        <f t="shared" si="13"/>
        <v>1622245</v>
      </c>
      <c r="V48" s="18">
        <f t="shared" si="7"/>
        <v>29000</v>
      </c>
      <c r="W48" s="18">
        <f t="shared" si="8"/>
        <v>1</v>
      </c>
      <c r="AG48" s="18">
        <f t="shared" si="1"/>
        <v>0</v>
      </c>
      <c r="AH48" s="18">
        <f t="shared" si="2"/>
        <v>1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83</v>
      </c>
      <c r="C49" s="18" t="s">
        <v>83</v>
      </c>
      <c r="D49" s="19" t="s">
        <v>140</v>
      </c>
      <c r="E49" s="55">
        <v>0.16666666666666666</v>
      </c>
      <c r="F49" s="18">
        <v>177.50200000000001</v>
      </c>
      <c r="G49" s="18">
        <v>177.99799999999999</v>
      </c>
      <c r="H49" s="18">
        <v>2</v>
      </c>
      <c r="I49" s="58">
        <v>177.482</v>
      </c>
      <c r="J49" s="18">
        <v>178.018</v>
      </c>
      <c r="K49" s="18">
        <v>0.53600000000000003</v>
      </c>
      <c r="L49" s="18">
        <v>0.53600000000000003</v>
      </c>
      <c r="M49" s="58">
        <v>176.946</v>
      </c>
      <c r="N49" s="18" t="s">
        <v>204</v>
      </c>
      <c r="O49" s="18">
        <f t="shared" si="3"/>
        <v>53.6</v>
      </c>
      <c r="Q49" s="18">
        <f t="shared" si="4"/>
        <v>5.5</v>
      </c>
      <c r="R49" s="36">
        <f t="shared" si="5"/>
        <v>29480</v>
      </c>
      <c r="S49" s="36" t="str">
        <f t="shared" si="6"/>
        <v/>
      </c>
      <c r="T49" s="38">
        <f t="shared" si="0"/>
        <v>29480</v>
      </c>
      <c r="U49" s="40">
        <f t="shared" si="13"/>
        <v>1651725</v>
      </c>
      <c r="V49" s="18">
        <f t="shared" si="7"/>
        <v>55000</v>
      </c>
      <c r="W49" s="18">
        <f t="shared" si="8"/>
        <v>1</v>
      </c>
      <c r="AG49" s="18">
        <f t="shared" si="1"/>
        <v>0</v>
      </c>
      <c r="AH49" s="18">
        <f t="shared" si="2"/>
        <v>1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84</v>
      </c>
      <c r="C50" s="18" t="s">
        <v>83</v>
      </c>
      <c r="D50" s="19" t="s">
        <v>141</v>
      </c>
      <c r="E50" s="55">
        <v>0.33333333333333331</v>
      </c>
      <c r="F50" s="18">
        <v>178.316</v>
      </c>
      <c r="G50" s="18">
        <v>179.00200000000001</v>
      </c>
      <c r="H50" s="18">
        <v>2</v>
      </c>
      <c r="I50" s="58">
        <v>178.29599999999999</v>
      </c>
      <c r="J50" s="18">
        <v>179.02199999999999</v>
      </c>
      <c r="K50" s="18">
        <v>0.72499999999999998</v>
      </c>
      <c r="L50" s="18">
        <v>0.72499999999999998</v>
      </c>
      <c r="M50" s="58">
        <v>177.571</v>
      </c>
      <c r="N50" s="18" t="s">
        <v>204</v>
      </c>
      <c r="O50" s="18">
        <f t="shared" si="3"/>
        <v>72.5</v>
      </c>
      <c r="Q50" s="18">
        <f t="shared" si="4"/>
        <v>4.0999999999999996</v>
      </c>
      <c r="R50" s="36">
        <f t="shared" si="5"/>
        <v>29725</v>
      </c>
      <c r="S50" s="36" t="str">
        <f t="shared" si="6"/>
        <v/>
      </c>
      <c r="T50" s="38">
        <f t="shared" si="0"/>
        <v>29725</v>
      </c>
      <c r="U50" s="40">
        <f t="shared" si="13"/>
        <v>1681450</v>
      </c>
      <c r="V50" s="18">
        <f t="shared" si="7"/>
        <v>41000</v>
      </c>
      <c r="W50" s="18">
        <f t="shared" si="8"/>
        <v>1</v>
      </c>
      <c r="AG50" s="18">
        <f t="shared" si="1"/>
        <v>0</v>
      </c>
      <c r="AH50" s="18">
        <f t="shared" si="2"/>
        <v>1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83</v>
      </c>
      <c r="C51" s="18" t="s">
        <v>84</v>
      </c>
      <c r="D51" s="30" t="s">
        <v>142</v>
      </c>
      <c r="E51" s="55">
        <v>0</v>
      </c>
      <c r="F51" s="18">
        <v>178.08199999999999</v>
      </c>
      <c r="G51" s="18">
        <v>177.51499999999999</v>
      </c>
      <c r="H51" s="18">
        <v>2</v>
      </c>
      <c r="I51" s="58">
        <v>178.102</v>
      </c>
      <c r="J51" s="18">
        <v>177.495</v>
      </c>
      <c r="K51" s="18">
        <v>0.60599999999999998</v>
      </c>
      <c r="L51" s="18">
        <v>0.60599999999999998</v>
      </c>
      <c r="M51" s="58">
        <v>178.708</v>
      </c>
      <c r="N51" s="18" t="s">
        <v>204</v>
      </c>
      <c r="O51" s="18">
        <f t="shared" si="3"/>
        <v>60.6</v>
      </c>
      <c r="Q51" s="18">
        <f t="shared" si="4"/>
        <v>4.9000000000000004</v>
      </c>
      <c r="R51" s="36">
        <f t="shared" si="5"/>
        <v>29694</v>
      </c>
      <c r="S51" s="36" t="str">
        <f t="shared" si="6"/>
        <v/>
      </c>
      <c r="T51" s="38">
        <f t="shared" si="0"/>
        <v>29694</v>
      </c>
      <c r="U51" s="40">
        <f t="shared" si="13"/>
        <v>1711144</v>
      </c>
      <c r="V51" s="18">
        <f t="shared" si="7"/>
        <v>49000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83</v>
      </c>
      <c r="C52" s="18" t="s">
        <v>83</v>
      </c>
      <c r="D52" s="30" t="s">
        <v>143</v>
      </c>
      <c r="E52" s="55">
        <v>0.33333333333333331</v>
      </c>
      <c r="F52" s="18">
        <v>177.083</v>
      </c>
      <c r="G52" s="18">
        <v>179.57300000000001</v>
      </c>
      <c r="H52" s="18">
        <v>2</v>
      </c>
      <c r="I52" s="58">
        <v>177.06299999999999</v>
      </c>
      <c r="J52" s="18">
        <v>179.59299999999999</v>
      </c>
      <c r="K52" s="18">
        <v>2.5299999999999998</v>
      </c>
      <c r="L52" s="18">
        <v>2.5299999999999998</v>
      </c>
      <c r="M52" s="58">
        <v>174.53299999999999</v>
      </c>
      <c r="N52" s="18" t="s">
        <v>194</v>
      </c>
      <c r="P52" s="18">
        <f t="shared" si="12"/>
        <v>253</v>
      </c>
      <c r="Q52" s="18">
        <f t="shared" si="4"/>
        <v>1.1000000000000001</v>
      </c>
      <c r="R52" s="36" t="str">
        <f t="shared" si="5"/>
        <v/>
      </c>
      <c r="S52" s="36">
        <f t="shared" si="6"/>
        <v>27830</v>
      </c>
      <c r="T52" s="38">
        <f t="shared" si="0"/>
        <v>-27830</v>
      </c>
      <c r="U52" s="40">
        <f t="shared" si="13"/>
        <v>1683314</v>
      </c>
      <c r="V52" s="18">
        <f t="shared" si="7"/>
        <v>11000</v>
      </c>
      <c r="W52" s="18">
        <f t="shared" si="8"/>
        <v>0</v>
      </c>
      <c r="AG52" s="18">
        <f t="shared" si="1"/>
        <v>0</v>
      </c>
      <c r="AH52" s="18">
        <f t="shared" si="2"/>
        <v>1</v>
      </c>
      <c r="AI52" s="18">
        <f t="shared" si="9"/>
        <v>0</v>
      </c>
      <c r="AJ52" s="18">
        <f t="shared" si="10"/>
        <v>1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83</v>
      </c>
      <c r="C53" s="18" t="s">
        <v>83</v>
      </c>
      <c r="D53" s="30" t="s">
        <v>144</v>
      </c>
      <c r="E53" s="55">
        <v>0.5</v>
      </c>
      <c r="F53" s="18">
        <v>178.768</v>
      </c>
      <c r="G53" s="18">
        <v>179.98599999999999</v>
      </c>
      <c r="H53" s="18">
        <v>2</v>
      </c>
      <c r="I53" s="58">
        <v>178.74799999999999</v>
      </c>
      <c r="J53" s="18">
        <v>180.006</v>
      </c>
      <c r="K53" s="18">
        <v>1.258</v>
      </c>
      <c r="L53" s="18">
        <v>1.258</v>
      </c>
      <c r="M53" s="58">
        <v>177.49</v>
      </c>
      <c r="N53" s="18" t="s">
        <v>204</v>
      </c>
      <c r="O53" s="18">
        <f t="shared" si="3"/>
        <v>125.8</v>
      </c>
      <c r="Q53" s="18">
        <f t="shared" si="4"/>
        <v>2.2999999999999998</v>
      </c>
      <c r="R53" s="36">
        <f t="shared" si="5"/>
        <v>28934</v>
      </c>
      <c r="S53" s="36" t="str">
        <f t="shared" si="6"/>
        <v/>
      </c>
      <c r="T53" s="38">
        <f t="shared" si="0"/>
        <v>28934</v>
      </c>
      <c r="U53" s="40">
        <f t="shared" si="13"/>
        <v>1712248</v>
      </c>
      <c r="V53" s="18">
        <f t="shared" si="7"/>
        <v>23000</v>
      </c>
      <c r="W53" s="18">
        <f t="shared" si="8"/>
        <v>1</v>
      </c>
      <c r="AG53" s="18">
        <f t="shared" si="1"/>
        <v>0</v>
      </c>
      <c r="AH53" s="18">
        <f t="shared" si="2"/>
        <v>1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83</v>
      </c>
      <c r="C54" s="18" t="s">
        <v>83</v>
      </c>
      <c r="D54" s="30" t="s">
        <v>145</v>
      </c>
      <c r="E54" s="55">
        <v>0.66666666666666663</v>
      </c>
      <c r="F54" s="18">
        <v>179.21199999999999</v>
      </c>
      <c r="G54" s="18">
        <v>180.18</v>
      </c>
      <c r="H54" s="18">
        <v>2</v>
      </c>
      <c r="I54" s="58">
        <v>179.19200000000001</v>
      </c>
      <c r="J54" s="18">
        <v>180.2</v>
      </c>
      <c r="K54" s="18">
        <v>1.0069999999999999</v>
      </c>
      <c r="L54" s="18">
        <v>1.0069999999999999</v>
      </c>
      <c r="M54" s="58">
        <v>178.185</v>
      </c>
      <c r="N54" s="18" t="s">
        <v>204</v>
      </c>
      <c r="O54" s="18">
        <f t="shared" si="3"/>
        <v>100.7</v>
      </c>
      <c r="Q54" s="18">
        <f t="shared" si="4"/>
        <v>2.9</v>
      </c>
      <c r="R54" s="36">
        <f t="shared" si="5"/>
        <v>29203</v>
      </c>
      <c r="S54" s="36" t="str">
        <f t="shared" si="6"/>
        <v/>
      </c>
      <c r="T54" s="38">
        <f t="shared" si="0"/>
        <v>29203</v>
      </c>
      <c r="U54" s="40">
        <f t="shared" si="13"/>
        <v>1741451</v>
      </c>
      <c r="V54" s="18">
        <f t="shared" si="7"/>
        <v>29000</v>
      </c>
      <c r="W54" s="18">
        <f t="shared" si="8"/>
        <v>1</v>
      </c>
      <c r="AG54" s="18">
        <f t="shared" si="1"/>
        <v>0</v>
      </c>
      <c r="AH54" s="18">
        <f t="shared" si="2"/>
        <v>1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83</v>
      </c>
      <c r="C55" s="18" t="s">
        <v>83</v>
      </c>
      <c r="D55" s="30" t="s">
        <v>99</v>
      </c>
      <c r="E55" s="55">
        <v>0.33333333333333331</v>
      </c>
      <c r="F55" s="18">
        <v>186.238</v>
      </c>
      <c r="G55" s="18">
        <v>187.30799999999999</v>
      </c>
      <c r="H55" s="18">
        <v>2</v>
      </c>
      <c r="I55" s="18">
        <v>186.21799999999999</v>
      </c>
      <c r="J55" s="18">
        <v>187.328</v>
      </c>
      <c r="K55" s="18">
        <v>1.1100000000000001</v>
      </c>
      <c r="L55" s="18">
        <v>1.1100000000000001</v>
      </c>
      <c r="M55" s="18">
        <v>185.108</v>
      </c>
      <c r="N55" s="18" t="s">
        <v>204</v>
      </c>
      <c r="O55" s="18">
        <f t="shared" si="3"/>
        <v>111</v>
      </c>
      <c r="Q55" s="18">
        <f t="shared" si="4"/>
        <v>2.7</v>
      </c>
      <c r="R55" s="36">
        <f t="shared" si="5"/>
        <v>29970</v>
      </c>
      <c r="S55" s="36" t="str">
        <f t="shared" si="6"/>
        <v/>
      </c>
      <c r="T55" s="38">
        <f t="shared" si="0"/>
        <v>29970</v>
      </c>
      <c r="U55" s="40">
        <f t="shared" si="13"/>
        <v>1771421</v>
      </c>
      <c r="V55" s="18">
        <f t="shared" si="7"/>
        <v>27000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84</v>
      </c>
      <c r="C56" s="18" t="s">
        <v>84</v>
      </c>
      <c r="D56" s="30" t="s">
        <v>146</v>
      </c>
      <c r="E56" s="55">
        <v>0.33333333333333331</v>
      </c>
      <c r="F56" s="18">
        <v>187.315</v>
      </c>
      <c r="G56" s="18">
        <v>186.75899999999999</v>
      </c>
      <c r="H56" s="18">
        <v>2</v>
      </c>
      <c r="I56" s="18">
        <v>187.33500000000001</v>
      </c>
      <c r="J56" s="18">
        <v>186.739</v>
      </c>
      <c r="K56" s="18">
        <v>0.59599999999999997</v>
      </c>
      <c r="L56" s="18">
        <v>0.59599999999999997</v>
      </c>
      <c r="M56" s="18">
        <v>187.93100000000001</v>
      </c>
      <c r="N56" s="18" t="s">
        <v>194</v>
      </c>
      <c r="P56" s="18">
        <f t="shared" si="12"/>
        <v>59.6</v>
      </c>
      <c r="Q56" s="18">
        <f t="shared" si="4"/>
        <v>5</v>
      </c>
      <c r="R56" s="36" t="str">
        <f t="shared" si="5"/>
        <v/>
      </c>
      <c r="S56" s="36">
        <f t="shared" si="6"/>
        <v>29800</v>
      </c>
      <c r="T56" s="38">
        <f t="shared" si="0"/>
        <v>-29800</v>
      </c>
      <c r="U56" s="40">
        <f t="shared" si="13"/>
        <v>1741621</v>
      </c>
      <c r="V56" s="18">
        <f t="shared" si="7"/>
        <v>50000</v>
      </c>
      <c r="W56" s="18">
        <f t="shared" si="8"/>
        <v>0</v>
      </c>
      <c r="AG56" s="18">
        <f t="shared" si="1"/>
        <v>1</v>
      </c>
      <c r="AH56" s="18">
        <f t="shared" si="2"/>
        <v>0</v>
      </c>
      <c r="AI56" s="18">
        <f t="shared" si="9"/>
        <v>0</v>
      </c>
      <c r="AJ56" s="18">
        <f t="shared" si="10"/>
        <v>1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84</v>
      </c>
      <c r="C57" s="18" t="s">
        <v>84</v>
      </c>
      <c r="D57" s="30" t="s">
        <v>147</v>
      </c>
      <c r="E57" s="55">
        <v>0.66666666666666663</v>
      </c>
      <c r="F57" s="18">
        <v>187.34100000000001</v>
      </c>
      <c r="G57" s="18">
        <v>186.803</v>
      </c>
      <c r="H57" s="18">
        <v>2</v>
      </c>
      <c r="I57" s="18">
        <v>187.36099999999999</v>
      </c>
      <c r="J57" s="18">
        <v>186.78299999999999</v>
      </c>
      <c r="K57" s="18">
        <v>0.57799999999999996</v>
      </c>
      <c r="L57" s="18">
        <v>0.57799999999999996</v>
      </c>
      <c r="M57" s="18">
        <v>187.93899999999999</v>
      </c>
      <c r="N57" s="18" t="s">
        <v>194</v>
      </c>
      <c r="P57" s="18">
        <f t="shared" si="12"/>
        <v>57.8</v>
      </c>
      <c r="Q57" s="18">
        <f t="shared" si="4"/>
        <v>5.0999999999999996</v>
      </c>
      <c r="R57" s="36" t="str">
        <f t="shared" si="5"/>
        <v/>
      </c>
      <c r="S57" s="36">
        <f t="shared" si="6"/>
        <v>29478</v>
      </c>
      <c r="T57" s="38">
        <f t="shared" si="0"/>
        <v>-29478</v>
      </c>
      <c r="U57" s="40">
        <f t="shared" si="13"/>
        <v>1712143</v>
      </c>
      <c r="V57" s="18">
        <f t="shared" si="7"/>
        <v>51000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83</v>
      </c>
      <c r="C58" s="18" t="s">
        <v>84</v>
      </c>
      <c r="D58" s="30" t="s">
        <v>148</v>
      </c>
      <c r="E58" s="55">
        <v>0.33333333333333331</v>
      </c>
      <c r="F58" s="18">
        <v>185.80099999999999</v>
      </c>
      <c r="G58" s="18">
        <v>184.41300000000001</v>
      </c>
      <c r="H58" s="18">
        <v>2</v>
      </c>
      <c r="I58" s="18">
        <v>185.821</v>
      </c>
      <c r="J58" s="18">
        <v>184.393</v>
      </c>
      <c r="K58" s="18">
        <v>1.4279999999999999</v>
      </c>
      <c r="L58" s="18">
        <v>1.4279999999999999</v>
      </c>
      <c r="M58" s="18">
        <v>187.249</v>
      </c>
      <c r="N58" s="18" t="s">
        <v>204</v>
      </c>
      <c r="O58" s="18">
        <f t="shared" si="3"/>
        <v>142.80000000000001</v>
      </c>
      <c r="Q58" s="18">
        <f t="shared" si="4"/>
        <v>2.1</v>
      </c>
      <c r="R58" s="36">
        <f t="shared" si="5"/>
        <v>29988</v>
      </c>
      <c r="S58" s="36" t="str">
        <f t="shared" si="6"/>
        <v/>
      </c>
      <c r="T58" s="38">
        <f t="shared" si="0"/>
        <v>29988</v>
      </c>
      <c r="U58" s="40">
        <f t="shared" si="13"/>
        <v>1742131</v>
      </c>
      <c r="V58" s="18">
        <f t="shared" si="7"/>
        <v>21000</v>
      </c>
      <c r="W58" s="18">
        <f t="shared" si="8"/>
        <v>1</v>
      </c>
      <c r="AG58" s="18">
        <f t="shared" si="1"/>
        <v>1</v>
      </c>
      <c r="AH58" s="18">
        <f t="shared" si="2"/>
        <v>0</v>
      </c>
      <c r="AI58" s="18">
        <f t="shared" si="9"/>
        <v>1</v>
      </c>
      <c r="AJ58" s="18">
        <f t="shared" si="10"/>
        <v>0</v>
      </c>
      <c r="AK58" s="18">
        <f t="shared" si="11"/>
        <v>0</v>
      </c>
    </row>
    <row r="59" spans="1:37" ht="20.100000000000001" customHeight="1">
      <c r="A59" s="33">
        <v>55</v>
      </c>
      <c r="B59" s="18" t="s">
        <v>83</v>
      </c>
      <c r="C59" s="18" t="s">
        <v>83</v>
      </c>
      <c r="D59" s="30" t="s">
        <v>149</v>
      </c>
      <c r="E59" s="55">
        <v>0.16666666666666666</v>
      </c>
      <c r="F59" s="18">
        <v>186.16399999999999</v>
      </c>
      <c r="G59" s="18">
        <v>186.715</v>
      </c>
      <c r="H59" s="18">
        <v>2</v>
      </c>
      <c r="I59" s="18">
        <v>186.14400000000001</v>
      </c>
      <c r="J59" s="18">
        <v>186.73500000000001</v>
      </c>
      <c r="K59" s="18">
        <v>0.59099999999999997</v>
      </c>
      <c r="L59" s="18">
        <v>0.59099999999999997</v>
      </c>
      <c r="M59" s="18">
        <v>185.553</v>
      </c>
      <c r="N59" s="18" t="s">
        <v>204</v>
      </c>
      <c r="O59" s="18">
        <f t="shared" si="3"/>
        <v>59.1</v>
      </c>
      <c r="Q59" s="18">
        <f t="shared" si="4"/>
        <v>5</v>
      </c>
      <c r="R59" s="36">
        <f t="shared" si="5"/>
        <v>29550</v>
      </c>
      <c r="S59" s="36" t="str">
        <f t="shared" si="6"/>
        <v/>
      </c>
      <c r="T59" s="38">
        <f t="shared" si="0"/>
        <v>29550</v>
      </c>
      <c r="U59" s="40">
        <f t="shared" si="13"/>
        <v>1771681</v>
      </c>
      <c r="V59" s="18">
        <f t="shared" si="7"/>
        <v>50000</v>
      </c>
      <c r="W59" s="18">
        <f t="shared" si="8"/>
        <v>1</v>
      </c>
      <c r="AG59" s="18">
        <f t="shared" si="1"/>
        <v>0</v>
      </c>
      <c r="AH59" s="18">
        <f t="shared" si="2"/>
        <v>1</v>
      </c>
      <c r="AI59" s="18">
        <f t="shared" si="9"/>
        <v>1</v>
      </c>
      <c r="AJ59" s="18">
        <f t="shared" si="10"/>
        <v>0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83</v>
      </c>
      <c r="C60" s="18" t="s">
        <v>83</v>
      </c>
      <c r="D60" s="30" t="s">
        <v>150</v>
      </c>
      <c r="E60" s="55">
        <v>0.16666666666666666</v>
      </c>
      <c r="F60" s="18">
        <v>186.14599999999999</v>
      </c>
      <c r="G60" s="18">
        <v>187.82400000000001</v>
      </c>
      <c r="H60" s="18">
        <v>2</v>
      </c>
      <c r="I60" s="18">
        <v>186.126</v>
      </c>
      <c r="J60" s="18">
        <v>187.84399999999999</v>
      </c>
      <c r="K60" s="18">
        <v>1.7170000000000001</v>
      </c>
      <c r="L60" s="18">
        <v>1.7170000000000001</v>
      </c>
      <c r="M60" s="18">
        <v>184.40899999999999</v>
      </c>
      <c r="N60" s="18" t="s">
        <v>194</v>
      </c>
      <c r="P60" s="18">
        <f t="shared" si="12"/>
        <v>171.7</v>
      </c>
      <c r="Q60" s="18">
        <f t="shared" si="4"/>
        <v>1.7</v>
      </c>
      <c r="R60" s="36" t="str">
        <f t="shared" si="5"/>
        <v/>
      </c>
      <c r="S60" s="36">
        <f t="shared" si="6"/>
        <v>29189</v>
      </c>
      <c r="T60" s="38">
        <f t="shared" si="0"/>
        <v>-29189</v>
      </c>
      <c r="U60" s="40">
        <f t="shared" si="13"/>
        <v>1742492</v>
      </c>
      <c r="V60" s="18">
        <f t="shared" si="7"/>
        <v>17000</v>
      </c>
      <c r="W60" s="18">
        <f t="shared" si="8"/>
        <v>0</v>
      </c>
      <c r="AG60" s="18">
        <f t="shared" si="1"/>
        <v>0</v>
      </c>
      <c r="AH60" s="18">
        <f t="shared" si="2"/>
        <v>1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84</v>
      </c>
      <c r="C61" s="18" t="s">
        <v>84</v>
      </c>
      <c r="D61" s="30" t="s">
        <v>151</v>
      </c>
      <c r="E61" s="55">
        <v>0.33333333333333331</v>
      </c>
      <c r="F61" s="18">
        <v>188.654</v>
      </c>
      <c r="G61" s="18">
        <v>187.501</v>
      </c>
      <c r="H61" s="18">
        <v>2</v>
      </c>
      <c r="I61" s="18">
        <v>188.67400000000001</v>
      </c>
      <c r="J61" s="18">
        <v>187.48099999999999</v>
      </c>
      <c r="K61" s="18">
        <v>1.1930000000000001</v>
      </c>
      <c r="L61" s="18">
        <v>1.1930000000000001</v>
      </c>
      <c r="M61" s="18">
        <v>189.86699999999999</v>
      </c>
      <c r="N61" s="18" t="s">
        <v>194</v>
      </c>
      <c r="P61" s="18">
        <f t="shared" si="12"/>
        <v>119.3</v>
      </c>
      <c r="Q61" s="18">
        <f t="shared" si="4"/>
        <v>2.5</v>
      </c>
      <c r="R61" s="36" t="str">
        <f t="shared" si="5"/>
        <v/>
      </c>
      <c r="S61" s="36">
        <f t="shared" si="6"/>
        <v>29825</v>
      </c>
      <c r="T61" s="38">
        <f t="shared" si="0"/>
        <v>-29825</v>
      </c>
      <c r="U61" s="40">
        <f t="shared" si="13"/>
        <v>1712667</v>
      </c>
      <c r="V61" s="18">
        <f t="shared" si="7"/>
        <v>25000</v>
      </c>
      <c r="W61" s="18">
        <f t="shared" si="8"/>
        <v>0</v>
      </c>
      <c r="AG61" s="18">
        <f t="shared" si="1"/>
        <v>1</v>
      </c>
      <c r="AH61" s="18">
        <f t="shared" si="2"/>
        <v>0</v>
      </c>
      <c r="AI61" s="18">
        <f t="shared" si="9"/>
        <v>0</v>
      </c>
      <c r="AJ61" s="18">
        <f t="shared" si="10"/>
        <v>1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84</v>
      </c>
      <c r="C62" s="18" t="s">
        <v>84</v>
      </c>
      <c r="D62" s="30" t="s">
        <v>152</v>
      </c>
      <c r="E62" s="55">
        <v>0.33333333333333331</v>
      </c>
      <c r="F62" s="18">
        <v>186.87200000000001</v>
      </c>
      <c r="G62" s="18">
        <v>186.27099999999999</v>
      </c>
      <c r="H62" s="18">
        <v>2</v>
      </c>
      <c r="I62" s="18">
        <v>186.892</v>
      </c>
      <c r="J62" s="18">
        <v>186.251</v>
      </c>
      <c r="K62" s="18">
        <v>0.64</v>
      </c>
      <c r="L62" s="18">
        <v>0.64</v>
      </c>
      <c r="M62" s="18">
        <v>187.53200000000001</v>
      </c>
      <c r="N62" s="18" t="s">
        <v>204</v>
      </c>
      <c r="O62" s="18">
        <f t="shared" si="3"/>
        <v>64</v>
      </c>
      <c r="Q62" s="18">
        <f t="shared" si="4"/>
        <v>4.5999999999999996</v>
      </c>
      <c r="R62" s="36">
        <f t="shared" si="5"/>
        <v>29440</v>
      </c>
      <c r="S62" s="36" t="str">
        <f t="shared" si="6"/>
        <v/>
      </c>
      <c r="T62" s="38">
        <f t="shared" si="0"/>
        <v>29440</v>
      </c>
      <c r="U62" s="40">
        <f t="shared" si="13"/>
        <v>1742107</v>
      </c>
      <c r="V62" s="18">
        <f t="shared" si="7"/>
        <v>46000</v>
      </c>
      <c r="W62" s="18">
        <f t="shared" si="8"/>
        <v>1</v>
      </c>
      <c r="AG62" s="18">
        <f t="shared" si="1"/>
        <v>1</v>
      </c>
      <c r="AH62" s="18">
        <f t="shared" si="2"/>
        <v>0</v>
      </c>
      <c r="AI62" s="18">
        <f t="shared" si="9"/>
        <v>1</v>
      </c>
      <c r="AJ62" s="18">
        <f t="shared" si="10"/>
        <v>0</v>
      </c>
      <c r="AK62" s="18">
        <f t="shared" si="11"/>
        <v>0</v>
      </c>
    </row>
    <row r="63" spans="1:37" ht="20.100000000000001" customHeight="1">
      <c r="A63" s="33">
        <v>59</v>
      </c>
      <c r="B63" s="18" t="s">
        <v>84</v>
      </c>
      <c r="C63" s="18" t="s">
        <v>84</v>
      </c>
      <c r="D63" s="30" t="s">
        <v>153</v>
      </c>
      <c r="E63" s="55">
        <v>0.5</v>
      </c>
      <c r="F63" s="18">
        <v>186.29</v>
      </c>
      <c r="G63" s="18">
        <v>185.51599999999999</v>
      </c>
      <c r="H63" s="18">
        <v>2</v>
      </c>
      <c r="I63" s="18">
        <v>186.31</v>
      </c>
      <c r="J63" s="18">
        <v>185.49600000000001</v>
      </c>
      <c r="K63" s="18">
        <v>0.81299999999999994</v>
      </c>
      <c r="L63" s="18">
        <v>0.81299999999999994</v>
      </c>
      <c r="M63" s="18">
        <v>187.12299999999999</v>
      </c>
      <c r="N63" s="18" t="s">
        <v>204</v>
      </c>
      <c r="O63" s="18">
        <f t="shared" si="3"/>
        <v>81.3</v>
      </c>
      <c r="Q63" s="18">
        <f t="shared" si="4"/>
        <v>3.6</v>
      </c>
      <c r="R63" s="36">
        <f t="shared" si="5"/>
        <v>29268</v>
      </c>
      <c r="S63" s="36" t="str">
        <f t="shared" si="6"/>
        <v/>
      </c>
      <c r="T63" s="38">
        <f t="shared" si="0"/>
        <v>29268</v>
      </c>
      <c r="U63" s="40">
        <f t="shared" si="13"/>
        <v>1771375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84</v>
      </c>
      <c r="C64" s="18" t="s">
        <v>84</v>
      </c>
      <c r="D64" s="30" t="s">
        <v>154</v>
      </c>
      <c r="E64" s="55">
        <v>0.16666666666666666</v>
      </c>
      <c r="F64" s="18">
        <v>184.77699999999999</v>
      </c>
      <c r="G64" s="18">
        <v>184.232</v>
      </c>
      <c r="H64" s="18">
        <v>2</v>
      </c>
      <c r="I64" s="58">
        <v>184.797</v>
      </c>
      <c r="J64" s="18">
        <v>184.21199999999999</v>
      </c>
      <c r="K64" s="18">
        <v>0.58499999999999996</v>
      </c>
      <c r="L64" s="18">
        <v>0.58499999999999996</v>
      </c>
      <c r="M64" s="58">
        <v>185.38200000000001</v>
      </c>
      <c r="N64" s="18" t="s">
        <v>204</v>
      </c>
      <c r="O64" s="18">
        <f t="shared" si="3"/>
        <v>58.5</v>
      </c>
      <c r="Q64" s="18">
        <f t="shared" si="4"/>
        <v>5.0999999999999996</v>
      </c>
      <c r="R64" s="36">
        <f t="shared" si="5"/>
        <v>29835</v>
      </c>
      <c r="S64" s="36" t="str">
        <f t="shared" si="6"/>
        <v/>
      </c>
      <c r="T64" s="38">
        <f t="shared" si="0"/>
        <v>29835</v>
      </c>
      <c r="U64" s="40">
        <f t="shared" si="13"/>
        <v>1801210</v>
      </c>
      <c r="V64" s="18">
        <f t="shared" si="7"/>
        <v>51000</v>
      </c>
      <c r="W64" s="18">
        <f t="shared" si="8"/>
        <v>1</v>
      </c>
      <c r="AG64" s="18">
        <f t="shared" si="1"/>
        <v>1</v>
      </c>
      <c r="AH64" s="18">
        <f t="shared" si="2"/>
        <v>0</v>
      </c>
      <c r="AI64" s="18">
        <f t="shared" si="9"/>
        <v>1</v>
      </c>
      <c r="AJ64" s="18">
        <f t="shared" si="10"/>
        <v>0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83</v>
      </c>
      <c r="C65" s="18" t="s">
        <v>83</v>
      </c>
      <c r="D65" s="30" t="s">
        <v>155</v>
      </c>
      <c r="E65" s="55">
        <v>0.66666666666666663</v>
      </c>
      <c r="F65" s="18">
        <v>181.8</v>
      </c>
      <c r="G65" s="18">
        <v>182.501</v>
      </c>
      <c r="H65" s="18">
        <v>2</v>
      </c>
      <c r="I65" s="58">
        <v>181.78</v>
      </c>
      <c r="J65" s="18">
        <v>182.52099999999999</v>
      </c>
      <c r="K65" s="18">
        <v>0.74</v>
      </c>
      <c r="L65" s="18">
        <v>0.74</v>
      </c>
      <c r="M65" s="58">
        <v>181.04</v>
      </c>
      <c r="N65" s="18" t="s">
        <v>194</v>
      </c>
      <c r="P65" s="18">
        <f t="shared" si="12"/>
        <v>74</v>
      </c>
      <c r="Q65" s="18">
        <f t="shared" si="4"/>
        <v>4</v>
      </c>
      <c r="R65" s="36" t="str">
        <f t="shared" si="5"/>
        <v/>
      </c>
      <c r="S65" s="36">
        <f t="shared" si="6"/>
        <v>29600</v>
      </c>
      <c r="T65" s="38">
        <f t="shared" si="0"/>
        <v>-29600</v>
      </c>
      <c r="U65" s="40">
        <f t="shared" si="13"/>
        <v>1771610</v>
      </c>
      <c r="V65" s="18">
        <f t="shared" si="7"/>
        <v>40000</v>
      </c>
      <c r="W65" s="18">
        <f t="shared" si="8"/>
        <v>0</v>
      </c>
      <c r="AG65" s="18">
        <f t="shared" si="1"/>
        <v>0</v>
      </c>
      <c r="AH65" s="18">
        <f t="shared" si="2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83</v>
      </c>
      <c r="C66" s="18" t="s">
        <v>83</v>
      </c>
      <c r="D66" s="30" t="s">
        <v>156</v>
      </c>
      <c r="E66" s="55">
        <v>0.33333333333333331</v>
      </c>
      <c r="F66" s="18">
        <v>181.96</v>
      </c>
      <c r="G66" s="18">
        <v>182.78100000000001</v>
      </c>
      <c r="H66" s="18">
        <v>2</v>
      </c>
      <c r="I66" s="58">
        <v>181.94</v>
      </c>
      <c r="J66" s="18">
        <v>182.80099999999999</v>
      </c>
      <c r="K66" s="18">
        <v>0.86</v>
      </c>
      <c r="L66" s="18">
        <v>0.86</v>
      </c>
      <c r="M66" s="58">
        <v>181.08</v>
      </c>
      <c r="N66" s="18" t="s">
        <v>194</v>
      </c>
      <c r="P66" s="18">
        <f t="shared" si="12"/>
        <v>86</v>
      </c>
      <c r="Q66" s="18">
        <f t="shared" si="4"/>
        <v>3.4</v>
      </c>
      <c r="R66" s="36" t="str">
        <f t="shared" si="5"/>
        <v/>
      </c>
      <c r="S66" s="36">
        <f t="shared" si="6"/>
        <v>29240</v>
      </c>
      <c r="T66" s="38">
        <f t="shared" si="0"/>
        <v>-29240</v>
      </c>
      <c r="U66" s="40">
        <f t="shared" si="13"/>
        <v>1742370</v>
      </c>
      <c r="V66" s="18">
        <f t="shared" si="7"/>
        <v>34000</v>
      </c>
      <c r="W66" s="18">
        <f t="shared" si="8"/>
        <v>0</v>
      </c>
      <c r="AG66" s="18">
        <f t="shared" si="1"/>
        <v>0</v>
      </c>
      <c r="AH66" s="18">
        <f t="shared" si="2"/>
        <v>1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84</v>
      </c>
      <c r="C67" s="18" t="s">
        <v>84</v>
      </c>
      <c r="D67" s="30" t="s">
        <v>157</v>
      </c>
      <c r="E67" s="55">
        <v>0.16666666666666666</v>
      </c>
      <c r="F67" s="18">
        <v>182.66399999999999</v>
      </c>
      <c r="G67" s="18">
        <v>181.85300000000001</v>
      </c>
      <c r="H67" s="18">
        <v>2</v>
      </c>
      <c r="I67" s="18">
        <v>182.684</v>
      </c>
      <c r="J67" s="18">
        <v>181.833</v>
      </c>
      <c r="K67" s="18">
        <v>0.85</v>
      </c>
      <c r="L67" s="18">
        <v>0.85</v>
      </c>
      <c r="M67" s="18">
        <v>183.53399999999999</v>
      </c>
      <c r="N67" s="18" t="s">
        <v>204</v>
      </c>
      <c r="O67" s="18">
        <f t="shared" si="3"/>
        <v>85</v>
      </c>
      <c r="Q67" s="18">
        <f t="shared" si="4"/>
        <v>3.5</v>
      </c>
      <c r="R67" s="36">
        <f t="shared" si="5"/>
        <v>29750</v>
      </c>
      <c r="S67" s="36" t="str">
        <f t="shared" si="6"/>
        <v/>
      </c>
      <c r="T67" s="38">
        <f t="shared" si="0"/>
        <v>29750</v>
      </c>
      <c r="U67" s="40">
        <f t="shared" si="13"/>
        <v>1772120</v>
      </c>
      <c r="V67" s="18">
        <f t="shared" si="7"/>
        <v>35000</v>
      </c>
      <c r="W67" s="18">
        <f t="shared" si="8"/>
        <v>1</v>
      </c>
      <c r="AG67" s="18">
        <f t="shared" si="1"/>
        <v>1</v>
      </c>
      <c r="AH67" s="18">
        <f t="shared" si="2"/>
        <v>0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84</v>
      </c>
      <c r="C68" s="18" t="s">
        <v>84</v>
      </c>
      <c r="D68" s="30" t="s">
        <v>158</v>
      </c>
      <c r="E68" s="55">
        <v>0.5</v>
      </c>
      <c r="F68" s="18">
        <v>174.41300000000001</v>
      </c>
      <c r="G68" s="18">
        <v>173.7</v>
      </c>
      <c r="H68" s="18">
        <v>2</v>
      </c>
      <c r="I68" s="18">
        <v>174.43299999999999</v>
      </c>
      <c r="J68" s="18">
        <v>173.68</v>
      </c>
      <c r="K68" s="18">
        <v>0.752</v>
      </c>
      <c r="L68" s="18">
        <v>0.752</v>
      </c>
      <c r="M68" s="18">
        <v>175.185</v>
      </c>
      <c r="N68" s="18" t="s">
        <v>204</v>
      </c>
      <c r="O68" s="18">
        <f t="shared" si="3"/>
        <v>75.2</v>
      </c>
      <c r="Q68" s="18">
        <f t="shared" si="4"/>
        <v>3.9</v>
      </c>
      <c r="R68" s="36">
        <f t="shared" si="5"/>
        <v>29328</v>
      </c>
      <c r="S68" s="36" t="str">
        <f t="shared" si="6"/>
        <v/>
      </c>
      <c r="T68" s="38">
        <f t="shared" si="0"/>
        <v>29328</v>
      </c>
      <c r="U68" s="40">
        <f t="shared" si="13"/>
        <v>1801448</v>
      </c>
      <c r="V68" s="18">
        <f t="shared" si="7"/>
        <v>39000</v>
      </c>
      <c r="W68" s="18">
        <f t="shared" si="8"/>
        <v>1</v>
      </c>
      <c r="AG68" s="18">
        <f t="shared" si="1"/>
        <v>1</v>
      </c>
      <c r="AH68" s="18">
        <f t="shared" si="2"/>
        <v>0</v>
      </c>
      <c r="AI68" s="18">
        <f t="shared" si="9"/>
        <v>1</v>
      </c>
      <c r="AJ68" s="18">
        <f t="shared" si="10"/>
        <v>0</v>
      </c>
      <c r="AK68" s="18">
        <f t="shared" si="11"/>
        <v>0</v>
      </c>
    </row>
    <row r="69" spans="1:37" ht="20.100000000000001" customHeight="1">
      <c r="A69" s="33">
        <v>65</v>
      </c>
      <c r="B69" s="18" t="s">
        <v>84</v>
      </c>
      <c r="C69" s="18" t="s">
        <v>84</v>
      </c>
      <c r="D69" s="30" t="s">
        <v>100</v>
      </c>
      <c r="E69" s="55">
        <v>0.5</v>
      </c>
      <c r="F69" s="18">
        <v>172.85900000000001</v>
      </c>
      <c r="G69" s="18">
        <v>171.96700000000001</v>
      </c>
      <c r="H69" s="18">
        <v>2</v>
      </c>
      <c r="I69" s="18">
        <v>172.87899999999999</v>
      </c>
      <c r="J69" s="18">
        <v>171.947</v>
      </c>
      <c r="K69" s="18">
        <v>0.93100000000000005</v>
      </c>
      <c r="L69" s="18">
        <v>0.93100000000000005</v>
      </c>
      <c r="M69" s="18">
        <v>173.81</v>
      </c>
      <c r="N69" s="18" t="s">
        <v>204</v>
      </c>
      <c r="O69" s="18">
        <f t="shared" si="3"/>
        <v>93.1</v>
      </c>
      <c r="Q69" s="18">
        <f t="shared" si="4"/>
        <v>3.2</v>
      </c>
      <c r="R69" s="36">
        <f t="shared" si="5"/>
        <v>29792</v>
      </c>
      <c r="S69" s="36" t="str">
        <f t="shared" si="6"/>
        <v/>
      </c>
      <c r="T69" s="38">
        <f t="shared" ref="T69:T104" si="14">IF(W69=1,R69,S69*-1)</f>
        <v>29792</v>
      </c>
      <c r="U69" s="40">
        <f t="shared" si="13"/>
        <v>1831240</v>
      </c>
      <c r="V69" s="18">
        <f t="shared" si="7"/>
        <v>32000</v>
      </c>
      <c r="W69" s="18">
        <f t="shared" si="8"/>
        <v>1</v>
      </c>
      <c r="AG69" s="18">
        <f t="shared" ref="AG69:AG104" si="15">IF(C69="B",1,0)</f>
        <v>1</v>
      </c>
      <c r="AH69" s="18">
        <f t="shared" ref="AH69:AH104" si="16">IF(C69="S",1,0)</f>
        <v>0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83</v>
      </c>
      <c r="C70" s="18" t="s">
        <v>84</v>
      </c>
      <c r="D70" s="30" t="s">
        <v>159</v>
      </c>
      <c r="E70" s="55">
        <v>0.33333333333333331</v>
      </c>
      <c r="F70" s="18">
        <v>171.58199999999999</v>
      </c>
      <c r="G70" s="18">
        <v>170.19300000000001</v>
      </c>
      <c r="H70" s="18">
        <v>2</v>
      </c>
      <c r="I70" s="18">
        <v>171.602</v>
      </c>
      <c r="J70" s="18">
        <v>170.173</v>
      </c>
      <c r="K70" s="18">
        <v>1.429</v>
      </c>
      <c r="L70" s="18">
        <v>1.429</v>
      </c>
      <c r="M70" s="18">
        <v>173.03100000000001</v>
      </c>
      <c r="N70" s="18" t="s">
        <v>204</v>
      </c>
      <c r="O70" s="18">
        <f t="shared" ref="O70:O107" si="17">ROUNDDOWN(L70*100,3)</f>
        <v>142.9</v>
      </c>
      <c r="Q70" s="18">
        <f t="shared" ref="Q70:Q108" si="18">ROUNDDOWN(V70/10000,1)</f>
        <v>2</v>
      </c>
      <c r="R70" s="36">
        <f t="shared" ref="R70:R107" si="19">IF(N70="○",ROUNDDOWN(L70*V70*$T$1,0),"")</f>
        <v>28580</v>
      </c>
      <c r="S70" s="36" t="str">
        <f t="shared" ref="S70:S107" si="20">IF(N70="X",ROUNDDOWN(K70*V70*$T$1,0),"")</f>
        <v/>
      </c>
      <c r="T70" s="38">
        <f t="shared" si="14"/>
        <v>28580</v>
      </c>
      <c r="U70" s="40">
        <f t="shared" si="13"/>
        <v>1859820</v>
      </c>
      <c r="V70" s="18">
        <f t="shared" ref="V70:V108" si="21">ROUNDDOWN(((($T$2*$V$4)/(K70*10000))*10000)/$T$1,-3)</f>
        <v>20000</v>
      </c>
      <c r="W70" s="18">
        <f t="shared" ref="W70:W108" si="22">IF(O70&gt;1,1,0)</f>
        <v>1</v>
      </c>
      <c r="AG70" s="18">
        <f t="shared" si="15"/>
        <v>1</v>
      </c>
      <c r="AH70" s="18">
        <f t="shared" si="16"/>
        <v>0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83</v>
      </c>
      <c r="C71" s="18" t="s">
        <v>83</v>
      </c>
      <c r="D71" s="19" t="s">
        <v>160</v>
      </c>
      <c r="E71" s="55">
        <v>0.33333333333333331</v>
      </c>
      <c r="F71" s="18">
        <v>170.714</v>
      </c>
      <c r="G71" s="18">
        <v>172.3</v>
      </c>
      <c r="H71" s="18">
        <v>2</v>
      </c>
      <c r="I71" s="58">
        <v>170.69399999999999</v>
      </c>
      <c r="J71" s="18">
        <v>172.32</v>
      </c>
      <c r="K71" s="18">
        <v>1.6259999999999999</v>
      </c>
      <c r="L71" s="18">
        <v>1.6259999999999999</v>
      </c>
      <c r="M71" s="58">
        <v>169.06800000000001</v>
      </c>
      <c r="N71" s="18" t="s">
        <v>204</v>
      </c>
      <c r="O71" s="18">
        <f t="shared" si="17"/>
        <v>162.6</v>
      </c>
      <c r="Q71" s="18">
        <f t="shared" si="18"/>
        <v>1.8</v>
      </c>
      <c r="R71" s="36">
        <f t="shared" si="19"/>
        <v>29268</v>
      </c>
      <c r="S71" s="36" t="str">
        <f t="shared" si="20"/>
        <v/>
      </c>
      <c r="T71" s="38">
        <f t="shared" si="14"/>
        <v>29268</v>
      </c>
      <c r="U71" s="40">
        <f t="shared" si="13"/>
        <v>1889088</v>
      </c>
      <c r="V71" s="18">
        <f t="shared" si="21"/>
        <v>18000</v>
      </c>
      <c r="W71" s="18">
        <f t="shared" si="22"/>
        <v>1</v>
      </c>
      <c r="AG71" s="18">
        <f t="shared" si="15"/>
        <v>0</v>
      </c>
      <c r="AH71" s="18">
        <f t="shared" si="16"/>
        <v>1</v>
      </c>
      <c r="AI71" s="18">
        <f t="shared" si="23"/>
        <v>1</v>
      </c>
      <c r="AJ71" s="18">
        <f t="shared" si="24"/>
        <v>0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83</v>
      </c>
      <c r="C72" s="18" t="s">
        <v>83</v>
      </c>
      <c r="D72" s="19" t="s">
        <v>161</v>
      </c>
      <c r="E72" s="55">
        <v>0.83333333333333337</v>
      </c>
      <c r="F72" s="18">
        <v>171.70699999999999</v>
      </c>
      <c r="G72" s="18">
        <v>172.607</v>
      </c>
      <c r="H72" s="18">
        <v>2</v>
      </c>
      <c r="I72" s="18">
        <v>171.68700000000001</v>
      </c>
      <c r="J72" s="18">
        <v>172.62700000000001</v>
      </c>
      <c r="K72" s="18">
        <v>0.93899999999999995</v>
      </c>
      <c r="L72" s="18">
        <v>0.93899999999999995</v>
      </c>
      <c r="M72" s="18">
        <v>170.74799999999999</v>
      </c>
      <c r="N72" s="18" t="s">
        <v>204</v>
      </c>
      <c r="O72" s="18">
        <f t="shared" si="17"/>
        <v>93.9</v>
      </c>
      <c r="Q72" s="18">
        <f t="shared" si="18"/>
        <v>3.1</v>
      </c>
      <c r="R72" s="36">
        <f t="shared" si="19"/>
        <v>29109</v>
      </c>
      <c r="S72" s="36" t="str">
        <f t="shared" si="20"/>
        <v/>
      </c>
      <c r="T72" s="38">
        <f t="shared" si="14"/>
        <v>29109</v>
      </c>
      <c r="U72" s="40">
        <f t="shared" si="13"/>
        <v>1918197</v>
      </c>
      <c r="V72" s="18">
        <f t="shared" si="21"/>
        <v>31000</v>
      </c>
      <c r="W72" s="18">
        <f t="shared" si="22"/>
        <v>1</v>
      </c>
      <c r="AG72" s="18">
        <f t="shared" si="15"/>
        <v>0</v>
      </c>
      <c r="AH72" s="18">
        <f t="shared" si="16"/>
        <v>1</v>
      </c>
      <c r="AI72" s="18">
        <f t="shared" si="23"/>
        <v>1</v>
      </c>
      <c r="AJ72" s="18">
        <f t="shared" si="24"/>
        <v>0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83</v>
      </c>
      <c r="C73" s="18" t="s">
        <v>83</v>
      </c>
      <c r="D73" s="19" t="s">
        <v>162</v>
      </c>
      <c r="E73" s="55">
        <v>0.5</v>
      </c>
      <c r="F73" s="18">
        <v>174.30600000000001</v>
      </c>
      <c r="G73" s="18">
        <v>174.89699999999999</v>
      </c>
      <c r="H73" s="18">
        <v>2</v>
      </c>
      <c r="I73" s="18">
        <v>174.286</v>
      </c>
      <c r="J73" s="18">
        <v>174.917</v>
      </c>
      <c r="K73" s="18">
        <v>0.63100000000000001</v>
      </c>
      <c r="L73" s="18">
        <v>0.63100000000000001</v>
      </c>
      <c r="M73" s="18">
        <v>173.655</v>
      </c>
      <c r="N73" s="18" t="s">
        <v>204</v>
      </c>
      <c r="O73" s="18">
        <f t="shared" si="17"/>
        <v>63.1</v>
      </c>
      <c r="Q73" s="18">
        <f t="shared" si="18"/>
        <v>4.7</v>
      </c>
      <c r="R73" s="36">
        <f t="shared" si="19"/>
        <v>29657</v>
      </c>
      <c r="S73" s="36" t="str">
        <f t="shared" si="20"/>
        <v/>
      </c>
      <c r="T73" s="38">
        <f t="shared" si="14"/>
        <v>29657</v>
      </c>
      <c r="U73" s="40">
        <f t="shared" ref="U73:U104" si="26">U72+T73</f>
        <v>1947854</v>
      </c>
      <c r="V73" s="18">
        <f t="shared" si="21"/>
        <v>47000</v>
      </c>
      <c r="W73" s="18">
        <f t="shared" si="22"/>
        <v>1</v>
      </c>
      <c r="AG73" s="18">
        <f t="shared" si="15"/>
        <v>0</v>
      </c>
      <c r="AH73" s="18">
        <f t="shared" si="16"/>
        <v>1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83</v>
      </c>
      <c r="C74" s="18" t="s">
        <v>83</v>
      </c>
      <c r="D74" s="30" t="s">
        <v>163</v>
      </c>
      <c r="E74" s="55">
        <v>0.66666666666666663</v>
      </c>
      <c r="F74" s="18">
        <v>176.83799999999999</v>
      </c>
      <c r="G74" s="18">
        <v>177.82599999999999</v>
      </c>
      <c r="H74" s="18">
        <v>2</v>
      </c>
      <c r="I74" s="18">
        <v>176.81800000000001</v>
      </c>
      <c r="J74" s="18">
        <v>177.846</v>
      </c>
      <c r="K74" s="18">
        <v>1.0269999999999999</v>
      </c>
      <c r="L74" s="18">
        <v>1.0269999999999999</v>
      </c>
      <c r="M74" s="18">
        <v>175.791</v>
      </c>
      <c r="N74" s="18" t="s">
        <v>204</v>
      </c>
      <c r="O74" s="18">
        <f t="shared" si="17"/>
        <v>102.7</v>
      </c>
      <c r="Q74" s="18">
        <f t="shared" si="18"/>
        <v>2.9</v>
      </c>
      <c r="R74" s="36">
        <f t="shared" si="19"/>
        <v>29783</v>
      </c>
      <c r="S74" s="36" t="str">
        <f t="shared" si="20"/>
        <v/>
      </c>
      <c r="T74" s="38">
        <f t="shared" si="14"/>
        <v>29783</v>
      </c>
      <c r="U74" s="40">
        <f t="shared" si="26"/>
        <v>1977637</v>
      </c>
      <c r="V74" s="18">
        <f t="shared" si="21"/>
        <v>29000</v>
      </c>
      <c r="W74" s="18">
        <f t="shared" si="22"/>
        <v>1</v>
      </c>
      <c r="AG74" s="18">
        <f t="shared" si="15"/>
        <v>0</v>
      </c>
      <c r="AH74" s="18">
        <f t="shared" si="16"/>
        <v>1</v>
      </c>
      <c r="AI74" s="18">
        <f t="shared" si="23"/>
        <v>1</v>
      </c>
      <c r="AJ74" s="18">
        <f t="shared" si="24"/>
        <v>0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83</v>
      </c>
      <c r="C75" s="18" t="s">
        <v>84</v>
      </c>
      <c r="D75" s="30" t="s">
        <v>164</v>
      </c>
      <c r="E75" s="55">
        <v>0</v>
      </c>
      <c r="F75" s="18">
        <v>171.29599999999999</v>
      </c>
      <c r="G75" s="18">
        <v>170.96700000000001</v>
      </c>
      <c r="H75" s="18">
        <v>2</v>
      </c>
      <c r="I75" s="18">
        <v>171.316</v>
      </c>
      <c r="J75" s="18">
        <v>170.947</v>
      </c>
      <c r="K75" s="18">
        <v>0.36899999999999999</v>
      </c>
      <c r="L75" s="18">
        <v>0.36899999999999999</v>
      </c>
      <c r="M75" s="18">
        <v>171.685</v>
      </c>
      <c r="N75" s="18" t="s">
        <v>204</v>
      </c>
      <c r="O75" s="18">
        <f t="shared" si="17"/>
        <v>36.9</v>
      </c>
      <c r="Q75" s="18">
        <f t="shared" si="18"/>
        <v>8.1</v>
      </c>
      <c r="R75" s="36">
        <f t="shared" si="19"/>
        <v>29889</v>
      </c>
      <c r="S75" s="36" t="str">
        <f t="shared" si="20"/>
        <v/>
      </c>
      <c r="T75" s="38">
        <f t="shared" si="14"/>
        <v>29889</v>
      </c>
      <c r="U75" s="40">
        <f t="shared" si="26"/>
        <v>2007526</v>
      </c>
      <c r="V75" s="18">
        <f t="shared" si="21"/>
        <v>81000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83</v>
      </c>
      <c r="C76" s="18" t="s">
        <v>83</v>
      </c>
      <c r="D76" s="30" t="s">
        <v>165</v>
      </c>
      <c r="E76" s="55">
        <v>0.5</v>
      </c>
      <c r="F76" s="18">
        <v>172.12700000000001</v>
      </c>
      <c r="G76" s="18">
        <v>172.77099999999999</v>
      </c>
      <c r="H76" s="18">
        <v>2</v>
      </c>
      <c r="I76" s="18">
        <v>172.107</v>
      </c>
      <c r="J76" s="18">
        <v>172.791</v>
      </c>
      <c r="K76" s="18">
        <v>0.68300000000000005</v>
      </c>
      <c r="L76" s="18">
        <v>0.68300000000000005</v>
      </c>
      <c r="M76" s="18">
        <v>171.42400000000001</v>
      </c>
      <c r="N76" s="18" t="s">
        <v>204</v>
      </c>
      <c r="O76" s="18">
        <f t="shared" si="17"/>
        <v>68.3</v>
      </c>
      <c r="Q76" s="18">
        <f t="shared" si="18"/>
        <v>4.3</v>
      </c>
      <c r="R76" s="36">
        <f t="shared" si="19"/>
        <v>29369</v>
      </c>
      <c r="S76" s="36" t="str">
        <f t="shared" si="20"/>
        <v/>
      </c>
      <c r="T76" s="38">
        <f t="shared" si="14"/>
        <v>29369</v>
      </c>
      <c r="U76" s="40">
        <f t="shared" si="26"/>
        <v>2036895</v>
      </c>
      <c r="V76" s="18">
        <f t="shared" si="21"/>
        <v>43000</v>
      </c>
      <c r="W76" s="18">
        <f t="shared" si="22"/>
        <v>1</v>
      </c>
      <c r="AG76" s="18">
        <f t="shared" si="15"/>
        <v>0</v>
      </c>
      <c r="AH76" s="18">
        <f t="shared" si="16"/>
        <v>1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84</v>
      </c>
      <c r="C77" s="52" t="s">
        <v>84</v>
      </c>
      <c r="D77" s="30" t="s">
        <v>166</v>
      </c>
      <c r="E77" s="55">
        <v>0.66666666666666663</v>
      </c>
      <c r="F77" s="18">
        <v>172.62</v>
      </c>
      <c r="G77" s="18">
        <v>171.96600000000001</v>
      </c>
      <c r="H77" s="18">
        <v>2</v>
      </c>
      <c r="I77" s="18">
        <v>172.64</v>
      </c>
      <c r="J77" s="18">
        <v>171.946</v>
      </c>
      <c r="K77" s="18">
        <v>0.69299999999999995</v>
      </c>
      <c r="L77" s="18">
        <v>0.69299999999999995</v>
      </c>
      <c r="M77" s="18">
        <v>173.333</v>
      </c>
      <c r="N77" s="18" t="s">
        <v>194</v>
      </c>
      <c r="P77" s="18">
        <f t="shared" ref="P70:P107" si="27">ROUNDDOWN(K77*100,3)</f>
        <v>69.3</v>
      </c>
      <c r="Q77" s="18">
        <f t="shared" si="18"/>
        <v>4.3</v>
      </c>
      <c r="R77" s="36" t="str">
        <f t="shared" si="19"/>
        <v/>
      </c>
      <c r="S77" s="36">
        <f t="shared" si="20"/>
        <v>29799</v>
      </c>
      <c r="T77" s="38">
        <f t="shared" si="14"/>
        <v>-29799</v>
      </c>
      <c r="U77" s="40">
        <f t="shared" si="26"/>
        <v>2007096</v>
      </c>
      <c r="V77" s="18">
        <f t="shared" si="21"/>
        <v>43000</v>
      </c>
      <c r="W77" s="18">
        <f t="shared" si="22"/>
        <v>0</v>
      </c>
      <c r="AG77" s="18">
        <f t="shared" si="15"/>
        <v>1</v>
      </c>
      <c r="AH77" s="18">
        <f t="shared" si="16"/>
        <v>0</v>
      </c>
      <c r="AI77" s="18">
        <f t="shared" si="23"/>
        <v>0</v>
      </c>
      <c r="AJ77" s="18">
        <f t="shared" si="24"/>
        <v>1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83</v>
      </c>
      <c r="C78" s="52" t="s">
        <v>83</v>
      </c>
      <c r="D78" s="30" t="s">
        <v>167</v>
      </c>
      <c r="E78" s="55">
        <v>0.66666666666666663</v>
      </c>
      <c r="F78" s="18">
        <v>170.42400000000001</v>
      </c>
      <c r="G78" s="18">
        <v>171.41200000000001</v>
      </c>
      <c r="H78" s="18">
        <v>2</v>
      </c>
      <c r="I78" s="58">
        <v>170.404</v>
      </c>
      <c r="J78" s="18">
        <v>171.43199999999999</v>
      </c>
      <c r="K78" s="18">
        <v>1.0269999999999999</v>
      </c>
      <c r="L78" s="18">
        <v>1.0269999999999999</v>
      </c>
      <c r="M78" s="58">
        <v>169.37700000000001</v>
      </c>
      <c r="N78" s="18" t="s">
        <v>195</v>
      </c>
      <c r="Q78" s="18">
        <f t="shared" si="18"/>
        <v>2.9</v>
      </c>
      <c r="R78" s="36" t="str">
        <f t="shared" si="19"/>
        <v/>
      </c>
      <c r="S78" s="36" t="str">
        <f t="shared" si="20"/>
        <v/>
      </c>
      <c r="U78" s="40">
        <f t="shared" si="26"/>
        <v>2007096</v>
      </c>
      <c r="V78" s="18">
        <f t="shared" si="21"/>
        <v>29000</v>
      </c>
      <c r="W78" s="18">
        <f t="shared" si="22"/>
        <v>0</v>
      </c>
      <c r="AG78" s="18">
        <f t="shared" si="15"/>
        <v>0</v>
      </c>
      <c r="AH78" s="18">
        <f t="shared" si="16"/>
        <v>1</v>
      </c>
      <c r="AI78" s="18">
        <f t="shared" si="23"/>
        <v>0</v>
      </c>
      <c r="AJ78" s="18">
        <f t="shared" si="24"/>
        <v>0</v>
      </c>
      <c r="AK78" s="18">
        <f t="shared" si="25"/>
        <v>1</v>
      </c>
    </row>
    <row r="79" spans="1:37" ht="20.100000000000001" customHeight="1">
      <c r="A79" s="33">
        <v>75</v>
      </c>
      <c r="B79" s="18" t="s">
        <v>83</v>
      </c>
      <c r="C79" s="52" t="s">
        <v>83</v>
      </c>
      <c r="D79" s="30" t="s">
        <v>86</v>
      </c>
      <c r="E79" s="55">
        <v>0.5</v>
      </c>
      <c r="F79" s="18">
        <v>170.917</v>
      </c>
      <c r="G79" s="18">
        <v>172.56</v>
      </c>
      <c r="H79" s="18">
        <v>2</v>
      </c>
      <c r="I79" s="18">
        <v>170.89699999999999</v>
      </c>
      <c r="J79" s="18">
        <v>172.58</v>
      </c>
      <c r="K79" s="18">
        <v>1.6830000000000001</v>
      </c>
      <c r="L79" s="18">
        <v>1.6830000000000001</v>
      </c>
      <c r="M79" s="18">
        <v>169.214</v>
      </c>
      <c r="N79" s="18" t="s">
        <v>194</v>
      </c>
      <c r="P79" s="18">
        <f t="shared" si="27"/>
        <v>168.3</v>
      </c>
      <c r="Q79" s="18">
        <f t="shared" si="18"/>
        <v>1.7</v>
      </c>
      <c r="R79" s="36" t="str">
        <f t="shared" si="19"/>
        <v/>
      </c>
      <c r="S79" s="36">
        <f t="shared" si="20"/>
        <v>28611</v>
      </c>
      <c r="T79" s="38">
        <f t="shared" si="14"/>
        <v>-28611</v>
      </c>
      <c r="U79" s="40">
        <f t="shared" si="26"/>
        <v>1978485</v>
      </c>
      <c r="V79" s="18">
        <f t="shared" si="21"/>
        <v>17000</v>
      </c>
      <c r="W79" s="18">
        <f t="shared" si="22"/>
        <v>0</v>
      </c>
      <c r="AG79" s="18">
        <f t="shared" si="15"/>
        <v>0</v>
      </c>
      <c r="AH79" s="18">
        <f t="shared" si="16"/>
        <v>1</v>
      </c>
      <c r="AI79" s="18">
        <f t="shared" si="23"/>
        <v>0</v>
      </c>
      <c r="AJ79" s="18">
        <f t="shared" si="24"/>
        <v>1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83</v>
      </c>
      <c r="C80" s="52" t="s">
        <v>84</v>
      </c>
      <c r="D80" s="30" t="s">
        <v>168</v>
      </c>
      <c r="E80" s="55">
        <v>0.66666666666666663</v>
      </c>
      <c r="F80" s="18">
        <v>171.96299999999999</v>
      </c>
      <c r="G80" s="18">
        <v>171.375</v>
      </c>
      <c r="H80" s="18">
        <v>2</v>
      </c>
      <c r="I80" s="18">
        <v>171.983</v>
      </c>
      <c r="J80" s="18">
        <v>171.35499999999999</v>
      </c>
      <c r="K80" s="18">
        <v>0.628</v>
      </c>
      <c r="L80" s="18">
        <v>0.628</v>
      </c>
      <c r="M80" s="18">
        <v>172.61099999999999</v>
      </c>
      <c r="N80" s="18" t="s">
        <v>194</v>
      </c>
      <c r="P80" s="18">
        <f t="shared" si="27"/>
        <v>62.8</v>
      </c>
      <c r="Q80" s="18">
        <f t="shared" si="18"/>
        <v>4.7</v>
      </c>
      <c r="R80" s="36" t="str">
        <f t="shared" si="19"/>
        <v/>
      </c>
      <c r="S80" s="36">
        <f t="shared" si="20"/>
        <v>29516</v>
      </c>
      <c r="T80" s="38">
        <f t="shared" si="14"/>
        <v>-29516</v>
      </c>
      <c r="U80" s="40">
        <f t="shared" si="26"/>
        <v>1948969</v>
      </c>
      <c r="V80" s="18">
        <f t="shared" si="21"/>
        <v>47000</v>
      </c>
      <c r="W80" s="18">
        <f t="shared" si="22"/>
        <v>0</v>
      </c>
      <c r="AG80" s="18">
        <f t="shared" si="15"/>
        <v>1</v>
      </c>
      <c r="AH80" s="18">
        <f t="shared" si="16"/>
        <v>0</v>
      </c>
      <c r="AI80" s="18">
        <f t="shared" si="23"/>
        <v>0</v>
      </c>
      <c r="AJ80" s="18">
        <f t="shared" si="24"/>
        <v>1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83</v>
      </c>
      <c r="C81" s="52" t="s">
        <v>83</v>
      </c>
      <c r="D81" s="30" t="s">
        <v>169</v>
      </c>
      <c r="E81" s="55">
        <v>0.5</v>
      </c>
      <c r="F81" s="18">
        <v>172.08099999999999</v>
      </c>
      <c r="G81" s="18">
        <v>172.45400000000001</v>
      </c>
      <c r="H81" s="18">
        <v>2</v>
      </c>
      <c r="I81" s="18">
        <v>172.06100000000001</v>
      </c>
      <c r="J81" s="18">
        <v>172.47399999999999</v>
      </c>
      <c r="K81" s="18">
        <v>0.41199999999999998</v>
      </c>
      <c r="L81" s="18">
        <v>0.41199999999999998</v>
      </c>
      <c r="M81" s="18">
        <v>171.649</v>
      </c>
      <c r="N81" s="18" t="s">
        <v>204</v>
      </c>
      <c r="O81" s="18">
        <f t="shared" si="17"/>
        <v>41.2</v>
      </c>
      <c r="Q81" s="18">
        <f t="shared" si="18"/>
        <v>7.2</v>
      </c>
      <c r="R81" s="36">
        <f t="shared" si="19"/>
        <v>29664</v>
      </c>
      <c r="S81" s="36" t="str">
        <f t="shared" si="20"/>
        <v/>
      </c>
      <c r="T81" s="38">
        <f t="shared" si="14"/>
        <v>29664</v>
      </c>
      <c r="U81" s="40">
        <f t="shared" si="26"/>
        <v>1978633</v>
      </c>
      <c r="V81" s="18">
        <f t="shared" si="21"/>
        <v>72000</v>
      </c>
      <c r="W81" s="18">
        <f t="shared" si="22"/>
        <v>1</v>
      </c>
      <c r="AG81" s="18">
        <f t="shared" si="15"/>
        <v>0</v>
      </c>
      <c r="AH81" s="18">
        <f t="shared" si="16"/>
        <v>1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83</v>
      </c>
      <c r="C82" s="52" t="s">
        <v>84</v>
      </c>
      <c r="D82" s="30" t="s">
        <v>170</v>
      </c>
      <c r="E82" s="55">
        <v>0.33333333333333331</v>
      </c>
      <c r="F82" s="18">
        <v>173.245</v>
      </c>
      <c r="G82" s="18">
        <v>172.76900000000001</v>
      </c>
      <c r="H82" s="18">
        <v>2</v>
      </c>
      <c r="I82" s="18">
        <v>173.26499999999999</v>
      </c>
      <c r="J82" s="18">
        <v>172.749</v>
      </c>
      <c r="K82" s="18">
        <v>0.51500000000000001</v>
      </c>
      <c r="L82" s="18">
        <v>0.51500000000000001</v>
      </c>
      <c r="M82" s="18">
        <v>173.78</v>
      </c>
      <c r="N82" s="18" t="s">
        <v>194</v>
      </c>
      <c r="P82" s="18">
        <f t="shared" si="27"/>
        <v>51.5</v>
      </c>
      <c r="Q82" s="18">
        <f t="shared" si="18"/>
        <v>5.8</v>
      </c>
      <c r="R82" s="36" t="str">
        <f t="shared" si="19"/>
        <v/>
      </c>
      <c r="S82" s="36">
        <f t="shared" si="20"/>
        <v>29870</v>
      </c>
      <c r="T82" s="38">
        <f t="shared" si="14"/>
        <v>-29870</v>
      </c>
      <c r="U82" s="40">
        <f t="shared" si="26"/>
        <v>1948763</v>
      </c>
      <c r="V82" s="18">
        <f t="shared" si="21"/>
        <v>58000</v>
      </c>
      <c r="W82" s="18">
        <f t="shared" si="22"/>
        <v>0</v>
      </c>
      <c r="AG82" s="18">
        <f t="shared" si="15"/>
        <v>1</v>
      </c>
      <c r="AH82" s="18">
        <f t="shared" si="16"/>
        <v>0</v>
      </c>
      <c r="AI82" s="18">
        <f t="shared" si="23"/>
        <v>0</v>
      </c>
      <c r="AJ82" s="18">
        <f t="shared" si="24"/>
        <v>1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83</v>
      </c>
      <c r="C83" s="52" t="s">
        <v>83</v>
      </c>
      <c r="D83" s="30" t="s">
        <v>171</v>
      </c>
      <c r="E83" s="55">
        <v>0.5</v>
      </c>
      <c r="F83" s="18">
        <v>172.66900000000001</v>
      </c>
      <c r="G83" s="18">
        <v>173.57300000000001</v>
      </c>
      <c r="H83" s="18">
        <v>2</v>
      </c>
      <c r="I83" s="18">
        <v>172.649</v>
      </c>
      <c r="J83" s="18">
        <v>173.59299999999999</v>
      </c>
      <c r="K83" s="18">
        <v>0.94299999999999995</v>
      </c>
      <c r="L83" s="18">
        <v>0.94299999999999995</v>
      </c>
      <c r="M83" s="18">
        <v>171.70599999999999</v>
      </c>
      <c r="N83" s="18" t="s">
        <v>195</v>
      </c>
      <c r="Q83" s="18">
        <f t="shared" si="18"/>
        <v>3.1</v>
      </c>
      <c r="R83" s="36" t="str">
        <f t="shared" si="19"/>
        <v/>
      </c>
      <c r="S83" s="36" t="str">
        <f t="shared" si="20"/>
        <v/>
      </c>
      <c r="U83" s="40">
        <f t="shared" si="26"/>
        <v>1948763</v>
      </c>
      <c r="V83" s="18">
        <f t="shared" si="21"/>
        <v>31000</v>
      </c>
      <c r="W83" s="18">
        <f t="shared" si="22"/>
        <v>0</v>
      </c>
      <c r="AG83" s="18">
        <f t="shared" si="15"/>
        <v>0</v>
      </c>
      <c r="AH83" s="18">
        <f t="shared" si="16"/>
        <v>1</v>
      </c>
      <c r="AI83" s="18">
        <f t="shared" si="23"/>
        <v>0</v>
      </c>
      <c r="AJ83" s="18">
        <f t="shared" si="24"/>
        <v>0</v>
      </c>
      <c r="AK83" s="18">
        <f t="shared" si="25"/>
        <v>1</v>
      </c>
    </row>
    <row r="84" spans="1:37" ht="20.100000000000001" customHeight="1">
      <c r="A84" s="33">
        <v>80</v>
      </c>
      <c r="B84" s="18" t="s">
        <v>84</v>
      </c>
      <c r="C84" s="52" t="s">
        <v>84</v>
      </c>
      <c r="D84" s="30" t="s">
        <v>172</v>
      </c>
      <c r="E84" s="55">
        <v>0.5</v>
      </c>
      <c r="F84" s="18">
        <v>175.02099999999999</v>
      </c>
      <c r="G84" s="18">
        <v>174.48500000000001</v>
      </c>
      <c r="H84" s="18">
        <v>2</v>
      </c>
      <c r="I84" s="18">
        <v>175.041</v>
      </c>
      <c r="J84" s="18">
        <v>174.465</v>
      </c>
      <c r="K84" s="18">
        <v>0.57499999999999996</v>
      </c>
      <c r="L84" s="18">
        <v>0.57499999999999996</v>
      </c>
      <c r="M84" s="18">
        <v>175.61600000000001</v>
      </c>
      <c r="N84" s="18" t="s">
        <v>194</v>
      </c>
      <c r="P84" s="18">
        <f t="shared" si="27"/>
        <v>57.5</v>
      </c>
      <c r="Q84" s="18">
        <f t="shared" si="18"/>
        <v>5.2</v>
      </c>
      <c r="R84" s="36" t="str">
        <f t="shared" si="19"/>
        <v/>
      </c>
      <c r="S84" s="36">
        <f t="shared" si="20"/>
        <v>29900</v>
      </c>
      <c r="T84" s="38">
        <f t="shared" si="14"/>
        <v>-29900</v>
      </c>
      <c r="U84" s="40">
        <f t="shared" si="26"/>
        <v>1918863</v>
      </c>
      <c r="V84" s="18">
        <f t="shared" si="21"/>
        <v>52000</v>
      </c>
      <c r="W84" s="18">
        <f t="shared" si="22"/>
        <v>0</v>
      </c>
      <c r="AG84" s="18">
        <f t="shared" si="15"/>
        <v>1</v>
      </c>
      <c r="AH84" s="18">
        <f t="shared" si="16"/>
        <v>0</v>
      </c>
      <c r="AI84" s="18">
        <f t="shared" si="23"/>
        <v>0</v>
      </c>
      <c r="AJ84" s="18">
        <f t="shared" si="24"/>
        <v>1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84</v>
      </c>
      <c r="C85" s="18" t="s">
        <v>84</v>
      </c>
      <c r="D85" s="19" t="s">
        <v>173</v>
      </c>
      <c r="E85" s="55">
        <v>0.5</v>
      </c>
      <c r="F85" s="18">
        <v>174.416</v>
      </c>
      <c r="G85" s="18">
        <v>174.029</v>
      </c>
      <c r="H85" s="18">
        <v>2</v>
      </c>
      <c r="I85" s="58">
        <v>174.43600000000001</v>
      </c>
      <c r="J85" s="18">
        <v>174.00899999999999</v>
      </c>
      <c r="K85" s="18">
        <v>0.42699999999999999</v>
      </c>
      <c r="L85" s="18">
        <v>0.42699999999999999</v>
      </c>
      <c r="M85" s="58">
        <v>174.863</v>
      </c>
      <c r="N85" s="18" t="s">
        <v>204</v>
      </c>
      <c r="O85" s="18">
        <f t="shared" si="17"/>
        <v>42.7</v>
      </c>
      <c r="Q85" s="18">
        <f t="shared" si="18"/>
        <v>7</v>
      </c>
      <c r="R85" s="36">
        <f t="shared" si="19"/>
        <v>29890</v>
      </c>
      <c r="S85" s="36" t="str">
        <f t="shared" si="20"/>
        <v/>
      </c>
      <c r="T85" s="38">
        <f t="shared" si="14"/>
        <v>29890</v>
      </c>
      <c r="U85" s="40">
        <f t="shared" si="26"/>
        <v>1948753</v>
      </c>
      <c r="V85" s="18">
        <f t="shared" si="21"/>
        <v>70000</v>
      </c>
      <c r="W85" s="18">
        <f t="shared" si="22"/>
        <v>1</v>
      </c>
      <c r="AG85" s="18">
        <f t="shared" si="15"/>
        <v>1</v>
      </c>
      <c r="AH85" s="18">
        <f t="shared" si="16"/>
        <v>0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83</v>
      </c>
      <c r="C86" s="18" t="s">
        <v>83</v>
      </c>
      <c r="D86" s="19" t="s">
        <v>174</v>
      </c>
      <c r="E86" s="55">
        <v>0.33333333333333331</v>
      </c>
      <c r="F86" s="18">
        <v>173.024</v>
      </c>
      <c r="G86" s="18">
        <v>173.70699999999999</v>
      </c>
      <c r="H86" s="18">
        <v>2</v>
      </c>
      <c r="I86" s="58">
        <v>173.00399999999999</v>
      </c>
      <c r="J86" s="18">
        <v>173.727</v>
      </c>
      <c r="K86" s="18">
        <v>0.72299999999999998</v>
      </c>
      <c r="L86" s="18">
        <v>0.72299999999999998</v>
      </c>
      <c r="M86" s="58">
        <v>172.28100000000001</v>
      </c>
      <c r="N86" s="18" t="s">
        <v>204</v>
      </c>
      <c r="O86" s="18">
        <f t="shared" si="17"/>
        <v>72.3</v>
      </c>
      <c r="Q86" s="18">
        <f t="shared" si="18"/>
        <v>4.0999999999999996</v>
      </c>
      <c r="R86" s="36">
        <f t="shared" si="19"/>
        <v>29643</v>
      </c>
      <c r="S86" s="36" t="str">
        <f t="shared" si="20"/>
        <v/>
      </c>
      <c r="T86" s="38">
        <f t="shared" si="14"/>
        <v>29643</v>
      </c>
      <c r="U86" s="40">
        <f t="shared" si="26"/>
        <v>1978396</v>
      </c>
      <c r="V86" s="18">
        <f t="shared" si="21"/>
        <v>41000</v>
      </c>
      <c r="W86" s="18">
        <f t="shared" si="22"/>
        <v>1</v>
      </c>
      <c r="AG86" s="18">
        <f t="shared" si="15"/>
        <v>0</v>
      </c>
      <c r="AH86" s="18">
        <f t="shared" si="16"/>
        <v>1</v>
      </c>
      <c r="AI86" s="18">
        <f t="shared" si="23"/>
        <v>1</v>
      </c>
      <c r="AJ86" s="18">
        <f t="shared" si="24"/>
        <v>0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84</v>
      </c>
      <c r="C87" s="18" t="s">
        <v>83</v>
      </c>
      <c r="D87" s="19" t="s">
        <v>175</v>
      </c>
      <c r="E87" s="55">
        <v>0.33333333333333331</v>
      </c>
      <c r="F87" s="18">
        <v>173.28100000000001</v>
      </c>
      <c r="G87" s="18">
        <v>173.80500000000001</v>
      </c>
      <c r="H87" s="18">
        <v>2</v>
      </c>
      <c r="I87" s="58">
        <v>173.261</v>
      </c>
      <c r="J87" s="18">
        <v>173.82499999999999</v>
      </c>
      <c r="K87" s="18">
        <v>0.56299999999999994</v>
      </c>
      <c r="L87" s="18">
        <v>0.56299999999999994</v>
      </c>
      <c r="M87" s="58">
        <v>172.69800000000001</v>
      </c>
      <c r="N87" s="18" t="s">
        <v>204</v>
      </c>
      <c r="O87" s="18">
        <f t="shared" si="17"/>
        <v>56.3</v>
      </c>
      <c r="Q87" s="18">
        <f t="shared" si="18"/>
        <v>5.3</v>
      </c>
      <c r="R87" s="36">
        <f t="shared" si="19"/>
        <v>29839</v>
      </c>
      <c r="S87" s="36" t="str">
        <f t="shared" si="20"/>
        <v/>
      </c>
      <c r="T87" s="38">
        <f t="shared" si="14"/>
        <v>29839</v>
      </c>
      <c r="U87" s="40">
        <f t="shared" si="26"/>
        <v>2008235</v>
      </c>
      <c r="V87" s="18">
        <f t="shared" si="21"/>
        <v>53000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84</v>
      </c>
      <c r="C88" s="18" t="s">
        <v>84</v>
      </c>
      <c r="D88" s="19" t="s">
        <v>176</v>
      </c>
      <c r="E88" s="55">
        <v>0.5</v>
      </c>
      <c r="F88" s="18">
        <v>173.31399999999999</v>
      </c>
      <c r="G88" s="18">
        <v>172.916</v>
      </c>
      <c r="H88" s="18">
        <v>2</v>
      </c>
      <c r="I88" s="58">
        <v>173.334</v>
      </c>
      <c r="J88" s="18">
        <v>172.89599999999999</v>
      </c>
      <c r="K88" s="18">
        <v>0.438</v>
      </c>
      <c r="L88" s="18">
        <v>0.438</v>
      </c>
      <c r="M88" s="58">
        <v>173.77199999999999</v>
      </c>
      <c r="N88" s="18" t="s">
        <v>194</v>
      </c>
      <c r="P88" s="18">
        <f t="shared" si="27"/>
        <v>43.8</v>
      </c>
      <c r="Q88" s="18">
        <f t="shared" si="18"/>
        <v>6.8</v>
      </c>
      <c r="R88" s="36" t="str">
        <f t="shared" si="19"/>
        <v/>
      </c>
      <c r="S88" s="36">
        <f t="shared" si="20"/>
        <v>29784</v>
      </c>
      <c r="T88" s="38">
        <f t="shared" si="14"/>
        <v>-29784</v>
      </c>
      <c r="U88" s="40">
        <f t="shared" si="26"/>
        <v>1978451</v>
      </c>
      <c r="V88" s="18">
        <f t="shared" si="21"/>
        <v>68000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84</v>
      </c>
      <c r="C89" s="18" t="s">
        <v>84</v>
      </c>
      <c r="D89" s="19" t="s">
        <v>101</v>
      </c>
      <c r="E89" s="55">
        <v>0.83333333333333337</v>
      </c>
      <c r="F89" s="18">
        <v>172.256</v>
      </c>
      <c r="G89" s="18">
        <v>171.029</v>
      </c>
      <c r="H89" s="18">
        <v>2</v>
      </c>
      <c r="I89" s="58">
        <v>172.27600000000001</v>
      </c>
      <c r="J89" s="18">
        <v>171.00899999999999</v>
      </c>
      <c r="K89" s="18">
        <v>1.2669999999999999</v>
      </c>
      <c r="L89" s="18">
        <v>1.2669999999999999</v>
      </c>
      <c r="M89" s="58">
        <v>173.54300000000001</v>
      </c>
      <c r="N89" s="18" t="s">
        <v>195</v>
      </c>
      <c r="Q89" s="18">
        <f t="shared" si="18"/>
        <v>2.2999999999999998</v>
      </c>
      <c r="R89" s="36" t="str">
        <f t="shared" si="19"/>
        <v/>
      </c>
      <c r="S89" s="36" t="str">
        <f t="shared" si="20"/>
        <v/>
      </c>
      <c r="T89" s="38">
        <v>0</v>
      </c>
      <c r="U89" s="40">
        <f t="shared" si="26"/>
        <v>1978451</v>
      </c>
      <c r="V89" s="18">
        <f t="shared" si="21"/>
        <v>23000</v>
      </c>
      <c r="W89" s="18">
        <f t="shared" si="22"/>
        <v>0</v>
      </c>
      <c r="AG89" s="18">
        <f t="shared" si="15"/>
        <v>1</v>
      </c>
      <c r="AH89" s="18">
        <f t="shared" si="16"/>
        <v>0</v>
      </c>
      <c r="AI89" s="18">
        <f t="shared" si="23"/>
        <v>0</v>
      </c>
      <c r="AJ89" s="18">
        <f t="shared" si="24"/>
        <v>0</v>
      </c>
      <c r="AK89" s="18">
        <f t="shared" si="25"/>
        <v>1</v>
      </c>
    </row>
    <row r="90" spans="1:37" ht="20.100000000000001" customHeight="1">
      <c r="A90" s="33">
        <v>86</v>
      </c>
      <c r="B90" s="18" t="s">
        <v>83</v>
      </c>
      <c r="C90" s="18" t="s">
        <v>83</v>
      </c>
      <c r="D90" s="19" t="s">
        <v>177</v>
      </c>
      <c r="E90" s="55">
        <v>0.5</v>
      </c>
      <c r="F90" s="18">
        <v>170.96</v>
      </c>
      <c r="G90" s="18">
        <v>171.71899999999999</v>
      </c>
      <c r="H90" s="18">
        <v>2</v>
      </c>
      <c r="I90" s="18">
        <v>170.94</v>
      </c>
      <c r="J90" s="18">
        <v>171.739</v>
      </c>
      <c r="K90" s="18">
        <v>0.79900000000000004</v>
      </c>
      <c r="L90" s="18">
        <v>0.79900000000000004</v>
      </c>
      <c r="M90" s="18">
        <v>170.14099999999999</v>
      </c>
      <c r="N90" s="18" t="s">
        <v>204</v>
      </c>
      <c r="O90" s="18">
        <f t="shared" si="17"/>
        <v>79.900000000000006</v>
      </c>
      <c r="Q90" s="18">
        <f t="shared" si="18"/>
        <v>3.7</v>
      </c>
      <c r="R90" s="36">
        <f t="shared" si="19"/>
        <v>29563</v>
      </c>
      <c r="S90" s="36" t="str">
        <f t="shared" si="20"/>
        <v/>
      </c>
      <c r="T90" s="38">
        <f t="shared" si="14"/>
        <v>29563</v>
      </c>
      <c r="U90" s="40">
        <f t="shared" si="26"/>
        <v>2008014</v>
      </c>
      <c r="V90" s="18">
        <f t="shared" si="21"/>
        <v>37000</v>
      </c>
      <c r="W90" s="18">
        <f t="shared" si="22"/>
        <v>1</v>
      </c>
      <c r="AG90" s="18">
        <f t="shared" si="15"/>
        <v>0</v>
      </c>
      <c r="AH90" s="18">
        <f t="shared" si="16"/>
        <v>1</v>
      </c>
      <c r="AI90" s="18">
        <f t="shared" si="23"/>
        <v>1</v>
      </c>
      <c r="AJ90" s="18">
        <f t="shared" si="24"/>
        <v>0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83</v>
      </c>
      <c r="C91" s="18" t="s">
        <v>83</v>
      </c>
      <c r="D91" s="19" t="s">
        <v>178</v>
      </c>
      <c r="E91" s="55">
        <v>0.5</v>
      </c>
      <c r="F91" s="18">
        <v>171.42500000000001</v>
      </c>
      <c r="G91" s="18">
        <v>172.02</v>
      </c>
      <c r="H91" s="18">
        <v>2</v>
      </c>
      <c r="I91" s="18">
        <v>171.405</v>
      </c>
      <c r="J91" s="18">
        <v>172.04</v>
      </c>
      <c r="K91" s="18">
        <v>0.63400000000000001</v>
      </c>
      <c r="L91" s="18">
        <v>0.63400000000000001</v>
      </c>
      <c r="M91" s="18">
        <v>170.77099999999999</v>
      </c>
      <c r="N91" s="18" t="s">
        <v>204</v>
      </c>
      <c r="O91" s="18">
        <f t="shared" si="17"/>
        <v>63.4</v>
      </c>
      <c r="Q91" s="18">
        <f t="shared" si="18"/>
        <v>4.7</v>
      </c>
      <c r="R91" s="36">
        <f t="shared" si="19"/>
        <v>29798</v>
      </c>
      <c r="S91" s="36" t="str">
        <f t="shared" si="20"/>
        <v/>
      </c>
      <c r="T91" s="38">
        <f t="shared" si="14"/>
        <v>29798</v>
      </c>
      <c r="U91" s="40">
        <f t="shared" si="26"/>
        <v>2037812</v>
      </c>
      <c r="V91" s="18">
        <f t="shared" si="21"/>
        <v>47000</v>
      </c>
      <c r="W91" s="18">
        <f t="shared" si="22"/>
        <v>1</v>
      </c>
      <c r="AG91" s="18">
        <f t="shared" si="15"/>
        <v>0</v>
      </c>
      <c r="AH91" s="18">
        <f t="shared" si="16"/>
        <v>1</v>
      </c>
      <c r="AI91" s="18">
        <f t="shared" si="23"/>
        <v>1</v>
      </c>
      <c r="AJ91" s="18">
        <f t="shared" si="24"/>
        <v>0</v>
      </c>
      <c r="AK91" s="18">
        <f t="shared" si="25"/>
        <v>0</v>
      </c>
    </row>
    <row r="92" spans="1:37" ht="20.100000000000001" customHeight="1">
      <c r="A92" s="33">
        <v>88</v>
      </c>
      <c r="B92" s="18" t="s">
        <v>84</v>
      </c>
      <c r="C92" s="18" t="s">
        <v>84</v>
      </c>
      <c r="D92" s="19" t="s">
        <v>179</v>
      </c>
      <c r="E92" s="55">
        <v>0.5</v>
      </c>
      <c r="F92" s="18">
        <v>172.04499999999999</v>
      </c>
      <c r="G92" s="18">
        <v>171.60900000000001</v>
      </c>
      <c r="H92" s="18">
        <v>2</v>
      </c>
      <c r="I92" s="18">
        <v>172.065</v>
      </c>
      <c r="J92" s="18">
        <v>171.589</v>
      </c>
      <c r="K92" s="18">
        <v>0.47499999999999998</v>
      </c>
      <c r="L92" s="18">
        <v>0.47499999999999998</v>
      </c>
      <c r="M92" s="18">
        <v>172.54</v>
      </c>
      <c r="N92" s="18" t="s">
        <v>204</v>
      </c>
      <c r="O92" s="18">
        <f t="shared" si="17"/>
        <v>47.5</v>
      </c>
      <c r="Q92" s="18">
        <f t="shared" si="18"/>
        <v>6.3</v>
      </c>
      <c r="R92" s="36">
        <f t="shared" si="19"/>
        <v>29925</v>
      </c>
      <c r="S92" s="36" t="str">
        <f t="shared" si="20"/>
        <v/>
      </c>
      <c r="T92" s="38">
        <f t="shared" si="14"/>
        <v>29925</v>
      </c>
      <c r="U92" s="40">
        <f t="shared" si="26"/>
        <v>2067737</v>
      </c>
      <c r="V92" s="18">
        <f t="shared" si="21"/>
        <v>63000</v>
      </c>
      <c r="W92" s="18">
        <f t="shared" si="22"/>
        <v>1</v>
      </c>
      <c r="AG92" s="18">
        <f t="shared" si="15"/>
        <v>1</v>
      </c>
      <c r="AH92" s="18">
        <f t="shared" si="16"/>
        <v>0</v>
      </c>
      <c r="AI92" s="18">
        <f t="shared" si="23"/>
        <v>1</v>
      </c>
      <c r="AJ92" s="18">
        <f t="shared" si="24"/>
        <v>0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84</v>
      </c>
      <c r="C93" s="18" t="s">
        <v>84</v>
      </c>
      <c r="D93" s="19" t="s">
        <v>180</v>
      </c>
      <c r="E93" s="55">
        <v>0.5</v>
      </c>
      <c r="F93" s="18">
        <v>171.24799999999999</v>
      </c>
      <c r="G93" s="18">
        <v>170.74600000000001</v>
      </c>
      <c r="H93" s="18">
        <v>2</v>
      </c>
      <c r="I93" s="18">
        <v>171.268</v>
      </c>
      <c r="J93" s="18">
        <v>170.726</v>
      </c>
      <c r="K93" s="18">
        <v>0.54200000000000004</v>
      </c>
      <c r="L93" s="18">
        <v>0.54200000000000004</v>
      </c>
      <c r="M93" s="18">
        <v>171.81</v>
      </c>
      <c r="N93" s="18" t="s">
        <v>204</v>
      </c>
      <c r="O93" s="18">
        <f t="shared" si="17"/>
        <v>54.2</v>
      </c>
      <c r="Q93" s="18">
        <f t="shared" si="18"/>
        <v>5.5</v>
      </c>
      <c r="R93" s="36">
        <f t="shared" si="19"/>
        <v>29810</v>
      </c>
      <c r="S93" s="36" t="str">
        <f t="shared" si="20"/>
        <v/>
      </c>
      <c r="T93" s="38">
        <f t="shared" si="14"/>
        <v>29810</v>
      </c>
      <c r="U93" s="40">
        <f t="shared" si="26"/>
        <v>2097547</v>
      </c>
      <c r="V93" s="18">
        <f t="shared" si="21"/>
        <v>55000</v>
      </c>
      <c r="W93" s="18">
        <f t="shared" si="22"/>
        <v>1</v>
      </c>
      <c r="AG93" s="18">
        <f t="shared" si="15"/>
        <v>1</v>
      </c>
      <c r="AH93" s="18">
        <f t="shared" si="16"/>
        <v>0</v>
      </c>
      <c r="AI93" s="18">
        <f t="shared" si="23"/>
        <v>1</v>
      </c>
      <c r="AJ93" s="18">
        <f t="shared" si="24"/>
        <v>0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83</v>
      </c>
      <c r="C94" s="18" t="s">
        <v>83</v>
      </c>
      <c r="D94" s="19" t="s">
        <v>181</v>
      </c>
      <c r="E94" s="55">
        <v>0.33333333333333331</v>
      </c>
      <c r="F94" s="18">
        <v>170.37100000000001</v>
      </c>
      <c r="G94" s="18">
        <v>170.89500000000001</v>
      </c>
      <c r="H94" s="18">
        <v>2</v>
      </c>
      <c r="I94" s="18">
        <v>170.351</v>
      </c>
      <c r="J94" s="18">
        <v>170.91499999999999</v>
      </c>
      <c r="K94" s="18">
        <v>0.56299999999999994</v>
      </c>
      <c r="L94" s="18">
        <v>0.56299999999999994</v>
      </c>
      <c r="M94" s="18">
        <v>169.78800000000001</v>
      </c>
      <c r="N94" s="18" t="s">
        <v>204</v>
      </c>
      <c r="O94" s="18">
        <f t="shared" si="17"/>
        <v>56.3</v>
      </c>
      <c r="Q94" s="18">
        <f t="shared" si="18"/>
        <v>5.3</v>
      </c>
      <c r="R94" s="36">
        <f t="shared" si="19"/>
        <v>29839</v>
      </c>
      <c r="S94" s="36" t="str">
        <f t="shared" si="20"/>
        <v/>
      </c>
      <c r="T94" s="38">
        <f t="shared" si="14"/>
        <v>29839</v>
      </c>
      <c r="U94" s="40">
        <f t="shared" si="26"/>
        <v>2127386</v>
      </c>
      <c r="V94" s="18">
        <f t="shared" si="21"/>
        <v>53000</v>
      </c>
      <c r="W94" s="18">
        <f t="shared" si="22"/>
        <v>1</v>
      </c>
      <c r="AG94" s="18">
        <f t="shared" si="15"/>
        <v>0</v>
      </c>
      <c r="AH94" s="18">
        <f t="shared" si="16"/>
        <v>1</v>
      </c>
      <c r="AI94" s="18">
        <f t="shared" si="23"/>
        <v>1</v>
      </c>
      <c r="AJ94" s="18">
        <f t="shared" si="24"/>
        <v>0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83</v>
      </c>
      <c r="C95" s="18" t="s">
        <v>83</v>
      </c>
      <c r="D95" s="19" t="s">
        <v>182</v>
      </c>
      <c r="E95" s="55">
        <v>0.16666666666666666</v>
      </c>
      <c r="F95" s="18">
        <v>170.6</v>
      </c>
      <c r="G95" s="18">
        <v>170.95699999999999</v>
      </c>
      <c r="H95" s="18">
        <v>2</v>
      </c>
      <c r="I95" s="58">
        <v>170.58</v>
      </c>
      <c r="J95" s="18">
        <v>170.977</v>
      </c>
      <c r="K95" s="18">
        <v>0.39600000000000002</v>
      </c>
      <c r="L95" s="18">
        <v>0.39600000000000002</v>
      </c>
      <c r="M95" s="58">
        <v>170.184</v>
      </c>
      <c r="N95" s="18" t="s">
        <v>204</v>
      </c>
      <c r="O95" s="18">
        <f t="shared" si="17"/>
        <v>39.6</v>
      </c>
      <c r="Q95" s="18">
        <f t="shared" si="18"/>
        <v>7.5</v>
      </c>
      <c r="R95" s="36">
        <f t="shared" si="19"/>
        <v>29700</v>
      </c>
      <c r="S95" s="36" t="str">
        <f t="shared" si="20"/>
        <v/>
      </c>
      <c r="T95" s="38">
        <f t="shared" si="14"/>
        <v>29700</v>
      </c>
      <c r="U95" s="40">
        <f t="shared" si="26"/>
        <v>2157086</v>
      </c>
      <c r="V95" s="18">
        <f t="shared" si="21"/>
        <v>75000</v>
      </c>
      <c r="W95" s="18">
        <f t="shared" si="22"/>
        <v>1</v>
      </c>
      <c r="AG95" s="18">
        <f t="shared" si="15"/>
        <v>0</v>
      </c>
      <c r="AH95" s="18">
        <f t="shared" si="16"/>
        <v>1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83</v>
      </c>
      <c r="C96" s="19" t="s">
        <v>83</v>
      </c>
      <c r="D96" s="19" t="s">
        <v>183</v>
      </c>
      <c r="E96" s="55">
        <v>0.33333333333333331</v>
      </c>
      <c r="F96" s="18">
        <v>171.12200000000001</v>
      </c>
      <c r="G96" s="18">
        <v>172.35300000000001</v>
      </c>
      <c r="H96" s="18">
        <v>2</v>
      </c>
      <c r="I96" s="18">
        <v>171.102</v>
      </c>
      <c r="J96" s="18">
        <v>172.37299999999999</v>
      </c>
      <c r="K96" s="18">
        <v>1.27</v>
      </c>
      <c r="L96" s="18">
        <v>1.27</v>
      </c>
      <c r="M96" s="18">
        <v>169.83199999999999</v>
      </c>
      <c r="N96" s="18" t="s">
        <v>204</v>
      </c>
      <c r="O96" s="18">
        <f t="shared" si="17"/>
        <v>127</v>
      </c>
      <c r="Q96" s="18">
        <f t="shared" si="18"/>
        <v>2.2999999999999998</v>
      </c>
      <c r="R96" s="36">
        <f t="shared" si="19"/>
        <v>29210</v>
      </c>
      <c r="S96" s="36" t="str">
        <f t="shared" si="20"/>
        <v/>
      </c>
      <c r="T96" s="38">
        <f t="shared" si="14"/>
        <v>29210</v>
      </c>
      <c r="U96" s="40">
        <f t="shared" si="26"/>
        <v>2186296</v>
      </c>
      <c r="V96" s="18">
        <f t="shared" si="21"/>
        <v>23000</v>
      </c>
      <c r="W96" s="18">
        <f t="shared" si="22"/>
        <v>1</v>
      </c>
      <c r="AG96" s="18">
        <f t="shared" si="15"/>
        <v>0</v>
      </c>
      <c r="AH96" s="18">
        <f t="shared" si="16"/>
        <v>1</v>
      </c>
      <c r="AI96" s="18">
        <f t="shared" si="23"/>
        <v>1</v>
      </c>
      <c r="AJ96" s="18">
        <f t="shared" si="24"/>
        <v>0</v>
      </c>
      <c r="AK96" s="18">
        <f t="shared" si="25"/>
        <v>0</v>
      </c>
    </row>
    <row r="97" spans="1:37" ht="20.100000000000001" customHeight="1">
      <c r="A97" s="33">
        <v>93</v>
      </c>
      <c r="B97" s="18" t="s">
        <v>84</v>
      </c>
      <c r="C97" s="18" t="s">
        <v>83</v>
      </c>
      <c r="D97" s="19" t="s">
        <v>184</v>
      </c>
      <c r="E97" s="55">
        <v>0.5</v>
      </c>
      <c r="F97" s="18">
        <v>172.279</v>
      </c>
      <c r="G97" s="18">
        <v>172.74700000000001</v>
      </c>
      <c r="H97" s="18">
        <v>2</v>
      </c>
      <c r="I97" s="18">
        <v>172.25899999999999</v>
      </c>
      <c r="J97" s="18">
        <v>172.767</v>
      </c>
      <c r="K97" s="18">
        <v>0.50800000000000001</v>
      </c>
      <c r="L97" s="18">
        <v>0.50800000000000001</v>
      </c>
      <c r="M97" s="18">
        <v>171.751</v>
      </c>
      <c r="N97" s="18" t="s">
        <v>204</v>
      </c>
      <c r="O97" s="18">
        <f t="shared" si="17"/>
        <v>50.8</v>
      </c>
      <c r="Q97" s="18">
        <f t="shared" si="18"/>
        <v>5.9</v>
      </c>
      <c r="R97" s="36">
        <f t="shared" si="19"/>
        <v>29972</v>
      </c>
      <c r="S97" s="36" t="str">
        <f t="shared" si="20"/>
        <v/>
      </c>
      <c r="T97" s="38">
        <f t="shared" si="14"/>
        <v>29972</v>
      </c>
      <c r="U97" s="40">
        <f t="shared" si="26"/>
        <v>2216268</v>
      </c>
      <c r="V97" s="18">
        <f t="shared" si="21"/>
        <v>59000</v>
      </c>
      <c r="W97" s="18">
        <f t="shared" si="22"/>
        <v>1</v>
      </c>
      <c r="AG97" s="18">
        <f t="shared" si="15"/>
        <v>0</v>
      </c>
      <c r="AH97" s="18">
        <f t="shared" si="16"/>
        <v>1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84</v>
      </c>
      <c r="C98" s="18" t="s">
        <v>84</v>
      </c>
      <c r="D98" s="19" t="s">
        <v>185</v>
      </c>
      <c r="E98" s="55">
        <v>0.5</v>
      </c>
      <c r="F98" s="18">
        <v>172.86500000000001</v>
      </c>
      <c r="G98" s="18">
        <v>172.137</v>
      </c>
      <c r="H98" s="18">
        <v>2</v>
      </c>
      <c r="I98" s="18">
        <v>172.88499999999999</v>
      </c>
      <c r="J98" s="18">
        <v>172.11699999999999</v>
      </c>
      <c r="K98" s="18">
        <v>0.76800000000000002</v>
      </c>
      <c r="L98" s="18">
        <v>0.76800000000000002</v>
      </c>
      <c r="M98" s="18">
        <v>173.65299999999999</v>
      </c>
      <c r="N98" s="18" t="s">
        <v>194</v>
      </c>
      <c r="P98" s="18">
        <f t="shared" si="27"/>
        <v>76.8</v>
      </c>
      <c r="Q98" s="18">
        <f t="shared" si="18"/>
        <v>3.9</v>
      </c>
      <c r="R98" s="36" t="str">
        <f t="shared" si="19"/>
        <v/>
      </c>
      <c r="S98" s="36">
        <f t="shared" si="20"/>
        <v>29952</v>
      </c>
      <c r="T98" s="38">
        <f t="shared" si="14"/>
        <v>-29952</v>
      </c>
      <c r="U98" s="40">
        <f t="shared" si="26"/>
        <v>2186316</v>
      </c>
      <c r="V98" s="18">
        <f t="shared" si="21"/>
        <v>39000</v>
      </c>
      <c r="W98" s="18">
        <f t="shared" si="22"/>
        <v>0</v>
      </c>
      <c r="AG98" s="18">
        <f t="shared" si="15"/>
        <v>1</v>
      </c>
      <c r="AH98" s="18">
        <f t="shared" si="16"/>
        <v>0</v>
      </c>
      <c r="AI98" s="18">
        <f t="shared" si="23"/>
        <v>0</v>
      </c>
      <c r="AJ98" s="18">
        <f t="shared" si="24"/>
        <v>1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84</v>
      </c>
      <c r="C99" s="18" t="s">
        <v>83</v>
      </c>
      <c r="D99" s="19" t="s">
        <v>186</v>
      </c>
      <c r="E99" s="55">
        <v>0.66666666666666663</v>
      </c>
      <c r="F99" s="18">
        <v>172.59700000000001</v>
      </c>
      <c r="G99" s="18">
        <v>172.92699999999999</v>
      </c>
      <c r="H99" s="18">
        <v>2</v>
      </c>
      <c r="I99" s="18">
        <v>172.577</v>
      </c>
      <c r="J99" s="18">
        <v>172.947</v>
      </c>
      <c r="K99" s="18">
        <v>0.37</v>
      </c>
      <c r="L99" s="18">
        <v>0.37</v>
      </c>
      <c r="M99" s="18">
        <v>172.20699999999999</v>
      </c>
      <c r="N99" s="18" t="s">
        <v>204</v>
      </c>
      <c r="O99" s="18">
        <f t="shared" si="17"/>
        <v>37</v>
      </c>
      <c r="Q99" s="18">
        <f t="shared" si="18"/>
        <v>8.1</v>
      </c>
      <c r="R99" s="36">
        <f t="shared" si="19"/>
        <v>29970</v>
      </c>
      <c r="S99" s="36" t="str">
        <f t="shared" si="20"/>
        <v/>
      </c>
      <c r="T99" s="38">
        <f t="shared" si="14"/>
        <v>29970</v>
      </c>
      <c r="U99" s="40">
        <f t="shared" si="26"/>
        <v>2216286</v>
      </c>
      <c r="V99" s="18">
        <f t="shared" si="21"/>
        <v>81000</v>
      </c>
      <c r="W99" s="18">
        <f t="shared" si="22"/>
        <v>1</v>
      </c>
      <c r="AG99" s="18">
        <f t="shared" si="15"/>
        <v>0</v>
      </c>
      <c r="AH99" s="18">
        <f t="shared" si="16"/>
        <v>1</v>
      </c>
      <c r="AI99" s="18">
        <f t="shared" si="23"/>
        <v>1</v>
      </c>
      <c r="AJ99" s="18">
        <f t="shared" si="24"/>
        <v>0</v>
      </c>
      <c r="AK99" s="18">
        <f t="shared" si="25"/>
        <v>0</v>
      </c>
    </row>
    <row r="100" spans="1:37" ht="20.100000000000001" customHeight="1">
      <c r="A100" s="33">
        <v>96</v>
      </c>
      <c r="B100" s="18" t="s">
        <v>84</v>
      </c>
      <c r="C100" s="18" t="s">
        <v>84</v>
      </c>
      <c r="D100" s="19" t="s">
        <v>187</v>
      </c>
      <c r="E100" s="55">
        <v>0.83333333333333337</v>
      </c>
      <c r="F100" s="18">
        <v>172.602</v>
      </c>
      <c r="G100" s="18">
        <v>172.21700000000001</v>
      </c>
      <c r="H100" s="18">
        <v>2</v>
      </c>
      <c r="I100" s="18">
        <v>172.62200000000001</v>
      </c>
      <c r="J100" s="18">
        <v>172.197</v>
      </c>
      <c r="K100" s="18">
        <v>0.42499999999999999</v>
      </c>
      <c r="L100" s="18">
        <v>0.42499999999999999</v>
      </c>
      <c r="M100" s="18">
        <v>173.047</v>
      </c>
      <c r="N100" s="18" t="s">
        <v>204</v>
      </c>
      <c r="O100" s="18">
        <f t="shared" si="17"/>
        <v>42.5</v>
      </c>
      <c r="Q100" s="18">
        <f t="shared" si="18"/>
        <v>7</v>
      </c>
      <c r="R100" s="36">
        <f t="shared" si="19"/>
        <v>29750</v>
      </c>
      <c r="S100" s="36" t="str">
        <f t="shared" si="20"/>
        <v/>
      </c>
      <c r="T100" s="38">
        <f t="shared" si="14"/>
        <v>29750</v>
      </c>
      <c r="U100" s="40">
        <f t="shared" si="26"/>
        <v>2246036</v>
      </c>
      <c r="V100" s="18">
        <f t="shared" si="21"/>
        <v>70000</v>
      </c>
      <c r="W100" s="18">
        <f t="shared" si="22"/>
        <v>1</v>
      </c>
      <c r="AG100" s="18">
        <f t="shared" si="15"/>
        <v>1</v>
      </c>
      <c r="AH100" s="18">
        <f t="shared" si="16"/>
        <v>0</v>
      </c>
      <c r="AI100" s="18">
        <f t="shared" si="23"/>
        <v>1</v>
      </c>
      <c r="AJ100" s="18">
        <f t="shared" si="24"/>
        <v>0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83</v>
      </c>
      <c r="C101" s="18" t="s">
        <v>84</v>
      </c>
      <c r="D101" s="19" t="s">
        <v>188</v>
      </c>
      <c r="E101" s="55">
        <v>0.83333333333333337</v>
      </c>
      <c r="F101" s="18">
        <v>170.49100000000001</v>
      </c>
      <c r="G101" s="18">
        <v>169.71199999999999</v>
      </c>
      <c r="H101" s="18">
        <v>2</v>
      </c>
      <c r="I101" s="58">
        <v>170.511</v>
      </c>
      <c r="J101" s="18">
        <v>169.69200000000001</v>
      </c>
      <c r="K101" s="18">
        <v>0.81799999999999995</v>
      </c>
      <c r="L101" s="18">
        <v>0.81799999999999995</v>
      </c>
      <c r="M101" s="58">
        <v>171.32900000000001</v>
      </c>
      <c r="N101" s="18" t="s">
        <v>204</v>
      </c>
      <c r="O101" s="18">
        <f t="shared" si="17"/>
        <v>81.8</v>
      </c>
      <c r="Q101" s="18">
        <f t="shared" si="18"/>
        <v>3.6</v>
      </c>
      <c r="R101" s="36">
        <f t="shared" si="19"/>
        <v>29448</v>
      </c>
      <c r="S101" s="36" t="str">
        <f t="shared" si="20"/>
        <v/>
      </c>
      <c r="T101" s="38">
        <f t="shared" si="14"/>
        <v>29448</v>
      </c>
      <c r="U101" s="40">
        <f t="shared" si="26"/>
        <v>2275484</v>
      </c>
      <c r="V101" s="18">
        <f t="shared" si="21"/>
        <v>36000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83</v>
      </c>
      <c r="C102" s="18" t="s">
        <v>83</v>
      </c>
      <c r="D102" s="19" t="s">
        <v>189</v>
      </c>
      <c r="E102" s="55">
        <v>0.5</v>
      </c>
      <c r="F102" s="18">
        <v>169.494</v>
      </c>
      <c r="G102" s="18">
        <v>170.48</v>
      </c>
      <c r="H102" s="18">
        <v>2</v>
      </c>
      <c r="I102" s="58">
        <v>169.47399999999999</v>
      </c>
      <c r="J102" s="18">
        <v>170.5</v>
      </c>
      <c r="K102" s="18">
        <v>1.026</v>
      </c>
      <c r="L102" s="18">
        <v>1.026</v>
      </c>
      <c r="M102" s="58">
        <v>168.44800000000001</v>
      </c>
      <c r="N102" s="18" t="s">
        <v>195</v>
      </c>
      <c r="Q102" s="18">
        <f t="shared" si="18"/>
        <v>2.9</v>
      </c>
      <c r="R102" s="36" t="str">
        <f t="shared" si="19"/>
        <v/>
      </c>
      <c r="S102" s="36" t="str">
        <f t="shared" si="20"/>
        <v/>
      </c>
      <c r="U102" s="40">
        <f t="shared" si="26"/>
        <v>2275484</v>
      </c>
      <c r="V102" s="18">
        <f t="shared" si="21"/>
        <v>29000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0</v>
      </c>
      <c r="AK102" s="18">
        <f t="shared" si="25"/>
        <v>1</v>
      </c>
    </row>
    <row r="103" spans="1:37" ht="20.100000000000001" customHeight="1">
      <c r="A103" s="33">
        <v>99</v>
      </c>
      <c r="B103" s="18" t="s">
        <v>83</v>
      </c>
      <c r="C103" s="18" t="s">
        <v>83</v>
      </c>
      <c r="D103" s="19" t="s">
        <v>190</v>
      </c>
      <c r="E103" s="55">
        <v>0.16666666666666666</v>
      </c>
      <c r="F103" s="18">
        <v>170.71199999999999</v>
      </c>
      <c r="G103" s="18">
        <v>171.51599999999999</v>
      </c>
      <c r="H103" s="18">
        <v>2</v>
      </c>
      <c r="I103" s="58">
        <v>170.69200000000001</v>
      </c>
      <c r="J103" s="18">
        <v>171.536</v>
      </c>
      <c r="K103" s="18">
        <v>0.84299999999999997</v>
      </c>
      <c r="L103" s="18">
        <v>0.84299999999999997</v>
      </c>
      <c r="M103" s="58">
        <v>169.84899999999999</v>
      </c>
      <c r="N103" s="18" t="s">
        <v>204</v>
      </c>
      <c r="O103" s="18">
        <f t="shared" si="17"/>
        <v>84.3</v>
      </c>
      <c r="Q103" s="18">
        <f t="shared" si="18"/>
        <v>3.5</v>
      </c>
      <c r="R103" s="36">
        <f t="shared" si="19"/>
        <v>29505</v>
      </c>
      <c r="S103" s="36" t="str">
        <f t="shared" si="20"/>
        <v/>
      </c>
      <c r="T103" s="38">
        <f t="shared" si="14"/>
        <v>29505</v>
      </c>
      <c r="U103" s="40">
        <f t="shared" si="26"/>
        <v>2304989</v>
      </c>
      <c r="V103" s="18">
        <f t="shared" si="21"/>
        <v>35000</v>
      </c>
      <c r="W103" s="18">
        <f t="shared" si="22"/>
        <v>1</v>
      </c>
      <c r="AG103" s="18">
        <f t="shared" si="15"/>
        <v>0</v>
      </c>
      <c r="AH103" s="18">
        <f t="shared" si="16"/>
        <v>1</v>
      </c>
      <c r="AI103" s="18">
        <f t="shared" si="23"/>
        <v>1</v>
      </c>
      <c r="AJ103" s="18">
        <f t="shared" si="24"/>
        <v>0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83</v>
      </c>
      <c r="C104" s="23" t="s">
        <v>83</v>
      </c>
      <c r="D104" s="22" t="s">
        <v>191</v>
      </c>
      <c r="E104" s="55">
        <v>0.66666666666666663</v>
      </c>
      <c r="F104" s="23">
        <v>170.47800000000001</v>
      </c>
      <c r="G104" s="23">
        <v>171.02699999999999</v>
      </c>
      <c r="H104" s="18">
        <v>2</v>
      </c>
      <c r="I104" s="58">
        <v>170.458</v>
      </c>
      <c r="J104" s="18">
        <v>171.047</v>
      </c>
      <c r="K104" s="18">
        <v>0.58799999999999997</v>
      </c>
      <c r="L104" s="18">
        <v>0.58799999999999997</v>
      </c>
      <c r="M104" s="58">
        <v>169.87</v>
      </c>
      <c r="N104" s="18" t="s">
        <v>195</v>
      </c>
      <c r="Q104" s="23">
        <f t="shared" si="18"/>
        <v>5.0999999999999996</v>
      </c>
      <c r="R104" s="36" t="str">
        <f t="shared" si="19"/>
        <v/>
      </c>
      <c r="S104" s="36" t="str">
        <f t="shared" si="20"/>
        <v/>
      </c>
      <c r="U104" s="44">
        <f t="shared" si="26"/>
        <v>2304989</v>
      </c>
      <c r="V104" s="18">
        <f t="shared" si="21"/>
        <v>51000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0</v>
      </c>
      <c r="AK104" s="18">
        <f t="shared" si="25"/>
        <v>1</v>
      </c>
    </row>
    <row r="105" spans="1:37" ht="20.100000000000001" customHeight="1">
      <c r="A105" s="18">
        <v>101</v>
      </c>
      <c r="B105" s="18" t="s">
        <v>84</v>
      </c>
      <c r="C105" s="18" t="s">
        <v>84</v>
      </c>
      <c r="D105" s="52" t="s">
        <v>192</v>
      </c>
      <c r="E105" s="55">
        <v>0.5</v>
      </c>
      <c r="F105" s="18">
        <v>170.31800000000001</v>
      </c>
      <c r="G105" s="18">
        <v>169.054</v>
      </c>
      <c r="H105" s="18">
        <v>2</v>
      </c>
      <c r="I105" s="58">
        <v>170.33799999999999</v>
      </c>
      <c r="J105" s="18">
        <v>169.03399999999999</v>
      </c>
      <c r="K105" s="18">
        <v>1.304</v>
      </c>
      <c r="L105" s="18">
        <v>1.304</v>
      </c>
      <c r="M105" s="58">
        <v>171.642</v>
      </c>
      <c r="N105" s="18" t="s">
        <v>204</v>
      </c>
      <c r="O105" s="18">
        <f t="shared" si="17"/>
        <v>130.4</v>
      </c>
      <c r="Q105" s="23">
        <f t="shared" si="18"/>
        <v>2.2999999999999998</v>
      </c>
      <c r="R105" s="36">
        <f t="shared" si="19"/>
        <v>29992</v>
      </c>
      <c r="S105" s="36" t="str">
        <f t="shared" si="20"/>
        <v/>
      </c>
      <c r="T105" s="38">
        <f>IF(W105=1,R105,S105*-1)</f>
        <v>29992</v>
      </c>
      <c r="U105" s="44">
        <f>U104+T105</f>
        <v>2334981</v>
      </c>
      <c r="V105" s="18">
        <f t="shared" si="21"/>
        <v>23000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83</v>
      </c>
      <c r="C106" s="18" t="s">
        <v>84</v>
      </c>
      <c r="D106" s="18" t="s">
        <v>193</v>
      </c>
      <c r="E106" s="55">
        <v>0.5</v>
      </c>
      <c r="F106" s="18">
        <v>169.23699999999999</v>
      </c>
      <c r="G106" s="18">
        <v>168.40299999999999</v>
      </c>
      <c r="H106" s="18">
        <v>2</v>
      </c>
      <c r="I106" s="18">
        <v>169.25700000000001</v>
      </c>
      <c r="J106" s="18">
        <v>168.38300000000001</v>
      </c>
      <c r="K106" s="18">
        <v>0.873</v>
      </c>
      <c r="L106" s="18">
        <v>0.873</v>
      </c>
      <c r="M106" s="18">
        <v>170.13</v>
      </c>
      <c r="N106" s="18" t="s">
        <v>204</v>
      </c>
      <c r="O106" s="18">
        <f t="shared" si="17"/>
        <v>87.3</v>
      </c>
      <c r="Q106" s="23">
        <f t="shared" si="18"/>
        <v>3.4</v>
      </c>
      <c r="R106" s="36">
        <f t="shared" si="19"/>
        <v>29682</v>
      </c>
      <c r="S106" s="36" t="str">
        <f t="shared" si="20"/>
        <v/>
      </c>
      <c r="T106" s="38">
        <f>IF(W106=1,R106,S106*-1)</f>
        <v>29682</v>
      </c>
      <c r="U106" s="44">
        <f>U105+T106</f>
        <v>2364663</v>
      </c>
      <c r="V106" s="18">
        <f t="shared" si="21"/>
        <v>34000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84</v>
      </c>
      <c r="C107" s="18" t="s">
        <v>84</v>
      </c>
      <c r="D107" s="18" t="s">
        <v>98</v>
      </c>
      <c r="E107" s="55">
        <v>0.66666666666666663</v>
      </c>
      <c r="F107" s="18">
        <v>180.85</v>
      </c>
      <c r="G107" s="18">
        <v>179.453</v>
      </c>
      <c r="H107" s="18">
        <v>2</v>
      </c>
      <c r="I107" s="18">
        <v>180.87</v>
      </c>
      <c r="J107" s="18">
        <v>179.43299999999999</v>
      </c>
      <c r="K107" s="18">
        <v>1.4370000000000001</v>
      </c>
      <c r="L107" s="18">
        <v>1.4370000000000001</v>
      </c>
      <c r="M107" s="18">
        <v>182.30699999999999</v>
      </c>
      <c r="N107" s="18" t="s">
        <v>204</v>
      </c>
      <c r="O107" s="18">
        <f t="shared" si="17"/>
        <v>143.69999999999999</v>
      </c>
      <c r="Q107" s="23">
        <f t="shared" si="18"/>
        <v>2</v>
      </c>
      <c r="R107" s="36">
        <f t="shared" si="19"/>
        <v>28740</v>
      </c>
      <c r="S107" s="36" t="str">
        <f t="shared" si="20"/>
        <v/>
      </c>
      <c r="T107" s="38">
        <f>IF(W107=1,R107,S107*-1)</f>
        <v>28740</v>
      </c>
      <c r="U107" s="44">
        <f>U106+T107</f>
        <v>2393403</v>
      </c>
      <c r="V107" s="18">
        <f t="shared" si="21"/>
        <v>20000</v>
      </c>
      <c r="W107" s="18">
        <f t="shared" si="22"/>
        <v>1</v>
      </c>
      <c r="AG107" s="18">
        <f>IF(C107="B",1,0)</f>
        <v>1</v>
      </c>
      <c r="AH107" s="18">
        <f>IF(C107="S",1,0)</f>
        <v>0</v>
      </c>
      <c r="AI107" s="18">
        <f>IF(N107="○",1,0)</f>
        <v>1</v>
      </c>
      <c r="AJ107" s="18">
        <f>IF(N107="X",1,0)</f>
        <v>0</v>
      </c>
      <c r="AK107" s="18">
        <f>IF(N107="C",1,0)</f>
        <v>0</v>
      </c>
    </row>
    <row r="108" spans="1:37" ht="20.100000000000001" customHeight="1">
      <c r="A108" s="27"/>
      <c r="E108" s="55"/>
      <c r="I108" s="58"/>
      <c r="M108" s="58"/>
      <c r="Q108" s="23"/>
      <c r="R108" s="36"/>
      <c r="S108" s="36"/>
      <c r="U108" s="44"/>
      <c r="AG108" s="18">
        <f>IF(C108="B",1,0)</f>
        <v>0</v>
      </c>
      <c r="AH108" s="18">
        <f>IF(C108="S",1,0)</f>
        <v>0</v>
      </c>
      <c r="AI108" s="18">
        <f>IF(N108="○",1,0)</f>
        <v>0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E109" s="55"/>
      <c r="Q109" s="23"/>
      <c r="R109" s="36"/>
      <c r="S109" s="36"/>
      <c r="U109" s="44"/>
      <c r="V109" s="23"/>
      <c r="AG109" s="18">
        <f>IF(C109="B",1,0)</f>
        <v>0</v>
      </c>
      <c r="AH109" s="18">
        <f>IF(C109="S",1,0)</f>
        <v>0</v>
      </c>
      <c r="AI109" s="18">
        <f>IF(N109="○",1,0)</f>
        <v>0</v>
      </c>
      <c r="AJ109" s="18">
        <f>IF(N109="X",1,0)</f>
        <v>0</v>
      </c>
      <c r="AK109" s="18">
        <f>IF(N109="C",1,0)</f>
        <v>0</v>
      </c>
    </row>
    <row r="110" spans="1:37" ht="20.100000000000001" customHeight="1">
      <c r="E110" s="55"/>
      <c r="O110" s="34"/>
      <c r="P110" s="34"/>
      <c r="Q110" s="34"/>
      <c r="T110" s="36"/>
      <c r="U110" s="34"/>
      <c r="V110" s="34"/>
      <c r="X110" s="34"/>
      <c r="Y110" s="34"/>
      <c r="Z110" s="34"/>
      <c r="AA110" s="18">
        <f>O110-P110</f>
        <v>0</v>
      </c>
      <c r="AG110" s="18">
        <f>SUM(AG5:AG109)</f>
        <v>52</v>
      </c>
      <c r="AH110" s="18">
        <f>SUM(AH5:AH109)</f>
        <v>51</v>
      </c>
      <c r="AI110" s="18">
        <f>SUM(AI5:AI109)</f>
        <v>72</v>
      </c>
      <c r="AJ110" s="18">
        <f>SUM(AJ5:AJ109)</f>
        <v>25</v>
      </c>
      <c r="AK110" s="18">
        <f>SUM(AK5:AK109)</f>
        <v>6</v>
      </c>
    </row>
    <row r="111" spans="1:37" ht="20.100000000000001" customHeight="1">
      <c r="E111" s="55"/>
      <c r="R111" s="36">
        <f>SUM(R5:R109)</f>
        <v>2127954</v>
      </c>
      <c r="S111" s="36">
        <f>SUM(S5:S109)</f>
        <v>734551</v>
      </c>
      <c r="T111" s="36">
        <f>SUM(T5:T109)</f>
        <v>1393403</v>
      </c>
    </row>
    <row r="112" spans="1:37" ht="20.100000000000001" customHeight="1">
      <c r="E112" s="55"/>
      <c r="S112" s="40">
        <f>R111-S111</f>
        <v>1393403</v>
      </c>
    </row>
    <row r="113" spans="5:20" ht="20.100000000000001" customHeight="1">
      <c r="E113" s="55"/>
    </row>
    <row r="114" spans="5:20" ht="20.100000000000001" customHeight="1">
      <c r="E114" s="55"/>
      <c r="O114" s="18">
        <f>MAX(O5:O109)</f>
        <v>197.2</v>
      </c>
      <c r="R114" s="40"/>
      <c r="S114" s="40"/>
      <c r="T114" s="40"/>
    </row>
    <row r="115" spans="5:20" ht="20.100000000000001" customHeight="1">
      <c r="E115" s="55"/>
    </row>
    <row r="116" spans="5:20" ht="20.100000000000001" customHeight="1">
      <c r="E116" s="55"/>
    </row>
    <row r="117" spans="5:20" ht="20.100000000000001" customHeight="1">
      <c r="E117" s="55"/>
    </row>
    <row r="118" spans="5:20" ht="20.100000000000001" customHeight="1">
      <c r="E118" s="55"/>
    </row>
    <row r="119" spans="5:20" ht="20.100000000000001" customHeight="1">
      <c r="E119" s="55"/>
    </row>
    <row r="120" spans="5:20" ht="20.100000000000001" customHeight="1">
      <c r="E120" s="55"/>
    </row>
    <row r="121" spans="5:20" ht="20.100000000000001" customHeight="1">
      <c r="E121" s="55"/>
    </row>
    <row r="122" spans="5:20" ht="20.100000000000001" customHeight="1">
      <c r="E122" s="55"/>
    </row>
    <row r="123" spans="5:20" ht="20.100000000000001" customHeight="1">
      <c r="E123" s="55"/>
    </row>
    <row r="124" spans="5:20" ht="20.100000000000001" customHeight="1">
      <c r="E124" s="55"/>
    </row>
    <row r="125" spans="5:20" ht="20.100000000000001" customHeight="1">
      <c r="E125" s="55"/>
    </row>
    <row r="126" spans="5:20" ht="20.100000000000001" customHeight="1">
      <c r="E126" s="55"/>
    </row>
    <row r="127" spans="5:20" ht="20.100000000000001" customHeight="1">
      <c r="E127" s="55"/>
    </row>
    <row r="128" spans="5:20" ht="20.100000000000001" customHeight="1">
      <c r="E128" s="55"/>
    </row>
    <row r="129" spans="5:5" ht="20.100000000000001" customHeight="1">
      <c r="E129" s="55"/>
    </row>
    <row r="130" spans="5:5" ht="20.100000000000001" customHeight="1">
      <c r="E130" s="55"/>
    </row>
    <row r="205" spans="23:23" ht="20.100000000000001" customHeight="1">
      <c r="W205" s="18">
        <f>IF(O205&gt;1,1,0)</f>
        <v>0</v>
      </c>
    </row>
    <row r="206" spans="23:23" ht="20.100000000000001" customHeight="1">
      <c r="W206" s="18">
        <f>IF(O206&gt;1,1,0)</f>
        <v>0</v>
      </c>
    </row>
  </sheetData>
  <mergeCells count="2">
    <mergeCell ref="AB15:AC15"/>
    <mergeCell ref="B3:B4"/>
  </mergeCells>
  <phoneticPr fontId="4"/>
  <printOptions horizontalCentered="1"/>
  <pageMargins left="0" right="0" top="0.23622047244094491" bottom="0.74803149606299213" header="0.39370078740157483" footer="0.31496062992125984"/>
  <pageSetup paperSize="9" scale="67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6"/>
  <sheetViews>
    <sheetView topLeftCell="K1" zoomScale="85" zoomScaleNormal="85" zoomScaleSheetLayoutView="100" workbookViewId="0">
      <selection activeCell="S32" sqref="S32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1" width="10.125" style="18" customWidth="1"/>
    <col min="12" max="12" width="10.125" style="18" bestFit="1" customWidth="1"/>
    <col min="13" max="13" width="9.375" style="18" bestFit="1" customWidth="1"/>
    <col min="14" max="14" width="7" style="18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196</v>
      </c>
      <c r="S1" s="45" t="s">
        <v>88</v>
      </c>
      <c r="T1" s="60">
        <v>1</v>
      </c>
      <c r="V1" s="18" t="s">
        <v>87</v>
      </c>
    </row>
    <row r="2" spans="1:37" ht="20.100000000000001" customHeight="1">
      <c r="D2" s="18" t="s">
        <v>197</v>
      </c>
      <c r="F2" s="18" t="s">
        <v>198</v>
      </c>
      <c r="Q2" s="18" t="s">
        <v>90</v>
      </c>
      <c r="S2" s="45" t="s">
        <v>62</v>
      </c>
      <c r="T2" s="59">
        <v>1000000</v>
      </c>
      <c r="V2" s="18" t="s">
        <v>63</v>
      </c>
    </row>
    <row r="3" spans="1:37" ht="20.100000000000001" customHeight="1">
      <c r="A3" s="31"/>
      <c r="B3" s="20"/>
      <c r="C3" s="20"/>
      <c r="D3" s="20"/>
      <c r="E3" s="56" t="s">
        <v>199</v>
      </c>
      <c r="F3" s="20" t="s">
        <v>39</v>
      </c>
      <c r="G3" s="20" t="s">
        <v>40</v>
      </c>
      <c r="H3" s="20" t="s">
        <v>200</v>
      </c>
      <c r="I3" s="26" t="s">
        <v>201</v>
      </c>
      <c r="J3" s="26" t="s">
        <v>201</v>
      </c>
      <c r="K3" s="20" t="s">
        <v>43</v>
      </c>
      <c r="L3" s="20" t="s">
        <v>42</v>
      </c>
      <c r="M3" s="20"/>
      <c r="N3" s="20"/>
      <c r="O3" s="20"/>
      <c r="P3" s="20"/>
      <c r="Q3" s="20" t="s">
        <v>89</v>
      </c>
      <c r="R3" s="20" t="s">
        <v>64</v>
      </c>
      <c r="S3" s="42"/>
      <c r="T3" s="43"/>
      <c r="U3" s="42"/>
      <c r="V3" s="20" t="s">
        <v>64</v>
      </c>
      <c r="W3" s="21" t="s">
        <v>71</v>
      </c>
    </row>
    <row r="4" spans="1:37" ht="20.100000000000001" customHeight="1">
      <c r="A4" s="32" t="s">
        <v>202</v>
      </c>
      <c r="B4" s="23" t="s">
        <v>82</v>
      </c>
      <c r="C4" s="28" t="s">
        <v>4</v>
      </c>
      <c r="D4" s="28" t="s">
        <v>5</v>
      </c>
      <c r="E4" s="28" t="s">
        <v>75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54</v>
      </c>
      <c r="M4" s="23" t="s">
        <v>41</v>
      </c>
      <c r="N4" s="23" t="s">
        <v>203</v>
      </c>
      <c r="O4" s="35" t="s">
        <v>6</v>
      </c>
      <c r="P4" s="35" t="s">
        <v>7</v>
      </c>
      <c r="Q4" s="35" t="s">
        <v>65</v>
      </c>
      <c r="R4" s="35" t="s">
        <v>67</v>
      </c>
      <c r="S4" s="35" t="s">
        <v>68</v>
      </c>
      <c r="T4" s="39" t="s">
        <v>66</v>
      </c>
      <c r="U4" s="35" t="s">
        <v>69</v>
      </c>
      <c r="V4" s="41">
        <v>0.03</v>
      </c>
      <c r="W4" s="37" t="s">
        <v>70</v>
      </c>
      <c r="X4" s="37"/>
      <c r="Y4" s="37"/>
      <c r="Z4" s="37"/>
      <c r="AG4" s="18" t="s">
        <v>38</v>
      </c>
      <c r="AH4" s="18" t="s">
        <v>57</v>
      </c>
      <c r="AI4" s="18" t="s">
        <v>56</v>
      </c>
      <c r="AJ4" s="18" t="s">
        <v>79</v>
      </c>
      <c r="AK4" s="18" t="s">
        <v>80</v>
      </c>
    </row>
    <row r="5" spans="1:37" ht="20.100000000000001" customHeight="1">
      <c r="A5" s="33">
        <v>1</v>
      </c>
      <c r="B5" s="18" t="s">
        <v>84</v>
      </c>
      <c r="C5" s="18" t="s">
        <v>84</v>
      </c>
      <c r="D5" s="19" t="s">
        <v>103</v>
      </c>
      <c r="E5" s="55">
        <v>0.33333333333333331</v>
      </c>
      <c r="F5" s="18">
        <v>193.136</v>
      </c>
      <c r="G5" s="18">
        <v>192.55500000000001</v>
      </c>
      <c r="H5" s="18">
        <v>2</v>
      </c>
      <c r="I5" s="18">
        <v>193.15600000000001</v>
      </c>
      <c r="J5" s="18">
        <v>192.535</v>
      </c>
      <c r="K5" s="18">
        <v>0.621</v>
      </c>
      <c r="L5" s="18">
        <v>0.93100000000000005</v>
      </c>
      <c r="M5" s="70">
        <v>194.08699999999999</v>
      </c>
      <c r="N5" s="18" t="s">
        <v>204</v>
      </c>
      <c r="O5" s="18">
        <f>ROUNDDOWN(L5*100,3)</f>
        <v>93.1</v>
      </c>
      <c r="Q5" s="18">
        <f>ROUNDDOWN(V5/10000,1)</f>
        <v>4.8</v>
      </c>
      <c r="R5" s="36">
        <f>IF(N5="○",ROUNDDOWN(L5*V5*$T$1,0),"")</f>
        <v>44688</v>
      </c>
      <c r="S5" s="36" t="str">
        <f>IF(N5="X",ROUNDDOWN(K5*V5*$T$1,0),"")</f>
        <v/>
      </c>
      <c r="T5" s="38">
        <f t="shared" ref="T5:T68" si="0">IF(W5=1,R5,S5*-1)</f>
        <v>44688</v>
      </c>
      <c r="U5" s="40">
        <f>T2+T5</f>
        <v>1044688</v>
      </c>
      <c r="V5" s="18">
        <f>ROUNDDOWN(((($T$2*$V$4)/(K5*10000))*10000)/$T$1,-3)</f>
        <v>48000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83</v>
      </c>
      <c r="C6" s="18" t="s">
        <v>84</v>
      </c>
      <c r="D6" s="19" t="s">
        <v>93</v>
      </c>
      <c r="E6" s="55">
        <v>0.16666666666666666</v>
      </c>
      <c r="F6" s="18">
        <v>192.375</v>
      </c>
      <c r="G6" s="18">
        <v>191.44300000000001</v>
      </c>
      <c r="H6" s="18">
        <v>2</v>
      </c>
      <c r="I6" s="58">
        <v>192.39500000000001</v>
      </c>
      <c r="J6" s="18">
        <v>191.423</v>
      </c>
      <c r="K6" s="18">
        <v>0.97199999999999998</v>
      </c>
      <c r="L6" s="18">
        <v>1.458</v>
      </c>
      <c r="M6" s="70">
        <v>193.85300000000001</v>
      </c>
      <c r="N6" s="18" t="s">
        <v>204</v>
      </c>
      <c r="O6" s="18">
        <f t="shared" ref="O6:O69" si="3">ROUNDDOWN(L6*100,3)</f>
        <v>145.80000000000001</v>
      </c>
      <c r="Q6" s="18">
        <f t="shared" ref="Q6:Q69" si="4">ROUNDDOWN(V6/10000,1)</f>
        <v>3</v>
      </c>
      <c r="R6" s="36">
        <f t="shared" ref="R6:R69" si="5">IF(N6="○",ROUNDDOWN(L6*V6*$T$1,0),"")</f>
        <v>43740</v>
      </c>
      <c r="S6" s="36" t="str">
        <f t="shared" ref="S6:S69" si="6">IF(N6="X",ROUNDDOWN(K6*V6*$T$1,0),"")</f>
        <v/>
      </c>
      <c r="T6" s="38">
        <f t="shared" si="0"/>
        <v>43740</v>
      </c>
      <c r="U6" s="40">
        <f>U5+T6</f>
        <v>1088428</v>
      </c>
      <c r="V6" s="18">
        <f t="shared" ref="V6:V69" si="7">ROUNDDOWN(((($T$2*$V$4)/(K6*10000))*10000)/$T$1,-3)</f>
        <v>30000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84</v>
      </c>
      <c r="C7" s="18" t="s">
        <v>83</v>
      </c>
      <c r="D7" s="19" t="s">
        <v>104</v>
      </c>
      <c r="E7" s="55">
        <v>0.33333333333333331</v>
      </c>
      <c r="F7" s="18">
        <v>192.899</v>
      </c>
      <c r="G7" s="18">
        <v>193.916</v>
      </c>
      <c r="H7" s="18">
        <v>2</v>
      </c>
      <c r="I7" s="18">
        <v>192.87899999999999</v>
      </c>
      <c r="J7" s="18">
        <v>193.93600000000001</v>
      </c>
      <c r="K7" s="18">
        <v>1.0569999999999999</v>
      </c>
      <c r="L7" s="18">
        <v>1.585</v>
      </c>
      <c r="M7" s="70">
        <v>191.29400000000001</v>
      </c>
      <c r="N7" s="18" t="s">
        <v>204</v>
      </c>
      <c r="O7" s="18">
        <f t="shared" si="3"/>
        <v>158.5</v>
      </c>
      <c r="Q7" s="18">
        <f t="shared" si="4"/>
        <v>2.8</v>
      </c>
      <c r="R7" s="36">
        <f t="shared" si="5"/>
        <v>44380</v>
      </c>
      <c r="S7" s="36" t="str">
        <f t="shared" si="6"/>
        <v/>
      </c>
      <c r="T7" s="38">
        <f t="shared" si="0"/>
        <v>44380</v>
      </c>
      <c r="U7" s="40">
        <f>U6+T7</f>
        <v>1132808</v>
      </c>
      <c r="V7" s="18">
        <f t="shared" si="7"/>
        <v>28000</v>
      </c>
      <c r="W7" s="18">
        <f t="shared" si="8"/>
        <v>1</v>
      </c>
      <c r="AG7" s="18">
        <f t="shared" si="1"/>
        <v>0</v>
      </c>
      <c r="AH7" s="18">
        <f t="shared" si="2"/>
        <v>1</v>
      </c>
      <c r="AI7" s="18">
        <f t="shared" si="9"/>
        <v>1</v>
      </c>
      <c r="AJ7" s="18">
        <f t="shared" si="10"/>
        <v>0</v>
      </c>
      <c r="AK7" s="18">
        <f t="shared" si="11"/>
        <v>0</v>
      </c>
    </row>
    <row r="8" spans="1:37" ht="20.100000000000001" customHeight="1">
      <c r="A8" s="33">
        <v>4</v>
      </c>
      <c r="B8" s="18" t="s">
        <v>83</v>
      </c>
      <c r="C8" s="18" t="s">
        <v>84</v>
      </c>
      <c r="D8" s="19" t="s">
        <v>105</v>
      </c>
      <c r="E8" s="55">
        <v>0.33333333333333331</v>
      </c>
      <c r="F8" s="18">
        <v>193.572</v>
      </c>
      <c r="G8" s="18">
        <v>192.40100000000001</v>
      </c>
      <c r="H8" s="18">
        <v>2</v>
      </c>
      <c r="I8" s="58">
        <v>193.59200000000001</v>
      </c>
      <c r="J8" s="18">
        <v>192.381</v>
      </c>
      <c r="K8" s="18">
        <v>1.2110000000000001</v>
      </c>
      <c r="L8" s="18">
        <v>1.8160000000000001</v>
      </c>
      <c r="M8" s="70">
        <v>195.40799999999999</v>
      </c>
      <c r="N8" s="18" t="s">
        <v>194</v>
      </c>
      <c r="P8" s="18">
        <f t="shared" ref="P6:P69" si="12">ROUNDDOWN(K8*100,3)</f>
        <v>121.1</v>
      </c>
      <c r="Q8" s="18">
        <f t="shared" si="4"/>
        <v>2.4</v>
      </c>
      <c r="R8" s="36" t="str">
        <f t="shared" si="5"/>
        <v/>
      </c>
      <c r="S8" s="36">
        <f>IF(N8="X",ROUNDDOWN(K8*V8*$T$1,0),"")</f>
        <v>29064</v>
      </c>
      <c r="T8" s="38">
        <f t="shared" si="0"/>
        <v>-29064</v>
      </c>
      <c r="U8" s="40">
        <f>U7+T8</f>
        <v>1103744</v>
      </c>
      <c r="V8" s="18">
        <f t="shared" si="7"/>
        <v>24000</v>
      </c>
      <c r="W8" s="18">
        <f t="shared" si="8"/>
        <v>0</v>
      </c>
      <c r="AG8" s="18">
        <f t="shared" si="1"/>
        <v>1</v>
      </c>
      <c r="AH8" s="18">
        <f t="shared" si="2"/>
        <v>0</v>
      </c>
      <c r="AI8" s="18">
        <f t="shared" si="9"/>
        <v>0</v>
      </c>
      <c r="AJ8" s="18">
        <f t="shared" si="10"/>
        <v>1</v>
      </c>
      <c r="AK8" s="18">
        <f t="shared" si="11"/>
        <v>0</v>
      </c>
    </row>
    <row r="9" spans="1:37" ht="20.100000000000001" customHeight="1">
      <c r="A9" s="33">
        <v>5</v>
      </c>
      <c r="B9" s="18" t="s">
        <v>84</v>
      </c>
      <c r="C9" s="18" t="s">
        <v>83</v>
      </c>
      <c r="D9" s="19" t="s">
        <v>106</v>
      </c>
      <c r="E9" s="55">
        <v>0.5</v>
      </c>
      <c r="F9" s="18">
        <v>193.03299999999999</v>
      </c>
      <c r="G9" s="18">
        <v>193.68600000000001</v>
      </c>
      <c r="H9" s="18">
        <v>2</v>
      </c>
      <c r="I9" s="58">
        <v>193.01300000000001</v>
      </c>
      <c r="J9" s="18">
        <v>193.70599999999999</v>
      </c>
      <c r="K9" s="18">
        <v>0.69199999999999995</v>
      </c>
      <c r="L9" s="18">
        <v>1.038</v>
      </c>
      <c r="M9" s="70">
        <v>191.97499999999999</v>
      </c>
      <c r="N9" s="18" t="s">
        <v>194</v>
      </c>
      <c r="P9" s="18">
        <f t="shared" si="12"/>
        <v>69.2</v>
      </c>
      <c r="Q9" s="18">
        <f t="shared" si="4"/>
        <v>4.3</v>
      </c>
      <c r="R9" s="36" t="str">
        <f t="shared" si="5"/>
        <v/>
      </c>
      <c r="S9" s="36">
        <f t="shared" si="6"/>
        <v>29756</v>
      </c>
      <c r="T9" s="38">
        <f>IF(W9=1,R9,S9*-1)</f>
        <v>-29756</v>
      </c>
      <c r="U9" s="40">
        <f t="shared" ref="U9:U72" si="13">U8+T9</f>
        <v>1073988</v>
      </c>
      <c r="V9" s="18">
        <f t="shared" si="7"/>
        <v>43000</v>
      </c>
      <c r="W9" s="18">
        <f t="shared" si="8"/>
        <v>0</v>
      </c>
      <c r="AG9" s="18">
        <f t="shared" si="1"/>
        <v>0</v>
      </c>
      <c r="AH9" s="18">
        <f t="shared" si="2"/>
        <v>1</v>
      </c>
      <c r="AI9" s="18">
        <f t="shared" si="9"/>
        <v>0</v>
      </c>
      <c r="AJ9" s="18">
        <f t="shared" si="10"/>
        <v>1</v>
      </c>
      <c r="AK9" s="18">
        <f t="shared" si="11"/>
        <v>0</v>
      </c>
    </row>
    <row r="10" spans="1:37" ht="20.100000000000001" customHeight="1">
      <c r="A10" s="33">
        <v>6</v>
      </c>
      <c r="B10" s="18" t="s">
        <v>84</v>
      </c>
      <c r="C10" s="18" t="s">
        <v>84</v>
      </c>
      <c r="D10" s="19" t="s">
        <v>107</v>
      </c>
      <c r="E10" s="55">
        <v>0.5</v>
      </c>
      <c r="F10" s="18">
        <v>192.57</v>
      </c>
      <c r="G10" s="18">
        <v>190.887</v>
      </c>
      <c r="H10" s="18">
        <v>2</v>
      </c>
      <c r="I10" s="18">
        <v>192.59</v>
      </c>
      <c r="J10" s="18">
        <v>190.86699999999999</v>
      </c>
      <c r="K10" s="18">
        <v>1.7230000000000001</v>
      </c>
      <c r="L10" s="18">
        <v>2.5840000000000001</v>
      </c>
      <c r="M10" s="70">
        <v>195.17400000000001</v>
      </c>
      <c r="N10" s="18" t="s">
        <v>204</v>
      </c>
      <c r="O10" s="18">
        <f t="shared" si="3"/>
        <v>258.39999999999998</v>
      </c>
      <c r="Q10" s="18">
        <f t="shared" si="4"/>
        <v>1.7</v>
      </c>
      <c r="R10" s="36">
        <f t="shared" si="5"/>
        <v>43928</v>
      </c>
      <c r="S10" s="36" t="str">
        <f t="shared" si="6"/>
        <v/>
      </c>
      <c r="T10" s="38">
        <f t="shared" si="0"/>
        <v>43928</v>
      </c>
      <c r="U10" s="40">
        <f t="shared" si="13"/>
        <v>1117916</v>
      </c>
      <c r="V10" s="18">
        <f t="shared" si="7"/>
        <v>17000</v>
      </c>
      <c r="W10" s="18">
        <f t="shared" si="8"/>
        <v>1</v>
      </c>
      <c r="AG10" s="18">
        <f t="shared" si="1"/>
        <v>1</v>
      </c>
      <c r="AH10" s="18">
        <f t="shared" si="2"/>
        <v>0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83</v>
      </c>
      <c r="C11" s="18" t="s">
        <v>83</v>
      </c>
      <c r="D11" s="19" t="s">
        <v>108</v>
      </c>
      <c r="E11" s="55">
        <v>0.5</v>
      </c>
      <c r="F11" s="18">
        <v>191.65</v>
      </c>
      <c r="G11" s="18">
        <v>192.32499999999999</v>
      </c>
      <c r="H11" s="18">
        <v>2</v>
      </c>
      <c r="I11" s="18">
        <v>191.63</v>
      </c>
      <c r="J11" s="18">
        <v>192.345</v>
      </c>
      <c r="K11" s="18">
        <v>0.71499999999999997</v>
      </c>
      <c r="L11" s="18">
        <v>1.0720000000000001</v>
      </c>
      <c r="M11" s="70">
        <v>190.55799999999999</v>
      </c>
      <c r="N11" s="18" t="s">
        <v>204</v>
      </c>
      <c r="O11" s="18">
        <f t="shared" si="3"/>
        <v>107.2</v>
      </c>
      <c r="Q11" s="18">
        <f t="shared" si="4"/>
        <v>4.0999999999999996</v>
      </c>
      <c r="R11" s="36">
        <f t="shared" si="5"/>
        <v>43952</v>
      </c>
      <c r="S11" s="36" t="str">
        <f t="shared" si="6"/>
        <v/>
      </c>
      <c r="T11" s="38">
        <f t="shared" si="0"/>
        <v>43952</v>
      </c>
      <c r="U11" s="40">
        <f t="shared" si="13"/>
        <v>1161868</v>
      </c>
      <c r="V11" s="18">
        <f t="shared" si="7"/>
        <v>41000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83</v>
      </c>
      <c r="C12" s="18" t="s">
        <v>83</v>
      </c>
      <c r="D12" s="19" t="s">
        <v>109</v>
      </c>
      <c r="E12" s="55">
        <v>0.5</v>
      </c>
      <c r="F12" s="18">
        <v>192.09100000000001</v>
      </c>
      <c r="G12" s="18">
        <v>192.90199999999999</v>
      </c>
      <c r="H12" s="18">
        <v>2</v>
      </c>
      <c r="I12" s="18">
        <v>192.071</v>
      </c>
      <c r="J12" s="18">
        <v>192.922</v>
      </c>
      <c r="K12" s="18">
        <v>0.85</v>
      </c>
      <c r="L12" s="18">
        <v>1.2749999999999999</v>
      </c>
      <c r="M12" s="70">
        <v>190.79599999999999</v>
      </c>
      <c r="N12" s="18" t="s">
        <v>204</v>
      </c>
      <c r="O12" s="18">
        <f t="shared" si="3"/>
        <v>127.5</v>
      </c>
      <c r="Q12" s="18">
        <f t="shared" si="4"/>
        <v>3.5</v>
      </c>
      <c r="R12" s="36">
        <f t="shared" si="5"/>
        <v>44625</v>
      </c>
      <c r="S12" s="36" t="str">
        <f t="shared" si="6"/>
        <v/>
      </c>
      <c r="T12" s="38">
        <f t="shared" si="0"/>
        <v>44625</v>
      </c>
      <c r="U12" s="40">
        <f t="shared" si="13"/>
        <v>1206493</v>
      </c>
      <c r="V12" s="18">
        <f t="shared" si="7"/>
        <v>35000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84</v>
      </c>
      <c r="C13" s="18" t="s">
        <v>83</v>
      </c>
      <c r="D13" s="19" t="s">
        <v>110</v>
      </c>
      <c r="E13" s="55">
        <v>0.66666666666666663</v>
      </c>
      <c r="F13" s="18">
        <v>194.58099999999999</v>
      </c>
      <c r="G13" s="18">
        <v>195.369</v>
      </c>
      <c r="H13" s="18">
        <v>2</v>
      </c>
      <c r="I13" s="18">
        <v>194.56100000000001</v>
      </c>
      <c r="J13" s="18">
        <v>195.38900000000001</v>
      </c>
      <c r="K13" s="18">
        <v>0.82799999999999996</v>
      </c>
      <c r="L13" s="18">
        <v>1.242</v>
      </c>
      <c r="M13" s="70">
        <v>193.31899999999999</v>
      </c>
      <c r="N13" s="18" t="s">
        <v>195</v>
      </c>
      <c r="Q13" s="18">
        <f t="shared" si="4"/>
        <v>3.6</v>
      </c>
      <c r="R13" s="36" t="str">
        <f t="shared" si="5"/>
        <v/>
      </c>
      <c r="S13" s="36" t="str">
        <f t="shared" si="6"/>
        <v/>
      </c>
      <c r="U13" s="40">
        <f t="shared" si="13"/>
        <v>1206493</v>
      </c>
      <c r="V13" s="18">
        <f t="shared" si="7"/>
        <v>36000</v>
      </c>
      <c r="W13" s="18">
        <f t="shared" si="8"/>
        <v>0</v>
      </c>
      <c r="AG13" s="18">
        <f t="shared" si="1"/>
        <v>0</v>
      </c>
      <c r="AH13" s="18">
        <f t="shared" si="2"/>
        <v>1</v>
      </c>
      <c r="AI13" s="18">
        <f t="shared" si="9"/>
        <v>0</v>
      </c>
      <c r="AJ13" s="18">
        <f t="shared" si="10"/>
        <v>0</v>
      </c>
      <c r="AK13" s="18">
        <f t="shared" si="11"/>
        <v>1</v>
      </c>
    </row>
    <row r="14" spans="1:37" ht="20.100000000000001" customHeight="1" thickBot="1">
      <c r="A14" s="33">
        <v>10</v>
      </c>
      <c r="B14" s="18" t="s">
        <v>84</v>
      </c>
      <c r="C14" s="18" t="s">
        <v>84</v>
      </c>
      <c r="D14" s="19" t="s">
        <v>111</v>
      </c>
      <c r="E14" s="55">
        <v>0.66666666666666663</v>
      </c>
      <c r="F14" s="18">
        <v>192.399</v>
      </c>
      <c r="G14" s="18">
        <v>191.43199999999999</v>
      </c>
      <c r="H14" s="18">
        <v>2</v>
      </c>
      <c r="I14" s="18">
        <v>192.41900000000001</v>
      </c>
      <c r="J14" s="18">
        <v>191.41200000000001</v>
      </c>
      <c r="K14" s="18">
        <v>1.0069999999999999</v>
      </c>
      <c r="L14" s="18">
        <v>1.51</v>
      </c>
      <c r="M14" s="70">
        <v>193.929</v>
      </c>
      <c r="N14" s="18" t="s">
        <v>204</v>
      </c>
      <c r="O14" s="18">
        <f t="shared" si="3"/>
        <v>151</v>
      </c>
      <c r="Q14" s="18">
        <f t="shared" si="4"/>
        <v>2.9</v>
      </c>
      <c r="R14" s="36">
        <f t="shared" si="5"/>
        <v>43790</v>
      </c>
      <c r="S14" s="36" t="str">
        <f t="shared" si="6"/>
        <v/>
      </c>
      <c r="T14" s="38">
        <f t="shared" si="0"/>
        <v>43790</v>
      </c>
      <c r="U14" s="40">
        <f t="shared" si="13"/>
        <v>1250283</v>
      </c>
      <c r="V14" s="18">
        <f t="shared" si="7"/>
        <v>29000</v>
      </c>
      <c r="W14" s="18">
        <f>IF(O14&gt;1,1,0)</f>
        <v>1</v>
      </c>
      <c r="AB14" s="17" t="s">
        <v>50</v>
      </c>
      <c r="AC14" s="17" t="s">
        <v>205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83</v>
      </c>
      <c r="C15" s="18" t="s">
        <v>83</v>
      </c>
      <c r="D15" s="19" t="s">
        <v>112</v>
      </c>
      <c r="E15" s="55">
        <v>0.16666666666666666</v>
      </c>
      <c r="F15" s="18">
        <v>189.28700000000001</v>
      </c>
      <c r="G15" s="18">
        <v>191.607</v>
      </c>
      <c r="H15" s="18">
        <v>2</v>
      </c>
      <c r="I15" s="58">
        <v>189.267</v>
      </c>
      <c r="J15" s="18">
        <v>191.62700000000001</v>
      </c>
      <c r="K15" s="18">
        <v>2.36</v>
      </c>
      <c r="L15" s="18">
        <v>3.54</v>
      </c>
      <c r="M15" s="70">
        <v>185.727</v>
      </c>
      <c r="N15" s="18" t="s">
        <v>194</v>
      </c>
      <c r="P15" s="18">
        <f t="shared" si="12"/>
        <v>236</v>
      </c>
      <c r="Q15" s="18">
        <f t="shared" si="4"/>
        <v>1.2</v>
      </c>
      <c r="R15" s="36" t="str">
        <f t="shared" si="5"/>
        <v/>
      </c>
      <c r="S15" s="36">
        <f t="shared" si="6"/>
        <v>28320</v>
      </c>
      <c r="T15" s="38">
        <f t="shared" si="0"/>
        <v>-28320</v>
      </c>
      <c r="U15" s="40">
        <f t="shared" si="13"/>
        <v>1221963</v>
      </c>
      <c r="V15" s="18">
        <f t="shared" si="7"/>
        <v>12000</v>
      </c>
      <c r="W15" s="18">
        <f t="shared" si="8"/>
        <v>0</v>
      </c>
      <c r="AB15" s="64" t="s">
        <v>8</v>
      </c>
      <c r="AC15" s="65"/>
      <c r="AG15" s="18">
        <f t="shared" si="1"/>
        <v>0</v>
      </c>
      <c r="AH15" s="18">
        <f t="shared" si="2"/>
        <v>1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84</v>
      </c>
      <c r="C16" s="18" t="s">
        <v>84</v>
      </c>
      <c r="D16" s="19" t="s">
        <v>113</v>
      </c>
      <c r="E16" s="55">
        <v>0.5</v>
      </c>
      <c r="F16" s="18">
        <v>191.63300000000001</v>
      </c>
      <c r="G16" s="18">
        <v>190.714</v>
      </c>
      <c r="H16" s="18">
        <v>2</v>
      </c>
      <c r="I16" s="18">
        <v>191.65299999999999</v>
      </c>
      <c r="J16" s="18">
        <v>190.69399999999999</v>
      </c>
      <c r="K16" s="18">
        <v>0.95899999999999996</v>
      </c>
      <c r="L16" s="18">
        <v>1.4379999999999999</v>
      </c>
      <c r="M16" s="70">
        <v>193.09100000000001</v>
      </c>
      <c r="N16" s="18" t="s">
        <v>194</v>
      </c>
      <c r="P16" s="18">
        <f t="shared" si="12"/>
        <v>95.9</v>
      </c>
      <c r="Q16" s="18">
        <f t="shared" si="4"/>
        <v>3.1</v>
      </c>
      <c r="R16" s="36" t="str">
        <f t="shared" si="5"/>
        <v/>
      </c>
      <c r="S16" s="36">
        <f t="shared" si="6"/>
        <v>29729</v>
      </c>
      <c r="T16" s="38">
        <f t="shared" si="0"/>
        <v>-29729</v>
      </c>
      <c r="U16" s="40">
        <f t="shared" si="13"/>
        <v>1192234</v>
      </c>
      <c r="V16" s="18">
        <f t="shared" si="7"/>
        <v>31000</v>
      </c>
      <c r="W16" s="18">
        <f t="shared" si="8"/>
        <v>0</v>
      </c>
      <c r="AB16" s="7" t="s">
        <v>9</v>
      </c>
      <c r="AC16" s="10" t="s">
        <v>207</v>
      </c>
      <c r="AG16" s="18">
        <f t="shared" si="1"/>
        <v>1</v>
      </c>
      <c r="AH16" s="18">
        <f t="shared" si="2"/>
        <v>0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84</v>
      </c>
      <c r="C17" s="18" t="s">
        <v>84</v>
      </c>
      <c r="D17" s="19" t="s">
        <v>94</v>
      </c>
      <c r="E17" s="55">
        <v>0.33333333333333331</v>
      </c>
      <c r="F17" s="18">
        <v>189.89099999999999</v>
      </c>
      <c r="G17" s="18">
        <v>189.119</v>
      </c>
      <c r="H17" s="18">
        <v>2</v>
      </c>
      <c r="I17" s="18">
        <v>189.911</v>
      </c>
      <c r="J17" s="18">
        <v>189.09899999999999</v>
      </c>
      <c r="K17" s="18">
        <v>0.81200000000000006</v>
      </c>
      <c r="L17" s="18">
        <v>1.218</v>
      </c>
      <c r="M17" s="70">
        <v>191.12899999999999</v>
      </c>
      <c r="N17" s="18" t="s">
        <v>204</v>
      </c>
      <c r="O17" s="18">
        <f t="shared" si="3"/>
        <v>121.8</v>
      </c>
      <c r="Q17" s="18">
        <f t="shared" si="4"/>
        <v>3.6</v>
      </c>
      <c r="R17" s="36">
        <f t="shared" si="5"/>
        <v>43848</v>
      </c>
      <c r="S17" s="36" t="str">
        <f t="shared" si="6"/>
        <v/>
      </c>
      <c r="T17" s="38">
        <f t="shared" si="0"/>
        <v>43848</v>
      </c>
      <c r="U17" s="40">
        <f t="shared" si="13"/>
        <v>1236082</v>
      </c>
      <c r="V17" s="18">
        <f t="shared" si="7"/>
        <v>36000</v>
      </c>
      <c r="W17" s="18">
        <f t="shared" si="8"/>
        <v>1</v>
      </c>
      <c r="AB17" s="8" t="s">
        <v>10</v>
      </c>
      <c r="AC17" s="11">
        <f>AG110</f>
        <v>52</v>
      </c>
      <c r="AG17" s="18">
        <f t="shared" si="1"/>
        <v>1</v>
      </c>
      <c r="AH17" s="18">
        <f t="shared" si="2"/>
        <v>0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84</v>
      </c>
      <c r="C18" s="18" t="s">
        <v>84</v>
      </c>
      <c r="D18" s="19" t="s">
        <v>114</v>
      </c>
      <c r="E18" s="55">
        <v>0.66666666666666663</v>
      </c>
      <c r="F18" s="18">
        <v>189.69399999999999</v>
      </c>
      <c r="G18" s="18">
        <v>188.857</v>
      </c>
      <c r="H18" s="18">
        <v>2</v>
      </c>
      <c r="I18" s="58">
        <v>189.714</v>
      </c>
      <c r="J18" s="18">
        <v>188.83699999999999</v>
      </c>
      <c r="K18" s="18">
        <v>0.877</v>
      </c>
      <c r="L18" s="18">
        <v>1.3149999999999999</v>
      </c>
      <c r="M18" s="70">
        <v>191.029</v>
      </c>
      <c r="N18" s="18" t="s">
        <v>204</v>
      </c>
      <c r="O18" s="18">
        <f t="shared" si="3"/>
        <v>131.5</v>
      </c>
      <c r="Q18" s="18">
        <f t="shared" si="4"/>
        <v>3.4</v>
      </c>
      <c r="R18" s="36">
        <f t="shared" si="5"/>
        <v>44710</v>
      </c>
      <c r="S18" s="36" t="str">
        <f t="shared" si="6"/>
        <v/>
      </c>
      <c r="T18" s="38">
        <f t="shared" si="0"/>
        <v>44710</v>
      </c>
      <c r="U18" s="40">
        <f t="shared" si="13"/>
        <v>1280792</v>
      </c>
      <c r="V18" s="18">
        <f t="shared" si="7"/>
        <v>34000</v>
      </c>
      <c r="W18" s="18">
        <f t="shared" si="8"/>
        <v>1</v>
      </c>
      <c r="AB18" s="8" t="s">
        <v>11</v>
      </c>
      <c r="AC18" s="11">
        <f>AH110</f>
        <v>51</v>
      </c>
      <c r="AG18" s="18">
        <f t="shared" si="1"/>
        <v>1</v>
      </c>
      <c r="AH18" s="18">
        <f t="shared" si="2"/>
        <v>0</v>
      </c>
      <c r="AI18" s="18">
        <f t="shared" si="9"/>
        <v>1</v>
      </c>
      <c r="AJ18" s="18">
        <f t="shared" si="10"/>
        <v>0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84</v>
      </c>
      <c r="C19" s="18" t="s">
        <v>84</v>
      </c>
      <c r="D19" s="19" t="s">
        <v>115</v>
      </c>
      <c r="E19" s="55">
        <v>0.33333333333333331</v>
      </c>
      <c r="F19" s="18">
        <v>189.44200000000001</v>
      </c>
      <c r="G19" s="18">
        <v>187.93899999999999</v>
      </c>
      <c r="H19" s="18">
        <v>2</v>
      </c>
      <c r="I19" s="58">
        <v>189.46199999999999</v>
      </c>
      <c r="J19" s="18">
        <v>187.91900000000001</v>
      </c>
      <c r="K19" s="18">
        <v>1.542</v>
      </c>
      <c r="L19" s="18">
        <v>2.3130000000000002</v>
      </c>
      <c r="M19" s="70">
        <v>191.77500000000001</v>
      </c>
      <c r="N19" s="18" t="s">
        <v>194</v>
      </c>
      <c r="P19" s="18">
        <f t="shared" si="12"/>
        <v>154.19999999999999</v>
      </c>
      <c r="Q19" s="18">
        <f t="shared" si="4"/>
        <v>1.9</v>
      </c>
      <c r="R19" s="36" t="str">
        <f t="shared" si="5"/>
        <v/>
      </c>
      <c r="S19" s="36">
        <f t="shared" si="6"/>
        <v>29298</v>
      </c>
      <c r="T19" s="38">
        <f t="shared" si="0"/>
        <v>-29298</v>
      </c>
      <c r="U19" s="40">
        <f t="shared" si="13"/>
        <v>1251494</v>
      </c>
      <c r="V19" s="18">
        <f t="shared" si="7"/>
        <v>19000</v>
      </c>
      <c r="W19" s="18">
        <f t="shared" si="8"/>
        <v>0</v>
      </c>
      <c r="AB19" s="8" t="s">
        <v>12</v>
      </c>
      <c r="AC19" s="11">
        <f>SUM(AC17:AC18)</f>
        <v>103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1</v>
      </c>
      <c r="AK19" s="18">
        <f t="shared" si="11"/>
        <v>0</v>
      </c>
    </row>
    <row r="20" spans="1:37" ht="20.100000000000001" customHeight="1">
      <c r="A20" s="33">
        <v>16</v>
      </c>
      <c r="B20" s="18" t="s">
        <v>83</v>
      </c>
      <c r="C20" s="18" t="s">
        <v>83</v>
      </c>
      <c r="D20" s="19" t="s">
        <v>116</v>
      </c>
      <c r="E20" s="55">
        <v>0.33333333333333331</v>
      </c>
      <c r="F20" s="18">
        <v>186.381</v>
      </c>
      <c r="G20" s="18">
        <v>187.95599999999999</v>
      </c>
      <c r="H20" s="18">
        <v>2</v>
      </c>
      <c r="I20" s="58">
        <v>186.36099999999999</v>
      </c>
      <c r="J20" s="18">
        <v>187.976</v>
      </c>
      <c r="K20" s="18">
        <v>1.615</v>
      </c>
      <c r="L20" s="18">
        <v>2.4220000000000002</v>
      </c>
      <c r="M20" s="70">
        <v>183.93899999999999</v>
      </c>
      <c r="N20" s="18" t="s">
        <v>194</v>
      </c>
      <c r="P20" s="18">
        <f t="shared" si="12"/>
        <v>161.5</v>
      </c>
      <c r="Q20" s="18">
        <f t="shared" si="4"/>
        <v>1.8</v>
      </c>
      <c r="R20" s="36" t="str">
        <f t="shared" si="5"/>
        <v/>
      </c>
      <c r="S20" s="36">
        <f t="shared" si="6"/>
        <v>29070</v>
      </c>
      <c r="T20" s="38">
        <f t="shared" si="0"/>
        <v>-29070</v>
      </c>
      <c r="U20" s="40">
        <f t="shared" si="13"/>
        <v>1222424</v>
      </c>
      <c r="V20" s="18">
        <f t="shared" si="7"/>
        <v>18000</v>
      </c>
      <c r="W20" s="18">
        <f t="shared" si="8"/>
        <v>0</v>
      </c>
      <c r="AB20" s="8" t="s">
        <v>13</v>
      </c>
      <c r="AC20" s="11">
        <f>AI110</f>
        <v>63</v>
      </c>
      <c r="AG20" s="18">
        <f t="shared" si="1"/>
        <v>0</v>
      </c>
      <c r="AH20" s="18">
        <f t="shared" si="2"/>
        <v>1</v>
      </c>
      <c r="AI20" s="18">
        <f t="shared" si="9"/>
        <v>0</v>
      </c>
      <c r="AJ20" s="18">
        <f t="shared" si="10"/>
        <v>1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84</v>
      </c>
      <c r="C21" s="18" t="s">
        <v>84</v>
      </c>
      <c r="D21" s="19" t="s">
        <v>117</v>
      </c>
      <c r="E21" s="55">
        <v>0.5</v>
      </c>
      <c r="F21" s="18">
        <v>186.029</v>
      </c>
      <c r="G21" s="18">
        <v>184.56399999999999</v>
      </c>
      <c r="H21" s="18">
        <v>2</v>
      </c>
      <c r="I21" s="58">
        <v>186.04900000000001</v>
      </c>
      <c r="J21" s="18">
        <v>184.54400000000001</v>
      </c>
      <c r="K21" s="18">
        <v>1.5049999999999999</v>
      </c>
      <c r="L21" s="18">
        <v>2.2570000000000001</v>
      </c>
      <c r="M21" s="70">
        <v>188.30600000000001</v>
      </c>
      <c r="N21" s="18" t="s">
        <v>204</v>
      </c>
      <c r="O21" s="18">
        <f t="shared" si="3"/>
        <v>225.7</v>
      </c>
      <c r="Q21" s="18">
        <f t="shared" si="4"/>
        <v>1.9</v>
      </c>
      <c r="R21" s="36">
        <f t="shared" si="5"/>
        <v>42883</v>
      </c>
      <c r="S21" s="36" t="str">
        <f t="shared" si="6"/>
        <v/>
      </c>
      <c r="T21" s="38">
        <f t="shared" si="0"/>
        <v>42883</v>
      </c>
      <c r="U21" s="40">
        <f t="shared" si="13"/>
        <v>1265307</v>
      </c>
      <c r="V21" s="18">
        <f t="shared" si="7"/>
        <v>19000</v>
      </c>
      <c r="W21" s="18">
        <f t="shared" si="8"/>
        <v>1</v>
      </c>
      <c r="AB21" s="8" t="s">
        <v>14</v>
      </c>
      <c r="AC21" s="12">
        <f>AJ110</f>
        <v>34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84</v>
      </c>
      <c r="C22" s="18" t="s">
        <v>84</v>
      </c>
      <c r="D22" s="19" t="s">
        <v>118</v>
      </c>
      <c r="E22" s="55">
        <v>0.33333333333333331</v>
      </c>
      <c r="F22" s="18">
        <v>184.136</v>
      </c>
      <c r="G22" s="18">
        <v>182.55099999999999</v>
      </c>
      <c r="H22" s="18">
        <v>2</v>
      </c>
      <c r="I22" s="58">
        <v>184.15600000000001</v>
      </c>
      <c r="J22" s="18">
        <v>182.53100000000001</v>
      </c>
      <c r="K22" s="18">
        <v>1.625</v>
      </c>
      <c r="L22" s="18">
        <v>2.4369999999999998</v>
      </c>
      <c r="M22" s="70">
        <v>186.59299999999999</v>
      </c>
      <c r="N22" s="18" t="s">
        <v>194</v>
      </c>
      <c r="P22" s="18">
        <f t="shared" si="12"/>
        <v>162.5</v>
      </c>
      <c r="Q22" s="18">
        <f t="shared" si="4"/>
        <v>1.8</v>
      </c>
      <c r="R22" s="36" t="str">
        <f t="shared" si="5"/>
        <v/>
      </c>
      <c r="S22" s="36">
        <f t="shared" si="6"/>
        <v>29250</v>
      </c>
      <c r="T22" s="38">
        <f t="shared" si="0"/>
        <v>-29250</v>
      </c>
      <c r="U22" s="40">
        <f t="shared" si="13"/>
        <v>1236057</v>
      </c>
      <c r="V22" s="18">
        <f t="shared" si="7"/>
        <v>18000</v>
      </c>
      <c r="W22" s="18">
        <f t="shared" si="8"/>
        <v>0</v>
      </c>
      <c r="AB22" s="8" t="s">
        <v>15</v>
      </c>
      <c r="AC22" s="11" t="s">
        <v>48</v>
      </c>
      <c r="AG22" s="18">
        <f t="shared" si="1"/>
        <v>1</v>
      </c>
      <c r="AH22" s="18">
        <f t="shared" si="2"/>
        <v>0</v>
      </c>
      <c r="AI22" s="18">
        <f t="shared" si="9"/>
        <v>0</v>
      </c>
      <c r="AJ22" s="18">
        <f t="shared" si="10"/>
        <v>1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84</v>
      </c>
      <c r="C23" s="18" t="s">
        <v>84</v>
      </c>
      <c r="D23" s="19" t="s">
        <v>119</v>
      </c>
      <c r="E23" s="55">
        <v>0.5</v>
      </c>
      <c r="F23" s="18">
        <v>182.114</v>
      </c>
      <c r="G23" s="18">
        <v>180.97399999999999</v>
      </c>
      <c r="H23" s="18">
        <v>2</v>
      </c>
      <c r="I23" s="58">
        <v>182.13399999999999</v>
      </c>
      <c r="J23" s="18">
        <v>180.95400000000001</v>
      </c>
      <c r="K23" s="18">
        <v>1.179</v>
      </c>
      <c r="L23" s="18">
        <v>1.768</v>
      </c>
      <c r="M23" s="70">
        <v>183.90199999999999</v>
      </c>
      <c r="N23" s="18" t="s">
        <v>204</v>
      </c>
      <c r="O23" s="18">
        <f t="shared" si="3"/>
        <v>176.8</v>
      </c>
      <c r="Q23" s="18">
        <f t="shared" si="4"/>
        <v>2.5</v>
      </c>
      <c r="R23" s="36">
        <f t="shared" si="5"/>
        <v>44200</v>
      </c>
      <c r="S23" s="36" t="str">
        <f t="shared" si="6"/>
        <v/>
      </c>
      <c r="T23" s="38">
        <f t="shared" si="0"/>
        <v>44200</v>
      </c>
      <c r="U23" s="40">
        <f t="shared" si="13"/>
        <v>1280257</v>
      </c>
      <c r="V23" s="18">
        <f t="shared" si="7"/>
        <v>25000</v>
      </c>
      <c r="W23" s="18">
        <f t="shared" si="8"/>
        <v>1</v>
      </c>
      <c r="AB23" s="13" t="s">
        <v>58</v>
      </c>
      <c r="AC23" s="14">
        <f>AK110</f>
        <v>6</v>
      </c>
      <c r="AG23" s="18">
        <f t="shared" si="1"/>
        <v>1</v>
      </c>
      <c r="AH23" s="18">
        <f t="shared" si="2"/>
        <v>0</v>
      </c>
      <c r="AI23" s="18">
        <f t="shared" si="9"/>
        <v>1</v>
      </c>
      <c r="AJ23" s="18">
        <f t="shared" si="10"/>
        <v>0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84</v>
      </c>
      <c r="C24" s="18" t="s">
        <v>84</v>
      </c>
      <c r="D24" s="19" t="s">
        <v>120</v>
      </c>
      <c r="E24" s="55">
        <v>0.33333333333333331</v>
      </c>
      <c r="F24" s="18">
        <v>180.977</v>
      </c>
      <c r="G24" s="18">
        <v>179.76</v>
      </c>
      <c r="H24" s="18">
        <v>2</v>
      </c>
      <c r="I24" s="58">
        <v>180.99700000000001</v>
      </c>
      <c r="J24" s="18">
        <v>179.74</v>
      </c>
      <c r="K24" s="18">
        <v>1.2569999999999999</v>
      </c>
      <c r="L24" s="18">
        <v>1.885</v>
      </c>
      <c r="M24" s="70">
        <v>182.88200000000001</v>
      </c>
      <c r="N24" s="18" t="s">
        <v>204</v>
      </c>
      <c r="O24" s="18">
        <f t="shared" si="3"/>
        <v>188.5</v>
      </c>
      <c r="Q24" s="18">
        <f t="shared" si="4"/>
        <v>2.2999999999999998</v>
      </c>
      <c r="R24" s="36">
        <f t="shared" si="5"/>
        <v>43355</v>
      </c>
      <c r="S24" s="36" t="str">
        <f t="shared" si="6"/>
        <v/>
      </c>
      <c r="T24" s="38">
        <f t="shared" si="0"/>
        <v>43355</v>
      </c>
      <c r="U24" s="40">
        <f t="shared" si="13"/>
        <v>1323612</v>
      </c>
      <c r="V24" s="18">
        <f t="shared" si="7"/>
        <v>23000</v>
      </c>
      <c r="W24" s="18">
        <f t="shared" si="8"/>
        <v>1</v>
      </c>
      <c r="AB24" s="8" t="s">
        <v>16</v>
      </c>
      <c r="AC24" s="53">
        <f>R111</f>
        <v>2792066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84</v>
      </c>
      <c r="C25" s="18" t="s">
        <v>84</v>
      </c>
      <c r="D25" s="19" t="s">
        <v>121</v>
      </c>
      <c r="E25" s="55">
        <v>0.66666666666666663</v>
      </c>
      <c r="F25" s="18">
        <v>178.001</v>
      </c>
      <c r="G25" s="18">
        <v>177.30199999999999</v>
      </c>
      <c r="H25" s="18">
        <v>2</v>
      </c>
      <c r="I25" s="58">
        <v>178.02099999999999</v>
      </c>
      <c r="J25" s="18">
        <v>177.28200000000001</v>
      </c>
      <c r="K25" s="18">
        <v>0.73799999999999999</v>
      </c>
      <c r="L25" s="18">
        <v>1.107</v>
      </c>
      <c r="M25" s="70">
        <v>179.12799999999999</v>
      </c>
      <c r="N25" s="18" t="s">
        <v>204</v>
      </c>
      <c r="O25" s="18">
        <f t="shared" si="3"/>
        <v>110.7</v>
      </c>
      <c r="Q25" s="18">
        <f t="shared" si="4"/>
        <v>4</v>
      </c>
      <c r="R25" s="36">
        <f t="shared" si="5"/>
        <v>44280</v>
      </c>
      <c r="S25" s="36" t="str">
        <f t="shared" si="6"/>
        <v/>
      </c>
      <c r="T25" s="38">
        <f t="shared" si="0"/>
        <v>44280</v>
      </c>
      <c r="U25" s="40">
        <f t="shared" si="13"/>
        <v>1367892</v>
      </c>
      <c r="V25" s="18">
        <f t="shared" si="7"/>
        <v>40000</v>
      </c>
      <c r="W25" s="18">
        <f t="shared" si="8"/>
        <v>1</v>
      </c>
      <c r="AB25" s="8" t="s">
        <v>17</v>
      </c>
      <c r="AC25" s="54">
        <f>S111</f>
        <v>1000680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84</v>
      </c>
      <c r="C26" s="18" t="s">
        <v>84</v>
      </c>
      <c r="D26" s="19" t="s">
        <v>122</v>
      </c>
      <c r="E26" s="55">
        <v>0.33333333333333331</v>
      </c>
      <c r="F26" s="18">
        <v>178.50200000000001</v>
      </c>
      <c r="G26" s="18">
        <v>177.42599999999999</v>
      </c>
      <c r="H26" s="18">
        <v>2</v>
      </c>
      <c r="I26" s="58">
        <v>178.52199999999999</v>
      </c>
      <c r="J26" s="18">
        <v>177.40600000000001</v>
      </c>
      <c r="K26" s="18">
        <v>1.115</v>
      </c>
      <c r="L26" s="18">
        <v>1.6719999999999999</v>
      </c>
      <c r="M26" s="70">
        <v>180.19399999999999</v>
      </c>
      <c r="N26" s="18" t="s">
        <v>194</v>
      </c>
      <c r="P26" s="18">
        <f t="shared" si="12"/>
        <v>111.5</v>
      </c>
      <c r="Q26" s="18">
        <f t="shared" si="4"/>
        <v>2.6</v>
      </c>
      <c r="R26" s="36" t="str">
        <f t="shared" si="5"/>
        <v/>
      </c>
      <c r="S26" s="36">
        <f t="shared" si="6"/>
        <v>28990</v>
      </c>
      <c r="T26" s="38">
        <f t="shared" si="0"/>
        <v>-28990</v>
      </c>
      <c r="U26" s="40">
        <f t="shared" si="13"/>
        <v>1338902</v>
      </c>
      <c r="V26" s="18">
        <f t="shared" si="7"/>
        <v>26000</v>
      </c>
      <c r="W26" s="18">
        <f t="shared" si="8"/>
        <v>0</v>
      </c>
      <c r="AB26" s="8" t="s">
        <v>18</v>
      </c>
      <c r="AC26" s="53">
        <f>AC24-AC25</f>
        <v>1791386</v>
      </c>
      <c r="AG26" s="18">
        <f t="shared" si="1"/>
        <v>1</v>
      </c>
      <c r="AH26" s="18">
        <f t="shared" si="2"/>
        <v>0</v>
      </c>
      <c r="AI26" s="18">
        <f t="shared" si="9"/>
        <v>0</v>
      </c>
      <c r="AJ26" s="18">
        <f t="shared" si="10"/>
        <v>1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83</v>
      </c>
      <c r="C27" s="18" t="s">
        <v>84</v>
      </c>
      <c r="D27" s="19" t="s">
        <v>123</v>
      </c>
      <c r="E27" s="55">
        <v>0.83333333333333337</v>
      </c>
      <c r="F27" s="18">
        <v>176.94900000000001</v>
      </c>
      <c r="G27" s="18">
        <v>176.19399999999999</v>
      </c>
      <c r="H27" s="18">
        <v>2</v>
      </c>
      <c r="I27" s="58">
        <v>176.96899999999999</v>
      </c>
      <c r="J27" s="18">
        <v>176.17400000000001</v>
      </c>
      <c r="K27" s="18">
        <v>0.79400000000000004</v>
      </c>
      <c r="L27" s="18">
        <v>1.1910000000000001</v>
      </c>
      <c r="M27" s="70">
        <v>178.16</v>
      </c>
      <c r="N27" s="18" t="s">
        <v>204</v>
      </c>
      <c r="O27" s="18">
        <f t="shared" si="3"/>
        <v>119.1</v>
      </c>
      <c r="Q27" s="18">
        <f t="shared" si="4"/>
        <v>3.7</v>
      </c>
      <c r="R27" s="36">
        <f t="shared" si="5"/>
        <v>44067</v>
      </c>
      <c r="S27" s="36" t="str">
        <f t="shared" si="6"/>
        <v/>
      </c>
      <c r="T27" s="38">
        <f t="shared" si="0"/>
        <v>44067</v>
      </c>
      <c r="U27" s="40">
        <f t="shared" si="13"/>
        <v>1382969</v>
      </c>
      <c r="V27" s="18">
        <f t="shared" si="7"/>
        <v>37000</v>
      </c>
      <c r="W27" s="18">
        <f t="shared" si="8"/>
        <v>1</v>
      </c>
      <c r="AB27" s="8" t="s">
        <v>1</v>
      </c>
      <c r="AC27" s="61">
        <f>ROUNDDOWN(AC24/AC17,3)</f>
        <v>53693.576000000001</v>
      </c>
      <c r="AG27" s="18">
        <f t="shared" si="1"/>
        <v>1</v>
      </c>
      <c r="AH27" s="18">
        <f t="shared" si="2"/>
        <v>0</v>
      </c>
      <c r="AI27" s="18">
        <f t="shared" si="9"/>
        <v>1</v>
      </c>
      <c r="AJ27" s="18">
        <f t="shared" si="10"/>
        <v>0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83</v>
      </c>
      <c r="C28" s="18" t="s">
        <v>83</v>
      </c>
      <c r="D28" s="19" t="s">
        <v>124</v>
      </c>
      <c r="E28" s="55">
        <v>0.5</v>
      </c>
      <c r="F28" s="18">
        <v>175.20500000000001</v>
      </c>
      <c r="G28" s="18">
        <v>176.52500000000001</v>
      </c>
      <c r="H28" s="18">
        <v>2</v>
      </c>
      <c r="I28" s="18">
        <v>175.185</v>
      </c>
      <c r="J28" s="18">
        <v>176.54499999999999</v>
      </c>
      <c r="K28" s="18">
        <v>1.359</v>
      </c>
      <c r="L28" s="18">
        <v>2.0379999999999998</v>
      </c>
      <c r="M28" s="70">
        <v>173.14699999999999</v>
      </c>
      <c r="N28" s="18" t="s">
        <v>194</v>
      </c>
      <c r="P28" s="18">
        <f t="shared" si="12"/>
        <v>135.9</v>
      </c>
      <c r="Q28" s="18">
        <f t="shared" si="4"/>
        <v>2.2000000000000002</v>
      </c>
      <c r="R28" s="36" t="str">
        <f t="shared" si="5"/>
        <v/>
      </c>
      <c r="S28" s="36">
        <f t="shared" si="6"/>
        <v>29898</v>
      </c>
      <c r="T28" s="38">
        <f t="shared" si="0"/>
        <v>-29898</v>
      </c>
      <c r="U28" s="40">
        <f t="shared" si="13"/>
        <v>1353071</v>
      </c>
      <c r="V28" s="18">
        <f t="shared" si="7"/>
        <v>22000</v>
      </c>
      <c r="W28" s="18">
        <f t="shared" si="8"/>
        <v>0</v>
      </c>
      <c r="AB28" s="8" t="s">
        <v>2</v>
      </c>
      <c r="AC28" s="61">
        <f>ROUNDDOWN(AC25/AC21,3)</f>
        <v>29431.763999999999</v>
      </c>
      <c r="AG28" s="18">
        <f t="shared" si="1"/>
        <v>0</v>
      </c>
      <c r="AH28" s="18">
        <f t="shared" si="2"/>
        <v>1</v>
      </c>
      <c r="AI28" s="18">
        <f t="shared" si="9"/>
        <v>0</v>
      </c>
      <c r="AJ28" s="18">
        <f t="shared" si="10"/>
        <v>1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84</v>
      </c>
      <c r="C29" s="18" t="s">
        <v>83</v>
      </c>
      <c r="D29" s="19" t="s">
        <v>95</v>
      </c>
      <c r="E29" s="55">
        <v>0.33333333333333331</v>
      </c>
      <c r="F29" s="18">
        <v>177.56100000000001</v>
      </c>
      <c r="G29" s="18">
        <v>178.863</v>
      </c>
      <c r="H29" s="18">
        <v>2</v>
      </c>
      <c r="I29" s="18">
        <v>177.541</v>
      </c>
      <c r="J29" s="18">
        <v>178.88300000000001</v>
      </c>
      <c r="K29" s="18">
        <v>1.3420000000000001</v>
      </c>
      <c r="L29" s="18">
        <v>2.0129999999999999</v>
      </c>
      <c r="M29" s="70">
        <v>175.52799999999999</v>
      </c>
      <c r="N29" s="18" t="s">
        <v>204</v>
      </c>
      <c r="O29" s="18">
        <f t="shared" si="3"/>
        <v>201.3</v>
      </c>
      <c r="Q29" s="18">
        <f t="shared" si="4"/>
        <v>2.2000000000000002</v>
      </c>
      <c r="R29" s="36">
        <f t="shared" si="5"/>
        <v>44286</v>
      </c>
      <c r="S29" s="36" t="str">
        <f t="shared" si="6"/>
        <v/>
      </c>
      <c r="T29" s="38">
        <f t="shared" si="0"/>
        <v>44286</v>
      </c>
      <c r="U29" s="40">
        <f t="shared" si="13"/>
        <v>1397357</v>
      </c>
      <c r="V29" s="18">
        <f t="shared" si="7"/>
        <v>22000</v>
      </c>
      <c r="W29" s="18">
        <f t="shared" si="8"/>
        <v>1</v>
      </c>
      <c r="AB29" s="8" t="s">
        <v>19</v>
      </c>
      <c r="AC29" s="11">
        <v>10</v>
      </c>
      <c r="AG29" s="18">
        <f t="shared" si="1"/>
        <v>0</v>
      </c>
      <c r="AH29" s="18">
        <f t="shared" si="2"/>
        <v>1</v>
      </c>
      <c r="AI29" s="18">
        <f t="shared" si="9"/>
        <v>1</v>
      </c>
      <c r="AJ29" s="18">
        <f t="shared" si="10"/>
        <v>0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84</v>
      </c>
      <c r="C30" s="18" t="s">
        <v>84</v>
      </c>
      <c r="D30" s="19" t="s">
        <v>85</v>
      </c>
      <c r="E30" s="55">
        <v>0.33333333333333331</v>
      </c>
      <c r="F30" s="18">
        <v>178.71100000000001</v>
      </c>
      <c r="G30" s="18">
        <v>177.69499999999999</v>
      </c>
      <c r="H30" s="18">
        <v>2</v>
      </c>
      <c r="I30" s="18">
        <v>178.73099999999999</v>
      </c>
      <c r="J30" s="18">
        <v>177.67500000000001</v>
      </c>
      <c r="K30" s="18">
        <v>1.0549999999999999</v>
      </c>
      <c r="L30" s="18">
        <v>1.5820000000000001</v>
      </c>
      <c r="M30" s="70">
        <v>180.31299999999999</v>
      </c>
      <c r="N30" s="18" t="s">
        <v>194</v>
      </c>
      <c r="P30" s="18">
        <f t="shared" si="12"/>
        <v>105.5</v>
      </c>
      <c r="Q30" s="18">
        <f t="shared" si="4"/>
        <v>2.8</v>
      </c>
      <c r="R30" s="36" t="str">
        <f t="shared" si="5"/>
        <v/>
      </c>
      <c r="S30" s="36">
        <f t="shared" si="6"/>
        <v>29540</v>
      </c>
      <c r="T30" s="38">
        <f t="shared" si="0"/>
        <v>-29540</v>
      </c>
      <c r="U30" s="40">
        <f t="shared" si="13"/>
        <v>1367817</v>
      </c>
      <c r="V30" s="18">
        <f t="shared" si="7"/>
        <v>28000</v>
      </c>
      <c r="W30" s="18">
        <f t="shared" si="8"/>
        <v>0</v>
      </c>
      <c r="AB30" s="8" t="s">
        <v>20</v>
      </c>
      <c r="AC30" s="11">
        <v>3</v>
      </c>
      <c r="AG30" s="18">
        <f t="shared" si="1"/>
        <v>1</v>
      </c>
      <c r="AH30" s="18">
        <f t="shared" si="2"/>
        <v>0</v>
      </c>
      <c r="AI30" s="18">
        <f t="shared" si="9"/>
        <v>0</v>
      </c>
      <c r="AJ30" s="18">
        <f t="shared" si="10"/>
        <v>1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83</v>
      </c>
      <c r="C31" s="18" t="s">
        <v>83</v>
      </c>
      <c r="D31" s="19" t="s">
        <v>125</v>
      </c>
      <c r="E31" s="55">
        <v>0.16666666666666666</v>
      </c>
      <c r="F31" s="18">
        <v>178.71100000000001</v>
      </c>
      <c r="G31" s="18">
        <v>179.035</v>
      </c>
      <c r="H31" s="18">
        <v>2</v>
      </c>
      <c r="I31" s="18">
        <v>178.691</v>
      </c>
      <c r="J31" s="18">
        <v>179.05500000000001</v>
      </c>
      <c r="K31" s="18">
        <v>0.36399999999999999</v>
      </c>
      <c r="L31" s="18">
        <v>0.54600000000000004</v>
      </c>
      <c r="M31" s="70">
        <v>178.14500000000001</v>
      </c>
      <c r="N31" s="18" t="s">
        <v>204</v>
      </c>
      <c r="O31" s="18">
        <f t="shared" si="3"/>
        <v>54.6</v>
      </c>
      <c r="Q31" s="18">
        <f t="shared" si="4"/>
        <v>8.1999999999999993</v>
      </c>
      <c r="R31" s="36">
        <f t="shared" si="5"/>
        <v>44772</v>
      </c>
      <c r="S31" s="36" t="str">
        <f t="shared" si="6"/>
        <v/>
      </c>
      <c r="T31" s="38">
        <f t="shared" si="0"/>
        <v>44772</v>
      </c>
      <c r="U31" s="40">
        <f t="shared" si="13"/>
        <v>1412589</v>
      </c>
      <c r="V31" s="18">
        <f t="shared" si="7"/>
        <v>82000</v>
      </c>
      <c r="W31" s="18">
        <f t="shared" si="8"/>
        <v>1</v>
      </c>
      <c r="AB31" s="8" t="s">
        <v>21</v>
      </c>
      <c r="AC31" s="16">
        <f>O114</f>
        <v>295.8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83</v>
      </c>
      <c r="C32" s="18" t="s">
        <v>83</v>
      </c>
      <c r="D32" s="19" t="s">
        <v>126</v>
      </c>
      <c r="E32" s="55">
        <v>0.33333333333333331</v>
      </c>
      <c r="F32" s="18">
        <v>179.34299999999999</v>
      </c>
      <c r="G32" s="18">
        <v>180.04599999999999</v>
      </c>
      <c r="H32" s="18">
        <v>2</v>
      </c>
      <c r="I32" s="18">
        <v>179.32300000000001</v>
      </c>
      <c r="J32" s="18">
        <v>180.066</v>
      </c>
      <c r="K32" s="18">
        <v>0.74199999999999999</v>
      </c>
      <c r="L32" s="18">
        <v>1.113</v>
      </c>
      <c r="M32" s="70">
        <v>178.21</v>
      </c>
      <c r="N32" s="18" t="s">
        <v>204</v>
      </c>
      <c r="O32" s="18">
        <f t="shared" si="3"/>
        <v>111.3</v>
      </c>
      <c r="Q32" s="18">
        <f t="shared" si="4"/>
        <v>4</v>
      </c>
      <c r="R32" s="36">
        <f t="shared" si="5"/>
        <v>44520</v>
      </c>
      <c r="S32" s="36" t="str">
        <f t="shared" si="6"/>
        <v/>
      </c>
      <c r="T32" s="38">
        <f t="shared" si="0"/>
        <v>44520</v>
      </c>
      <c r="U32" s="40">
        <f t="shared" si="13"/>
        <v>1457109</v>
      </c>
      <c r="V32" s="18">
        <f t="shared" si="7"/>
        <v>40000</v>
      </c>
      <c r="W32" s="18">
        <f t="shared" si="8"/>
        <v>1</v>
      </c>
      <c r="AB32" s="9" t="s">
        <v>0</v>
      </c>
      <c r="AC32" s="29">
        <f>ROUNDDOWN((AC20/AC19)*1,2)</f>
        <v>0.61</v>
      </c>
      <c r="AG32" s="18">
        <f t="shared" si="1"/>
        <v>0</v>
      </c>
      <c r="AH32" s="18">
        <f t="shared" si="2"/>
        <v>1</v>
      </c>
      <c r="AI32" s="18">
        <f t="shared" si="9"/>
        <v>1</v>
      </c>
      <c r="AJ32" s="18">
        <f t="shared" si="10"/>
        <v>0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83</v>
      </c>
      <c r="C33" s="18" t="s">
        <v>83</v>
      </c>
      <c r="D33" s="19" t="s">
        <v>127</v>
      </c>
      <c r="E33" s="55">
        <v>0.5</v>
      </c>
      <c r="F33" s="18">
        <v>179.34100000000001</v>
      </c>
      <c r="G33" s="18">
        <v>180.65799999999999</v>
      </c>
      <c r="H33" s="18">
        <v>2</v>
      </c>
      <c r="I33" s="58">
        <v>179.321</v>
      </c>
      <c r="J33" s="18">
        <v>180.678</v>
      </c>
      <c r="K33" s="18">
        <v>1.357</v>
      </c>
      <c r="L33" s="18">
        <v>2.0350000000000001</v>
      </c>
      <c r="M33" s="70">
        <v>177.286</v>
      </c>
      <c r="N33" s="18" t="s">
        <v>204</v>
      </c>
      <c r="O33" s="18">
        <f t="shared" si="3"/>
        <v>203.5</v>
      </c>
      <c r="Q33" s="18">
        <f t="shared" si="4"/>
        <v>2.2000000000000002</v>
      </c>
      <c r="R33" s="36">
        <f t="shared" si="5"/>
        <v>44770</v>
      </c>
      <c r="S33" s="36" t="str">
        <f t="shared" si="6"/>
        <v/>
      </c>
      <c r="T33" s="38">
        <f t="shared" si="0"/>
        <v>44770</v>
      </c>
      <c r="U33" s="40">
        <f t="shared" si="13"/>
        <v>1501879</v>
      </c>
      <c r="V33" s="18">
        <f t="shared" si="7"/>
        <v>22000</v>
      </c>
      <c r="W33" s="18">
        <f t="shared" si="8"/>
        <v>1</v>
      </c>
      <c r="AG33" s="18">
        <f t="shared" si="1"/>
        <v>0</v>
      </c>
      <c r="AH33" s="18">
        <f t="shared" si="2"/>
        <v>1</v>
      </c>
      <c r="AI33" s="18">
        <f t="shared" si="9"/>
        <v>1</v>
      </c>
      <c r="AJ33" s="18">
        <f t="shared" si="10"/>
        <v>0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83</v>
      </c>
      <c r="C34" s="18" t="s">
        <v>83</v>
      </c>
      <c r="D34" s="19" t="s">
        <v>128</v>
      </c>
      <c r="E34" s="55">
        <v>0.5</v>
      </c>
      <c r="F34" s="18">
        <v>180.84899999999999</v>
      </c>
      <c r="G34" s="18">
        <v>181.72499999999999</v>
      </c>
      <c r="H34" s="18">
        <v>2</v>
      </c>
      <c r="I34" s="58">
        <v>180.82900000000001</v>
      </c>
      <c r="J34" s="18">
        <v>181.745</v>
      </c>
      <c r="K34" s="18">
        <v>0.91500000000000004</v>
      </c>
      <c r="L34" s="18">
        <v>1.3720000000000001</v>
      </c>
      <c r="M34" s="70">
        <v>179.45699999999999</v>
      </c>
      <c r="N34" s="18" t="s">
        <v>204</v>
      </c>
      <c r="O34" s="18">
        <f t="shared" si="3"/>
        <v>137.19999999999999</v>
      </c>
      <c r="Q34" s="18">
        <f t="shared" si="4"/>
        <v>3.2</v>
      </c>
      <c r="R34" s="36">
        <f t="shared" si="5"/>
        <v>43904</v>
      </c>
      <c r="S34" s="36" t="str">
        <f t="shared" si="6"/>
        <v/>
      </c>
      <c r="T34" s="38">
        <f t="shared" si="0"/>
        <v>43904</v>
      </c>
      <c r="U34" s="40">
        <f t="shared" si="13"/>
        <v>1545783</v>
      </c>
      <c r="V34" s="18">
        <f t="shared" si="7"/>
        <v>32000</v>
      </c>
      <c r="W34" s="18">
        <f t="shared" si="8"/>
        <v>1</v>
      </c>
      <c r="AB34" s="49" t="s">
        <v>72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1</v>
      </c>
      <c r="AJ34" s="18">
        <f t="shared" si="10"/>
        <v>0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83</v>
      </c>
      <c r="C35" s="18" t="s">
        <v>83</v>
      </c>
      <c r="D35" s="19" t="s">
        <v>129</v>
      </c>
      <c r="E35" s="55">
        <v>0.33333333333333331</v>
      </c>
      <c r="F35" s="18">
        <v>183.24799999999999</v>
      </c>
      <c r="G35" s="18">
        <v>183.98099999999999</v>
      </c>
      <c r="H35" s="18">
        <v>2</v>
      </c>
      <c r="I35" s="58">
        <v>183.22800000000001</v>
      </c>
      <c r="J35" s="18">
        <v>184.001</v>
      </c>
      <c r="K35" s="18">
        <v>0.77200000000000002</v>
      </c>
      <c r="L35" s="18">
        <v>1.1579999999999999</v>
      </c>
      <c r="M35" s="70">
        <v>182.07</v>
      </c>
      <c r="N35" s="18" t="s">
        <v>204</v>
      </c>
      <c r="O35" s="18">
        <f t="shared" si="3"/>
        <v>115.8</v>
      </c>
      <c r="Q35" s="18">
        <f t="shared" si="4"/>
        <v>3.8</v>
      </c>
      <c r="R35" s="36">
        <f t="shared" si="5"/>
        <v>44004</v>
      </c>
      <c r="S35" s="36" t="str">
        <f t="shared" si="6"/>
        <v/>
      </c>
      <c r="T35" s="38">
        <f t="shared" si="0"/>
        <v>44004</v>
      </c>
      <c r="U35" s="40">
        <f t="shared" si="13"/>
        <v>1589787</v>
      </c>
      <c r="V35" s="18">
        <f t="shared" si="7"/>
        <v>38000</v>
      </c>
      <c r="W35" s="18">
        <f t="shared" si="8"/>
        <v>1</v>
      </c>
      <c r="AB35" s="45" t="s">
        <v>64</v>
      </c>
      <c r="AC35" s="47">
        <v>0.01</v>
      </c>
      <c r="AD35" s="47">
        <v>0.02</v>
      </c>
      <c r="AE35" s="47">
        <v>0.03</v>
      </c>
      <c r="AG35" s="18">
        <f t="shared" si="1"/>
        <v>0</v>
      </c>
      <c r="AH35" s="18">
        <f t="shared" si="2"/>
        <v>1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83</v>
      </c>
      <c r="C36" s="18" t="s">
        <v>83</v>
      </c>
      <c r="D36" s="19" t="s">
        <v>130</v>
      </c>
      <c r="E36" s="55">
        <v>0.5</v>
      </c>
      <c r="F36" s="18">
        <v>183.72300000000001</v>
      </c>
      <c r="G36" s="18">
        <v>184.26499999999999</v>
      </c>
      <c r="H36" s="18">
        <v>2</v>
      </c>
      <c r="I36" s="58">
        <v>183.703</v>
      </c>
      <c r="J36" s="18">
        <v>184.285</v>
      </c>
      <c r="K36" s="18">
        <v>0.58099999999999996</v>
      </c>
      <c r="L36" s="18">
        <v>0.871</v>
      </c>
      <c r="M36" s="70">
        <v>182.83199999999999</v>
      </c>
      <c r="N36" s="18" t="s">
        <v>204</v>
      </c>
      <c r="O36" s="18">
        <f t="shared" si="3"/>
        <v>87.1</v>
      </c>
      <c r="Q36" s="18">
        <f t="shared" si="4"/>
        <v>5.0999999999999996</v>
      </c>
      <c r="R36" s="36">
        <f t="shared" si="5"/>
        <v>44421</v>
      </c>
      <c r="S36" s="36" t="str">
        <f t="shared" si="6"/>
        <v/>
      </c>
      <c r="T36" s="38">
        <f t="shared" si="0"/>
        <v>44421</v>
      </c>
      <c r="U36" s="40">
        <f t="shared" si="13"/>
        <v>1634208</v>
      </c>
      <c r="V36" s="18">
        <f t="shared" si="7"/>
        <v>51000</v>
      </c>
      <c r="W36" s="18">
        <f t="shared" si="8"/>
        <v>1</v>
      </c>
      <c r="AB36" s="45" t="s">
        <v>74</v>
      </c>
      <c r="AC36" s="46">
        <v>581065</v>
      </c>
      <c r="AD36" s="46">
        <v>1188634</v>
      </c>
      <c r="AE36" s="48">
        <v>1791386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84</v>
      </c>
      <c r="C37" s="18" t="s">
        <v>83</v>
      </c>
      <c r="D37" s="19" t="s">
        <v>130</v>
      </c>
      <c r="E37" s="55">
        <v>0</v>
      </c>
      <c r="F37" s="18">
        <v>184.28</v>
      </c>
      <c r="G37" s="18">
        <v>184.71</v>
      </c>
      <c r="H37" s="18">
        <v>2</v>
      </c>
      <c r="I37" s="58">
        <v>184.26</v>
      </c>
      <c r="J37" s="18">
        <v>184.73</v>
      </c>
      <c r="K37" s="18">
        <v>0.46899999999999997</v>
      </c>
      <c r="L37" s="18">
        <v>0.70299999999999996</v>
      </c>
      <c r="M37" s="70">
        <v>183.55699999999999</v>
      </c>
      <c r="N37" s="18" t="s">
        <v>204</v>
      </c>
      <c r="O37" s="18">
        <f t="shared" si="3"/>
        <v>70.3</v>
      </c>
      <c r="Q37" s="18">
        <f t="shared" si="4"/>
        <v>6.3</v>
      </c>
      <c r="R37" s="36">
        <f t="shared" si="5"/>
        <v>44289</v>
      </c>
      <c r="S37" s="36" t="str">
        <f t="shared" si="6"/>
        <v/>
      </c>
      <c r="T37" s="38">
        <f t="shared" si="0"/>
        <v>44289</v>
      </c>
      <c r="U37" s="40">
        <f t="shared" si="13"/>
        <v>1678497</v>
      </c>
      <c r="V37" s="18">
        <f t="shared" si="7"/>
        <v>63000</v>
      </c>
      <c r="W37" s="18">
        <f t="shared" si="8"/>
        <v>1</v>
      </c>
      <c r="Z37" s="40">
        <f>T111</f>
        <v>1791386</v>
      </c>
      <c r="AG37" s="18">
        <f t="shared" si="1"/>
        <v>0</v>
      </c>
      <c r="AH37" s="18">
        <f t="shared" si="2"/>
        <v>1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84</v>
      </c>
      <c r="C38" s="18" t="s">
        <v>83</v>
      </c>
      <c r="D38" s="19" t="s">
        <v>131</v>
      </c>
      <c r="E38" s="55">
        <v>0.5</v>
      </c>
      <c r="F38" s="18">
        <v>184.15299999999999</v>
      </c>
      <c r="G38" s="18">
        <v>184.82</v>
      </c>
      <c r="H38" s="18">
        <v>2</v>
      </c>
      <c r="I38" s="58">
        <v>184.13300000000001</v>
      </c>
      <c r="J38" s="18">
        <v>184.84</v>
      </c>
      <c r="K38" s="18">
        <v>0.70599999999999996</v>
      </c>
      <c r="L38" s="18">
        <v>1.0589999999999999</v>
      </c>
      <c r="M38" s="70">
        <v>183.07400000000001</v>
      </c>
      <c r="N38" s="18" t="s">
        <v>204</v>
      </c>
      <c r="O38" s="18">
        <f t="shared" si="3"/>
        <v>105.9</v>
      </c>
      <c r="Q38" s="18">
        <f t="shared" si="4"/>
        <v>4.2</v>
      </c>
      <c r="R38" s="36">
        <f t="shared" si="5"/>
        <v>44478</v>
      </c>
      <c r="S38" s="36" t="str">
        <f t="shared" si="6"/>
        <v/>
      </c>
      <c r="T38" s="38">
        <f t="shared" si="0"/>
        <v>44478</v>
      </c>
      <c r="U38" s="40">
        <f t="shared" si="13"/>
        <v>1722975</v>
      </c>
      <c r="V38" s="18">
        <f t="shared" si="7"/>
        <v>42000</v>
      </c>
      <c r="W38" s="18">
        <f t="shared" si="8"/>
        <v>1</v>
      </c>
      <c r="AG38" s="18">
        <f t="shared" si="1"/>
        <v>0</v>
      </c>
      <c r="AH38" s="18">
        <f t="shared" si="2"/>
        <v>1</v>
      </c>
      <c r="AI38" s="18">
        <f t="shared" si="9"/>
        <v>1</v>
      </c>
      <c r="AJ38" s="18">
        <f t="shared" si="10"/>
        <v>0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84</v>
      </c>
      <c r="C39" s="18" t="s">
        <v>84</v>
      </c>
      <c r="D39" s="19" t="s">
        <v>132</v>
      </c>
      <c r="E39" s="55">
        <v>0.66666666666666663</v>
      </c>
      <c r="F39" s="18">
        <v>183.96199999999999</v>
      </c>
      <c r="G39" s="18">
        <v>183.04400000000001</v>
      </c>
      <c r="H39" s="18">
        <v>2</v>
      </c>
      <c r="I39" s="58">
        <v>183.982</v>
      </c>
      <c r="J39" s="18">
        <v>183.024</v>
      </c>
      <c r="K39" s="18">
        <v>0.95699999999999996</v>
      </c>
      <c r="L39" s="18">
        <v>1.4350000000000001</v>
      </c>
      <c r="M39" s="70">
        <v>185.417</v>
      </c>
      <c r="N39" s="18" t="s">
        <v>194</v>
      </c>
      <c r="P39" s="18">
        <f t="shared" si="12"/>
        <v>95.7</v>
      </c>
      <c r="Q39" s="18">
        <f t="shared" si="4"/>
        <v>3.1</v>
      </c>
      <c r="R39" s="36" t="str">
        <f t="shared" si="5"/>
        <v/>
      </c>
      <c r="S39" s="36">
        <f t="shared" si="6"/>
        <v>29667</v>
      </c>
      <c r="T39" s="38">
        <f t="shared" si="0"/>
        <v>-29667</v>
      </c>
      <c r="U39" s="40">
        <f t="shared" si="13"/>
        <v>1693308</v>
      </c>
      <c r="V39" s="18">
        <f t="shared" si="7"/>
        <v>31000</v>
      </c>
      <c r="W39" s="18">
        <f t="shared" si="8"/>
        <v>0</v>
      </c>
      <c r="AG39" s="18">
        <f t="shared" si="1"/>
        <v>1</v>
      </c>
      <c r="AH39" s="18">
        <f t="shared" si="2"/>
        <v>0</v>
      </c>
      <c r="AI39" s="18">
        <f t="shared" si="9"/>
        <v>0</v>
      </c>
      <c r="AJ39" s="18">
        <f t="shared" si="10"/>
        <v>1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84</v>
      </c>
      <c r="C40" s="18" t="s">
        <v>84</v>
      </c>
      <c r="D40" s="19" t="s">
        <v>133</v>
      </c>
      <c r="E40" s="55">
        <v>0.33333333333333331</v>
      </c>
      <c r="F40" s="18">
        <v>183.92699999999999</v>
      </c>
      <c r="G40" s="18">
        <v>182.608</v>
      </c>
      <c r="H40" s="18">
        <v>2</v>
      </c>
      <c r="I40" s="18">
        <v>183.947</v>
      </c>
      <c r="J40" s="18">
        <v>182.58799999999999</v>
      </c>
      <c r="K40" s="18">
        <v>1.359</v>
      </c>
      <c r="L40" s="18">
        <v>2.0379999999999998</v>
      </c>
      <c r="M40" s="70">
        <v>185.98500000000001</v>
      </c>
      <c r="N40" s="18" t="s">
        <v>194</v>
      </c>
      <c r="P40" s="18">
        <f t="shared" si="12"/>
        <v>135.9</v>
      </c>
      <c r="Q40" s="18">
        <f t="shared" si="4"/>
        <v>2.2000000000000002</v>
      </c>
      <c r="R40" s="36" t="str">
        <f t="shared" si="5"/>
        <v/>
      </c>
      <c r="S40" s="36">
        <f t="shared" si="6"/>
        <v>29898</v>
      </c>
      <c r="T40" s="38">
        <f t="shared" si="0"/>
        <v>-29898</v>
      </c>
      <c r="U40" s="40">
        <f t="shared" si="13"/>
        <v>1663410</v>
      </c>
      <c r="V40" s="18">
        <f t="shared" si="7"/>
        <v>22000</v>
      </c>
      <c r="W40" s="18">
        <f t="shared" si="8"/>
        <v>0</v>
      </c>
      <c r="AG40" s="18">
        <f t="shared" si="1"/>
        <v>1</v>
      </c>
      <c r="AH40" s="18">
        <f t="shared" si="2"/>
        <v>0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84</v>
      </c>
      <c r="C41" s="18" t="s">
        <v>84</v>
      </c>
      <c r="D41" s="19" t="s">
        <v>96</v>
      </c>
      <c r="E41" s="55">
        <v>0.66666666666666663</v>
      </c>
      <c r="F41" s="18">
        <v>182.958</v>
      </c>
      <c r="G41" s="18">
        <v>182.26599999999999</v>
      </c>
      <c r="H41" s="18">
        <v>2</v>
      </c>
      <c r="I41" s="18">
        <v>182.97800000000001</v>
      </c>
      <c r="J41" s="18">
        <v>182.24600000000001</v>
      </c>
      <c r="K41" s="18">
        <v>0.73099999999999998</v>
      </c>
      <c r="L41" s="18">
        <v>1.0960000000000001</v>
      </c>
      <c r="M41" s="70">
        <v>184.07400000000001</v>
      </c>
      <c r="N41" s="18" t="s">
        <v>204</v>
      </c>
      <c r="O41" s="18">
        <f t="shared" si="3"/>
        <v>109.6</v>
      </c>
      <c r="Q41" s="18">
        <f t="shared" si="4"/>
        <v>4.0999999999999996</v>
      </c>
      <c r="R41" s="36">
        <f t="shared" si="5"/>
        <v>44936</v>
      </c>
      <c r="S41" s="36" t="str">
        <f t="shared" si="6"/>
        <v/>
      </c>
      <c r="T41" s="38">
        <f t="shared" si="0"/>
        <v>44936</v>
      </c>
      <c r="U41" s="40">
        <f t="shared" si="13"/>
        <v>1708346</v>
      </c>
      <c r="V41" s="18">
        <f t="shared" si="7"/>
        <v>41000</v>
      </c>
      <c r="W41" s="18">
        <f t="shared" si="8"/>
        <v>1</v>
      </c>
      <c r="AG41" s="18">
        <f t="shared" si="1"/>
        <v>1</v>
      </c>
      <c r="AH41" s="18">
        <f t="shared" si="2"/>
        <v>0</v>
      </c>
      <c r="AI41" s="18">
        <f t="shared" si="9"/>
        <v>1</v>
      </c>
      <c r="AJ41" s="18">
        <f t="shared" si="10"/>
        <v>0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84</v>
      </c>
      <c r="C42" s="25" t="s">
        <v>83</v>
      </c>
      <c r="D42" s="30" t="s">
        <v>134</v>
      </c>
      <c r="E42" s="55">
        <v>0.33333333333333331</v>
      </c>
      <c r="F42" s="18">
        <v>182.59899999999999</v>
      </c>
      <c r="G42" s="18">
        <v>183.209</v>
      </c>
      <c r="H42" s="18">
        <v>2</v>
      </c>
      <c r="I42" s="18">
        <v>182.57900000000001</v>
      </c>
      <c r="J42" s="18">
        <v>183.22900000000001</v>
      </c>
      <c r="K42" s="18">
        <v>0.65</v>
      </c>
      <c r="L42" s="18">
        <v>0.97499999999999998</v>
      </c>
      <c r="M42" s="70">
        <v>181.60400000000001</v>
      </c>
      <c r="N42" s="18" t="s">
        <v>204</v>
      </c>
      <c r="O42" s="18">
        <f t="shared" si="3"/>
        <v>97.5</v>
      </c>
      <c r="Q42" s="18">
        <f t="shared" si="4"/>
        <v>4.5999999999999996</v>
      </c>
      <c r="R42" s="36">
        <f t="shared" si="5"/>
        <v>44850</v>
      </c>
      <c r="S42" s="36" t="str">
        <f t="shared" si="6"/>
        <v/>
      </c>
      <c r="T42" s="38">
        <f t="shared" si="0"/>
        <v>44850</v>
      </c>
      <c r="U42" s="40">
        <f t="shared" si="13"/>
        <v>1753196</v>
      </c>
      <c r="V42" s="18">
        <f t="shared" si="7"/>
        <v>46000</v>
      </c>
      <c r="W42" s="18">
        <f t="shared" si="8"/>
        <v>1</v>
      </c>
      <c r="AG42" s="18">
        <f t="shared" si="1"/>
        <v>0</v>
      </c>
      <c r="AH42" s="18">
        <f t="shared" si="2"/>
        <v>1</v>
      </c>
      <c r="AI42" s="18">
        <f t="shared" si="9"/>
        <v>1</v>
      </c>
      <c r="AJ42" s="18">
        <f t="shared" si="10"/>
        <v>0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84</v>
      </c>
      <c r="C43" s="18" t="s">
        <v>84</v>
      </c>
      <c r="D43" s="19" t="s">
        <v>135</v>
      </c>
      <c r="E43" s="55">
        <v>0.33333333333333331</v>
      </c>
      <c r="F43" s="18">
        <v>183.19200000000001</v>
      </c>
      <c r="G43" s="18">
        <v>182.06700000000001</v>
      </c>
      <c r="H43" s="18">
        <v>2</v>
      </c>
      <c r="I43" s="58">
        <v>183.21199999999999</v>
      </c>
      <c r="J43" s="18">
        <v>182.047</v>
      </c>
      <c r="K43" s="18">
        <v>1.1639999999999999</v>
      </c>
      <c r="L43" s="18">
        <v>1.746</v>
      </c>
      <c r="M43" s="70">
        <v>184.958</v>
      </c>
      <c r="N43" s="18" t="s">
        <v>194</v>
      </c>
      <c r="P43" s="18">
        <f t="shared" si="12"/>
        <v>116.4</v>
      </c>
      <c r="Q43" s="18">
        <f t="shared" si="4"/>
        <v>2.5</v>
      </c>
      <c r="R43" s="36" t="str">
        <f t="shared" si="5"/>
        <v/>
      </c>
      <c r="S43" s="36">
        <f t="shared" si="6"/>
        <v>29100</v>
      </c>
      <c r="T43" s="38">
        <f t="shared" si="0"/>
        <v>-29100</v>
      </c>
      <c r="U43" s="40">
        <f t="shared" si="13"/>
        <v>1724096</v>
      </c>
      <c r="V43" s="18">
        <f t="shared" si="7"/>
        <v>25000</v>
      </c>
      <c r="W43" s="18">
        <f t="shared" si="8"/>
        <v>0</v>
      </c>
      <c r="AG43" s="18">
        <f t="shared" si="1"/>
        <v>1</v>
      </c>
      <c r="AH43" s="18">
        <f t="shared" si="2"/>
        <v>0</v>
      </c>
      <c r="AI43" s="18">
        <f t="shared" si="9"/>
        <v>0</v>
      </c>
      <c r="AJ43" s="18">
        <f t="shared" si="10"/>
        <v>1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84</v>
      </c>
      <c r="C44" s="18" t="s">
        <v>84</v>
      </c>
      <c r="D44" s="19" t="s">
        <v>136</v>
      </c>
      <c r="E44" s="55">
        <v>0.5</v>
      </c>
      <c r="F44" s="18">
        <v>182.054</v>
      </c>
      <c r="G44" s="18">
        <v>180.63200000000001</v>
      </c>
      <c r="H44" s="18">
        <v>2</v>
      </c>
      <c r="I44" s="58">
        <v>182.07400000000001</v>
      </c>
      <c r="J44" s="18">
        <v>180.61199999999999</v>
      </c>
      <c r="K44" s="18">
        <v>1.462</v>
      </c>
      <c r="L44" s="18">
        <v>2.1930000000000001</v>
      </c>
      <c r="M44" s="70">
        <v>184.267</v>
      </c>
      <c r="N44" s="18" t="s">
        <v>194</v>
      </c>
      <c r="P44" s="18">
        <f t="shared" si="12"/>
        <v>146.19999999999999</v>
      </c>
      <c r="Q44" s="18">
        <f t="shared" si="4"/>
        <v>2</v>
      </c>
      <c r="R44" s="36" t="str">
        <f t="shared" si="5"/>
        <v/>
      </c>
      <c r="S44" s="36">
        <f t="shared" si="6"/>
        <v>29240</v>
      </c>
      <c r="T44" s="38">
        <f t="shared" si="0"/>
        <v>-29240</v>
      </c>
      <c r="U44" s="40">
        <f t="shared" si="13"/>
        <v>1694856</v>
      </c>
      <c r="V44" s="18">
        <f t="shared" si="7"/>
        <v>20000</v>
      </c>
      <c r="W44" s="18">
        <f t="shared" si="8"/>
        <v>0</v>
      </c>
      <c r="AG44" s="18">
        <f t="shared" si="1"/>
        <v>1</v>
      </c>
      <c r="AH44" s="18">
        <f t="shared" si="2"/>
        <v>0</v>
      </c>
      <c r="AI44" s="18">
        <f t="shared" si="9"/>
        <v>0</v>
      </c>
      <c r="AJ44" s="18">
        <f t="shared" si="10"/>
        <v>1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84</v>
      </c>
      <c r="C45" s="18" t="s">
        <v>84</v>
      </c>
      <c r="D45" s="19" t="s">
        <v>137</v>
      </c>
      <c r="E45" s="55">
        <v>0.5</v>
      </c>
      <c r="F45" s="18">
        <v>181.44499999999999</v>
      </c>
      <c r="G45" s="18">
        <v>179.51300000000001</v>
      </c>
      <c r="H45" s="18">
        <v>2</v>
      </c>
      <c r="I45" s="58">
        <v>181.465</v>
      </c>
      <c r="J45" s="18">
        <v>179.49299999999999</v>
      </c>
      <c r="K45" s="18">
        <v>1.972</v>
      </c>
      <c r="L45" s="18">
        <v>2.9580000000000002</v>
      </c>
      <c r="M45" s="70">
        <v>184.423</v>
      </c>
      <c r="N45" s="18" t="s">
        <v>204</v>
      </c>
      <c r="O45" s="18">
        <f t="shared" si="3"/>
        <v>295.8</v>
      </c>
      <c r="Q45" s="18">
        <f t="shared" si="4"/>
        <v>1.5</v>
      </c>
      <c r="R45" s="36">
        <f t="shared" si="5"/>
        <v>44370</v>
      </c>
      <c r="S45" s="36" t="str">
        <f t="shared" si="6"/>
        <v/>
      </c>
      <c r="T45" s="38">
        <f t="shared" si="0"/>
        <v>44370</v>
      </c>
      <c r="U45" s="40">
        <f t="shared" si="13"/>
        <v>1739226</v>
      </c>
      <c r="V45" s="18">
        <f t="shared" si="7"/>
        <v>15000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84</v>
      </c>
      <c r="C46" s="18" t="s">
        <v>84</v>
      </c>
      <c r="D46" s="19" t="s">
        <v>97</v>
      </c>
      <c r="E46" s="55">
        <v>0.16666666666666666</v>
      </c>
      <c r="F46" s="18">
        <v>178.542</v>
      </c>
      <c r="G46" s="18">
        <v>177.71799999999999</v>
      </c>
      <c r="H46" s="18">
        <v>2</v>
      </c>
      <c r="I46" s="58">
        <v>178.56200000000001</v>
      </c>
      <c r="J46" s="18">
        <v>177.69800000000001</v>
      </c>
      <c r="K46" s="18">
        <v>0.86399999999999999</v>
      </c>
      <c r="L46" s="18">
        <v>1.296</v>
      </c>
      <c r="M46" s="70">
        <v>179.858</v>
      </c>
      <c r="N46" s="18" t="s">
        <v>204</v>
      </c>
      <c r="O46" s="18">
        <f t="shared" si="3"/>
        <v>129.6</v>
      </c>
      <c r="Q46" s="18">
        <f t="shared" si="4"/>
        <v>3.4</v>
      </c>
      <c r="R46" s="36">
        <f t="shared" si="5"/>
        <v>44064</v>
      </c>
      <c r="S46" s="36" t="str">
        <f t="shared" si="6"/>
        <v/>
      </c>
      <c r="T46" s="38">
        <f t="shared" si="0"/>
        <v>44064</v>
      </c>
      <c r="U46" s="40">
        <f t="shared" si="13"/>
        <v>1783290</v>
      </c>
      <c r="V46" s="18">
        <f t="shared" si="7"/>
        <v>34000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83</v>
      </c>
      <c r="C47" s="18" t="s">
        <v>83</v>
      </c>
      <c r="D47" s="19" t="s">
        <v>138</v>
      </c>
      <c r="E47" s="55">
        <v>0.33333333333333331</v>
      </c>
      <c r="F47" s="18">
        <v>176.57300000000001</v>
      </c>
      <c r="G47" s="18">
        <v>177.55199999999999</v>
      </c>
      <c r="H47" s="18">
        <v>2</v>
      </c>
      <c r="I47" s="18">
        <v>176.553</v>
      </c>
      <c r="J47" s="18">
        <v>177.572</v>
      </c>
      <c r="K47" s="18">
        <v>1.0189999999999999</v>
      </c>
      <c r="L47" s="18">
        <v>1.528</v>
      </c>
      <c r="M47" s="70">
        <v>175.02500000000001</v>
      </c>
      <c r="N47" s="18" t="s">
        <v>194</v>
      </c>
      <c r="P47" s="18">
        <f t="shared" si="12"/>
        <v>101.9</v>
      </c>
      <c r="Q47" s="18">
        <f t="shared" si="4"/>
        <v>2.9</v>
      </c>
      <c r="R47" s="36" t="str">
        <f t="shared" si="5"/>
        <v/>
      </c>
      <c r="S47" s="36">
        <f t="shared" si="6"/>
        <v>29551</v>
      </c>
      <c r="T47" s="38">
        <f t="shared" si="0"/>
        <v>-29551</v>
      </c>
      <c r="U47" s="40">
        <f t="shared" si="13"/>
        <v>1753739</v>
      </c>
      <c r="V47" s="18">
        <f t="shared" si="7"/>
        <v>29000</v>
      </c>
      <c r="W47" s="18">
        <f t="shared" si="8"/>
        <v>0</v>
      </c>
      <c r="AG47" s="18">
        <f t="shared" si="1"/>
        <v>0</v>
      </c>
      <c r="AH47" s="18">
        <f t="shared" si="2"/>
        <v>1</v>
      </c>
      <c r="AI47" s="18">
        <f t="shared" si="9"/>
        <v>0</v>
      </c>
      <c r="AJ47" s="18">
        <f t="shared" si="10"/>
        <v>1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83</v>
      </c>
      <c r="C48" s="18" t="s">
        <v>83</v>
      </c>
      <c r="D48" s="19" t="s">
        <v>139</v>
      </c>
      <c r="E48" s="55">
        <v>0.66666666666666663</v>
      </c>
      <c r="F48" s="18">
        <v>177.691</v>
      </c>
      <c r="G48" s="18">
        <v>178.684</v>
      </c>
      <c r="H48" s="18">
        <v>2</v>
      </c>
      <c r="I48" s="58">
        <v>177.67099999999999</v>
      </c>
      <c r="J48" s="18">
        <v>178.70400000000001</v>
      </c>
      <c r="K48" s="18">
        <v>1.0329999999999999</v>
      </c>
      <c r="L48" s="18">
        <v>1.5489999999999999</v>
      </c>
      <c r="M48" s="70">
        <v>176.12200000000001</v>
      </c>
      <c r="N48" s="18" t="s">
        <v>204</v>
      </c>
      <c r="O48" s="18">
        <f t="shared" si="3"/>
        <v>154.9</v>
      </c>
      <c r="Q48" s="18">
        <f t="shared" si="4"/>
        <v>2.9</v>
      </c>
      <c r="R48" s="36">
        <f t="shared" si="5"/>
        <v>44921</v>
      </c>
      <c r="S48" s="36" t="str">
        <f t="shared" si="6"/>
        <v/>
      </c>
      <c r="T48" s="38">
        <f t="shared" si="0"/>
        <v>44921</v>
      </c>
      <c r="U48" s="40">
        <f t="shared" si="13"/>
        <v>1798660</v>
      </c>
      <c r="V48" s="18">
        <f t="shared" si="7"/>
        <v>29000</v>
      </c>
      <c r="W48" s="18">
        <f t="shared" si="8"/>
        <v>1</v>
      </c>
      <c r="AG48" s="18">
        <f t="shared" si="1"/>
        <v>0</v>
      </c>
      <c r="AH48" s="18">
        <f t="shared" si="2"/>
        <v>1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83</v>
      </c>
      <c r="C49" s="18" t="s">
        <v>83</v>
      </c>
      <c r="D49" s="19" t="s">
        <v>140</v>
      </c>
      <c r="E49" s="55">
        <v>0.16666666666666666</v>
      </c>
      <c r="F49" s="18">
        <v>177.50200000000001</v>
      </c>
      <c r="G49" s="18">
        <v>177.99799999999999</v>
      </c>
      <c r="H49" s="18">
        <v>2</v>
      </c>
      <c r="I49" s="58">
        <v>177.482</v>
      </c>
      <c r="J49" s="18">
        <v>178.018</v>
      </c>
      <c r="K49" s="18">
        <v>0.53600000000000003</v>
      </c>
      <c r="L49" s="18">
        <v>0.80400000000000005</v>
      </c>
      <c r="M49" s="70">
        <v>176.678</v>
      </c>
      <c r="N49" s="18" t="s">
        <v>204</v>
      </c>
      <c r="O49" s="18">
        <f t="shared" si="3"/>
        <v>80.400000000000006</v>
      </c>
      <c r="Q49" s="18">
        <f t="shared" si="4"/>
        <v>5.5</v>
      </c>
      <c r="R49" s="36">
        <f t="shared" si="5"/>
        <v>44220</v>
      </c>
      <c r="S49" s="36" t="str">
        <f t="shared" si="6"/>
        <v/>
      </c>
      <c r="T49" s="38">
        <f t="shared" si="0"/>
        <v>44220</v>
      </c>
      <c r="U49" s="40">
        <f t="shared" si="13"/>
        <v>1842880</v>
      </c>
      <c r="V49" s="18">
        <f t="shared" si="7"/>
        <v>55000</v>
      </c>
      <c r="W49" s="18">
        <f t="shared" si="8"/>
        <v>1</v>
      </c>
      <c r="AG49" s="18">
        <f t="shared" si="1"/>
        <v>0</v>
      </c>
      <c r="AH49" s="18">
        <f t="shared" si="2"/>
        <v>1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84</v>
      </c>
      <c r="C50" s="18" t="s">
        <v>83</v>
      </c>
      <c r="D50" s="19" t="s">
        <v>141</v>
      </c>
      <c r="E50" s="55">
        <v>0.33333333333333331</v>
      </c>
      <c r="F50" s="18">
        <v>178.316</v>
      </c>
      <c r="G50" s="18">
        <v>179.00200000000001</v>
      </c>
      <c r="H50" s="18">
        <v>2</v>
      </c>
      <c r="I50" s="58">
        <v>178.29599999999999</v>
      </c>
      <c r="J50" s="18">
        <v>179.02199999999999</v>
      </c>
      <c r="K50" s="18">
        <v>0.72499999999999998</v>
      </c>
      <c r="L50" s="18">
        <v>1.087</v>
      </c>
      <c r="M50" s="70">
        <v>177.209</v>
      </c>
      <c r="N50" s="18" t="s">
        <v>204</v>
      </c>
      <c r="O50" s="18">
        <f t="shared" si="3"/>
        <v>108.7</v>
      </c>
      <c r="Q50" s="18">
        <f t="shared" si="4"/>
        <v>4.0999999999999996</v>
      </c>
      <c r="R50" s="36">
        <f t="shared" si="5"/>
        <v>44567</v>
      </c>
      <c r="S50" s="36" t="str">
        <f t="shared" si="6"/>
        <v/>
      </c>
      <c r="T50" s="38">
        <f t="shared" si="0"/>
        <v>44567</v>
      </c>
      <c r="U50" s="40">
        <f t="shared" si="13"/>
        <v>1887447</v>
      </c>
      <c r="V50" s="18">
        <f t="shared" si="7"/>
        <v>41000</v>
      </c>
      <c r="W50" s="18">
        <f t="shared" si="8"/>
        <v>1</v>
      </c>
      <c r="AG50" s="18">
        <f t="shared" si="1"/>
        <v>0</v>
      </c>
      <c r="AH50" s="18">
        <f t="shared" si="2"/>
        <v>1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83</v>
      </c>
      <c r="C51" s="18" t="s">
        <v>84</v>
      </c>
      <c r="D51" s="30" t="s">
        <v>142</v>
      </c>
      <c r="E51" s="55">
        <v>0</v>
      </c>
      <c r="F51" s="18">
        <v>178.08199999999999</v>
      </c>
      <c r="G51" s="18">
        <v>177.51499999999999</v>
      </c>
      <c r="H51" s="18">
        <v>2</v>
      </c>
      <c r="I51" s="58">
        <v>178.102</v>
      </c>
      <c r="J51" s="18">
        <v>177.495</v>
      </c>
      <c r="K51" s="18">
        <v>0.60599999999999998</v>
      </c>
      <c r="L51" s="18">
        <v>0.90900000000000003</v>
      </c>
      <c r="M51" s="70">
        <v>179.011</v>
      </c>
      <c r="N51" s="18" t="s">
        <v>204</v>
      </c>
      <c r="O51" s="18">
        <f t="shared" si="3"/>
        <v>90.9</v>
      </c>
      <c r="Q51" s="18">
        <f t="shared" si="4"/>
        <v>4.9000000000000004</v>
      </c>
      <c r="R51" s="36">
        <f t="shared" si="5"/>
        <v>44541</v>
      </c>
      <c r="S51" s="36" t="str">
        <f t="shared" si="6"/>
        <v/>
      </c>
      <c r="T51" s="38">
        <f t="shared" si="0"/>
        <v>44541</v>
      </c>
      <c r="U51" s="40">
        <f t="shared" si="13"/>
        <v>1931988</v>
      </c>
      <c r="V51" s="18">
        <f t="shared" si="7"/>
        <v>49000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83</v>
      </c>
      <c r="C52" s="18" t="s">
        <v>83</v>
      </c>
      <c r="D52" s="30" t="s">
        <v>143</v>
      </c>
      <c r="E52" s="55">
        <v>0.33333333333333331</v>
      </c>
      <c r="F52" s="18">
        <v>177.083</v>
      </c>
      <c r="G52" s="18">
        <v>179.57300000000001</v>
      </c>
      <c r="H52" s="18">
        <v>2</v>
      </c>
      <c r="I52" s="58">
        <v>177.06299999999999</v>
      </c>
      <c r="J52" s="18">
        <v>179.59299999999999</v>
      </c>
      <c r="K52" s="18">
        <v>2.5299999999999998</v>
      </c>
      <c r="L52" s="18">
        <v>3.7949999999999999</v>
      </c>
      <c r="M52" s="70">
        <v>173.268</v>
      </c>
      <c r="N52" s="18" t="s">
        <v>194</v>
      </c>
      <c r="P52" s="18">
        <f t="shared" si="12"/>
        <v>253</v>
      </c>
      <c r="Q52" s="18">
        <f t="shared" si="4"/>
        <v>1.1000000000000001</v>
      </c>
      <c r="R52" s="36" t="str">
        <f t="shared" si="5"/>
        <v/>
      </c>
      <c r="S52" s="36">
        <f t="shared" si="6"/>
        <v>27830</v>
      </c>
      <c r="T52" s="38">
        <f t="shared" si="0"/>
        <v>-27830</v>
      </c>
      <c r="U52" s="40">
        <f t="shared" si="13"/>
        <v>1904158</v>
      </c>
      <c r="V52" s="18">
        <f t="shared" si="7"/>
        <v>11000</v>
      </c>
      <c r="W52" s="18">
        <f t="shared" si="8"/>
        <v>0</v>
      </c>
      <c r="AG52" s="18">
        <f t="shared" si="1"/>
        <v>0</v>
      </c>
      <c r="AH52" s="18">
        <f t="shared" si="2"/>
        <v>1</v>
      </c>
      <c r="AI52" s="18">
        <f t="shared" si="9"/>
        <v>0</v>
      </c>
      <c r="AJ52" s="18">
        <f t="shared" si="10"/>
        <v>1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83</v>
      </c>
      <c r="C53" s="18" t="s">
        <v>83</v>
      </c>
      <c r="D53" s="30" t="s">
        <v>144</v>
      </c>
      <c r="E53" s="55">
        <v>0.5</v>
      </c>
      <c r="F53" s="18">
        <v>178.768</v>
      </c>
      <c r="G53" s="18">
        <v>179.98599999999999</v>
      </c>
      <c r="H53" s="18">
        <v>2</v>
      </c>
      <c r="I53" s="58">
        <v>178.74799999999999</v>
      </c>
      <c r="J53" s="18">
        <v>180.006</v>
      </c>
      <c r="K53" s="18">
        <v>1.258</v>
      </c>
      <c r="L53" s="18">
        <v>1.887</v>
      </c>
      <c r="M53" s="70">
        <v>176.86099999999999</v>
      </c>
      <c r="N53" s="18" t="s">
        <v>204</v>
      </c>
      <c r="O53" s="18">
        <f t="shared" si="3"/>
        <v>188.7</v>
      </c>
      <c r="Q53" s="18">
        <f t="shared" si="4"/>
        <v>2.2999999999999998</v>
      </c>
      <c r="R53" s="36">
        <f t="shared" si="5"/>
        <v>43401</v>
      </c>
      <c r="S53" s="36" t="str">
        <f t="shared" si="6"/>
        <v/>
      </c>
      <c r="T53" s="38">
        <f t="shared" si="0"/>
        <v>43401</v>
      </c>
      <c r="U53" s="40">
        <f t="shared" si="13"/>
        <v>1947559</v>
      </c>
      <c r="V53" s="18">
        <f t="shared" si="7"/>
        <v>23000</v>
      </c>
      <c r="W53" s="18">
        <f t="shared" si="8"/>
        <v>1</v>
      </c>
      <c r="AG53" s="18">
        <f t="shared" si="1"/>
        <v>0</v>
      </c>
      <c r="AH53" s="18">
        <f t="shared" si="2"/>
        <v>1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83</v>
      </c>
      <c r="C54" s="18" t="s">
        <v>83</v>
      </c>
      <c r="D54" s="30" t="s">
        <v>145</v>
      </c>
      <c r="E54" s="55">
        <v>0.66666666666666663</v>
      </c>
      <c r="F54" s="18">
        <v>179.21199999999999</v>
      </c>
      <c r="G54" s="18">
        <v>180.18</v>
      </c>
      <c r="H54" s="18">
        <v>2</v>
      </c>
      <c r="I54" s="58">
        <v>179.19200000000001</v>
      </c>
      <c r="J54" s="18">
        <v>180.2</v>
      </c>
      <c r="K54" s="18">
        <v>1.0069999999999999</v>
      </c>
      <c r="L54" s="18">
        <v>1.51</v>
      </c>
      <c r="M54" s="70">
        <v>177.68199999999999</v>
      </c>
      <c r="N54" s="18" t="s">
        <v>204</v>
      </c>
      <c r="O54" s="18">
        <f t="shared" si="3"/>
        <v>151</v>
      </c>
      <c r="Q54" s="18">
        <f t="shared" si="4"/>
        <v>2.9</v>
      </c>
      <c r="R54" s="36">
        <f t="shared" si="5"/>
        <v>43790</v>
      </c>
      <c r="S54" s="36" t="str">
        <f t="shared" si="6"/>
        <v/>
      </c>
      <c r="T54" s="38">
        <f t="shared" si="0"/>
        <v>43790</v>
      </c>
      <c r="U54" s="40">
        <f t="shared" si="13"/>
        <v>1991349</v>
      </c>
      <c r="V54" s="18">
        <f t="shared" si="7"/>
        <v>29000</v>
      </c>
      <c r="W54" s="18">
        <f t="shared" si="8"/>
        <v>1</v>
      </c>
      <c r="AG54" s="18">
        <f t="shared" si="1"/>
        <v>0</v>
      </c>
      <c r="AH54" s="18">
        <f t="shared" si="2"/>
        <v>1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83</v>
      </c>
      <c r="C55" s="18" t="s">
        <v>83</v>
      </c>
      <c r="D55" s="30" t="s">
        <v>99</v>
      </c>
      <c r="E55" s="55">
        <v>0.33333333333333331</v>
      </c>
      <c r="F55" s="18">
        <v>186.238</v>
      </c>
      <c r="G55" s="18">
        <v>187.30799999999999</v>
      </c>
      <c r="H55" s="18">
        <v>2</v>
      </c>
      <c r="I55" s="18">
        <v>186.21799999999999</v>
      </c>
      <c r="J55" s="18">
        <v>187.328</v>
      </c>
      <c r="K55" s="18">
        <v>1.1100000000000001</v>
      </c>
      <c r="L55" s="18">
        <v>1.665</v>
      </c>
      <c r="M55" s="70">
        <v>184.553</v>
      </c>
      <c r="N55" s="18" t="s">
        <v>204</v>
      </c>
      <c r="O55" s="18">
        <f t="shared" si="3"/>
        <v>166.5</v>
      </c>
      <c r="Q55" s="18">
        <f t="shared" si="4"/>
        <v>2.7</v>
      </c>
      <c r="R55" s="36">
        <f t="shared" si="5"/>
        <v>44955</v>
      </c>
      <c r="S55" s="36" t="str">
        <f t="shared" si="6"/>
        <v/>
      </c>
      <c r="T55" s="38">
        <f t="shared" si="0"/>
        <v>44955</v>
      </c>
      <c r="U55" s="40">
        <f t="shared" si="13"/>
        <v>2036304</v>
      </c>
      <c r="V55" s="18">
        <f t="shared" si="7"/>
        <v>27000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84</v>
      </c>
      <c r="C56" s="18" t="s">
        <v>84</v>
      </c>
      <c r="D56" s="30" t="s">
        <v>146</v>
      </c>
      <c r="E56" s="55">
        <v>0.33333333333333331</v>
      </c>
      <c r="F56" s="18">
        <v>187.315</v>
      </c>
      <c r="G56" s="18">
        <v>186.75899999999999</v>
      </c>
      <c r="H56" s="18">
        <v>2</v>
      </c>
      <c r="I56" s="18">
        <v>187.33500000000001</v>
      </c>
      <c r="J56" s="18">
        <v>186.739</v>
      </c>
      <c r="K56" s="18">
        <v>0.59599999999999997</v>
      </c>
      <c r="L56" s="18">
        <v>0.89400000000000002</v>
      </c>
      <c r="M56" s="70">
        <v>188.22900000000001</v>
      </c>
      <c r="N56" s="18" t="s">
        <v>194</v>
      </c>
      <c r="P56" s="18">
        <f t="shared" si="12"/>
        <v>59.6</v>
      </c>
      <c r="Q56" s="18">
        <f t="shared" si="4"/>
        <v>5</v>
      </c>
      <c r="R56" s="36" t="str">
        <f t="shared" si="5"/>
        <v/>
      </c>
      <c r="S56" s="36">
        <f t="shared" si="6"/>
        <v>29800</v>
      </c>
      <c r="T56" s="38">
        <f t="shared" si="0"/>
        <v>-29800</v>
      </c>
      <c r="U56" s="40">
        <f t="shared" si="13"/>
        <v>2006504</v>
      </c>
      <c r="V56" s="18">
        <f t="shared" si="7"/>
        <v>50000</v>
      </c>
      <c r="W56" s="18">
        <f t="shared" si="8"/>
        <v>0</v>
      </c>
      <c r="AG56" s="18">
        <f t="shared" si="1"/>
        <v>1</v>
      </c>
      <c r="AH56" s="18">
        <f t="shared" si="2"/>
        <v>0</v>
      </c>
      <c r="AI56" s="18">
        <f t="shared" si="9"/>
        <v>0</v>
      </c>
      <c r="AJ56" s="18">
        <f t="shared" si="10"/>
        <v>1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84</v>
      </c>
      <c r="C57" s="18" t="s">
        <v>84</v>
      </c>
      <c r="D57" s="30" t="s">
        <v>147</v>
      </c>
      <c r="E57" s="55">
        <v>0.66666666666666663</v>
      </c>
      <c r="F57" s="18">
        <v>187.34100000000001</v>
      </c>
      <c r="G57" s="18">
        <v>186.803</v>
      </c>
      <c r="H57" s="18">
        <v>2</v>
      </c>
      <c r="I57" s="18">
        <v>187.36099999999999</v>
      </c>
      <c r="J57" s="18">
        <v>186.78299999999999</v>
      </c>
      <c r="K57" s="18">
        <v>0.57799999999999996</v>
      </c>
      <c r="L57" s="18">
        <v>0.86699999999999999</v>
      </c>
      <c r="M57" s="70">
        <v>188.22800000000001</v>
      </c>
      <c r="N57" s="18" t="s">
        <v>194</v>
      </c>
      <c r="P57" s="18">
        <f t="shared" si="12"/>
        <v>57.8</v>
      </c>
      <c r="Q57" s="18">
        <f t="shared" si="4"/>
        <v>5.0999999999999996</v>
      </c>
      <c r="R57" s="36" t="str">
        <f t="shared" si="5"/>
        <v/>
      </c>
      <c r="S57" s="36">
        <f t="shared" si="6"/>
        <v>29478</v>
      </c>
      <c r="T57" s="38">
        <f t="shared" si="0"/>
        <v>-29478</v>
      </c>
      <c r="U57" s="40">
        <f t="shared" si="13"/>
        <v>1977026</v>
      </c>
      <c r="V57" s="18">
        <f t="shared" si="7"/>
        <v>51000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83</v>
      </c>
      <c r="C58" s="18" t="s">
        <v>84</v>
      </c>
      <c r="D58" s="30" t="s">
        <v>148</v>
      </c>
      <c r="E58" s="55">
        <v>0.33333333333333331</v>
      </c>
      <c r="F58" s="18">
        <v>185.80099999999999</v>
      </c>
      <c r="G58" s="18">
        <v>184.41300000000001</v>
      </c>
      <c r="H58" s="18">
        <v>2</v>
      </c>
      <c r="I58" s="18">
        <v>185.821</v>
      </c>
      <c r="J58" s="18">
        <v>184.393</v>
      </c>
      <c r="K58" s="18">
        <v>1.4279999999999999</v>
      </c>
      <c r="L58" s="18">
        <v>2.1419999999999999</v>
      </c>
      <c r="M58" s="70">
        <v>187.96299999999999</v>
      </c>
      <c r="N58" s="18" t="s">
        <v>204</v>
      </c>
      <c r="O58" s="18">
        <f t="shared" si="3"/>
        <v>214.2</v>
      </c>
      <c r="Q58" s="18">
        <f t="shared" si="4"/>
        <v>2.1</v>
      </c>
      <c r="R58" s="36">
        <f t="shared" si="5"/>
        <v>44982</v>
      </c>
      <c r="S58" s="36" t="str">
        <f t="shared" si="6"/>
        <v/>
      </c>
      <c r="T58" s="38">
        <f t="shared" si="0"/>
        <v>44982</v>
      </c>
      <c r="U58" s="40">
        <f t="shared" si="13"/>
        <v>2022008</v>
      </c>
      <c r="V58" s="18">
        <f t="shared" si="7"/>
        <v>21000</v>
      </c>
      <c r="W58" s="18">
        <f t="shared" si="8"/>
        <v>1</v>
      </c>
      <c r="AG58" s="18">
        <f t="shared" si="1"/>
        <v>1</v>
      </c>
      <c r="AH58" s="18">
        <f t="shared" si="2"/>
        <v>0</v>
      </c>
      <c r="AI58" s="18">
        <f t="shared" si="9"/>
        <v>1</v>
      </c>
      <c r="AJ58" s="18">
        <f t="shared" si="10"/>
        <v>0</v>
      </c>
      <c r="AK58" s="18">
        <f t="shared" si="11"/>
        <v>0</v>
      </c>
    </row>
    <row r="59" spans="1:37" ht="20.100000000000001" customHeight="1">
      <c r="A59" s="33">
        <v>55</v>
      </c>
      <c r="B59" s="18" t="s">
        <v>83</v>
      </c>
      <c r="C59" s="18" t="s">
        <v>83</v>
      </c>
      <c r="D59" s="30" t="s">
        <v>149</v>
      </c>
      <c r="E59" s="55">
        <v>0.16666666666666666</v>
      </c>
      <c r="F59" s="18">
        <v>186.16399999999999</v>
      </c>
      <c r="G59" s="18">
        <v>186.715</v>
      </c>
      <c r="H59" s="18">
        <v>2</v>
      </c>
      <c r="I59" s="18">
        <v>186.14400000000001</v>
      </c>
      <c r="J59" s="18">
        <v>186.73500000000001</v>
      </c>
      <c r="K59" s="18">
        <v>0.59099999999999997</v>
      </c>
      <c r="L59" s="18">
        <v>0.88600000000000001</v>
      </c>
      <c r="M59" s="70">
        <v>185.25800000000001</v>
      </c>
      <c r="N59" s="18" t="s">
        <v>204</v>
      </c>
      <c r="O59" s="18">
        <f t="shared" si="3"/>
        <v>88.6</v>
      </c>
      <c r="Q59" s="18">
        <f t="shared" si="4"/>
        <v>5</v>
      </c>
      <c r="R59" s="36">
        <f t="shared" si="5"/>
        <v>44300</v>
      </c>
      <c r="S59" s="36" t="str">
        <f t="shared" si="6"/>
        <v/>
      </c>
      <c r="T59" s="38">
        <f t="shared" si="0"/>
        <v>44300</v>
      </c>
      <c r="U59" s="40">
        <f t="shared" si="13"/>
        <v>2066308</v>
      </c>
      <c r="V59" s="18">
        <f t="shared" si="7"/>
        <v>50000</v>
      </c>
      <c r="W59" s="18">
        <f t="shared" si="8"/>
        <v>1</v>
      </c>
      <c r="AG59" s="18">
        <f t="shared" si="1"/>
        <v>0</v>
      </c>
      <c r="AH59" s="18">
        <f t="shared" si="2"/>
        <v>1</v>
      </c>
      <c r="AI59" s="18">
        <f t="shared" si="9"/>
        <v>1</v>
      </c>
      <c r="AJ59" s="18">
        <f t="shared" si="10"/>
        <v>0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83</v>
      </c>
      <c r="C60" s="18" t="s">
        <v>83</v>
      </c>
      <c r="D60" s="30" t="s">
        <v>150</v>
      </c>
      <c r="E60" s="55">
        <v>0.16666666666666666</v>
      </c>
      <c r="F60" s="18">
        <v>186.14599999999999</v>
      </c>
      <c r="G60" s="18">
        <v>187.82400000000001</v>
      </c>
      <c r="H60" s="18">
        <v>2</v>
      </c>
      <c r="I60" s="18">
        <v>186.126</v>
      </c>
      <c r="J60" s="18">
        <v>187.84399999999999</v>
      </c>
      <c r="K60" s="18">
        <v>1.7170000000000001</v>
      </c>
      <c r="L60" s="18">
        <v>2.5750000000000002</v>
      </c>
      <c r="M60" s="70">
        <v>183.55099999999999</v>
      </c>
      <c r="N60" s="18" t="s">
        <v>194</v>
      </c>
      <c r="P60" s="18">
        <f t="shared" si="12"/>
        <v>171.7</v>
      </c>
      <c r="Q60" s="18">
        <f t="shared" si="4"/>
        <v>1.7</v>
      </c>
      <c r="R60" s="36" t="str">
        <f t="shared" si="5"/>
        <v/>
      </c>
      <c r="S60" s="36">
        <f t="shared" si="6"/>
        <v>29189</v>
      </c>
      <c r="T60" s="38">
        <f t="shared" si="0"/>
        <v>-29189</v>
      </c>
      <c r="U60" s="40">
        <f t="shared" si="13"/>
        <v>2037119</v>
      </c>
      <c r="V60" s="18">
        <f t="shared" si="7"/>
        <v>17000</v>
      </c>
      <c r="W60" s="18">
        <f t="shared" si="8"/>
        <v>0</v>
      </c>
      <c r="AG60" s="18">
        <f t="shared" si="1"/>
        <v>0</v>
      </c>
      <c r="AH60" s="18">
        <f t="shared" si="2"/>
        <v>1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84</v>
      </c>
      <c r="C61" s="18" t="s">
        <v>84</v>
      </c>
      <c r="D61" s="30" t="s">
        <v>151</v>
      </c>
      <c r="E61" s="55">
        <v>0.33333333333333331</v>
      </c>
      <c r="F61" s="18">
        <v>188.654</v>
      </c>
      <c r="G61" s="18">
        <v>187.501</v>
      </c>
      <c r="H61" s="18">
        <v>2</v>
      </c>
      <c r="I61" s="18">
        <v>188.67400000000001</v>
      </c>
      <c r="J61" s="18">
        <v>187.48099999999999</v>
      </c>
      <c r="K61" s="18">
        <v>1.1930000000000001</v>
      </c>
      <c r="L61" s="18">
        <v>1.7889999999999999</v>
      </c>
      <c r="M61" s="70">
        <v>190.46299999999999</v>
      </c>
      <c r="N61" s="18" t="s">
        <v>194</v>
      </c>
      <c r="P61" s="18">
        <f t="shared" si="12"/>
        <v>119.3</v>
      </c>
      <c r="Q61" s="18">
        <f t="shared" si="4"/>
        <v>2.5</v>
      </c>
      <c r="R61" s="36" t="str">
        <f t="shared" si="5"/>
        <v/>
      </c>
      <c r="S61" s="36">
        <f t="shared" si="6"/>
        <v>29825</v>
      </c>
      <c r="T61" s="38">
        <f t="shared" si="0"/>
        <v>-29825</v>
      </c>
      <c r="U61" s="40">
        <f t="shared" si="13"/>
        <v>2007294</v>
      </c>
      <c r="V61" s="18">
        <f t="shared" si="7"/>
        <v>25000</v>
      </c>
      <c r="W61" s="18">
        <f t="shared" si="8"/>
        <v>0</v>
      </c>
      <c r="AG61" s="18">
        <f t="shared" si="1"/>
        <v>1</v>
      </c>
      <c r="AH61" s="18">
        <f t="shared" si="2"/>
        <v>0</v>
      </c>
      <c r="AI61" s="18">
        <f t="shared" si="9"/>
        <v>0</v>
      </c>
      <c r="AJ61" s="18">
        <f t="shared" si="10"/>
        <v>1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84</v>
      </c>
      <c r="C62" s="18" t="s">
        <v>84</v>
      </c>
      <c r="D62" s="30" t="s">
        <v>152</v>
      </c>
      <c r="E62" s="55">
        <v>0.33333333333333331</v>
      </c>
      <c r="F62" s="18">
        <v>186.87200000000001</v>
      </c>
      <c r="G62" s="18">
        <v>186.27099999999999</v>
      </c>
      <c r="H62" s="18">
        <v>2</v>
      </c>
      <c r="I62" s="18">
        <v>186.892</v>
      </c>
      <c r="J62" s="18">
        <v>186.251</v>
      </c>
      <c r="K62" s="18">
        <v>0.64</v>
      </c>
      <c r="L62" s="18">
        <v>0.96</v>
      </c>
      <c r="M62" s="70">
        <v>187.852</v>
      </c>
      <c r="N62" s="18" t="s">
        <v>204</v>
      </c>
      <c r="O62" s="18">
        <f t="shared" si="3"/>
        <v>96</v>
      </c>
      <c r="Q62" s="18">
        <f t="shared" si="4"/>
        <v>4.5999999999999996</v>
      </c>
      <c r="R62" s="36">
        <f t="shared" si="5"/>
        <v>44160</v>
      </c>
      <c r="S62" s="36" t="str">
        <f t="shared" si="6"/>
        <v/>
      </c>
      <c r="T62" s="38">
        <f t="shared" si="0"/>
        <v>44160</v>
      </c>
      <c r="U62" s="40">
        <f t="shared" si="13"/>
        <v>2051454</v>
      </c>
      <c r="V62" s="18">
        <f t="shared" si="7"/>
        <v>46000</v>
      </c>
      <c r="W62" s="18">
        <f t="shared" si="8"/>
        <v>1</v>
      </c>
      <c r="AG62" s="18">
        <f t="shared" si="1"/>
        <v>1</v>
      </c>
      <c r="AH62" s="18">
        <f t="shared" si="2"/>
        <v>0</v>
      </c>
      <c r="AI62" s="18">
        <f t="shared" si="9"/>
        <v>1</v>
      </c>
      <c r="AJ62" s="18">
        <f t="shared" si="10"/>
        <v>0</v>
      </c>
      <c r="AK62" s="18">
        <f t="shared" si="11"/>
        <v>0</v>
      </c>
    </row>
    <row r="63" spans="1:37" ht="20.100000000000001" customHeight="1">
      <c r="A63" s="33">
        <v>59</v>
      </c>
      <c r="B63" s="18" t="s">
        <v>84</v>
      </c>
      <c r="C63" s="18" t="s">
        <v>84</v>
      </c>
      <c r="D63" s="30" t="s">
        <v>153</v>
      </c>
      <c r="E63" s="55">
        <v>0.5</v>
      </c>
      <c r="F63" s="18">
        <v>186.29</v>
      </c>
      <c r="G63" s="18">
        <v>185.51599999999999</v>
      </c>
      <c r="H63" s="18">
        <v>2</v>
      </c>
      <c r="I63" s="18">
        <v>186.31</v>
      </c>
      <c r="J63" s="18">
        <v>185.49600000000001</v>
      </c>
      <c r="K63" s="18">
        <v>0.81299999999999994</v>
      </c>
      <c r="L63" s="18">
        <v>1.2190000000000001</v>
      </c>
      <c r="M63" s="70">
        <v>187.529</v>
      </c>
      <c r="N63" s="18" t="s">
        <v>204</v>
      </c>
      <c r="O63" s="18">
        <f t="shared" si="3"/>
        <v>121.9</v>
      </c>
      <c r="Q63" s="18">
        <f t="shared" si="4"/>
        <v>3.6</v>
      </c>
      <c r="R63" s="36">
        <f t="shared" si="5"/>
        <v>43884</v>
      </c>
      <c r="S63" s="36" t="str">
        <f t="shared" si="6"/>
        <v/>
      </c>
      <c r="T63" s="38">
        <f t="shared" si="0"/>
        <v>43884</v>
      </c>
      <c r="U63" s="40">
        <f t="shared" si="13"/>
        <v>2095338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84</v>
      </c>
      <c r="C64" s="18" t="s">
        <v>84</v>
      </c>
      <c r="D64" s="30" t="s">
        <v>154</v>
      </c>
      <c r="E64" s="55">
        <v>0.16666666666666666</v>
      </c>
      <c r="F64" s="18">
        <v>184.77699999999999</v>
      </c>
      <c r="G64" s="18">
        <v>184.232</v>
      </c>
      <c r="H64" s="18">
        <v>2</v>
      </c>
      <c r="I64" s="58">
        <v>184.797</v>
      </c>
      <c r="J64" s="18">
        <v>184.21199999999999</v>
      </c>
      <c r="K64" s="18">
        <v>0.58499999999999996</v>
      </c>
      <c r="L64" s="18">
        <v>0.877</v>
      </c>
      <c r="M64" s="70">
        <v>185.67400000000001</v>
      </c>
      <c r="N64" s="18" t="s">
        <v>204</v>
      </c>
      <c r="O64" s="18">
        <f t="shared" si="3"/>
        <v>87.7</v>
      </c>
      <c r="Q64" s="18">
        <f t="shared" si="4"/>
        <v>5.0999999999999996</v>
      </c>
      <c r="R64" s="36">
        <f t="shared" si="5"/>
        <v>44727</v>
      </c>
      <c r="S64" s="36" t="str">
        <f t="shared" si="6"/>
        <v/>
      </c>
      <c r="T64" s="38">
        <f t="shared" si="0"/>
        <v>44727</v>
      </c>
      <c r="U64" s="40">
        <f t="shared" si="13"/>
        <v>2140065</v>
      </c>
      <c r="V64" s="18">
        <f t="shared" si="7"/>
        <v>51000</v>
      </c>
      <c r="W64" s="18">
        <f t="shared" si="8"/>
        <v>1</v>
      </c>
      <c r="AG64" s="18">
        <f t="shared" si="1"/>
        <v>1</v>
      </c>
      <c r="AH64" s="18">
        <f t="shared" si="2"/>
        <v>0</v>
      </c>
      <c r="AI64" s="18">
        <f t="shared" si="9"/>
        <v>1</v>
      </c>
      <c r="AJ64" s="18">
        <f t="shared" si="10"/>
        <v>0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83</v>
      </c>
      <c r="C65" s="18" t="s">
        <v>83</v>
      </c>
      <c r="D65" s="30" t="s">
        <v>155</v>
      </c>
      <c r="E65" s="55">
        <v>0.66666666666666663</v>
      </c>
      <c r="F65" s="18">
        <v>181.8</v>
      </c>
      <c r="G65" s="18">
        <v>182.501</v>
      </c>
      <c r="H65" s="18">
        <v>2</v>
      </c>
      <c r="I65" s="58">
        <v>181.78</v>
      </c>
      <c r="J65" s="18">
        <v>182.52099999999999</v>
      </c>
      <c r="K65" s="18">
        <v>0.74</v>
      </c>
      <c r="L65" s="18">
        <v>1.1100000000000001</v>
      </c>
      <c r="M65" s="70">
        <v>180.67</v>
      </c>
      <c r="N65" s="18" t="s">
        <v>194</v>
      </c>
      <c r="P65" s="18">
        <f t="shared" si="12"/>
        <v>74</v>
      </c>
      <c r="Q65" s="18">
        <f t="shared" si="4"/>
        <v>4</v>
      </c>
      <c r="R65" s="36" t="str">
        <f t="shared" si="5"/>
        <v/>
      </c>
      <c r="S65" s="36">
        <f t="shared" si="6"/>
        <v>29600</v>
      </c>
      <c r="T65" s="38">
        <f t="shared" si="0"/>
        <v>-29600</v>
      </c>
      <c r="U65" s="40">
        <f t="shared" si="13"/>
        <v>2110465</v>
      </c>
      <c r="V65" s="18">
        <f t="shared" si="7"/>
        <v>40000</v>
      </c>
      <c r="W65" s="18">
        <f t="shared" si="8"/>
        <v>0</v>
      </c>
      <c r="AG65" s="18">
        <f t="shared" si="1"/>
        <v>0</v>
      </c>
      <c r="AH65" s="18">
        <f t="shared" si="2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83</v>
      </c>
      <c r="C66" s="18" t="s">
        <v>83</v>
      </c>
      <c r="D66" s="30" t="s">
        <v>156</v>
      </c>
      <c r="E66" s="55">
        <v>0.33333333333333331</v>
      </c>
      <c r="F66" s="18">
        <v>181.96</v>
      </c>
      <c r="G66" s="18">
        <v>182.78100000000001</v>
      </c>
      <c r="H66" s="18">
        <v>2</v>
      </c>
      <c r="I66" s="58">
        <v>181.94</v>
      </c>
      <c r="J66" s="18">
        <v>182.80099999999999</v>
      </c>
      <c r="K66" s="18">
        <v>0.86</v>
      </c>
      <c r="L66" s="18">
        <v>1.29</v>
      </c>
      <c r="M66" s="70">
        <v>180.65</v>
      </c>
      <c r="N66" s="18" t="s">
        <v>194</v>
      </c>
      <c r="P66" s="18">
        <f t="shared" si="12"/>
        <v>86</v>
      </c>
      <c r="Q66" s="18">
        <f t="shared" si="4"/>
        <v>3.4</v>
      </c>
      <c r="R66" s="36" t="str">
        <f t="shared" si="5"/>
        <v/>
      </c>
      <c r="S66" s="36">
        <f t="shared" si="6"/>
        <v>29240</v>
      </c>
      <c r="T66" s="38">
        <f t="shared" si="0"/>
        <v>-29240</v>
      </c>
      <c r="U66" s="40">
        <f t="shared" si="13"/>
        <v>2081225</v>
      </c>
      <c r="V66" s="18">
        <f t="shared" si="7"/>
        <v>34000</v>
      </c>
      <c r="W66" s="18">
        <f t="shared" si="8"/>
        <v>0</v>
      </c>
      <c r="AG66" s="18">
        <f t="shared" si="1"/>
        <v>0</v>
      </c>
      <c r="AH66" s="18">
        <f t="shared" si="2"/>
        <v>1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84</v>
      </c>
      <c r="C67" s="18" t="s">
        <v>84</v>
      </c>
      <c r="D67" s="30" t="s">
        <v>157</v>
      </c>
      <c r="E67" s="55">
        <v>0.16666666666666666</v>
      </c>
      <c r="F67" s="18">
        <v>182.66399999999999</v>
      </c>
      <c r="G67" s="18">
        <v>181.85300000000001</v>
      </c>
      <c r="H67" s="18">
        <v>2</v>
      </c>
      <c r="I67" s="18">
        <v>182.684</v>
      </c>
      <c r="J67" s="18">
        <v>181.833</v>
      </c>
      <c r="K67" s="18">
        <v>0.85</v>
      </c>
      <c r="L67" s="18">
        <v>1.2749999999999999</v>
      </c>
      <c r="M67" s="70">
        <v>183.959</v>
      </c>
      <c r="N67" s="18" t="s">
        <v>204</v>
      </c>
      <c r="O67" s="18">
        <f t="shared" si="3"/>
        <v>127.5</v>
      </c>
      <c r="Q67" s="18">
        <f t="shared" si="4"/>
        <v>3.5</v>
      </c>
      <c r="R67" s="36">
        <f t="shared" si="5"/>
        <v>44625</v>
      </c>
      <c r="S67" s="36" t="str">
        <f t="shared" si="6"/>
        <v/>
      </c>
      <c r="T67" s="38">
        <f t="shared" si="0"/>
        <v>44625</v>
      </c>
      <c r="U67" s="40">
        <f t="shared" si="13"/>
        <v>2125850</v>
      </c>
      <c r="V67" s="18">
        <f t="shared" si="7"/>
        <v>35000</v>
      </c>
      <c r="W67" s="18">
        <f t="shared" si="8"/>
        <v>1</v>
      </c>
      <c r="AG67" s="18">
        <f t="shared" si="1"/>
        <v>1</v>
      </c>
      <c r="AH67" s="18">
        <f t="shared" si="2"/>
        <v>0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84</v>
      </c>
      <c r="C68" s="18" t="s">
        <v>84</v>
      </c>
      <c r="D68" s="30" t="s">
        <v>158</v>
      </c>
      <c r="E68" s="55">
        <v>0.5</v>
      </c>
      <c r="F68" s="18">
        <v>174.41300000000001</v>
      </c>
      <c r="G68" s="18">
        <v>173.7</v>
      </c>
      <c r="H68" s="18">
        <v>2</v>
      </c>
      <c r="I68" s="18">
        <v>174.43299999999999</v>
      </c>
      <c r="J68" s="18">
        <v>173.68</v>
      </c>
      <c r="K68" s="18">
        <v>0.752</v>
      </c>
      <c r="L68" s="18">
        <v>1.1279999999999999</v>
      </c>
      <c r="M68" s="70">
        <v>175.56100000000001</v>
      </c>
      <c r="N68" s="18" t="s">
        <v>204</v>
      </c>
      <c r="O68" s="18">
        <f t="shared" si="3"/>
        <v>112.8</v>
      </c>
      <c r="Q68" s="18">
        <f t="shared" si="4"/>
        <v>3.9</v>
      </c>
      <c r="R68" s="36">
        <f t="shared" si="5"/>
        <v>43992</v>
      </c>
      <c r="S68" s="36" t="str">
        <f t="shared" si="6"/>
        <v/>
      </c>
      <c r="T68" s="38">
        <f t="shared" si="0"/>
        <v>43992</v>
      </c>
      <c r="U68" s="40">
        <f t="shared" si="13"/>
        <v>2169842</v>
      </c>
      <c r="V68" s="18">
        <f t="shared" si="7"/>
        <v>39000</v>
      </c>
      <c r="W68" s="18">
        <f t="shared" si="8"/>
        <v>1</v>
      </c>
      <c r="AG68" s="18">
        <f t="shared" si="1"/>
        <v>1</v>
      </c>
      <c r="AH68" s="18">
        <f t="shared" si="2"/>
        <v>0</v>
      </c>
      <c r="AI68" s="18">
        <f t="shared" si="9"/>
        <v>1</v>
      </c>
      <c r="AJ68" s="18">
        <f t="shared" si="10"/>
        <v>0</v>
      </c>
      <c r="AK68" s="18">
        <f t="shared" si="11"/>
        <v>0</v>
      </c>
    </row>
    <row r="69" spans="1:37" ht="20.100000000000001" customHeight="1">
      <c r="A69" s="33">
        <v>65</v>
      </c>
      <c r="B69" s="18" t="s">
        <v>84</v>
      </c>
      <c r="C69" s="18" t="s">
        <v>84</v>
      </c>
      <c r="D69" s="30" t="s">
        <v>100</v>
      </c>
      <c r="E69" s="55">
        <v>0.5</v>
      </c>
      <c r="F69" s="18">
        <v>172.85900000000001</v>
      </c>
      <c r="G69" s="18">
        <v>171.96700000000001</v>
      </c>
      <c r="H69" s="18">
        <v>2</v>
      </c>
      <c r="I69" s="18">
        <v>172.87899999999999</v>
      </c>
      <c r="J69" s="18">
        <v>171.947</v>
      </c>
      <c r="K69" s="18">
        <v>0.93100000000000005</v>
      </c>
      <c r="L69" s="18">
        <v>1.3959999999999999</v>
      </c>
      <c r="M69" s="70">
        <v>174.27500000000001</v>
      </c>
      <c r="N69" s="18" t="s">
        <v>204</v>
      </c>
      <c r="O69" s="18">
        <f t="shared" si="3"/>
        <v>139.6</v>
      </c>
      <c r="Q69" s="18">
        <f t="shared" si="4"/>
        <v>3.2</v>
      </c>
      <c r="R69" s="36">
        <f t="shared" si="5"/>
        <v>44672</v>
      </c>
      <c r="S69" s="36" t="str">
        <f t="shared" si="6"/>
        <v/>
      </c>
      <c r="T69" s="38">
        <f t="shared" ref="T69:T104" si="14">IF(W69=1,R69,S69*-1)</f>
        <v>44672</v>
      </c>
      <c r="U69" s="40">
        <f t="shared" si="13"/>
        <v>2214514</v>
      </c>
      <c r="V69" s="18">
        <f t="shared" si="7"/>
        <v>32000</v>
      </c>
      <c r="W69" s="18">
        <f t="shared" si="8"/>
        <v>1</v>
      </c>
      <c r="AG69" s="18">
        <f t="shared" ref="AG69:AG104" si="15">IF(C69="B",1,0)</f>
        <v>1</v>
      </c>
      <c r="AH69" s="18">
        <f t="shared" ref="AH69:AH104" si="16">IF(C69="S",1,0)</f>
        <v>0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83</v>
      </c>
      <c r="C70" s="18" t="s">
        <v>84</v>
      </c>
      <c r="D70" s="30" t="s">
        <v>159</v>
      </c>
      <c r="E70" s="55">
        <v>0.33333333333333331</v>
      </c>
      <c r="F70" s="18">
        <v>171.58199999999999</v>
      </c>
      <c r="G70" s="18">
        <v>170.19300000000001</v>
      </c>
      <c r="H70" s="18">
        <v>2</v>
      </c>
      <c r="I70" s="18">
        <v>171.602</v>
      </c>
      <c r="J70" s="18">
        <v>170.173</v>
      </c>
      <c r="K70" s="18">
        <v>1.429</v>
      </c>
      <c r="L70" s="18">
        <v>2.1429999999999998</v>
      </c>
      <c r="M70" s="70">
        <v>173.745</v>
      </c>
      <c r="N70" s="18" t="s">
        <v>204</v>
      </c>
      <c r="O70" s="18">
        <f t="shared" ref="O70:O107" si="17">ROUNDDOWN(L70*100,3)</f>
        <v>214.3</v>
      </c>
      <c r="Q70" s="18">
        <f t="shared" ref="Q70:Q108" si="18">ROUNDDOWN(V70/10000,1)</f>
        <v>2</v>
      </c>
      <c r="R70" s="36">
        <f t="shared" ref="R70:R107" si="19">IF(N70="○",ROUNDDOWN(L70*V70*$T$1,0),"")</f>
        <v>42860</v>
      </c>
      <c r="S70" s="36" t="str">
        <f t="shared" ref="S70:S107" si="20">IF(N70="X",ROUNDDOWN(K70*V70*$T$1,0),"")</f>
        <v/>
      </c>
      <c r="T70" s="38">
        <f t="shared" si="14"/>
        <v>42860</v>
      </c>
      <c r="U70" s="40">
        <f t="shared" si="13"/>
        <v>2257374</v>
      </c>
      <c r="V70" s="18">
        <f t="shared" ref="V70:V108" si="21">ROUNDDOWN(((($T$2*$V$4)/(K70*10000))*10000)/$T$1,-3)</f>
        <v>20000</v>
      </c>
      <c r="W70" s="18">
        <f t="shared" ref="W70:W108" si="22">IF(O70&gt;1,1,0)</f>
        <v>1</v>
      </c>
      <c r="AG70" s="18">
        <f t="shared" si="15"/>
        <v>1</v>
      </c>
      <c r="AH70" s="18">
        <f t="shared" si="16"/>
        <v>0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83</v>
      </c>
      <c r="C71" s="18" t="s">
        <v>83</v>
      </c>
      <c r="D71" s="19" t="s">
        <v>160</v>
      </c>
      <c r="E71" s="55">
        <v>0.33333333333333331</v>
      </c>
      <c r="F71" s="18">
        <v>170.714</v>
      </c>
      <c r="G71" s="18">
        <v>172.3</v>
      </c>
      <c r="H71" s="18">
        <v>2</v>
      </c>
      <c r="I71" s="58">
        <v>170.69399999999999</v>
      </c>
      <c r="J71" s="18">
        <v>172.32</v>
      </c>
      <c r="K71" s="18">
        <v>1.6259999999999999</v>
      </c>
      <c r="L71" s="18">
        <v>2.4390000000000001</v>
      </c>
      <c r="M71" s="70">
        <v>168.255</v>
      </c>
      <c r="N71" s="18" t="s">
        <v>204</v>
      </c>
      <c r="O71" s="18">
        <f t="shared" si="17"/>
        <v>243.9</v>
      </c>
      <c r="Q71" s="18">
        <f t="shared" si="18"/>
        <v>1.8</v>
      </c>
      <c r="R71" s="36">
        <f t="shared" si="19"/>
        <v>43902</v>
      </c>
      <c r="S71" s="36" t="str">
        <f t="shared" si="20"/>
        <v/>
      </c>
      <c r="T71" s="38">
        <f t="shared" si="14"/>
        <v>43902</v>
      </c>
      <c r="U71" s="40">
        <f t="shared" si="13"/>
        <v>2301276</v>
      </c>
      <c r="V71" s="18">
        <f t="shared" si="21"/>
        <v>18000</v>
      </c>
      <c r="W71" s="18">
        <f t="shared" si="22"/>
        <v>1</v>
      </c>
      <c r="AG71" s="18">
        <f t="shared" si="15"/>
        <v>0</v>
      </c>
      <c r="AH71" s="18">
        <f t="shared" si="16"/>
        <v>1</v>
      </c>
      <c r="AI71" s="18">
        <f t="shared" si="23"/>
        <v>1</v>
      </c>
      <c r="AJ71" s="18">
        <f t="shared" si="24"/>
        <v>0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83</v>
      </c>
      <c r="C72" s="18" t="s">
        <v>83</v>
      </c>
      <c r="D72" s="19" t="s">
        <v>161</v>
      </c>
      <c r="E72" s="55">
        <v>0.83333333333333337</v>
      </c>
      <c r="F72" s="18">
        <v>171.70699999999999</v>
      </c>
      <c r="G72" s="18">
        <v>172.607</v>
      </c>
      <c r="H72" s="18">
        <v>2</v>
      </c>
      <c r="I72" s="18">
        <v>171.68700000000001</v>
      </c>
      <c r="J72" s="18">
        <v>172.62700000000001</v>
      </c>
      <c r="K72" s="18">
        <v>0.93899999999999995</v>
      </c>
      <c r="L72" s="18">
        <v>1.4079999999999999</v>
      </c>
      <c r="M72" s="70">
        <v>170.279</v>
      </c>
      <c r="N72" s="18" t="s">
        <v>204</v>
      </c>
      <c r="O72" s="18">
        <f t="shared" si="17"/>
        <v>140.80000000000001</v>
      </c>
      <c r="Q72" s="18">
        <f t="shared" si="18"/>
        <v>3.1</v>
      </c>
      <c r="R72" s="36">
        <f t="shared" si="19"/>
        <v>43648</v>
      </c>
      <c r="S72" s="36" t="str">
        <f t="shared" si="20"/>
        <v/>
      </c>
      <c r="T72" s="38">
        <f t="shared" si="14"/>
        <v>43648</v>
      </c>
      <c r="U72" s="40">
        <f t="shared" si="13"/>
        <v>2344924</v>
      </c>
      <c r="V72" s="18">
        <f t="shared" si="21"/>
        <v>31000</v>
      </c>
      <c r="W72" s="18">
        <f t="shared" si="22"/>
        <v>1</v>
      </c>
      <c r="AG72" s="18">
        <f t="shared" si="15"/>
        <v>0</v>
      </c>
      <c r="AH72" s="18">
        <f t="shared" si="16"/>
        <v>1</v>
      </c>
      <c r="AI72" s="18">
        <f t="shared" si="23"/>
        <v>1</v>
      </c>
      <c r="AJ72" s="18">
        <f t="shared" si="24"/>
        <v>0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83</v>
      </c>
      <c r="C73" s="18" t="s">
        <v>83</v>
      </c>
      <c r="D73" s="19" t="s">
        <v>162</v>
      </c>
      <c r="E73" s="55">
        <v>0.5</v>
      </c>
      <c r="F73" s="18">
        <v>174.30600000000001</v>
      </c>
      <c r="G73" s="18">
        <v>174.89699999999999</v>
      </c>
      <c r="H73" s="18">
        <v>2</v>
      </c>
      <c r="I73" s="18">
        <v>174.286</v>
      </c>
      <c r="J73" s="18">
        <v>174.917</v>
      </c>
      <c r="K73" s="18">
        <v>0.63100000000000001</v>
      </c>
      <c r="L73" s="18">
        <v>0.94599999999999995</v>
      </c>
      <c r="M73" s="70">
        <v>173.34</v>
      </c>
      <c r="N73" s="18" t="s">
        <v>204</v>
      </c>
      <c r="O73" s="18">
        <f t="shared" si="17"/>
        <v>94.6</v>
      </c>
      <c r="Q73" s="18">
        <f t="shared" si="18"/>
        <v>4.7</v>
      </c>
      <c r="R73" s="36">
        <f t="shared" si="19"/>
        <v>44462</v>
      </c>
      <c r="S73" s="36" t="str">
        <f t="shared" si="20"/>
        <v/>
      </c>
      <c r="T73" s="38">
        <f t="shared" si="14"/>
        <v>44462</v>
      </c>
      <c r="U73" s="40">
        <f t="shared" ref="U73:U104" si="26">U72+T73</f>
        <v>2389386</v>
      </c>
      <c r="V73" s="18">
        <f t="shared" si="21"/>
        <v>47000</v>
      </c>
      <c r="W73" s="18">
        <f t="shared" si="22"/>
        <v>1</v>
      </c>
      <c r="AG73" s="18">
        <f t="shared" si="15"/>
        <v>0</v>
      </c>
      <c r="AH73" s="18">
        <f t="shared" si="16"/>
        <v>1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83</v>
      </c>
      <c r="C74" s="18" t="s">
        <v>83</v>
      </c>
      <c r="D74" s="30" t="s">
        <v>163</v>
      </c>
      <c r="E74" s="55">
        <v>0.66666666666666663</v>
      </c>
      <c r="F74" s="18">
        <v>176.83799999999999</v>
      </c>
      <c r="G74" s="18">
        <v>177.82599999999999</v>
      </c>
      <c r="H74" s="18">
        <v>2</v>
      </c>
      <c r="I74" s="18">
        <v>176.81800000000001</v>
      </c>
      <c r="J74" s="18">
        <v>177.846</v>
      </c>
      <c r="K74" s="18">
        <v>1.0269999999999999</v>
      </c>
      <c r="L74" s="18">
        <v>1.54</v>
      </c>
      <c r="M74" s="70">
        <v>175.27799999999999</v>
      </c>
      <c r="N74" s="18" t="s">
        <v>204</v>
      </c>
      <c r="O74" s="18">
        <f t="shared" si="17"/>
        <v>154</v>
      </c>
      <c r="Q74" s="18">
        <f t="shared" si="18"/>
        <v>2.9</v>
      </c>
      <c r="R74" s="36">
        <f t="shared" si="19"/>
        <v>44660</v>
      </c>
      <c r="S74" s="36" t="str">
        <f t="shared" si="20"/>
        <v/>
      </c>
      <c r="T74" s="38">
        <f t="shared" si="14"/>
        <v>44660</v>
      </c>
      <c r="U74" s="40">
        <f t="shared" si="26"/>
        <v>2434046</v>
      </c>
      <c r="V74" s="18">
        <f t="shared" si="21"/>
        <v>29000</v>
      </c>
      <c r="W74" s="18">
        <f t="shared" si="22"/>
        <v>1</v>
      </c>
      <c r="AG74" s="18">
        <f t="shared" si="15"/>
        <v>0</v>
      </c>
      <c r="AH74" s="18">
        <f t="shared" si="16"/>
        <v>1</v>
      </c>
      <c r="AI74" s="18">
        <f t="shared" si="23"/>
        <v>1</v>
      </c>
      <c r="AJ74" s="18">
        <f t="shared" si="24"/>
        <v>0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83</v>
      </c>
      <c r="C75" s="18" t="s">
        <v>84</v>
      </c>
      <c r="D75" s="30" t="s">
        <v>164</v>
      </c>
      <c r="E75" s="55">
        <v>0</v>
      </c>
      <c r="F75" s="18">
        <v>171.29599999999999</v>
      </c>
      <c r="G75" s="18">
        <v>170.96700000000001</v>
      </c>
      <c r="H75" s="18">
        <v>2</v>
      </c>
      <c r="I75" s="18">
        <v>171.316</v>
      </c>
      <c r="J75" s="18">
        <v>170.947</v>
      </c>
      <c r="K75" s="18">
        <v>0.36899999999999999</v>
      </c>
      <c r="L75" s="18">
        <v>0.55300000000000005</v>
      </c>
      <c r="M75" s="70">
        <v>171.869</v>
      </c>
      <c r="N75" s="18" t="s">
        <v>204</v>
      </c>
      <c r="O75" s="18">
        <f t="shared" si="17"/>
        <v>55.3</v>
      </c>
      <c r="Q75" s="18">
        <f t="shared" si="18"/>
        <v>8.1</v>
      </c>
      <c r="R75" s="36">
        <f t="shared" si="19"/>
        <v>44793</v>
      </c>
      <c r="S75" s="36" t="str">
        <f t="shared" si="20"/>
        <v/>
      </c>
      <c r="T75" s="38">
        <f t="shared" si="14"/>
        <v>44793</v>
      </c>
      <c r="U75" s="40">
        <f t="shared" si="26"/>
        <v>2478839</v>
      </c>
      <c r="V75" s="18">
        <f t="shared" si="21"/>
        <v>81000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83</v>
      </c>
      <c r="C76" s="18" t="s">
        <v>83</v>
      </c>
      <c r="D76" s="30" t="s">
        <v>165</v>
      </c>
      <c r="E76" s="55">
        <v>0.5</v>
      </c>
      <c r="F76" s="18">
        <v>172.12700000000001</v>
      </c>
      <c r="G76" s="18">
        <v>172.77099999999999</v>
      </c>
      <c r="H76" s="18">
        <v>2</v>
      </c>
      <c r="I76" s="18">
        <v>172.107</v>
      </c>
      <c r="J76" s="18">
        <v>172.791</v>
      </c>
      <c r="K76" s="18">
        <v>0.68300000000000005</v>
      </c>
      <c r="L76" s="18">
        <v>1.024</v>
      </c>
      <c r="M76" s="70">
        <v>171.083</v>
      </c>
      <c r="N76" s="18" t="s">
        <v>204</v>
      </c>
      <c r="O76" s="18">
        <f t="shared" si="17"/>
        <v>102.4</v>
      </c>
      <c r="Q76" s="18">
        <f t="shared" si="18"/>
        <v>4.3</v>
      </c>
      <c r="R76" s="36">
        <f t="shared" si="19"/>
        <v>44032</v>
      </c>
      <c r="S76" s="36" t="str">
        <f t="shared" si="20"/>
        <v/>
      </c>
      <c r="T76" s="38">
        <f t="shared" si="14"/>
        <v>44032</v>
      </c>
      <c r="U76" s="40">
        <f t="shared" si="26"/>
        <v>2522871</v>
      </c>
      <c r="V76" s="18">
        <f t="shared" si="21"/>
        <v>43000</v>
      </c>
      <c r="W76" s="18">
        <f t="shared" si="22"/>
        <v>1</v>
      </c>
      <c r="AG76" s="18">
        <f t="shared" si="15"/>
        <v>0</v>
      </c>
      <c r="AH76" s="18">
        <f t="shared" si="16"/>
        <v>1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84</v>
      </c>
      <c r="C77" s="52" t="s">
        <v>84</v>
      </c>
      <c r="D77" s="30" t="s">
        <v>166</v>
      </c>
      <c r="E77" s="55">
        <v>0.66666666666666663</v>
      </c>
      <c r="F77" s="18">
        <v>172.62</v>
      </c>
      <c r="G77" s="18">
        <v>171.96600000000001</v>
      </c>
      <c r="H77" s="18">
        <v>2</v>
      </c>
      <c r="I77" s="18">
        <v>172.64</v>
      </c>
      <c r="J77" s="18">
        <v>171.946</v>
      </c>
      <c r="K77" s="18">
        <v>0.69299999999999995</v>
      </c>
      <c r="L77" s="18">
        <v>1.0389999999999999</v>
      </c>
      <c r="M77" s="70">
        <v>173.679</v>
      </c>
      <c r="N77" s="18" t="s">
        <v>194</v>
      </c>
      <c r="P77" s="18">
        <f t="shared" ref="P70:P107" si="27">ROUNDDOWN(K77*100,3)</f>
        <v>69.3</v>
      </c>
      <c r="Q77" s="18">
        <f t="shared" si="18"/>
        <v>4.3</v>
      </c>
      <c r="R77" s="36" t="str">
        <f t="shared" si="19"/>
        <v/>
      </c>
      <c r="S77" s="36">
        <f t="shared" si="20"/>
        <v>29799</v>
      </c>
      <c r="T77" s="38">
        <f t="shared" si="14"/>
        <v>-29799</v>
      </c>
      <c r="U77" s="40">
        <f t="shared" si="26"/>
        <v>2493072</v>
      </c>
      <c r="V77" s="18">
        <f t="shared" si="21"/>
        <v>43000</v>
      </c>
      <c r="W77" s="18">
        <f t="shared" si="22"/>
        <v>0</v>
      </c>
      <c r="AG77" s="18">
        <f t="shared" si="15"/>
        <v>1</v>
      </c>
      <c r="AH77" s="18">
        <f t="shared" si="16"/>
        <v>0</v>
      </c>
      <c r="AI77" s="18">
        <f t="shared" si="23"/>
        <v>0</v>
      </c>
      <c r="AJ77" s="18">
        <f t="shared" si="24"/>
        <v>1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83</v>
      </c>
      <c r="C78" s="52" t="s">
        <v>83</v>
      </c>
      <c r="D78" s="30" t="s">
        <v>167</v>
      </c>
      <c r="E78" s="55">
        <v>0.66666666666666663</v>
      </c>
      <c r="F78" s="18">
        <v>170.42400000000001</v>
      </c>
      <c r="G78" s="18">
        <v>171.41200000000001</v>
      </c>
      <c r="H78" s="18">
        <v>2</v>
      </c>
      <c r="I78" s="58">
        <v>170.404</v>
      </c>
      <c r="J78" s="18">
        <v>171.43199999999999</v>
      </c>
      <c r="K78" s="18">
        <v>1.0269999999999999</v>
      </c>
      <c r="L78" s="18">
        <v>1.54</v>
      </c>
      <c r="M78" s="70">
        <v>168.864</v>
      </c>
      <c r="N78" s="18" t="s">
        <v>195</v>
      </c>
      <c r="Q78" s="18">
        <f t="shared" si="18"/>
        <v>2.9</v>
      </c>
      <c r="R78" s="36" t="str">
        <f t="shared" si="19"/>
        <v/>
      </c>
      <c r="S78" s="36" t="str">
        <f t="shared" si="20"/>
        <v/>
      </c>
      <c r="U78" s="40">
        <f t="shared" si="26"/>
        <v>2493072</v>
      </c>
      <c r="V78" s="18">
        <f t="shared" si="21"/>
        <v>29000</v>
      </c>
      <c r="W78" s="18">
        <f t="shared" si="22"/>
        <v>0</v>
      </c>
      <c r="AG78" s="18">
        <f t="shared" si="15"/>
        <v>0</v>
      </c>
      <c r="AH78" s="18">
        <f t="shared" si="16"/>
        <v>1</v>
      </c>
      <c r="AI78" s="18">
        <f t="shared" si="23"/>
        <v>0</v>
      </c>
      <c r="AJ78" s="18">
        <f t="shared" si="24"/>
        <v>0</v>
      </c>
      <c r="AK78" s="18">
        <f t="shared" si="25"/>
        <v>1</v>
      </c>
    </row>
    <row r="79" spans="1:37" ht="20.100000000000001" customHeight="1">
      <c r="A79" s="33">
        <v>75</v>
      </c>
      <c r="B79" s="18" t="s">
        <v>83</v>
      </c>
      <c r="C79" s="52" t="s">
        <v>83</v>
      </c>
      <c r="D79" s="30" t="s">
        <v>86</v>
      </c>
      <c r="E79" s="55">
        <v>0.5</v>
      </c>
      <c r="F79" s="18">
        <v>170.917</v>
      </c>
      <c r="G79" s="18">
        <v>172.56</v>
      </c>
      <c r="H79" s="18">
        <v>2</v>
      </c>
      <c r="I79" s="18">
        <v>170.89699999999999</v>
      </c>
      <c r="J79" s="18">
        <v>172.58</v>
      </c>
      <c r="K79" s="18">
        <v>1.6830000000000001</v>
      </c>
      <c r="L79" s="18">
        <v>2.524</v>
      </c>
      <c r="M79" s="70">
        <v>168.37299999999999</v>
      </c>
      <c r="N79" s="18" t="s">
        <v>194</v>
      </c>
      <c r="P79" s="18">
        <f t="shared" si="27"/>
        <v>168.3</v>
      </c>
      <c r="Q79" s="18">
        <f t="shared" si="18"/>
        <v>1.7</v>
      </c>
      <c r="R79" s="36" t="str">
        <f t="shared" si="19"/>
        <v/>
      </c>
      <c r="S79" s="36">
        <f t="shared" si="20"/>
        <v>28611</v>
      </c>
      <c r="T79" s="38">
        <f t="shared" si="14"/>
        <v>-28611</v>
      </c>
      <c r="U79" s="40">
        <f t="shared" si="26"/>
        <v>2464461</v>
      </c>
      <c r="V79" s="18">
        <f t="shared" si="21"/>
        <v>17000</v>
      </c>
      <c r="W79" s="18">
        <f t="shared" si="22"/>
        <v>0</v>
      </c>
      <c r="AG79" s="18">
        <f t="shared" si="15"/>
        <v>0</v>
      </c>
      <c r="AH79" s="18">
        <f t="shared" si="16"/>
        <v>1</v>
      </c>
      <c r="AI79" s="18">
        <f t="shared" si="23"/>
        <v>0</v>
      </c>
      <c r="AJ79" s="18">
        <f t="shared" si="24"/>
        <v>1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83</v>
      </c>
      <c r="C80" s="52" t="s">
        <v>84</v>
      </c>
      <c r="D80" s="30" t="s">
        <v>168</v>
      </c>
      <c r="E80" s="55">
        <v>0.66666666666666663</v>
      </c>
      <c r="F80" s="18">
        <v>171.96299999999999</v>
      </c>
      <c r="G80" s="18">
        <v>171.375</v>
      </c>
      <c r="H80" s="18">
        <v>2</v>
      </c>
      <c r="I80" s="18">
        <v>171.983</v>
      </c>
      <c r="J80" s="18">
        <v>171.35499999999999</v>
      </c>
      <c r="K80" s="18">
        <v>0.628</v>
      </c>
      <c r="L80" s="18">
        <v>0.94199999999999995</v>
      </c>
      <c r="M80" s="70">
        <v>172.92500000000001</v>
      </c>
      <c r="N80" s="18" t="s">
        <v>194</v>
      </c>
      <c r="P80" s="18">
        <f t="shared" si="27"/>
        <v>62.8</v>
      </c>
      <c r="Q80" s="18">
        <f t="shared" si="18"/>
        <v>4.7</v>
      </c>
      <c r="R80" s="36" t="str">
        <f t="shared" si="19"/>
        <v/>
      </c>
      <c r="S80" s="36">
        <f t="shared" si="20"/>
        <v>29516</v>
      </c>
      <c r="T80" s="38">
        <f t="shared" si="14"/>
        <v>-29516</v>
      </c>
      <c r="U80" s="40">
        <f t="shared" si="26"/>
        <v>2434945</v>
      </c>
      <c r="V80" s="18">
        <f t="shared" si="21"/>
        <v>47000</v>
      </c>
      <c r="W80" s="18">
        <f t="shared" si="22"/>
        <v>0</v>
      </c>
      <c r="AG80" s="18">
        <f t="shared" si="15"/>
        <v>1</v>
      </c>
      <c r="AH80" s="18">
        <f t="shared" si="16"/>
        <v>0</v>
      </c>
      <c r="AI80" s="18">
        <f t="shared" si="23"/>
        <v>0</v>
      </c>
      <c r="AJ80" s="18">
        <f t="shared" si="24"/>
        <v>1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83</v>
      </c>
      <c r="C81" s="52" t="s">
        <v>83</v>
      </c>
      <c r="D81" s="30" t="s">
        <v>169</v>
      </c>
      <c r="E81" s="55">
        <v>0.5</v>
      </c>
      <c r="F81" s="18">
        <v>172.08099999999999</v>
      </c>
      <c r="G81" s="18">
        <v>172.45400000000001</v>
      </c>
      <c r="H81" s="18">
        <v>2</v>
      </c>
      <c r="I81" s="18">
        <v>172.06100000000001</v>
      </c>
      <c r="J81" s="18">
        <v>172.47399999999999</v>
      </c>
      <c r="K81" s="18">
        <v>0.41199999999999998</v>
      </c>
      <c r="L81" s="18">
        <v>0.61799999999999999</v>
      </c>
      <c r="M81" s="70">
        <v>171.44300000000001</v>
      </c>
      <c r="N81" s="18" t="s">
        <v>204</v>
      </c>
      <c r="O81" s="18">
        <f t="shared" si="17"/>
        <v>61.8</v>
      </c>
      <c r="Q81" s="18">
        <f t="shared" si="18"/>
        <v>7.2</v>
      </c>
      <c r="R81" s="36">
        <f t="shared" si="19"/>
        <v>44496</v>
      </c>
      <c r="S81" s="36" t="str">
        <f t="shared" si="20"/>
        <v/>
      </c>
      <c r="T81" s="38">
        <f t="shared" si="14"/>
        <v>44496</v>
      </c>
      <c r="U81" s="40">
        <f t="shared" si="26"/>
        <v>2479441</v>
      </c>
      <c r="V81" s="18">
        <f t="shared" si="21"/>
        <v>72000</v>
      </c>
      <c r="W81" s="18">
        <f t="shared" si="22"/>
        <v>1</v>
      </c>
      <c r="AG81" s="18">
        <f t="shared" si="15"/>
        <v>0</v>
      </c>
      <c r="AH81" s="18">
        <f t="shared" si="16"/>
        <v>1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83</v>
      </c>
      <c r="C82" s="52" t="s">
        <v>84</v>
      </c>
      <c r="D82" s="30" t="s">
        <v>170</v>
      </c>
      <c r="E82" s="55">
        <v>0.33333333333333331</v>
      </c>
      <c r="F82" s="18">
        <v>173.245</v>
      </c>
      <c r="G82" s="18">
        <v>172.76900000000001</v>
      </c>
      <c r="H82" s="18">
        <v>2</v>
      </c>
      <c r="I82" s="18">
        <v>173.26499999999999</v>
      </c>
      <c r="J82" s="18">
        <v>172.749</v>
      </c>
      <c r="K82" s="18">
        <v>0.51500000000000001</v>
      </c>
      <c r="L82" s="18">
        <v>0.77200000000000002</v>
      </c>
      <c r="M82" s="70">
        <v>174.03700000000001</v>
      </c>
      <c r="N82" s="18" t="s">
        <v>194</v>
      </c>
      <c r="P82" s="18">
        <f t="shared" si="27"/>
        <v>51.5</v>
      </c>
      <c r="Q82" s="18">
        <f t="shared" si="18"/>
        <v>5.8</v>
      </c>
      <c r="R82" s="36" t="str">
        <f t="shared" si="19"/>
        <v/>
      </c>
      <c r="S82" s="36">
        <f t="shared" si="20"/>
        <v>29870</v>
      </c>
      <c r="T82" s="38">
        <f t="shared" si="14"/>
        <v>-29870</v>
      </c>
      <c r="U82" s="40">
        <f t="shared" si="26"/>
        <v>2449571</v>
      </c>
      <c r="V82" s="18">
        <f t="shared" si="21"/>
        <v>58000</v>
      </c>
      <c r="W82" s="18">
        <f t="shared" si="22"/>
        <v>0</v>
      </c>
      <c r="AG82" s="18">
        <f t="shared" si="15"/>
        <v>1</v>
      </c>
      <c r="AH82" s="18">
        <f t="shared" si="16"/>
        <v>0</v>
      </c>
      <c r="AI82" s="18">
        <f t="shared" si="23"/>
        <v>0</v>
      </c>
      <c r="AJ82" s="18">
        <f t="shared" si="24"/>
        <v>1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83</v>
      </c>
      <c r="C83" s="52" t="s">
        <v>83</v>
      </c>
      <c r="D83" s="30" t="s">
        <v>171</v>
      </c>
      <c r="E83" s="55">
        <v>0.5</v>
      </c>
      <c r="F83" s="18">
        <v>172.66900000000001</v>
      </c>
      <c r="G83" s="18">
        <v>173.57300000000001</v>
      </c>
      <c r="H83" s="18">
        <v>2</v>
      </c>
      <c r="I83" s="18">
        <v>172.649</v>
      </c>
      <c r="J83" s="18">
        <v>173.59299999999999</v>
      </c>
      <c r="K83" s="18">
        <v>0.94299999999999995</v>
      </c>
      <c r="L83" s="18">
        <v>1.4139999999999999</v>
      </c>
      <c r="M83" s="70">
        <v>171.23500000000001</v>
      </c>
      <c r="N83" s="18" t="s">
        <v>195</v>
      </c>
      <c r="Q83" s="18">
        <f t="shared" si="18"/>
        <v>3.1</v>
      </c>
      <c r="R83" s="36" t="str">
        <f t="shared" si="19"/>
        <v/>
      </c>
      <c r="S83" s="36" t="str">
        <f t="shared" si="20"/>
        <v/>
      </c>
      <c r="U83" s="40">
        <f t="shared" si="26"/>
        <v>2449571</v>
      </c>
      <c r="V83" s="18">
        <f t="shared" si="21"/>
        <v>31000</v>
      </c>
      <c r="W83" s="18">
        <f t="shared" si="22"/>
        <v>0</v>
      </c>
      <c r="AG83" s="18">
        <f t="shared" si="15"/>
        <v>0</v>
      </c>
      <c r="AH83" s="18">
        <f t="shared" si="16"/>
        <v>1</v>
      </c>
      <c r="AI83" s="18">
        <f t="shared" si="23"/>
        <v>0</v>
      </c>
      <c r="AJ83" s="18">
        <f t="shared" si="24"/>
        <v>0</v>
      </c>
      <c r="AK83" s="18">
        <f t="shared" si="25"/>
        <v>1</v>
      </c>
    </row>
    <row r="84" spans="1:37" ht="20.100000000000001" customHeight="1">
      <c r="A84" s="33">
        <v>80</v>
      </c>
      <c r="B84" s="18" t="s">
        <v>84</v>
      </c>
      <c r="C84" s="52" t="s">
        <v>84</v>
      </c>
      <c r="D84" s="30" t="s">
        <v>172</v>
      </c>
      <c r="E84" s="55">
        <v>0.5</v>
      </c>
      <c r="F84" s="18">
        <v>175.02099999999999</v>
      </c>
      <c r="G84" s="18">
        <v>174.48500000000001</v>
      </c>
      <c r="H84" s="18">
        <v>2</v>
      </c>
      <c r="I84" s="18">
        <v>175.041</v>
      </c>
      <c r="J84" s="18">
        <v>174.465</v>
      </c>
      <c r="K84" s="18">
        <v>0.57499999999999996</v>
      </c>
      <c r="L84" s="18">
        <v>0.86199999999999999</v>
      </c>
      <c r="M84" s="70">
        <v>175.90299999999999</v>
      </c>
      <c r="N84" s="18" t="s">
        <v>194</v>
      </c>
      <c r="P84" s="18">
        <f t="shared" si="27"/>
        <v>57.5</v>
      </c>
      <c r="Q84" s="18">
        <f t="shared" si="18"/>
        <v>5.2</v>
      </c>
      <c r="R84" s="36" t="str">
        <f t="shared" si="19"/>
        <v/>
      </c>
      <c r="S84" s="36">
        <f t="shared" si="20"/>
        <v>29900</v>
      </c>
      <c r="T84" s="38">
        <f t="shared" si="14"/>
        <v>-29900</v>
      </c>
      <c r="U84" s="40">
        <f t="shared" si="26"/>
        <v>2419671</v>
      </c>
      <c r="V84" s="18">
        <f t="shared" si="21"/>
        <v>52000</v>
      </c>
      <c r="W84" s="18">
        <f t="shared" si="22"/>
        <v>0</v>
      </c>
      <c r="AG84" s="18">
        <f t="shared" si="15"/>
        <v>1</v>
      </c>
      <c r="AH84" s="18">
        <f t="shared" si="16"/>
        <v>0</v>
      </c>
      <c r="AI84" s="18">
        <f t="shared" si="23"/>
        <v>0</v>
      </c>
      <c r="AJ84" s="18">
        <f t="shared" si="24"/>
        <v>1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84</v>
      </c>
      <c r="C85" s="18" t="s">
        <v>84</v>
      </c>
      <c r="D85" s="19" t="s">
        <v>173</v>
      </c>
      <c r="E85" s="55">
        <v>0.5</v>
      </c>
      <c r="F85" s="18">
        <v>174.416</v>
      </c>
      <c r="G85" s="18">
        <v>174.029</v>
      </c>
      <c r="H85" s="18">
        <v>2</v>
      </c>
      <c r="I85" s="58">
        <v>174.43600000000001</v>
      </c>
      <c r="J85" s="18">
        <v>174.00899999999999</v>
      </c>
      <c r="K85" s="18">
        <v>0.42699999999999999</v>
      </c>
      <c r="L85" s="18">
        <v>0.64</v>
      </c>
      <c r="M85" s="70">
        <v>175.07599999999999</v>
      </c>
      <c r="N85" s="18" t="s">
        <v>204</v>
      </c>
      <c r="O85" s="18">
        <f t="shared" si="17"/>
        <v>64</v>
      </c>
      <c r="Q85" s="18">
        <f t="shared" si="18"/>
        <v>7</v>
      </c>
      <c r="R85" s="36">
        <f t="shared" si="19"/>
        <v>44800</v>
      </c>
      <c r="S85" s="36" t="str">
        <f t="shared" si="20"/>
        <v/>
      </c>
      <c r="T85" s="38">
        <f t="shared" si="14"/>
        <v>44800</v>
      </c>
      <c r="U85" s="40">
        <f t="shared" si="26"/>
        <v>2464471</v>
      </c>
      <c r="V85" s="18">
        <f t="shared" si="21"/>
        <v>70000</v>
      </c>
      <c r="W85" s="18">
        <f t="shared" si="22"/>
        <v>1</v>
      </c>
      <c r="AG85" s="18">
        <f t="shared" si="15"/>
        <v>1</v>
      </c>
      <c r="AH85" s="18">
        <f t="shared" si="16"/>
        <v>0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83</v>
      </c>
      <c r="C86" s="18" t="s">
        <v>83</v>
      </c>
      <c r="D86" s="19" t="s">
        <v>174</v>
      </c>
      <c r="E86" s="55">
        <v>0.33333333333333331</v>
      </c>
      <c r="F86" s="18">
        <v>173.024</v>
      </c>
      <c r="G86" s="18">
        <v>173.70699999999999</v>
      </c>
      <c r="H86" s="18">
        <v>2</v>
      </c>
      <c r="I86" s="58">
        <v>173.00399999999999</v>
      </c>
      <c r="J86" s="18">
        <v>173.727</v>
      </c>
      <c r="K86" s="18">
        <v>0.72299999999999998</v>
      </c>
      <c r="L86" s="18">
        <v>1.0840000000000001</v>
      </c>
      <c r="M86" s="70">
        <v>171.92</v>
      </c>
      <c r="N86" s="18" t="s">
        <v>204</v>
      </c>
      <c r="O86" s="18">
        <f t="shared" si="17"/>
        <v>108.4</v>
      </c>
      <c r="Q86" s="18">
        <f t="shared" si="18"/>
        <v>4.0999999999999996</v>
      </c>
      <c r="R86" s="36">
        <f t="shared" si="19"/>
        <v>44444</v>
      </c>
      <c r="S86" s="36" t="str">
        <f t="shared" si="20"/>
        <v/>
      </c>
      <c r="T86" s="38">
        <f t="shared" si="14"/>
        <v>44444</v>
      </c>
      <c r="U86" s="40">
        <f t="shared" si="26"/>
        <v>2508915</v>
      </c>
      <c r="V86" s="18">
        <f t="shared" si="21"/>
        <v>41000</v>
      </c>
      <c r="W86" s="18">
        <f t="shared" si="22"/>
        <v>1</v>
      </c>
      <c r="AG86" s="18">
        <f t="shared" si="15"/>
        <v>0</v>
      </c>
      <c r="AH86" s="18">
        <f t="shared" si="16"/>
        <v>1</v>
      </c>
      <c r="AI86" s="18">
        <f t="shared" si="23"/>
        <v>1</v>
      </c>
      <c r="AJ86" s="18">
        <f t="shared" si="24"/>
        <v>0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84</v>
      </c>
      <c r="C87" s="18" t="s">
        <v>83</v>
      </c>
      <c r="D87" s="19" t="s">
        <v>175</v>
      </c>
      <c r="E87" s="55">
        <v>0.33333333333333331</v>
      </c>
      <c r="F87" s="18">
        <v>173.28100000000001</v>
      </c>
      <c r="G87" s="18">
        <v>173.80500000000001</v>
      </c>
      <c r="H87" s="18">
        <v>2</v>
      </c>
      <c r="I87" s="58">
        <v>173.261</v>
      </c>
      <c r="J87" s="18">
        <v>173.82499999999999</v>
      </c>
      <c r="K87" s="18">
        <v>0.56299999999999994</v>
      </c>
      <c r="L87" s="18">
        <v>0.84399999999999997</v>
      </c>
      <c r="M87" s="70">
        <v>172.417</v>
      </c>
      <c r="N87" s="18" t="s">
        <v>204</v>
      </c>
      <c r="O87" s="18">
        <f t="shared" si="17"/>
        <v>84.4</v>
      </c>
      <c r="Q87" s="18">
        <f t="shared" si="18"/>
        <v>5.3</v>
      </c>
      <c r="R87" s="36">
        <f t="shared" si="19"/>
        <v>44732</v>
      </c>
      <c r="S87" s="36" t="str">
        <f t="shared" si="20"/>
        <v/>
      </c>
      <c r="T87" s="38">
        <f t="shared" si="14"/>
        <v>44732</v>
      </c>
      <c r="U87" s="40">
        <f t="shared" si="26"/>
        <v>2553647</v>
      </c>
      <c r="V87" s="18">
        <f t="shared" si="21"/>
        <v>53000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84</v>
      </c>
      <c r="C88" s="18" t="s">
        <v>84</v>
      </c>
      <c r="D88" s="19" t="s">
        <v>176</v>
      </c>
      <c r="E88" s="55">
        <v>0.5</v>
      </c>
      <c r="F88" s="18">
        <v>173.31399999999999</v>
      </c>
      <c r="G88" s="18">
        <v>172.916</v>
      </c>
      <c r="H88" s="18">
        <v>2</v>
      </c>
      <c r="I88" s="58">
        <v>173.334</v>
      </c>
      <c r="J88" s="18">
        <v>172.89599999999999</v>
      </c>
      <c r="K88" s="18">
        <v>0.438</v>
      </c>
      <c r="L88" s="18">
        <v>0.65700000000000003</v>
      </c>
      <c r="M88" s="70">
        <v>173.99100000000001</v>
      </c>
      <c r="N88" s="18" t="s">
        <v>194</v>
      </c>
      <c r="P88" s="18">
        <f t="shared" si="27"/>
        <v>43.8</v>
      </c>
      <c r="Q88" s="18">
        <f t="shared" si="18"/>
        <v>6.8</v>
      </c>
      <c r="R88" s="36" t="str">
        <f t="shared" si="19"/>
        <v/>
      </c>
      <c r="S88" s="36">
        <f t="shared" si="20"/>
        <v>29784</v>
      </c>
      <c r="T88" s="38">
        <f t="shared" si="14"/>
        <v>-29784</v>
      </c>
      <c r="U88" s="40">
        <f t="shared" si="26"/>
        <v>2523863</v>
      </c>
      <c r="V88" s="18">
        <f t="shared" si="21"/>
        <v>68000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84</v>
      </c>
      <c r="C89" s="18" t="s">
        <v>84</v>
      </c>
      <c r="D89" s="19" t="s">
        <v>101</v>
      </c>
      <c r="E89" s="55">
        <v>0.83333333333333337</v>
      </c>
      <c r="F89" s="18">
        <v>172.256</v>
      </c>
      <c r="G89" s="18">
        <v>171.029</v>
      </c>
      <c r="H89" s="18">
        <v>2</v>
      </c>
      <c r="I89" s="58">
        <v>172.27600000000001</v>
      </c>
      <c r="J89" s="18">
        <v>171.00899999999999</v>
      </c>
      <c r="K89" s="18">
        <v>1.2669999999999999</v>
      </c>
      <c r="L89" s="18">
        <v>1.9</v>
      </c>
      <c r="M89" s="70">
        <v>174.17599999999999</v>
      </c>
      <c r="N89" s="18" t="s">
        <v>195</v>
      </c>
      <c r="Q89" s="18">
        <f t="shared" si="18"/>
        <v>2.2999999999999998</v>
      </c>
      <c r="R89" s="36" t="str">
        <f t="shared" si="19"/>
        <v/>
      </c>
      <c r="S89" s="36" t="str">
        <f t="shared" si="20"/>
        <v/>
      </c>
      <c r="T89" s="38">
        <v>0</v>
      </c>
      <c r="U89" s="40">
        <f t="shared" si="26"/>
        <v>2523863</v>
      </c>
      <c r="V89" s="18">
        <f t="shared" si="21"/>
        <v>23000</v>
      </c>
      <c r="W89" s="18">
        <f t="shared" si="22"/>
        <v>0</v>
      </c>
      <c r="AG89" s="18">
        <f t="shared" si="15"/>
        <v>1</v>
      </c>
      <c r="AH89" s="18">
        <f t="shared" si="16"/>
        <v>0</v>
      </c>
      <c r="AI89" s="18">
        <f t="shared" si="23"/>
        <v>0</v>
      </c>
      <c r="AJ89" s="18">
        <f t="shared" si="24"/>
        <v>0</v>
      </c>
      <c r="AK89" s="18">
        <f t="shared" si="25"/>
        <v>1</v>
      </c>
    </row>
    <row r="90" spans="1:37" ht="20.100000000000001" customHeight="1">
      <c r="A90" s="33">
        <v>86</v>
      </c>
      <c r="B90" s="18" t="s">
        <v>83</v>
      </c>
      <c r="C90" s="18" t="s">
        <v>83</v>
      </c>
      <c r="D90" s="19" t="s">
        <v>177</v>
      </c>
      <c r="E90" s="55">
        <v>0.5</v>
      </c>
      <c r="F90" s="18">
        <v>170.96</v>
      </c>
      <c r="G90" s="18">
        <v>171.71899999999999</v>
      </c>
      <c r="H90" s="18">
        <v>2</v>
      </c>
      <c r="I90" s="18">
        <v>170.94</v>
      </c>
      <c r="J90" s="18">
        <v>171.739</v>
      </c>
      <c r="K90" s="18">
        <v>0.79900000000000004</v>
      </c>
      <c r="L90" s="18">
        <v>1.198</v>
      </c>
      <c r="M90" s="70">
        <v>169.74199999999999</v>
      </c>
      <c r="N90" s="18" t="s">
        <v>194</v>
      </c>
      <c r="P90" s="18">
        <f t="shared" si="27"/>
        <v>79.900000000000006</v>
      </c>
      <c r="Q90" s="18">
        <f t="shared" si="18"/>
        <v>3.7</v>
      </c>
      <c r="R90" s="36" t="str">
        <f t="shared" si="19"/>
        <v/>
      </c>
      <c r="S90" s="36">
        <f t="shared" si="20"/>
        <v>29563</v>
      </c>
      <c r="T90" s="38">
        <f t="shared" si="14"/>
        <v>-29563</v>
      </c>
      <c r="U90" s="40">
        <f t="shared" si="26"/>
        <v>2494300</v>
      </c>
      <c r="V90" s="18">
        <f t="shared" si="21"/>
        <v>37000</v>
      </c>
      <c r="W90" s="18">
        <f t="shared" si="22"/>
        <v>0</v>
      </c>
      <c r="AG90" s="18">
        <f t="shared" si="15"/>
        <v>0</v>
      </c>
      <c r="AH90" s="18">
        <f t="shared" si="16"/>
        <v>1</v>
      </c>
      <c r="AI90" s="18">
        <f t="shared" si="23"/>
        <v>0</v>
      </c>
      <c r="AJ90" s="18">
        <f t="shared" si="24"/>
        <v>1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83</v>
      </c>
      <c r="C91" s="18" t="s">
        <v>83</v>
      </c>
      <c r="D91" s="19" t="s">
        <v>178</v>
      </c>
      <c r="E91" s="55">
        <v>0.5</v>
      </c>
      <c r="F91" s="18">
        <v>171.42500000000001</v>
      </c>
      <c r="G91" s="18">
        <v>172.02</v>
      </c>
      <c r="H91" s="18">
        <v>2</v>
      </c>
      <c r="I91" s="18">
        <v>171.405</v>
      </c>
      <c r="J91" s="18">
        <v>172.04</v>
      </c>
      <c r="K91" s="18">
        <v>0.63400000000000001</v>
      </c>
      <c r="L91" s="18">
        <v>0.95099999999999996</v>
      </c>
      <c r="M91" s="70">
        <v>170.45400000000001</v>
      </c>
      <c r="N91" s="18" t="s">
        <v>194</v>
      </c>
      <c r="P91" s="18">
        <f t="shared" si="27"/>
        <v>63.4</v>
      </c>
      <c r="Q91" s="18">
        <f t="shared" si="18"/>
        <v>4.7</v>
      </c>
      <c r="R91" s="36" t="str">
        <f t="shared" si="19"/>
        <v/>
      </c>
      <c r="S91" s="36">
        <f t="shared" si="20"/>
        <v>29798</v>
      </c>
      <c r="T91" s="38">
        <f t="shared" si="14"/>
        <v>-29798</v>
      </c>
      <c r="U91" s="40">
        <f t="shared" si="26"/>
        <v>2464502</v>
      </c>
      <c r="V91" s="18">
        <f t="shared" si="21"/>
        <v>47000</v>
      </c>
      <c r="W91" s="18">
        <f t="shared" si="22"/>
        <v>0</v>
      </c>
      <c r="AG91" s="18">
        <f t="shared" si="15"/>
        <v>0</v>
      </c>
      <c r="AH91" s="18">
        <f t="shared" si="16"/>
        <v>1</v>
      </c>
      <c r="AI91" s="18">
        <f t="shared" si="23"/>
        <v>0</v>
      </c>
      <c r="AJ91" s="18">
        <f t="shared" si="24"/>
        <v>1</v>
      </c>
      <c r="AK91" s="18">
        <f t="shared" si="25"/>
        <v>0</v>
      </c>
    </row>
    <row r="92" spans="1:37" ht="20.100000000000001" customHeight="1">
      <c r="A92" s="33">
        <v>88</v>
      </c>
      <c r="B92" s="18" t="s">
        <v>84</v>
      </c>
      <c r="C92" s="18" t="s">
        <v>84</v>
      </c>
      <c r="D92" s="19" t="s">
        <v>179</v>
      </c>
      <c r="E92" s="55">
        <v>0.5</v>
      </c>
      <c r="F92" s="18">
        <v>172.04499999999999</v>
      </c>
      <c r="G92" s="18">
        <v>171.60900000000001</v>
      </c>
      <c r="H92" s="18">
        <v>2</v>
      </c>
      <c r="I92" s="18">
        <v>172.065</v>
      </c>
      <c r="J92" s="18">
        <v>171.589</v>
      </c>
      <c r="K92" s="18">
        <v>0.47499999999999998</v>
      </c>
      <c r="L92" s="18">
        <v>0.71199999999999997</v>
      </c>
      <c r="M92" s="70">
        <v>172.77699999999999</v>
      </c>
      <c r="N92" s="18" t="s">
        <v>204</v>
      </c>
      <c r="O92" s="18">
        <f t="shared" si="17"/>
        <v>71.2</v>
      </c>
      <c r="Q92" s="18">
        <f t="shared" si="18"/>
        <v>6.3</v>
      </c>
      <c r="R92" s="36">
        <f t="shared" si="19"/>
        <v>44856</v>
      </c>
      <c r="S92" s="36" t="str">
        <f t="shared" si="20"/>
        <v/>
      </c>
      <c r="T92" s="38">
        <f t="shared" si="14"/>
        <v>44856</v>
      </c>
      <c r="U92" s="40">
        <f t="shared" si="26"/>
        <v>2509358</v>
      </c>
      <c r="V92" s="18">
        <f t="shared" si="21"/>
        <v>63000</v>
      </c>
      <c r="W92" s="18">
        <f t="shared" si="22"/>
        <v>1</v>
      </c>
      <c r="AG92" s="18">
        <f t="shared" si="15"/>
        <v>1</v>
      </c>
      <c r="AH92" s="18">
        <f t="shared" si="16"/>
        <v>0</v>
      </c>
      <c r="AI92" s="18">
        <f t="shared" si="23"/>
        <v>1</v>
      </c>
      <c r="AJ92" s="18">
        <f t="shared" si="24"/>
        <v>0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84</v>
      </c>
      <c r="C93" s="18" t="s">
        <v>84</v>
      </c>
      <c r="D93" s="19" t="s">
        <v>180</v>
      </c>
      <c r="E93" s="55">
        <v>0.5</v>
      </c>
      <c r="F93" s="18">
        <v>171.24799999999999</v>
      </c>
      <c r="G93" s="18">
        <v>170.74600000000001</v>
      </c>
      <c r="H93" s="18">
        <v>2</v>
      </c>
      <c r="I93" s="18">
        <v>171.268</v>
      </c>
      <c r="J93" s="18">
        <v>170.726</v>
      </c>
      <c r="K93" s="18">
        <v>0.54200000000000004</v>
      </c>
      <c r="L93" s="18">
        <v>0.81299999999999994</v>
      </c>
      <c r="M93" s="70">
        <v>172.08099999999999</v>
      </c>
      <c r="N93" s="18" t="s">
        <v>204</v>
      </c>
      <c r="O93" s="18">
        <f t="shared" si="17"/>
        <v>81.3</v>
      </c>
      <c r="Q93" s="18">
        <f t="shared" si="18"/>
        <v>5.5</v>
      </c>
      <c r="R93" s="36">
        <f t="shared" si="19"/>
        <v>44715</v>
      </c>
      <c r="S93" s="36" t="str">
        <f t="shared" si="20"/>
        <v/>
      </c>
      <c r="T93" s="38">
        <f t="shared" si="14"/>
        <v>44715</v>
      </c>
      <c r="U93" s="40">
        <f t="shared" si="26"/>
        <v>2554073</v>
      </c>
      <c r="V93" s="18">
        <f t="shared" si="21"/>
        <v>55000</v>
      </c>
      <c r="W93" s="18">
        <f t="shared" si="22"/>
        <v>1</v>
      </c>
      <c r="AG93" s="18">
        <f t="shared" si="15"/>
        <v>1</v>
      </c>
      <c r="AH93" s="18">
        <f t="shared" si="16"/>
        <v>0</v>
      </c>
      <c r="AI93" s="18">
        <f t="shared" si="23"/>
        <v>1</v>
      </c>
      <c r="AJ93" s="18">
        <f t="shared" si="24"/>
        <v>0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83</v>
      </c>
      <c r="C94" s="18" t="s">
        <v>83</v>
      </c>
      <c r="D94" s="19" t="s">
        <v>181</v>
      </c>
      <c r="E94" s="55">
        <v>0.33333333333333331</v>
      </c>
      <c r="F94" s="18">
        <v>170.37100000000001</v>
      </c>
      <c r="G94" s="18">
        <v>170.89500000000001</v>
      </c>
      <c r="H94" s="18">
        <v>2</v>
      </c>
      <c r="I94" s="18">
        <v>170.351</v>
      </c>
      <c r="J94" s="18">
        <v>170.91499999999999</v>
      </c>
      <c r="K94" s="18">
        <v>0.56299999999999994</v>
      </c>
      <c r="L94" s="18">
        <v>0.84399999999999997</v>
      </c>
      <c r="M94" s="70">
        <v>169.50700000000001</v>
      </c>
      <c r="N94" s="18" t="s">
        <v>194</v>
      </c>
      <c r="P94" s="18">
        <f t="shared" si="27"/>
        <v>56.3</v>
      </c>
      <c r="Q94" s="18">
        <f t="shared" si="18"/>
        <v>5.3</v>
      </c>
      <c r="R94" s="36" t="str">
        <f t="shared" si="19"/>
        <v/>
      </c>
      <c r="S94" s="36">
        <f t="shared" si="20"/>
        <v>29839</v>
      </c>
      <c r="T94" s="38">
        <f t="shared" si="14"/>
        <v>-29839</v>
      </c>
      <c r="U94" s="40">
        <f t="shared" si="26"/>
        <v>2524234</v>
      </c>
      <c r="V94" s="18">
        <f t="shared" si="21"/>
        <v>53000</v>
      </c>
      <c r="W94" s="18">
        <f t="shared" si="22"/>
        <v>0</v>
      </c>
      <c r="AG94" s="18">
        <f t="shared" si="15"/>
        <v>0</v>
      </c>
      <c r="AH94" s="18">
        <f t="shared" si="16"/>
        <v>1</v>
      </c>
      <c r="AI94" s="18">
        <f t="shared" si="23"/>
        <v>0</v>
      </c>
      <c r="AJ94" s="18">
        <f t="shared" si="24"/>
        <v>1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83</v>
      </c>
      <c r="C95" s="18" t="s">
        <v>83</v>
      </c>
      <c r="D95" s="19" t="s">
        <v>182</v>
      </c>
      <c r="E95" s="55">
        <v>0.16666666666666666</v>
      </c>
      <c r="F95" s="18">
        <v>170.6</v>
      </c>
      <c r="G95" s="18">
        <v>170.95699999999999</v>
      </c>
      <c r="H95" s="18">
        <v>2</v>
      </c>
      <c r="I95" s="58">
        <v>170.58</v>
      </c>
      <c r="J95" s="18">
        <v>170.977</v>
      </c>
      <c r="K95" s="18">
        <v>0.39600000000000002</v>
      </c>
      <c r="L95" s="18">
        <v>0.59399999999999997</v>
      </c>
      <c r="M95" s="70">
        <v>169.98599999999999</v>
      </c>
      <c r="N95" s="18" t="s">
        <v>204</v>
      </c>
      <c r="O95" s="18">
        <f t="shared" si="17"/>
        <v>59.4</v>
      </c>
      <c r="Q95" s="18">
        <f t="shared" si="18"/>
        <v>7.5</v>
      </c>
      <c r="R95" s="36">
        <f t="shared" si="19"/>
        <v>44550</v>
      </c>
      <c r="S95" s="36" t="str">
        <f t="shared" si="20"/>
        <v/>
      </c>
      <c r="T95" s="38">
        <f t="shared" si="14"/>
        <v>44550</v>
      </c>
      <c r="U95" s="40">
        <f t="shared" si="26"/>
        <v>2568784</v>
      </c>
      <c r="V95" s="18">
        <f t="shared" si="21"/>
        <v>75000</v>
      </c>
      <c r="W95" s="18">
        <f t="shared" si="22"/>
        <v>1</v>
      </c>
      <c r="AG95" s="18">
        <f t="shared" si="15"/>
        <v>0</v>
      </c>
      <c r="AH95" s="18">
        <f t="shared" si="16"/>
        <v>1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83</v>
      </c>
      <c r="C96" s="19" t="s">
        <v>83</v>
      </c>
      <c r="D96" s="19" t="s">
        <v>183</v>
      </c>
      <c r="E96" s="55">
        <v>0.33333333333333331</v>
      </c>
      <c r="F96" s="18">
        <v>171.12200000000001</v>
      </c>
      <c r="G96" s="18">
        <v>172.35300000000001</v>
      </c>
      <c r="H96" s="18">
        <v>2</v>
      </c>
      <c r="I96" s="18">
        <v>171.102</v>
      </c>
      <c r="J96" s="18">
        <v>172.37299999999999</v>
      </c>
      <c r="K96" s="18">
        <v>1.27</v>
      </c>
      <c r="L96" s="18">
        <v>1.905</v>
      </c>
      <c r="M96" s="70">
        <v>169.197</v>
      </c>
      <c r="N96" s="18" t="s">
        <v>194</v>
      </c>
      <c r="P96" s="18">
        <f t="shared" si="27"/>
        <v>127</v>
      </c>
      <c r="Q96" s="18">
        <f t="shared" si="18"/>
        <v>2.2999999999999998</v>
      </c>
      <c r="R96" s="36" t="str">
        <f t="shared" si="19"/>
        <v/>
      </c>
      <c r="S96" s="36">
        <f t="shared" si="20"/>
        <v>29210</v>
      </c>
      <c r="T96" s="38">
        <f t="shared" si="14"/>
        <v>-29210</v>
      </c>
      <c r="U96" s="40">
        <f t="shared" si="26"/>
        <v>2539574</v>
      </c>
      <c r="V96" s="18">
        <f t="shared" si="21"/>
        <v>23000</v>
      </c>
      <c r="W96" s="18">
        <f t="shared" si="22"/>
        <v>0</v>
      </c>
      <c r="AG96" s="18">
        <f t="shared" si="15"/>
        <v>0</v>
      </c>
      <c r="AH96" s="18">
        <f t="shared" si="16"/>
        <v>1</v>
      </c>
      <c r="AI96" s="18">
        <f t="shared" si="23"/>
        <v>0</v>
      </c>
      <c r="AJ96" s="18">
        <f t="shared" si="24"/>
        <v>1</v>
      </c>
      <c r="AK96" s="18">
        <f t="shared" si="25"/>
        <v>0</v>
      </c>
    </row>
    <row r="97" spans="1:37" ht="20.100000000000001" customHeight="1">
      <c r="A97" s="33">
        <v>93</v>
      </c>
      <c r="B97" s="18" t="s">
        <v>84</v>
      </c>
      <c r="C97" s="18" t="s">
        <v>83</v>
      </c>
      <c r="D97" s="19" t="s">
        <v>184</v>
      </c>
      <c r="E97" s="55">
        <v>0.5</v>
      </c>
      <c r="F97" s="18">
        <v>172.279</v>
      </c>
      <c r="G97" s="18">
        <v>172.74700000000001</v>
      </c>
      <c r="H97" s="18">
        <v>2</v>
      </c>
      <c r="I97" s="18">
        <v>172.25899999999999</v>
      </c>
      <c r="J97" s="18">
        <v>172.767</v>
      </c>
      <c r="K97" s="18">
        <v>0.50800000000000001</v>
      </c>
      <c r="L97" s="18">
        <v>0.76200000000000001</v>
      </c>
      <c r="M97" s="70">
        <v>171.49700000000001</v>
      </c>
      <c r="N97" s="18" t="s">
        <v>204</v>
      </c>
      <c r="O97" s="18">
        <f t="shared" si="17"/>
        <v>76.2</v>
      </c>
      <c r="Q97" s="18">
        <f t="shared" si="18"/>
        <v>5.9</v>
      </c>
      <c r="R97" s="36">
        <f t="shared" si="19"/>
        <v>44958</v>
      </c>
      <c r="S97" s="36" t="str">
        <f t="shared" si="20"/>
        <v/>
      </c>
      <c r="T97" s="38">
        <f t="shared" si="14"/>
        <v>44958</v>
      </c>
      <c r="U97" s="40">
        <f t="shared" si="26"/>
        <v>2584532</v>
      </c>
      <c r="V97" s="18">
        <f t="shared" si="21"/>
        <v>59000</v>
      </c>
      <c r="W97" s="18">
        <f t="shared" si="22"/>
        <v>1</v>
      </c>
      <c r="AG97" s="18">
        <f t="shared" si="15"/>
        <v>0</v>
      </c>
      <c r="AH97" s="18">
        <f t="shared" si="16"/>
        <v>1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84</v>
      </c>
      <c r="C98" s="18" t="s">
        <v>84</v>
      </c>
      <c r="D98" s="19" t="s">
        <v>185</v>
      </c>
      <c r="E98" s="55">
        <v>0.5</v>
      </c>
      <c r="F98" s="18">
        <v>172.86500000000001</v>
      </c>
      <c r="G98" s="18">
        <v>172.137</v>
      </c>
      <c r="H98" s="18">
        <v>2</v>
      </c>
      <c r="I98" s="18">
        <v>172.88499999999999</v>
      </c>
      <c r="J98" s="18">
        <v>172.11699999999999</v>
      </c>
      <c r="K98" s="18">
        <v>0.76800000000000002</v>
      </c>
      <c r="L98" s="18">
        <v>1.1519999999999999</v>
      </c>
      <c r="M98" s="70">
        <v>174.03700000000001</v>
      </c>
      <c r="N98" s="18" t="s">
        <v>194</v>
      </c>
      <c r="P98" s="18">
        <f t="shared" si="27"/>
        <v>76.8</v>
      </c>
      <c r="Q98" s="18">
        <f t="shared" si="18"/>
        <v>3.9</v>
      </c>
      <c r="R98" s="36" t="str">
        <f t="shared" si="19"/>
        <v/>
      </c>
      <c r="S98" s="36">
        <f t="shared" si="20"/>
        <v>29952</v>
      </c>
      <c r="T98" s="38">
        <f t="shared" si="14"/>
        <v>-29952</v>
      </c>
      <c r="U98" s="40">
        <f t="shared" si="26"/>
        <v>2554580</v>
      </c>
      <c r="V98" s="18">
        <f t="shared" si="21"/>
        <v>39000</v>
      </c>
      <c r="W98" s="18">
        <f t="shared" si="22"/>
        <v>0</v>
      </c>
      <c r="AG98" s="18">
        <f t="shared" si="15"/>
        <v>1</v>
      </c>
      <c r="AH98" s="18">
        <f t="shared" si="16"/>
        <v>0</v>
      </c>
      <c r="AI98" s="18">
        <f t="shared" si="23"/>
        <v>0</v>
      </c>
      <c r="AJ98" s="18">
        <f t="shared" si="24"/>
        <v>1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84</v>
      </c>
      <c r="C99" s="18" t="s">
        <v>83</v>
      </c>
      <c r="D99" s="19" t="s">
        <v>186</v>
      </c>
      <c r="E99" s="55">
        <v>0.66666666666666663</v>
      </c>
      <c r="F99" s="18">
        <v>172.59700000000001</v>
      </c>
      <c r="G99" s="18">
        <v>172.92699999999999</v>
      </c>
      <c r="H99" s="18">
        <v>2</v>
      </c>
      <c r="I99" s="18">
        <v>172.577</v>
      </c>
      <c r="J99" s="18">
        <v>172.947</v>
      </c>
      <c r="K99" s="18">
        <v>0.37</v>
      </c>
      <c r="L99" s="18">
        <v>0.55500000000000005</v>
      </c>
      <c r="M99" s="70">
        <v>172.02199999999999</v>
      </c>
      <c r="N99" s="18" t="s">
        <v>204</v>
      </c>
      <c r="O99" s="18">
        <f t="shared" si="17"/>
        <v>55.5</v>
      </c>
      <c r="Q99" s="18">
        <f t="shared" si="18"/>
        <v>8.1</v>
      </c>
      <c r="R99" s="36">
        <f t="shared" si="19"/>
        <v>44955</v>
      </c>
      <c r="S99" s="36" t="str">
        <f t="shared" si="20"/>
        <v/>
      </c>
      <c r="T99" s="38">
        <f t="shared" si="14"/>
        <v>44955</v>
      </c>
      <c r="U99" s="40">
        <f t="shared" si="26"/>
        <v>2599535</v>
      </c>
      <c r="V99" s="18">
        <f t="shared" si="21"/>
        <v>81000</v>
      </c>
      <c r="W99" s="18">
        <f t="shared" si="22"/>
        <v>1</v>
      </c>
      <c r="AG99" s="18">
        <f t="shared" si="15"/>
        <v>0</v>
      </c>
      <c r="AH99" s="18">
        <f t="shared" si="16"/>
        <v>1</v>
      </c>
      <c r="AI99" s="18">
        <f t="shared" si="23"/>
        <v>1</v>
      </c>
      <c r="AJ99" s="18">
        <f t="shared" si="24"/>
        <v>0</v>
      </c>
      <c r="AK99" s="18">
        <f t="shared" si="25"/>
        <v>0</v>
      </c>
    </row>
    <row r="100" spans="1:37" ht="20.100000000000001" customHeight="1">
      <c r="A100" s="33">
        <v>96</v>
      </c>
      <c r="B100" s="18" t="s">
        <v>84</v>
      </c>
      <c r="C100" s="18" t="s">
        <v>84</v>
      </c>
      <c r="D100" s="19" t="s">
        <v>187</v>
      </c>
      <c r="E100" s="55">
        <v>0.83333333333333337</v>
      </c>
      <c r="F100" s="18">
        <v>172.602</v>
      </c>
      <c r="G100" s="18">
        <v>172.21700000000001</v>
      </c>
      <c r="H100" s="18">
        <v>2</v>
      </c>
      <c r="I100" s="18">
        <v>172.62200000000001</v>
      </c>
      <c r="J100" s="18">
        <v>172.197</v>
      </c>
      <c r="K100" s="18">
        <v>0.42499999999999999</v>
      </c>
      <c r="L100" s="18">
        <v>0.63700000000000001</v>
      </c>
      <c r="M100" s="70">
        <v>173.25899999999999</v>
      </c>
      <c r="N100" s="18" t="s">
        <v>204</v>
      </c>
      <c r="O100" s="18">
        <f t="shared" si="17"/>
        <v>63.7</v>
      </c>
      <c r="Q100" s="18">
        <f t="shared" si="18"/>
        <v>7</v>
      </c>
      <c r="R100" s="36">
        <f t="shared" si="19"/>
        <v>44590</v>
      </c>
      <c r="S100" s="36" t="str">
        <f t="shared" si="20"/>
        <v/>
      </c>
      <c r="T100" s="38">
        <f t="shared" si="14"/>
        <v>44590</v>
      </c>
      <c r="U100" s="40">
        <f t="shared" si="26"/>
        <v>2644125</v>
      </c>
      <c r="V100" s="18">
        <f t="shared" si="21"/>
        <v>70000</v>
      </c>
      <c r="W100" s="18">
        <f t="shared" si="22"/>
        <v>1</v>
      </c>
      <c r="AG100" s="18">
        <f t="shared" si="15"/>
        <v>1</v>
      </c>
      <c r="AH100" s="18">
        <f t="shared" si="16"/>
        <v>0</v>
      </c>
      <c r="AI100" s="18">
        <f t="shared" si="23"/>
        <v>1</v>
      </c>
      <c r="AJ100" s="18">
        <f t="shared" si="24"/>
        <v>0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83</v>
      </c>
      <c r="C101" s="18" t="s">
        <v>84</v>
      </c>
      <c r="D101" s="19" t="s">
        <v>188</v>
      </c>
      <c r="E101" s="55">
        <v>0.83333333333333337</v>
      </c>
      <c r="F101" s="18">
        <v>170.49100000000001</v>
      </c>
      <c r="G101" s="18">
        <v>169.71199999999999</v>
      </c>
      <c r="H101" s="18">
        <v>2</v>
      </c>
      <c r="I101" s="58">
        <v>170.511</v>
      </c>
      <c r="J101" s="18">
        <v>169.69200000000001</v>
      </c>
      <c r="K101" s="18">
        <v>0.81799999999999995</v>
      </c>
      <c r="L101" s="18">
        <v>1.2270000000000001</v>
      </c>
      <c r="M101" s="70">
        <v>171.738</v>
      </c>
      <c r="N101" s="18" t="s">
        <v>204</v>
      </c>
      <c r="O101" s="18">
        <f t="shared" si="17"/>
        <v>122.7</v>
      </c>
      <c r="Q101" s="18">
        <f t="shared" si="18"/>
        <v>3.6</v>
      </c>
      <c r="R101" s="36">
        <f t="shared" si="19"/>
        <v>44172</v>
      </c>
      <c r="S101" s="36" t="str">
        <f t="shared" si="20"/>
        <v/>
      </c>
      <c r="T101" s="38">
        <f t="shared" si="14"/>
        <v>44172</v>
      </c>
      <c r="U101" s="40">
        <f t="shared" si="26"/>
        <v>2688297</v>
      </c>
      <c r="V101" s="18">
        <f t="shared" si="21"/>
        <v>36000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83</v>
      </c>
      <c r="C102" s="18" t="s">
        <v>83</v>
      </c>
      <c r="D102" s="19" t="s">
        <v>189</v>
      </c>
      <c r="E102" s="55">
        <v>0.5</v>
      </c>
      <c r="F102" s="18">
        <v>169.494</v>
      </c>
      <c r="G102" s="18">
        <v>170.48</v>
      </c>
      <c r="H102" s="18">
        <v>2</v>
      </c>
      <c r="I102" s="58">
        <v>169.47399999999999</v>
      </c>
      <c r="J102" s="18">
        <v>170.5</v>
      </c>
      <c r="K102" s="18">
        <v>1.026</v>
      </c>
      <c r="L102" s="18">
        <v>1.5389999999999999</v>
      </c>
      <c r="M102" s="70">
        <v>167.935</v>
      </c>
      <c r="N102" s="18" t="s">
        <v>195</v>
      </c>
      <c r="Q102" s="18">
        <f t="shared" si="18"/>
        <v>2.9</v>
      </c>
      <c r="R102" s="36" t="str">
        <f t="shared" si="19"/>
        <v/>
      </c>
      <c r="S102" s="36" t="str">
        <f t="shared" si="20"/>
        <v/>
      </c>
      <c r="U102" s="40">
        <f t="shared" si="26"/>
        <v>2688297</v>
      </c>
      <c r="V102" s="18">
        <f t="shared" si="21"/>
        <v>29000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0</v>
      </c>
      <c r="AK102" s="18">
        <f t="shared" si="25"/>
        <v>1</v>
      </c>
    </row>
    <row r="103" spans="1:37" ht="20.100000000000001" customHeight="1">
      <c r="A103" s="33">
        <v>99</v>
      </c>
      <c r="B103" s="18" t="s">
        <v>83</v>
      </c>
      <c r="C103" s="18" t="s">
        <v>83</v>
      </c>
      <c r="D103" s="19" t="s">
        <v>190</v>
      </c>
      <c r="E103" s="55">
        <v>0.16666666666666666</v>
      </c>
      <c r="F103" s="18">
        <v>170.71199999999999</v>
      </c>
      <c r="G103" s="18">
        <v>171.51599999999999</v>
      </c>
      <c r="H103" s="18">
        <v>2</v>
      </c>
      <c r="I103" s="58">
        <v>170.69200000000001</v>
      </c>
      <c r="J103" s="18">
        <v>171.536</v>
      </c>
      <c r="K103" s="18">
        <v>0.84299999999999997</v>
      </c>
      <c r="L103" s="18">
        <v>1.264</v>
      </c>
      <c r="M103" s="70">
        <v>169.428</v>
      </c>
      <c r="N103" s="18" t="s">
        <v>194</v>
      </c>
      <c r="P103" s="18">
        <f t="shared" si="27"/>
        <v>84.3</v>
      </c>
      <c r="Q103" s="18">
        <f t="shared" si="18"/>
        <v>3.5</v>
      </c>
      <c r="R103" s="36" t="str">
        <f t="shared" si="19"/>
        <v/>
      </c>
      <c r="S103" s="36">
        <f t="shared" si="20"/>
        <v>29505</v>
      </c>
      <c r="T103" s="38">
        <f t="shared" si="14"/>
        <v>-29505</v>
      </c>
      <c r="U103" s="40">
        <f t="shared" si="26"/>
        <v>2658792</v>
      </c>
      <c r="V103" s="18">
        <f t="shared" si="21"/>
        <v>35000</v>
      </c>
      <c r="W103" s="18">
        <f t="shared" si="22"/>
        <v>0</v>
      </c>
      <c r="AG103" s="18">
        <f t="shared" si="15"/>
        <v>0</v>
      </c>
      <c r="AH103" s="18">
        <f t="shared" si="16"/>
        <v>1</v>
      </c>
      <c r="AI103" s="18">
        <f t="shared" si="23"/>
        <v>0</v>
      </c>
      <c r="AJ103" s="18">
        <f t="shared" si="24"/>
        <v>1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83</v>
      </c>
      <c r="C104" s="23" t="s">
        <v>83</v>
      </c>
      <c r="D104" s="22" t="s">
        <v>191</v>
      </c>
      <c r="E104" s="55">
        <v>0.66666666666666663</v>
      </c>
      <c r="F104" s="23">
        <v>170.47800000000001</v>
      </c>
      <c r="G104" s="23">
        <v>171.02699999999999</v>
      </c>
      <c r="H104" s="18">
        <v>2</v>
      </c>
      <c r="I104" s="58">
        <v>170.458</v>
      </c>
      <c r="J104" s="18">
        <v>171.047</v>
      </c>
      <c r="K104" s="18">
        <v>0.58799999999999997</v>
      </c>
      <c r="L104" s="18">
        <v>0.88200000000000001</v>
      </c>
      <c r="M104" s="70">
        <v>169.57599999999999</v>
      </c>
      <c r="N104" s="18" t="s">
        <v>195</v>
      </c>
      <c r="Q104" s="23">
        <f t="shared" si="18"/>
        <v>5.0999999999999996</v>
      </c>
      <c r="R104" s="36" t="str">
        <f t="shared" si="19"/>
        <v/>
      </c>
      <c r="S104" s="36" t="str">
        <f t="shared" si="20"/>
        <v/>
      </c>
      <c r="U104" s="44">
        <f t="shared" si="26"/>
        <v>2658792</v>
      </c>
      <c r="V104" s="18">
        <f t="shared" si="21"/>
        <v>51000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0</v>
      </c>
      <c r="AK104" s="18">
        <f t="shared" si="25"/>
        <v>1</v>
      </c>
    </row>
    <row r="105" spans="1:37" ht="20.100000000000001" customHeight="1">
      <c r="A105" s="18">
        <v>101</v>
      </c>
      <c r="B105" s="18" t="s">
        <v>84</v>
      </c>
      <c r="C105" s="18" t="s">
        <v>84</v>
      </c>
      <c r="D105" s="52" t="s">
        <v>192</v>
      </c>
      <c r="E105" s="55">
        <v>0.5</v>
      </c>
      <c r="F105" s="18">
        <v>170.31800000000001</v>
      </c>
      <c r="G105" s="18">
        <v>169.054</v>
      </c>
      <c r="H105" s="18">
        <v>2</v>
      </c>
      <c r="I105" s="58">
        <v>170.33799999999999</v>
      </c>
      <c r="J105" s="18">
        <v>169.03399999999999</v>
      </c>
      <c r="K105" s="18">
        <v>1.304</v>
      </c>
      <c r="L105" s="18">
        <v>1.956</v>
      </c>
      <c r="M105" s="70">
        <v>172.29400000000001</v>
      </c>
      <c r="N105" s="18" t="s">
        <v>204</v>
      </c>
      <c r="O105" s="18">
        <f t="shared" si="17"/>
        <v>195.6</v>
      </c>
      <c r="Q105" s="23">
        <f t="shared" si="18"/>
        <v>2.2999999999999998</v>
      </c>
      <c r="R105" s="36">
        <f t="shared" si="19"/>
        <v>44988</v>
      </c>
      <c r="S105" s="36" t="str">
        <f t="shared" si="20"/>
        <v/>
      </c>
      <c r="T105" s="38">
        <f>IF(W105=1,R105,S105*-1)</f>
        <v>44988</v>
      </c>
      <c r="U105" s="44">
        <f>U104+T105</f>
        <v>2703780</v>
      </c>
      <c r="V105" s="18">
        <f t="shared" si="21"/>
        <v>23000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83</v>
      </c>
      <c r="C106" s="18" t="s">
        <v>84</v>
      </c>
      <c r="D106" s="18" t="s">
        <v>193</v>
      </c>
      <c r="E106" s="55">
        <v>0.5</v>
      </c>
      <c r="F106" s="18">
        <v>169.23699999999999</v>
      </c>
      <c r="G106" s="18">
        <v>168.40299999999999</v>
      </c>
      <c r="H106" s="18">
        <v>2</v>
      </c>
      <c r="I106" s="18">
        <v>169.25700000000001</v>
      </c>
      <c r="J106" s="18">
        <v>168.38300000000001</v>
      </c>
      <c r="K106" s="18">
        <v>0.873</v>
      </c>
      <c r="L106" s="18">
        <v>1.3089999999999999</v>
      </c>
      <c r="M106" s="70">
        <v>170.566</v>
      </c>
      <c r="N106" s="18" t="s">
        <v>204</v>
      </c>
      <c r="O106" s="18">
        <f t="shared" si="17"/>
        <v>130.9</v>
      </c>
      <c r="Q106" s="23">
        <f t="shared" si="18"/>
        <v>3.4</v>
      </c>
      <c r="R106" s="36">
        <f t="shared" si="19"/>
        <v>44506</v>
      </c>
      <c r="S106" s="36" t="str">
        <f t="shared" si="20"/>
        <v/>
      </c>
      <c r="T106" s="38">
        <f>IF(W106=1,R106,S106*-1)</f>
        <v>44506</v>
      </c>
      <c r="U106" s="44">
        <f>U105+T106</f>
        <v>2748286</v>
      </c>
      <c r="V106" s="18">
        <f t="shared" si="21"/>
        <v>34000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84</v>
      </c>
      <c r="C107" s="18" t="s">
        <v>84</v>
      </c>
      <c r="D107" s="18" t="s">
        <v>98</v>
      </c>
      <c r="E107" s="55">
        <v>0.66666666666666663</v>
      </c>
      <c r="F107" s="18">
        <v>180.85</v>
      </c>
      <c r="G107" s="18">
        <v>179.453</v>
      </c>
      <c r="H107" s="18">
        <v>2</v>
      </c>
      <c r="I107" s="18">
        <v>180.87</v>
      </c>
      <c r="J107" s="18">
        <v>179.43299999999999</v>
      </c>
      <c r="K107" s="18">
        <v>1.4370000000000001</v>
      </c>
      <c r="L107" s="18">
        <v>2.1549999999999998</v>
      </c>
      <c r="M107" s="70">
        <v>183.02500000000001</v>
      </c>
      <c r="N107" s="18" t="s">
        <v>204</v>
      </c>
      <c r="O107" s="18">
        <f t="shared" si="17"/>
        <v>215.5</v>
      </c>
      <c r="Q107" s="23">
        <f t="shared" si="18"/>
        <v>2</v>
      </c>
      <c r="R107" s="36">
        <f t="shared" si="19"/>
        <v>43100</v>
      </c>
      <c r="S107" s="36" t="str">
        <f t="shared" si="20"/>
        <v/>
      </c>
      <c r="T107" s="38">
        <f>IF(W107=1,R107,S107*-1)</f>
        <v>43100</v>
      </c>
      <c r="U107" s="44">
        <f>U106+T107</f>
        <v>2791386</v>
      </c>
      <c r="V107" s="18">
        <f t="shared" si="21"/>
        <v>20000</v>
      </c>
      <c r="W107" s="18">
        <f t="shared" si="22"/>
        <v>1</v>
      </c>
      <c r="AG107" s="18">
        <f>IF(C107="B",1,0)</f>
        <v>1</v>
      </c>
      <c r="AH107" s="18">
        <f>IF(C107="S",1,0)</f>
        <v>0</v>
      </c>
      <c r="AI107" s="18">
        <f>IF(N107="○",1,0)</f>
        <v>1</v>
      </c>
      <c r="AJ107" s="18">
        <f>IF(N107="X",1,0)</f>
        <v>0</v>
      </c>
      <c r="AK107" s="18">
        <f>IF(N107="C",1,0)</f>
        <v>0</v>
      </c>
    </row>
    <row r="108" spans="1:37" ht="20.100000000000001" customHeight="1">
      <c r="A108" s="27"/>
      <c r="E108" s="55"/>
      <c r="I108" s="58"/>
      <c r="M108" s="58"/>
      <c r="Q108" s="23"/>
      <c r="R108" s="36"/>
      <c r="S108" s="36"/>
      <c r="U108" s="44"/>
      <c r="AG108" s="18">
        <f>IF(C108="B",1,0)</f>
        <v>0</v>
      </c>
      <c r="AH108" s="18">
        <f>IF(C108="S",1,0)</f>
        <v>0</v>
      </c>
      <c r="AI108" s="18">
        <f>IF(N108="○",1,0)</f>
        <v>0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E109" s="55"/>
      <c r="Q109" s="23"/>
      <c r="R109" s="36"/>
      <c r="S109" s="36"/>
      <c r="U109" s="44"/>
      <c r="V109" s="23"/>
      <c r="AG109" s="18">
        <f>IF(C109="B",1,0)</f>
        <v>0</v>
      </c>
      <c r="AH109" s="18">
        <f>IF(C109="S",1,0)</f>
        <v>0</v>
      </c>
      <c r="AI109" s="18">
        <f>IF(N109="○",1,0)</f>
        <v>0</v>
      </c>
      <c r="AJ109" s="18">
        <f>IF(N109="X",1,0)</f>
        <v>0</v>
      </c>
      <c r="AK109" s="18">
        <f>IF(N109="C",1,0)</f>
        <v>0</v>
      </c>
    </row>
    <row r="110" spans="1:37" ht="20.100000000000001" customHeight="1">
      <c r="E110" s="55"/>
      <c r="O110" s="34"/>
      <c r="P110" s="34"/>
      <c r="Q110" s="34"/>
      <c r="T110" s="36"/>
      <c r="U110" s="34"/>
      <c r="V110" s="34"/>
      <c r="X110" s="34"/>
      <c r="Y110" s="34"/>
      <c r="Z110" s="34"/>
      <c r="AA110" s="18">
        <f>O110-P110</f>
        <v>0</v>
      </c>
      <c r="AG110" s="18">
        <f>SUM(AG5:AG109)</f>
        <v>52</v>
      </c>
      <c r="AH110" s="18">
        <f>SUM(AH5:AH109)</f>
        <v>51</v>
      </c>
      <c r="AI110" s="18">
        <f>SUM(AI5:AI109)</f>
        <v>63</v>
      </c>
      <c r="AJ110" s="18">
        <f>SUM(AJ5:AJ109)</f>
        <v>34</v>
      </c>
      <c r="AK110" s="18">
        <f>SUM(AK5:AK109)</f>
        <v>6</v>
      </c>
    </row>
    <row r="111" spans="1:37" ht="20.100000000000001" customHeight="1">
      <c r="E111" s="55"/>
      <c r="R111" s="36">
        <f>SUM(R5:R109)</f>
        <v>2792066</v>
      </c>
      <c r="S111" s="36">
        <f>SUM(S5:S109)</f>
        <v>1000680</v>
      </c>
      <c r="T111" s="36">
        <f>SUM(T5:T109)</f>
        <v>1791386</v>
      </c>
    </row>
    <row r="112" spans="1:37" ht="20.100000000000001" customHeight="1">
      <c r="E112" s="55"/>
      <c r="S112" s="40">
        <f>R111-S111</f>
        <v>1791386</v>
      </c>
    </row>
    <row r="113" spans="5:20" ht="20.100000000000001" customHeight="1">
      <c r="E113" s="55"/>
    </row>
    <row r="114" spans="5:20" ht="20.100000000000001" customHeight="1">
      <c r="E114" s="55"/>
      <c r="O114" s="18">
        <f>MAX(O5:O109)</f>
        <v>295.8</v>
      </c>
      <c r="R114" s="40"/>
      <c r="S114" s="40"/>
      <c r="T114" s="40"/>
    </row>
    <row r="115" spans="5:20" ht="20.100000000000001" customHeight="1">
      <c r="E115" s="55"/>
    </row>
    <row r="116" spans="5:20" ht="20.100000000000001" customHeight="1">
      <c r="E116" s="55"/>
    </row>
    <row r="117" spans="5:20" ht="20.100000000000001" customHeight="1">
      <c r="E117" s="55"/>
    </row>
    <row r="118" spans="5:20" ht="20.100000000000001" customHeight="1">
      <c r="E118" s="55"/>
    </row>
    <row r="119" spans="5:20" ht="20.100000000000001" customHeight="1">
      <c r="E119" s="55"/>
    </row>
    <row r="120" spans="5:20" ht="20.100000000000001" customHeight="1">
      <c r="E120" s="55"/>
    </row>
    <row r="121" spans="5:20" ht="20.100000000000001" customHeight="1">
      <c r="E121" s="55"/>
    </row>
    <row r="122" spans="5:20" ht="20.100000000000001" customHeight="1">
      <c r="E122" s="55"/>
    </row>
    <row r="123" spans="5:20" ht="20.100000000000001" customHeight="1">
      <c r="E123" s="55"/>
    </row>
    <row r="124" spans="5:20" ht="20.100000000000001" customHeight="1">
      <c r="E124" s="55"/>
    </row>
    <row r="125" spans="5:20" ht="20.100000000000001" customHeight="1">
      <c r="E125" s="55"/>
    </row>
    <row r="126" spans="5:20" ht="20.100000000000001" customHeight="1">
      <c r="E126" s="55"/>
    </row>
    <row r="127" spans="5:20" ht="20.100000000000001" customHeight="1">
      <c r="E127" s="55"/>
    </row>
    <row r="128" spans="5:20" ht="20.100000000000001" customHeight="1">
      <c r="E128" s="55"/>
    </row>
    <row r="129" spans="5:5" ht="20.100000000000001" customHeight="1">
      <c r="E129" s="55"/>
    </row>
    <row r="130" spans="5:5" ht="20.100000000000001" customHeight="1">
      <c r="E130" s="55"/>
    </row>
    <row r="205" spans="23:23" ht="20.100000000000001" customHeight="1">
      <c r="W205" s="18">
        <f>IF(O205&gt;1,1,0)</f>
        <v>0</v>
      </c>
    </row>
    <row r="206" spans="23:23" ht="20.100000000000001" customHeight="1">
      <c r="W206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2" bottom="0.74803149606299213" header="0.41" footer="0.31496062992125984"/>
  <pageSetup paperSize="9" scale="63" firstPageNumber="42949631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6"/>
  <sheetViews>
    <sheetView topLeftCell="K10" zoomScale="85" zoomScaleNormal="85" zoomScaleSheetLayoutView="100" workbookViewId="0">
      <selection activeCell="AB35" sqref="AB35:AE36"/>
    </sheetView>
  </sheetViews>
  <sheetFormatPr defaultColWidth="10" defaultRowHeight="20.100000000000001" customHeight="1"/>
  <cols>
    <col min="1" max="1" width="5.125" style="18" bestFit="1" customWidth="1"/>
    <col min="2" max="2" width="5.125" style="18" customWidth="1"/>
    <col min="3" max="3" width="6.375" style="18" customWidth="1"/>
    <col min="4" max="4" width="15.875" style="18" customWidth="1"/>
    <col min="5" max="5" width="5.875" style="18" customWidth="1"/>
    <col min="6" max="6" width="13.25" style="18" customWidth="1"/>
    <col min="7" max="7" width="11.375" style="18" customWidth="1"/>
    <col min="8" max="8" width="6.875" style="18" customWidth="1"/>
    <col min="9" max="10" width="13.25" style="18" customWidth="1"/>
    <col min="11" max="11" width="10.125" style="18" customWidth="1"/>
    <col min="12" max="12" width="10.125" style="18" bestFit="1" customWidth="1"/>
    <col min="13" max="13" width="9.375" style="18" bestFit="1" customWidth="1"/>
    <col min="14" max="14" width="6.25" style="18" customWidth="1"/>
    <col min="15" max="15" width="10.25" style="18" customWidth="1"/>
    <col min="16" max="17" width="8.625" style="18" customWidth="1"/>
    <col min="18" max="18" width="14.5" style="18" customWidth="1"/>
    <col min="19" max="19" width="14.125" style="18" bestFit="1" customWidth="1"/>
    <col min="20" max="20" width="16.875" style="38" customWidth="1"/>
    <col min="21" max="21" width="14.125" style="18" customWidth="1"/>
    <col min="22" max="22" width="10.25" style="18" customWidth="1"/>
    <col min="23" max="25" width="10.125" style="18" customWidth="1"/>
    <col min="26" max="26" width="14.25" style="18" customWidth="1"/>
    <col min="27" max="27" width="10" style="18" customWidth="1"/>
    <col min="28" max="28" width="18.5" style="18" customWidth="1"/>
    <col min="29" max="29" width="21.75" style="18" customWidth="1"/>
    <col min="30" max="31" width="21.625" style="18" customWidth="1"/>
    <col min="32" max="32" width="11.875" style="18" customWidth="1"/>
    <col min="33" max="34" width="4.125" style="18" bestFit="1" customWidth="1"/>
    <col min="35" max="16384" width="10" style="18"/>
  </cols>
  <sheetData>
    <row r="1" spans="1:37" ht="20.100000000000001" customHeight="1">
      <c r="D1" s="25" t="s">
        <v>3</v>
      </c>
      <c r="E1" s="25"/>
      <c r="F1" s="18" t="s">
        <v>196</v>
      </c>
      <c r="S1" s="45" t="s">
        <v>88</v>
      </c>
      <c r="T1" s="60">
        <v>1</v>
      </c>
      <c r="V1" s="18" t="s">
        <v>87</v>
      </c>
    </row>
    <row r="2" spans="1:37" ht="20.100000000000001" customHeight="1">
      <c r="D2" s="18" t="s">
        <v>197</v>
      </c>
      <c r="F2" s="18" t="s">
        <v>198</v>
      </c>
      <c r="Q2" s="18" t="s">
        <v>90</v>
      </c>
      <c r="S2" s="45" t="s">
        <v>62</v>
      </c>
      <c r="T2" s="59">
        <v>1000000</v>
      </c>
      <c r="V2" s="18" t="s">
        <v>63</v>
      </c>
    </row>
    <row r="3" spans="1:37" ht="20.100000000000001" customHeight="1">
      <c r="A3" s="31"/>
      <c r="B3" s="20"/>
      <c r="C3" s="20"/>
      <c r="D3" s="20"/>
      <c r="E3" s="56" t="s">
        <v>199</v>
      </c>
      <c r="F3" s="20" t="s">
        <v>39</v>
      </c>
      <c r="G3" s="20" t="s">
        <v>40</v>
      </c>
      <c r="H3" s="20" t="s">
        <v>200</v>
      </c>
      <c r="I3" s="26" t="s">
        <v>201</v>
      </c>
      <c r="J3" s="26" t="s">
        <v>201</v>
      </c>
      <c r="K3" s="20" t="s">
        <v>43</v>
      </c>
      <c r="L3" s="20" t="s">
        <v>42</v>
      </c>
      <c r="M3" s="20"/>
      <c r="N3" s="21"/>
      <c r="O3" s="71"/>
      <c r="P3" s="20"/>
      <c r="Q3" s="20" t="s">
        <v>89</v>
      </c>
      <c r="R3" s="20" t="s">
        <v>64</v>
      </c>
      <c r="S3" s="42"/>
      <c r="T3" s="43"/>
      <c r="U3" s="42"/>
      <c r="V3" s="20" t="s">
        <v>64</v>
      </c>
      <c r="W3" s="21" t="s">
        <v>71</v>
      </c>
    </row>
    <row r="4" spans="1:37" ht="20.100000000000001" customHeight="1">
      <c r="A4" s="32" t="s">
        <v>202</v>
      </c>
      <c r="B4" s="23" t="s">
        <v>82</v>
      </c>
      <c r="C4" s="28" t="s">
        <v>4</v>
      </c>
      <c r="D4" s="28" t="s">
        <v>5</v>
      </c>
      <c r="E4" s="28" t="s">
        <v>75</v>
      </c>
      <c r="F4" s="23" t="s">
        <v>35</v>
      </c>
      <c r="G4" s="23" t="s">
        <v>36</v>
      </c>
      <c r="H4" s="57" t="s">
        <v>37</v>
      </c>
      <c r="I4" s="23" t="s">
        <v>35</v>
      </c>
      <c r="J4" s="23" t="s">
        <v>36</v>
      </c>
      <c r="K4" s="23" t="s">
        <v>42</v>
      </c>
      <c r="L4" s="23" t="s">
        <v>55</v>
      </c>
      <c r="M4" s="23" t="s">
        <v>41</v>
      </c>
      <c r="N4" s="24" t="s">
        <v>203</v>
      </c>
      <c r="O4" s="72" t="s">
        <v>6</v>
      </c>
      <c r="P4" s="73" t="s">
        <v>7</v>
      </c>
      <c r="Q4" s="73" t="s">
        <v>65</v>
      </c>
      <c r="R4" s="73" t="s">
        <v>67</v>
      </c>
      <c r="S4" s="73" t="s">
        <v>68</v>
      </c>
      <c r="T4" s="74" t="s">
        <v>66</v>
      </c>
      <c r="U4" s="73" t="s">
        <v>69</v>
      </c>
      <c r="V4" s="75">
        <v>0.03</v>
      </c>
      <c r="W4" s="76" t="s">
        <v>70</v>
      </c>
      <c r="X4" s="37"/>
      <c r="Y4" s="37"/>
      <c r="Z4" s="37"/>
      <c r="AG4" s="18" t="s">
        <v>38</v>
      </c>
      <c r="AH4" s="18" t="s">
        <v>57</v>
      </c>
      <c r="AI4" s="18" t="s">
        <v>56</v>
      </c>
      <c r="AJ4" s="18" t="s">
        <v>79</v>
      </c>
      <c r="AK4" s="18" t="s">
        <v>80</v>
      </c>
    </row>
    <row r="5" spans="1:37" ht="20.100000000000001" customHeight="1">
      <c r="A5" s="33">
        <v>1</v>
      </c>
      <c r="B5" s="18" t="s">
        <v>84</v>
      </c>
      <c r="C5" s="18" t="s">
        <v>84</v>
      </c>
      <c r="D5" s="19" t="s">
        <v>103</v>
      </c>
      <c r="E5" s="55">
        <v>0.33333333333333331</v>
      </c>
      <c r="F5" s="18">
        <v>193.136</v>
      </c>
      <c r="G5" s="18">
        <v>192.55500000000001</v>
      </c>
      <c r="H5" s="18">
        <v>2</v>
      </c>
      <c r="I5" s="18">
        <v>193.15600000000001</v>
      </c>
      <c r="J5" s="18">
        <v>192.535</v>
      </c>
      <c r="K5" s="18">
        <v>0.621</v>
      </c>
      <c r="L5" s="18">
        <v>1.242</v>
      </c>
      <c r="M5" s="70">
        <v>194.398</v>
      </c>
      <c r="N5" s="18" t="s">
        <v>204</v>
      </c>
      <c r="O5" s="18">
        <f>ROUNDDOWN(L5*100,3)</f>
        <v>124.2</v>
      </c>
      <c r="Q5" s="18">
        <f>ROUNDDOWN(V5/10000,1)</f>
        <v>4.8</v>
      </c>
      <c r="R5" s="36">
        <f>IF(N5="○",ROUNDDOWN(L5*V5*$T$1,0),"")</f>
        <v>59616</v>
      </c>
      <c r="S5" s="36" t="str">
        <f>IF(N5="X",ROUNDDOWN(K5*V5*$T$1,0),"")</f>
        <v/>
      </c>
      <c r="T5" s="38">
        <f t="shared" ref="T5:T68" si="0">IF(W5=1,R5,S5*-1)</f>
        <v>59616</v>
      </c>
      <c r="U5" s="40">
        <f>T2+T5</f>
        <v>1059616</v>
      </c>
      <c r="V5" s="18">
        <f>ROUNDDOWN(((($T$2*$V$4)/(K5*10000))*10000)/$T$1,-3)</f>
        <v>48000</v>
      </c>
      <c r="W5" s="18">
        <f>IF(O5&gt;1,1,0)</f>
        <v>1</v>
      </c>
      <c r="AG5" s="18">
        <f t="shared" ref="AG5:AG68" si="1">IF(C5="B",1,0)</f>
        <v>1</v>
      </c>
      <c r="AH5" s="18">
        <f t="shared" ref="AH5:AH68" si="2">IF(C5="S",1,0)</f>
        <v>0</v>
      </c>
      <c r="AI5" s="18">
        <f>IF(N5="○",1,0)</f>
        <v>1</v>
      </c>
      <c r="AJ5" s="18">
        <f>IF(N5="X",1,0)</f>
        <v>0</v>
      </c>
      <c r="AK5" s="18">
        <f>IF(N5="C",1,0)</f>
        <v>0</v>
      </c>
    </row>
    <row r="6" spans="1:37" ht="20.100000000000001" customHeight="1">
      <c r="A6" s="33">
        <v>2</v>
      </c>
      <c r="B6" s="18" t="s">
        <v>83</v>
      </c>
      <c r="C6" s="18" t="s">
        <v>84</v>
      </c>
      <c r="D6" s="19" t="s">
        <v>93</v>
      </c>
      <c r="E6" s="55">
        <v>0.16666666666666666</v>
      </c>
      <c r="F6" s="18">
        <v>192.375</v>
      </c>
      <c r="G6" s="18">
        <v>191.44300000000001</v>
      </c>
      <c r="H6" s="18">
        <v>2</v>
      </c>
      <c r="I6" s="58">
        <v>192.39500000000001</v>
      </c>
      <c r="J6" s="18">
        <v>191.423</v>
      </c>
      <c r="K6" s="18">
        <v>0.97199999999999998</v>
      </c>
      <c r="L6" s="18">
        <v>1.944</v>
      </c>
      <c r="M6" s="70">
        <v>194.339</v>
      </c>
      <c r="N6" s="18" t="s">
        <v>204</v>
      </c>
      <c r="O6" s="18">
        <f t="shared" ref="O6:O69" si="3">ROUNDDOWN(L6*100,3)</f>
        <v>194.4</v>
      </c>
      <c r="Q6" s="18">
        <f t="shared" ref="Q6:Q69" si="4">ROUNDDOWN(V6/10000,1)</f>
        <v>3</v>
      </c>
      <c r="R6" s="36">
        <f t="shared" ref="R6:R69" si="5">IF(N6="○",ROUNDDOWN(L6*V6*$T$1,0),"")</f>
        <v>58320</v>
      </c>
      <c r="S6" s="36" t="str">
        <f t="shared" ref="S6:S69" si="6">IF(N6="X",ROUNDDOWN(K6*V6*$T$1,0),"")</f>
        <v/>
      </c>
      <c r="T6" s="38">
        <f t="shared" si="0"/>
        <v>58320</v>
      </c>
      <c r="U6" s="40">
        <f>U5+T6</f>
        <v>1117936</v>
      </c>
      <c r="V6" s="18">
        <f t="shared" ref="V6:V69" si="7">ROUNDDOWN(((($T$2*$V$4)/(K6*10000))*10000)/$T$1,-3)</f>
        <v>30000</v>
      </c>
      <c r="W6" s="18">
        <f t="shared" ref="W6:W69" si="8">IF(O6&gt;1,1,0)</f>
        <v>1</v>
      </c>
      <c r="AG6" s="18">
        <f t="shared" si="1"/>
        <v>1</v>
      </c>
      <c r="AH6" s="18">
        <f t="shared" si="2"/>
        <v>0</v>
      </c>
      <c r="AI6" s="18">
        <f t="shared" ref="AI6:AI69" si="9">IF(N6="○",1,0)</f>
        <v>1</v>
      </c>
      <c r="AJ6" s="18">
        <f t="shared" ref="AJ6:AJ69" si="10">IF(N6="X",1,0)</f>
        <v>0</v>
      </c>
      <c r="AK6" s="18">
        <f t="shared" ref="AK6:AK69" si="11">IF(N6="C",1,0)</f>
        <v>0</v>
      </c>
    </row>
    <row r="7" spans="1:37" ht="20.100000000000001" customHeight="1">
      <c r="A7" s="33">
        <v>3</v>
      </c>
      <c r="B7" s="18" t="s">
        <v>84</v>
      </c>
      <c r="C7" s="18" t="s">
        <v>83</v>
      </c>
      <c r="D7" s="19" t="s">
        <v>104</v>
      </c>
      <c r="E7" s="55">
        <v>0.33333333333333331</v>
      </c>
      <c r="F7" s="18">
        <v>192.899</v>
      </c>
      <c r="G7" s="18">
        <v>193.916</v>
      </c>
      <c r="H7" s="18">
        <v>2</v>
      </c>
      <c r="I7" s="18">
        <v>192.87899999999999</v>
      </c>
      <c r="J7" s="18">
        <v>193.93600000000001</v>
      </c>
      <c r="K7" s="18">
        <v>1.0569999999999999</v>
      </c>
      <c r="L7" s="18">
        <v>2.1139999999999999</v>
      </c>
      <c r="M7" s="70">
        <v>190.76499999999999</v>
      </c>
      <c r="N7" s="18" t="s">
        <v>194</v>
      </c>
      <c r="P7" s="18">
        <f t="shared" ref="P6:P69" si="12">ROUNDDOWN(K7*100,3)</f>
        <v>105.7</v>
      </c>
      <c r="Q7" s="18">
        <f t="shared" si="4"/>
        <v>2.8</v>
      </c>
      <c r="R7" s="36" t="str">
        <f t="shared" si="5"/>
        <v/>
      </c>
      <c r="S7" s="36">
        <f t="shared" si="6"/>
        <v>29596</v>
      </c>
      <c r="T7" s="38">
        <f t="shared" si="0"/>
        <v>-29596</v>
      </c>
      <c r="U7" s="40">
        <f>U6+T7</f>
        <v>1088340</v>
      </c>
      <c r="V7" s="18">
        <f t="shared" si="7"/>
        <v>28000</v>
      </c>
      <c r="W7" s="18">
        <f t="shared" si="8"/>
        <v>0</v>
      </c>
      <c r="AG7" s="18">
        <f t="shared" si="1"/>
        <v>0</v>
      </c>
      <c r="AH7" s="18">
        <f t="shared" si="2"/>
        <v>1</v>
      </c>
      <c r="AI7" s="18">
        <f t="shared" si="9"/>
        <v>0</v>
      </c>
      <c r="AJ7" s="18">
        <f t="shared" si="10"/>
        <v>1</v>
      </c>
      <c r="AK7" s="18">
        <f t="shared" si="11"/>
        <v>0</v>
      </c>
    </row>
    <row r="8" spans="1:37" ht="20.100000000000001" customHeight="1">
      <c r="A8" s="33">
        <v>4</v>
      </c>
      <c r="B8" s="18" t="s">
        <v>83</v>
      </c>
      <c r="C8" s="18" t="s">
        <v>84</v>
      </c>
      <c r="D8" s="19" t="s">
        <v>105</v>
      </c>
      <c r="E8" s="55">
        <v>0.33333333333333331</v>
      </c>
      <c r="F8" s="18">
        <v>193.572</v>
      </c>
      <c r="G8" s="18">
        <v>192.40100000000001</v>
      </c>
      <c r="H8" s="18">
        <v>2</v>
      </c>
      <c r="I8" s="58">
        <v>193.59200000000001</v>
      </c>
      <c r="J8" s="18">
        <v>192.381</v>
      </c>
      <c r="K8" s="18">
        <v>1.2110000000000001</v>
      </c>
      <c r="L8" s="18">
        <v>2.4220000000000002</v>
      </c>
      <c r="M8" s="70">
        <v>196.01400000000001</v>
      </c>
      <c r="N8" s="18" t="s">
        <v>194</v>
      </c>
      <c r="P8" s="18">
        <f t="shared" si="12"/>
        <v>121.1</v>
      </c>
      <c r="Q8" s="18">
        <f t="shared" si="4"/>
        <v>2.4</v>
      </c>
      <c r="R8" s="36" t="str">
        <f t="shared" si="5"/>
        <v/>
      </c>
      <c r="S8" s="36">
        <f>IF(N8="X",ROUNDDOWN(K8*V8*$T$1,0),"")</f>
        <v>29064</v>
      </c>
      <c r="T8" s="38">
        <f t="shared" si="0"/>
        <v>-29064</v>
      </c>
      <c r="U8" s="40">
        <f>U7+T8</f>
        <v>1059276</v>
      </c>
      <c r="V8" s="18">
        <f t="shared" si="7"/>
        <v>24000</v>
      </c>
      <c r="W8" s="18">
        <f t="shared" si="8"/>
        <v>0</v>
      </c>
      <c r="AG8" s="18">
        <f t="shared" si="1"/>
        <v>1</v>
      </c>
      <c r="AH8" s="18">
        <f t="shared" si="2"/>
        <v>0</v>
      </c>
      <c r="AI8" s="18">
        <f t="shared" si="9"/>
        <v>0</v>
      </c>
      <c r="AJ8" s="18">
        <f t="shared" si="10"/>
        <v>1</v>
      </c>
      <c r="AK8" s="18">
        <f t="shared" si="11"/>
        <v>0</v>
      </c>
    </row>
    <row r="9" spans="1:37" ht="20.100000000000001" customHeight="1">
      <c r="A9" s="33">
        <v>5</v>
      </c>
      <c r="B9" s="18" t="s">
        <v>84</v>
      </c>
      <c r="C9" s="18" t="s">
        <v>83</v>
      </c>
      <c r="D9" s="19" t="s">
        <v>106</v>
      </c>
      <c r="E9" s="55">
        <v>0.5</v>
      </c>
      <c r="F9" s="18">
        <v>193.03299999999999</v>
      </c>
      <c r="G9" s="18">
        <v>193.68600000000001</v>
      </c>
      <c r="H9" s="18">
        <v>2</v>
      </c>
      <c r="I9" s="58">
        <v>193.01300000000001</v>
      </c>
      <c r="J9" s="18">
        <v>193.70599999999999</v>
      </c>
      <c r="K9" s="18">
        <v>0.69199999999999995</v>
      </c>
      <c r="L9" s="18">
        <v>1.3839999999999999</v>
      </c>
      <c r="M9" s="70">
        <v>191.62899999999999</v>
      </c>
      <c r="N9" s="18" t="s">
        <v>194</v>
      </c>
      <c r="P9" s="18">
        <f t="shared" si="12"/>
        <v>69.2</v>
      </c>
      <c r="Q9" s="18">
        <f t="shared" si="4"/>
        <v>4.3</v>
      </c>
      <c r="R9" s="36" t="str">
        <f t="shared" si="5"/>
        <v/>
      </c>
      <c r="S9" s="36">
        <f t="shared" si="6"/>
        <v>29756</v>
      </c>
      <c r="T9" s="38">
        <f>IF(W9=1,R9,S9*-1)</f>
        <v>-29756</v>
      </c>
      <c r="U9" s="40">
        <f t="shared" ref="U9:U72" si="13">U8+T9</f>
        <v>1029520</v>
      </c>
      <c r="V9" s="18">
        <f t="shared" si="7"/>
        <v>43000</v>
      </c>
      <c r="W9" s="18">
        <f t="shared" si="8"/>
        <v>0</v>
      </c>
      <c r="AG9" s="18">
        <f t="shared" si="1"/>
        <v>0</v>
      </c>
      <c r="AH9" s="18">
        <f t="shared" si="2"/>
        <v>1</v>
      </c>
      <c r="AI9" s="18">
        <f t="shared" si="9"/>
        <v>0</v>
      </c>
      <c r="AJ9" s="18">
        <f t="shared" si="10"/>
        <v>1</v>
      </c>
      <c r="AK9" s="18">
        <f t="shared" si="11"/>
        <v>0</v>
      </c>
    </row>
    <row r="10" spans="1:37" ht="20.100000000000001" customHeight="1">
      <c r="A10" s="33">
        <v>6</v>
      </c>
      <c r="B10" s="18" t="s">
        <v>84</v>
      </c>
      <c r="C10" s="18" t="s">
        <v>84</v>
      </c>
      <c r="D10" s="19" t="s">
        <v>107</v>
      </c>
      <c r="E10" s="55">
        <v>0.5</v>
      </c>
      <c r="F10" s="18">
        <v>192.57</v>
      </c>
      <c r="G10" s="18">
        <v>190.887</v>
      </c>
      <c r="H10" s="18">
        <v>2</v>
      </c>
      <c r="I10" s="18">
        <v>192.59</v>
      </c>
      <c r="J10" s="18">
        <v>190.86699999999999</v>
      </c>
      <c r="K10" s="18">
        <v>1.7230000000000001</v>
      </c>
      <c r="L10" s="18">
        <v>3.4460000000000002</v>
      </c>
      <c r="M10" s="70">
        <v>196.036</v>
      </c>
      <c r="N10" s="18" t="s">
        <v>204</v>
      </c>
      <c r="O10" s="18">
        <f t="shared" si="3"/>
        <v>344.6</v>
      </c>
      <c r="Q10" s="18">
        <f t="shared" si="4"/>
        <v>1.7</v>
      </c>
      <c r="R10" s="36">
        <f t="shared" si="5"/>
        <v>58582</v>
      </c>
      <c r="S10" s="36" t="str">
        <f t="shared" si="6"/>
        <v/>
      </c>
      <c r="T10" s="38">
        <f t="shared" si="0"/>
        <v>58582</v>
      </c>
      <c r="U10" s="40">
        <f t="shared" si="13"/>
        <v>1088102</v>
      </c>
      <c r="V10" s="18">
        <f t="shared" si="7"/>
        <v>17000</v>
      </c>
      <c r="W10" s="18">
        <f t="shared" si="8"/>
        <v>1</v>
      </c>
      <c r="AG10" s="18">
        <f t="shared" si="1"/>
        <v>1</v>
      </c>
      <c r="AH10" s="18">
        <f t="shared" si="2"/>
        <v>0</v>
      </c>
      <c r="AI10" s="18">
        <f t="shared" si="9"/>
        <v>1</v>
      </c>
      <c r="AJ10" s="18">
        <f t="shared" si="10"/>
        <v>0</v>
      </c>
      <c r="AK10" s="18">
        <f t="shared" si="11"/>
        <v>0</v>
      </c>
    </row>
    <row r="11" spans="1:37" ht="20.100000000000001" customHeight="1">
      <c r="A11" s="33">
        <v>7</v>
      </c>
      <c r="B11" s="18" t="s">
        <v>83</v>
      </c>
      <c r="C11" s="18" t="s">
        <v>83</v>
      </c>
      <c r="D11" s="19" t="s">
        <v>108</v>
      </c>
      <c r="E11" s="55">
        <v>0.5</v>
      </c>
      <c r="F11" s="18">
        <v>191.65</v>
      </c>
      <c r="G11" s="18">
        <v>192.32499999999999</v>
      </c>
      <c r="H11" s="18">
        <v>2</v>
      </c>
      <c r="I11" s="18">
        <v>191.63</v>
      </c>
      <c r="J11" s="18">
        <v>192.345</v>
      </c>
      <c r="K11" s="18">
        <v>0.71499999999999997</v>
      </c>
      <c r="L11" s="18">
        <v>1.43</v>
      </c>
      <c r="M11" s="70">
        <v>190.2</v>
      </c>
      <c r="N11" s="18" t="s">
        <v>204</v>
      </c>
      <c r="O11" s="18">
        <f t="shared" si="3"/>
        <v>143</v>
      </c>
      <c r="Q11" s="18">
        <f t="shared" si="4"/>
        <v>4.0999999999999996</v>
      </c>
      <c r="R11" s="36">
        <f t="shared" si="5"/>
        <v>58630</v>
      </c>
      <c r="S11" s="36" t="str">
        <f t="shared" si="6"/>
        <v/>
      </c>
      <c r="T11" s="38">
        <f t="shared" si="0"/>
        <v>58630</v>
      </c>
      <c r="U11" s="40">
        <f t="shared" si="13"/>
        <v>1146732</v>
      </c>
      <c r="V11" s="18">
        <f t="shared" si="7"/>
        <v>41000</v>
      </c>
      <c r="W11" s="18">
        <f t="shared" si="8"/>
        <v>1</v>
      </c>
      <c r="AG11" s="18">
        <f t="shared" si="1"/>
        <v>0</v>
      </c>
      <c r="AH11" s="18">
        <f t="shared" si="2"/>
        <v>1</v>
      </c>
      <c r="AI11" s="18">
        <f t="shared" si="9"/>
        <v>1</v>
      </c>
      <c r="AJ11" s="18">
        <f t="shared" si="10"/>
        <v>0</v>
      </c>
      <c r="AK11" s="18">
        <f t="shared" si="11"/>
        <v>0</v>
      </c>
    </row>
    <row r="12" spans="1:37" ht="20.100000000000001" customHeight="1">
      <c r="A12" s="33">
        <v>8</v>
      </c>
      <c r="B12" s="18" t="s">
        <v>83</v>
      </c>
      <c r="C12" s="18" t="s">
        <v>83</v>
      </c>
      <c r="D12" s="19" t="s">
        <v>109</v>
      </c>
      <c r="E12" s="55">
        <v>0.5</v>
      </c>
      <c r="F12" s="18">
        <v>192.09100000000001</v>
      </c>
      <c r="G12" s="18">
        <v>192.90199999999999</v>
      </c>
      <c r="H12" s="18">
        <v>2</v>
      </c>
      <c r="I12" s="18">
        <v>192.071</v>
      </c>
      <c r="J12" s="18">
        <v>192.922</v>
      </c>
      <c r="K12" s="18">
        <v>0.85</v>
      </c>
      <c r="L12" s="18">
        <v>1.7</v>
      </c>
      <c r="M12" s="70">
        <v>190.37100000000001</v>
      </c>
      <c r="N12" s="18" t="s">
        <v>204</v>
      </c>
      <c r="O12" s="18">
        <f t="shared" si="3"/>
        <v>170</v>
      </c>
      <c r="Q12" s="18">
        <f t="shared" si="4"/>
        <v>3.5</v>
      </c>
      <c r="R12" s="36">
        <f t="shared" si="5"/>
        <v>59500</v>
      </c>
      <c r="S12" s="36" t="str">
        <f t="shared" si="6"/>
        <v/>
      </c>
      <c r="T12" s="38">
        <f t="shared" si="0"/>
        <v>59500</v>
      </c>
      <c r="U12" s="40">
        <f t="shared" si="13"/>
        <v>1206232</v>
      </c>
      <c r="V12" s="18">
        <f t="shared" si="7"/>
        <v>35000</v>
      </c>
      <c r="W12" s="18">
        <f t="shared" si="8"/>
        <v>1</v>
      </c>
      <c r="AG12" s="18">
        <f t="shared" si="1"/>
        <v>0</v>
      </c>
      <c r="AH12" s="18">
        <f t="shared" si="2"/>
        <v>1</v>
      </c>
      <c r="AI12" s="18">
        <f t="shared" si="9"/>
        <v>1</v>
      </c>
      <c r="AJ12" s="18">
        <f t="shared" si="10"/>
        <v>0</v>
      </c>
      <c r="AK12" s="18">
        <f t="shared" si="11"/>
        <v>0</v>
      </c>
    </row>
    <row r="13" spans="1:37" ht="20.100000000000001" customHeight="1">
      <c r="A13" s="33">
        <v>9</v>
      </c>
      <c r="B13" s="18" t="s">
        <v>84</v>
      </c>
      <c r="C13" s="18" t="s">
        <v>83</v>
      </c>
      <c r="D13" s="19" t="s">
        <v>110</v>
      </c>
      <c r="E13" s="55">
        <v>0.66666666666666663</v>
      </c>
      <c r="F13" s="18">
        <v>194.58099999999999</v>
      </c>
      <c r="G13" s="18">
        <v>195.369</v>
      </c>
      <c r="H13" s="18">
        <v>2</v>
      </c>
      <c r="I13" s="18">
        <v>194.56100000000001</v>
      </c>
      <c r="J13" s="18">
        <v>195.38900000000001</v>
      </c>
      <c r="K13" s="18">
        <v>0.82799999999999996</v>
      </c>
      <c r="L13" s="18">
        <v>1.6559999999999999</v>
      </c>
      <c r="M13" s="70">
        <v>192.905</v>
      </c>
      <c r="N13" s="18" t="s">
        <v>195</v>
      </c>
      <c r="P13" s="18">
        <f t="shared" si="12"/>
        <v>82.8</v>
      </c>
      <c r="Q13" s="18">
        <f t="shared" si="4"/>
        <v>3.6</v>
      </c>
      <c r="R13" s="36" t="str">
        <f t="shared" si="5"/>
        <v/>
      </c>
      <c r="S13" s="36" t="str">
        <f t="shared" si="6"/>
        <v/>
      </c>
      <c r="U13" s="40">
        <f t="shared" si="13"/>
        <v>1206232</v>
      </c>
      <c r="V13" s="18">
        <f t="shared" si="7"/>
        <v>36000</v>
      </c>
      <c r="W13" s="18">
        <f t="shared" si="8"/>
        <v>0</v>
      </c>
      <c r="AG13" s="18">
        <f t="shared" si="1"/>
        <v>0</v>
      </c>
      <c r="AH13" s="18">
        <f t="shared" si="2"/>
        <v>1</v>
      </c>
      <c r="AI13" s="18">
        <f t="shared" si="9"/>
        <v>0</v>
      </c>
      <c r="AJ13" s="18">
        <f t="shared" si="10"/>
        <v>0</v>
      </c>
      <c r="AK13" s="18">
        <f t="shared" si="11"/>
        <v>1</v>
      </c>
    </row>
    <row r="14" spans="1:37" ht="20.100000000000001" customHeight="1" thickBot="1">
      <c r="A14" s="33">
        <v>10</v>
      </c>
      <c r="B14" s="18" t="s">
        <v>84</v>
      </c>
      <c r="C14" s="18" t="s">
        <v>84</v>
      </c>
      <c r="D14" s="19" t="s">
        <v>111</v>
      </c>
      <c r="E14" s="55">
        <v>0.66666666666666663</v>
      </c>
      <c r="F14" s="18">
        <v>192.399</v>
      </c>
      <c r="G14" s="18">
        <v>191.43199999999999</v>
      </c>
      <c r="H14" s="18">
        <v>2</v>
      </c>
      <c r="I14" s="18">
        <v>192.41900000000001</v>
      </c>
      <c r="J14" s="18">
        <v>191.41200000000001</v>
      </c>
      <c r="K14" s="18">
        <v>1.0069999999999999</v>
      </c>
      <c r="L14" s="18">
        <v>2.0139999999999998</v>
      </c>
      <c r="M14" s="70">
        <v>194.43299999999999</v>
      </c>
      <c r="N14" s="18" t="s">
        <v>204</v>
      </c>
      <c r="O14" s="18">
        <f t="shared" si="3"/>
        <v>201.4</v>
      </c>
      <c r="Q14" s="18">
        <f t="shared" si="4"/>
        <v>2.9</v>
      </c>
      <c r="R14" s="36">
        <f t="shared" si="5"/>
        <v>58406</v>
      </c>
      <c r="S14" s="36" t="str">
        <f t="shared" si="6"/>
        <v/>
      </c>
      <c r="T14" s="38">
        <f t="shared" si="0"/>
        <v>58406</v>
      </c>
      <c r="U14" s="40">
        <f t="shared" si="13"/>
        <v>1264638</v>
      </c>
      <c r="V14" s="18">
        <f t="shared" si="7"/>
        <v>29000</v>
      </c>
      <c r="W14" s="18">
        <f>IF(O14&gt;1,1,0)</f>
        <v>1</v>
      </c>
      <c r="AB14" s="17" t="s">
        <v>51</v>
      </c>
      <c r="AC14" s="17" t="s">
        <v>205</v>
      </c>
      <c r="AG14" s="18">
        <f t="shared" si="1"/>
        <v>1</v>
      </c>
      <c r="AH14" s="18">
        <f t="shared" si="2"/>
        <v>0</v>
      </c>
      <c r="AI14" s="18">
        <f t="shared" si="9"/>
        <v>1</v>
      </c>
      <c r="AJ14" s="18">
        <f t="shared" si="10"/>
        <v>0</v>
      </c>
      <c r="AK14" s="18">
        <f t="shared" si="11"/>
        <v>0</v>
      </c>
    </row>
    <row r="15" spans="1:37" ht="20.100000000000001" customHeight="1" thickBot="1">
      <c r="A15" s="33">
        <v>11</v>
      </c>
      <c r="B15" s="18" t="s">
        <v>83</v>
      </c>
      <c r="C15" s="18" t="s">
        <v>83</v>
      </c>
      <c r="D15" s="19" t="s">
        <v>112</v>
      </c>
      <c r="E15" s="55">
        <v>0.16666666666666666</v>
      </c>
      <c r="F15" s="18">
        <v>189.28700000000001</v>
      </c>
      <c r="G15" s="18">
        <v>191.607</v>
      </c>
      <c r="H15" s="18">
        <v>2</v>
      </c>
      <c r="I15" s="58">
        <v>189.267</v>
      </c>
      <c r="J15" s="18">
        <v>191.62700000000001</v>
      </c>
      <c r="K15" s="18">
        <v>2.36</v>
      </c>
      <c r="L15" s="18">
        <v>4.72</v>
      </c>
      <c r="M15" s="70">
        <v>184.547</v>
      </c>
      <c r="N15" s="18" t="s">
        <v>194</v>
      </c>
      <c r="P15" s="18">
        <f t="shared" si="12"/>
        <v>236</v>
      </c>
      <c r="Q15" s="18">
        <f t="shared" si="4"/>
        <v>1.2</v>
      </c>
      <c r="R15" s="36" t="str">
        <f t="shared" si="5"/>
        <v/>
      </c>
      <c r="S15" s="36">
        <f t="shared" si="6"/>
        <v>28320</v>
      </c>
      <c r="T15" s="38">
        <f t="shared" si="0"/>
        <v>-28320</v>
      </c>
      <c r="U15" s="40">
        <f t="shared" si="13"/>
        <v>1236318</v>
      </c>
      <c r="V15" s="18">
        <f t="shared" si="7"/>
        <v>12000</v>
      </c>
      <c r="W15" s="18">
        <f t="shared" si="8"/>
        <v>0</v>
      </c>
      <c r="AB15" s="64" t="s">
        <v>8</v>
      </c>
      <c r="AC15" s="65"/>
      <c r="AG15" s="18">
        <f t="shared" si="1"/>
        <v>0</v>
      </c>
      <c r="AH15" s="18">
        <f t="shared" si="2"/>
        <v>1</v>
      </c>
      <c r="AI15" s="18">
        <f t="shared" si="9"/>
        <v>0</v>
      </c>
      <c r="AJ15" s="18">
        <f t="shared" si="10"/>
        <v>1</v>
      </c>
      <c r="AK15" s="18">
        <f t="shared" si="11"/>
        <v>0</v>
      </c>
    </row>
    <row r="16" spans="1:37" ht="20.100000000000001" customHeight="1">
      <c r="A16" s="33">
        <v>12</v>
      </c>
      <c r="B16" s="18" t="s">
        <v>84</v>
      </c>
      <c r="C16" s="18" t="s">
        <v>84</v>
      </c>
      <c r="D16" s="19" t="s">
        <v>113</v>
      </c>
      <c r="E16" s="55">
        <v>0.5</v>
      </c>
      <c r="F16" s="18">
        <v>191.63300000000001</v>
      </c>
      <c r="G16" s="18">
        <v>190.714</v>
      </c>
      <c r="H16" s="18">
        <v>2</v>
      </c>
      <c r="I16" s="18">
        <v>191.65299999999999</v>
      </c>
      <c r="J16" s="18">
        <v>190.69399999999999</v>
      </c>
      <c r="K16" s="18">
        <v>0.95899999999999996</v>
      </c>
      <c r="L16" s="18">
        <v>1.9179999999999999</v>
      </c>
      <c r="M16" s="70">
        <v>193.571</v>
      </c>
      <c r="N16" s="18" t="s">
        <v>194</v>
      </c>
      <c r="P16" s="18">
        <f t="shared" si="12"/>
        <v>95.9</v>
      </c>
      <c r="Q16" s="18">
        <f t="shared" si="4"/>
        <v>3.1</v>
      </c>
      <c r="R16" s="36" t="str">
        <f t="shared" si="5"/>
        <v/>
      </c>
      <c r="S16" s="36">
        <f t="shared" si="6"/>
        <v>29729</v>
      </c>
      <c r="T16" s="38">
        <f t="shared" si="0"/>
        <v>-29729</v>
      </c>
      <c r="U16" s="40">
        <f t="shared" si="13"/>
        <v>1206589</v>
      </c>
      <c r="V16" s="18">
        <f t="shared" si="7"/>
        <v>31000</v>
      </c>
      <c r="W16" s="18">
        <f t="shared" si="8"/>
        <v>0</v>
      </c>
      <c r="AB16" s="7" t="s">
        <v>9</v>
      </c>
      <c r="AC16" s="10" t="s">
        <v>207</v>
      </c>
      <c r="AG16" s="18">
        <f t="shared" si="1"/>
        <v>1</v>
      </c>
      <c r="AH16" s="18">
        <f t="shared" si="2"/>
        <v>0</v>
      </c>
      <c r="AI16" s="18">
        <f t="shared" si="9"/>
        <v>0</v>
      </c>
      <c r="AJ16" s="18">
        <f t="shared" si="10"/>
        <v>1</v>
      </c>
      <c r="AK16" s="18">
        <f t="shared" si="11"/>
        <v>0</v>
      </c>
    </row>
    <row r="17" spans="1:37" ht="20.100000000000001" customHeight="1">
      <c r="A17" s="33">
        <v>13</v>
      </c>
      <c r="B17" s="18" t="s">
        <v>84</v>
      </c>
      <c r="C17" s="18" t="s">
        <v>84</v>
      </c>
      <c r="D17" s="19" t="s">
        <v>94</v>
      </c>
      <c r="E17" s="55">
        <v>0.33333333333333331</v>
      </c>
      <c r="F17" s="18">
        <v>189.89099999999999</v>
      </c>
      <c r="G17" s="18">
        <v>189.119</v>
      </c>
      <c r="H17" s="18">
        <v>2</v>
      </c>
      <c r="I17" s="18">
        <v>189.911</v>
      </c>
      <c r="J17" s="18">
        <v>189.09899999999999</v>
      </c>
      <c r="K17" s="18">
        <v>0.81200000000000006</v>
      </c>
      <c r="L17" s="18">
        <v>1.6240000000000001</v>
      </c>
      <c r="M17" s="70">
        <v>191.535</v>
      </c>
      <c r="N17" s="18" t="s">
        <v>204</v>
      </c>
      <c r="O17" s="18">
        <f t="shared" si="3"/>
        <v>162.4</v>
      </c>
      <c r="Q17" s="18">
        <f t="shared" si="4"/>
        <v>3.6</v>
      </c>
      <c r="R17" s="36">
        <f t="shared" si="5"/>
        <v>58464</v>
      </c>
      <c r="S17" s="36" t="str">
        <f t="shared" si="6"/>
        <v/>
      </c>
      <c r="T17" s="38">
        <f t="shared" si="0"/>
        <v>58464</v>
      </c>
      <c r="U17" s="40">
        <f t="shared" si="13"/>
        <v>1265053</v>
      </c>
      <c r="V17" s="18">
        <f t="shared" si="7"/>
        <v>36000</v>
      </c>
      <c r="W17" s="18">
        <f t="shared" si="8"/>
        <v>1</v>
      </c>
      <c r="AB17" s="8" t="s">
        <v>10</v>
      </c>
      <c r="AC17" s="11">
        <f>AG110</f>
        <v>52</v>
      </c>
      <c r="AG17" s="18">
        <f t="shared" si="1"/>
        <v>1</v>
      </c>
      <c r="AH17" s="18">
        <f t="shared" si="2"/>
        <v>0</v>
      </c>
      <c r="AI17" s="18">
        <f t="shared" si="9"/>
        <v>1</v>
      </c>
      <c r="AJ17" s="18">
        <f t="shared" si="10"/>
        <v>0</v>
      </c>
      <c r="AK17" s="18">
        <f t="shared" si="11"/>
        <v>0</v>
      </c>
    </row>
    <row r="18" spans="1:37" ht="20.100000000000001" customHeight="1">
      <c r="A18" s="33">
        <v>14</v>
      </c>
      <c r="B18" s="18" t="s">
        <v>84</v>
      </c>
      <c r="C18" s="18" t="s">
        <v>84</v>
      </c>
      <c r="D18" s="19" t="s">
        <v>114</v>
      </c>
      <c r="E18" s="55">
        <v>0.66666666666666663</v>
      </c>
      <c r="F18" s="18">
        <v>189.69399999999999</v>
      </c>
      <c r="G18" s="18">
        <v>188.857</v>
      </c>
      <c r="H18" s="18">
        <v>2</v>
      </c>
      <c r="I18" s="58">
        <v>189.714</v>
      </c>
      <c r="J18" s="18">
        <v>188.83699999999999</v>
      </c>
      <c r="K18" s="18">
        <v>0.877</v>
      </c>
      <c r="L18" s="18">
        <v>1.754</v>
      </c>
      <c r="M18" s="70">
        <v>191.46799999999999</v>
      </c>
      <c r="N18" s="18" t="s">
        <v>204</v>
      </c>
      <c r="O18" s="18">
        <f t="shared" si="3"/>
        <v>175.4</v>
      </c>
      <c r="Q18" s="18">
        <f t="shared" si="4"/>
        <v>3.4</v>
      </c>
      <c r="R18" s="36">
        <f t="shared" si="5"/>
        <v>59636</v>
      </c>
      <c r="S18" s="36" t="str">
        <f t="shared" si="6"/>
        <v/>
      </c>
      <c r="T18" s="38">
        <f t="shared" si="0"/>
        <v>59636</v>
      </c>
      <c r="U18" s="40">
        <f t="shared" si="13"/>
        <v>1324689</v>
      </c>
      <c r="V18" s="18">
        <f t="shared" si="7"/>
        <v>34000</v>
      </c>
      <c r="W18" s="18">
        <f t="shared" si="8"/>
        <v>1</v>
      </c>
      <c r="AB18" s="8" t="s">
        <v>11</v>
      </c>
      <c r="AC18" s="11">
        <f>AH110</f>
        <v>51</v>
      </c>
      <c r="AG18" s="18">
        <f t="shared" si="1"/>
        <v>1</v>
      </c>
      <c r="AH18" s="18">
        <f t="shared" si="2"/>
        <v>0</v>
      </c>
      <c r="AI18" s="18">
        <f t="shared" si="9"/>
        <v>1</v>
      </c>
      <c r="AJ18" s="18">
        <f t="shared" si="10"/>
        <v>0</v>
      </c>
      <c r="AK18" s="18">
        <f t="shared" si="11"/>
        <v>0</v>
      </c>
    </row>
    <row r="19" spans="1:37" ht="20.100000000000001" customHeight="1">
      <c r="A19" s="33">
        <v>15</v>
      </c>
      <c r="B19" s="18" t="s">
        <v>84</v>
      </c>
      <c r="C19" s="18" t="s">
        <v>84</v>
      </c>
      <c r="D19" s="19" t="s">
        <v>115</v>
      </c>
      <c r="E19" s="55">
        <v>0.33333333333333331</v>
      </c>
      <c r="F19" s="18">
        <v>189.44200000000001</v>
      </c>
      <c r="G19" s="18">
        <v>187.93899999999999</v>
      </c>
      <c r="H19" s="18">
        <v>2</v>
      </c>
      <c r="I19" s="58">
        <v>189.46199999999999</v>
      </c>
      <c r="J19" s="18">
        <v>187.91900000000001</v>
      </c>
      <c r="K19" s="18">
        <v>1.542</v>
      </c>
      <c r="L19" s="18">
        <v>3.0840000000000001</v>
      </c>
      <c r="M19" s="70">
        <v>192.54599999999999</v>
      </c>
      <c r="N19" s="18" t="s">
        <v>194</v>
      </c>
      <c r="P19" s="18">
        <f t="shared" si="12"/>
        <v>154.19999999999999</v>
      </c>
      <c r="Q19" s="18">
        <f t="shared" si="4"/>
        <v>1.9</v>
      </c>
      <c r="R19" s="36" t="str">
        <f t="shared" si="5"/>
        <v/>
      </c>
      <c r="S19" s="36">
        <f t="shared" si="6"/>
        <v>29298</v>
      </c>
      <c r="T19" s="38">
        <f t="shared" si="0"/>
        <v>-29298</v>
      </c>
      <c r="U19" s="40">
        <f t="shared" si="13"/>
        <v>1295391</v>
      </c>
      <c r="V19" s="18">
        <f t="shared" si="7"/>
        <v>19000</v>
      </c>
      <c r="W19" s="18">
        <f t="shared" si="8"/>
        <v>0</v>
      </c>
      <c r="AB19" s="8" t="s">
        <v>12</v>
      </c>
      <c r="AC19" s="11">
        <f>SUM(AC17:AC18)</f>
        <v>103</v>
      </c>
      <c r="AG19" s="18">
        <f t="shared" si="1"/>
        <v>1</v>
      </c>
      <c r="AH19" s="18">
        <f t="shared" si="2"/>
        <v>0</v>
      </c>
      <c r="AI19" s="18">
        <f t="shared" si="9"/>
        <v>0</v>
      </c>
      <c r="AJ19" s="18">
        <f t="shared" si="10"/>
        <v>1</v>
      </c>
      <c r="AK19" s="18">
        <f t="shared" si="11"/>
        <v>0</v>
      </c>
    </row>
    <row r="20" spans="1:37" ht="20.100000000000001" customHeight="1">
      <c r="A20" s="33">
        <v>16</v>
      </c>
      <c r="B20" s="18" t="s">
        <v>83</v>
      </c>
      <c r="C20" s="18" t="s">
        <v>83</v>
      </c>
      <c r="D20" s="19" t="s">
        <v>116</v>
      </c>
      <c r="E20" s="55">
        <v>0.33333333333333331</v>
      </c>
      <c r="F20" s="18">
        <v>186.381</v>
      </c>
      <c r="G20" s="18">
        <v>187.95599999999999</v>
      </c>
      <c r="H20" s="18">
        <v>2</v>
      </c>
      <c r="I20" s="58">
        <v>186.36099999999999</v>
      </c>
      <c r="J20" s="18">
        <v>187.976</v>
      </c>
      <c r="K20" s="18">
        <v>1.615</v>
      </c>
      <c r="L20" s="18">
        <v>3.23</v>
      </c>
      <c r="M20" s="70">
        <v>183.131</v>
      </c>
      <c r="N20" s="18" t="s">
        <v>194</v>
      </c>
      <c r="P20" s="18">
        <f t="shared" si="12"/>
        <v>161.5</v>
      </c>
      <c r="Q20" s="18">
        <f t="shared" si="4"/>
        <v>1.8</v>
      </c>
      <c r="R20" s="36" t="str">
        <f t="shared" si="5"/>
        <v/>
      </c>
      <c r="S20" s="36">
        <f t="shared" si="6"/>
        <v>29070</v>
      </c>
      <c r="T20" s="38">
        <f t="shared" si="0"/>
        <v>-29070</v>
      </c>
      <c r="U20" s="40">
        <f t="shared" si="13"/>
        <v>1266321</v>
      </c>
      <c r="V20" s="18">
        <f t="shared" si="7"/>
        <v>18000</v>
      </c>
      <c r="W20" s="18">
        <f t="shared" si="8"/>
        <v>0</v>
      </c>
      <c r="AB20" s="8" t="s">
        <v>13</v>
      </c>
      <c r="AC20" s="11">
        <f>AI110</f>
        <v>55</v>
      </c>
      <c r="AG20" s="18">
        <f t="shared" si="1"/>
        <v>0</v>
      </c>
      <c r="AH20" s="18">
        <f t="shared" si="2"/>
        <v>1</v>
      </c>
      <c r="AI20" s="18">
        <f t="shared" si="9"/>
        <v>0</v>
      </c>
      <c r="AJ20" s="18">
        <f t="shared" si="10"/>
        <v>1</v>
      </c>
      <c r="AK20" s="18">
        <f t="shared" si="11"/>
        <v>0</v>
      </c>
    </row>
    <row r="21" spans="1:37" ht="20.100000000000001" customHeight="1">
      <c r="A21" s="33">
        <v>17</v>
      </c>
      <c r="B21" s="18" t="s">
        <v>84</v>
      </c>
      <c r="C21" s="18" t="s">
        <v>84</v>
      </c>
      <c r="D21" s="19" t="s">
        <v>117</v>
      </c>
      <c r="E21" s="55">
        <v>0.5</v>
      </c>
      <c r="F21" s="18">
        <v>186.029</v>
      </c>
      <c r="G21" s="18">
        <v>184.56399999999999</v>
      </c>
      <c r="H21" s="18">
        <v>2</v>
      </c>
      <c r="I21" s="58">
        <v>186.04900000000001</v>
      </c>
      <c r="J21" s="18">
        <v>184.54400000000001</v>
      </c>
      <c r="K21" s="18">
        <v>1.5049999999999999</v>
      </c>
      <c r="L21" s="18">
        <v>3.01</v>
      </c>
      <c r="M21" s="70">
        <v>189.059</v>
      </c>
      <c r="N21" s="18" t="s">
        <v>204</v>
      </c>
      <c r="O21" s="18">
        <f t="shared" si="3"/>
        <v>301</v>
      </c>
      <c r="Q21" s="18">
        <f t="shared" si="4"/>
        <v>1.9</v>
      </c>
      <c r="R21" s="36">
        <f t="shared" si="5"/>
        <v>57190</v>
      </c>
      <c r="S21" s="36" t="str">
        <f t="shared" si="6"/>
        <v/>
      </c>
      <c r="T21" s="38">
        <f t="shared" si="0"/>
        <v>57190</v>
      </c>
      <c r="U21" s="40">
        <f t="shared" si="13"/>
        <v>1323511</v>
      </c>
      <c r="V21" s="18">
        <f t="shared" si="7"/>
        <v>19000</v>
      </c>
      <c r="W21" s="18">
        <f t="shared" si="8"/>
        <v>1</v>
      </c>
      <c r="AB21" s="8" t="s">
        <v>14</v>
      </c>
      <c r="AC21" s="12">
        <f>AJ110</f>
        <v>42</v>
      </c>
      <c r="AG21" s="18">
        <f t="shared" si="1"/>
        <v>1</v>
      </c>
      <c r="AH21" s="18">
        <f t="shared" si="2"/>
        <v>0</v>
      </c>
      <c r="AI21" s="18">
        <f t="shared" si="9"/>
        <v>1</v>
      </c>
      <c r="AJ21" s="18">
        <f t="shared" si="10"/>
        <v>0</v>
      </c>
      <c r="AK21" s="18">
        <f t="shared" si="11"/>
        <v>0</v>
      </c>
    </row>
    <row r="22" spans="1:37" ht="20.100000000000001" customHeight="1">
      <c r="A22" s="33">
        <v>18</v>
      </c>
      <c r="B22" s="18" t="s">
        <v>84</v>
      </c>
      <c r="C22" s="18" t="s">
        <v>84</v>
      </c>
      <c r="D22" s="19" t="s">
        <v>118</v>
      </c>
      <c r="E22" s="55">
        <v>0.33333333333333331</v>
      </c>
      <c r="F22" s="18">
        <v>184.136</v>
      </c>
      <c r="G22" s="18">
        <v>182.55099999999999</v>
      </c>
      <c r="H22" s="18">
        <v>2</v>
      </c>
      <c r="I22" s="58">
        <v>184.15600000000001</v>
      </c>
      <c r="J22" s="18">
        <v>182.53100000000001</v>
      </c>
      <c r="K22" s="18">
        <v>1.625</v>
      </c>
      <c r="L22" s="18">
        <v>3.25</v>
      </c>
      <c r="M22" s="70">
        <v>187.40600000000001</v>
      </c>
      <c r="N22" s="18" t="s">
        <v>194</v>
      </c>
      <c r="P22" s="18">
        <f t="shared" si="12"/>
        <v>162.5</v>
      </c>
      <c r="Q22" s="18">
        <f t="shared" si="4"/>
        <v>1.8</v>
      </c>
      <c r="R22" s="36" t="str">
        <f t="shared" si="5"/>
        <v/>
      </c>
      <c r="S22" s="36">
        <f t="shared" si="6"/>
        <v>29250</v>
      </c>
      <c r="T22" s="38">
        <f t="shared" si="0"/>
        <v>-29250</v>
      </c>
      <c r="U22" s="40">
        <f t="shared" si="13"/>
        <v>1294261</v>
      </c>
      <c r="V22" s="18">
        <f t="shared" si="7"/>
        <v>18000</v>
      </c>
      <c r="W22" s="18">
        <f t="shared" si="8"/>
        <v>0</v>
      </c>
      <c r="AB22" s="8" t="s">
        <v>15</v>
      </c>
      <c r="AC22" s="11" t="s">
        <v>48</v>
      </c>
      <c r="AG22" s="18">
        <f t="shared" si="1"/>
        <v>1</v>
      </c>
      <c r="AH22" s="18">
        <f t="shared" si="2"/>
        <v>0</v>
      </c>
      <c r="AI22" s="18">
        <f t="shared" si="9"/>
        <v>0</v>
      </c>
      <c r="AJ22" s="18">
        <f t="shared" si="10"/>
        <v>1</v>
      </c>
      <c r="AK22" s="18">
        <f t="shared" si="11"/>
        <v>0</v>
      </c>
    </row>
    <row r="23" spans="1:37" ht="20.100000000000001" customHeight="1">
      <c r="A23" s="33">
        <v>19</v>
      </c>
      <c r="B23" s="18" t="s">
        <v>84</v>
      </c>
      <c r="C23" s="18" t="s">
        <v>84</v>
      </c>
      <c r="D23" s="19" t="s">
        <v>119</v>
      </c>
      <c r="E23" s="55">
        <v>0.5</v>
      </c>
      <c r="F23" s="18">
        <v>182.114</v>
      </c>
      <c r="G23" s="18">
        <v>180.97399999999999</v>
      </c>
      <c r="H23" s="18">
        <v>2</v>
      </c>
      <c r="I23" s="58">
        <v>182.13399999999999</v>
      </c>
      <c r="J23" s="18">
        <v>180.95400000000001</v>
      </c>
      <c r="K23" s="18">
        <v>1.179</v>
      </c>
      <c r="L23" s="18">
        <v>2.3580000000000001</v>
      </c>
      <c r="M23" s="70">
        <v>184.49199999999999</v>
      </c>
      <c r="N23" s="18" t="s">
        <v>194</v>
      </c>
      <c r="P23" s="18">
        <f t="shared" si="12"/>
        <v>117.9</v>
      </c>
      <c r="Q23" s="18">
        <f t="shared" si="4"/>
        <v>2.5</v>
      </c>
      <c r="R23" s="36" t="str">
        <f t="shared" si="5"/>
        <v/>
      </c>
      <c r="S23" s="36">
        <f t="shared" si="6"/>
        <v>29475</v>
      </c>
      <c r="T23" s="38">
        <f t="shared" si="0"/>
        <v>-29475</v>
      </c>
      <c r="U23" s="40">
        <f t="shared" si="13"/>
        <v>1264786</v>
      </c>
      <c r="V23" s="18">
        <f t="shared" si="7"/>
        <v>25000</v>
      </c>
      <c r="W23" s="18">
        <f t="shared" si="8"/>
        <v>0</v>
      </c>
      <c r="AB23" s="13" t="s">
        <v>58</v>
      </c>
      <c r="AC23" s="14">
        <f>AK110</f>
        <v>6</v>
      </c>
      <c r="AG23" s="18">
        <f t="shared" si="1"/>
        <v>1</v>
      </c>
      <c r="AH23" s="18">
        <f t="shared" si="2"/>
        <v>0</v>
      </c>
      <c r="AI23" s="18">
        <f t="shared" si="9"/>
        <v>0</v>
      </c>
      <c r="AJ23" s="18">
        <f t="shared" si="10"/>
        <v>1</v>
      </c>
      <c r="AK23" s="18">
        <f t="shared" si="11"/>
        <v>0</v>
      </c>
    </row>
    <row r="24" spans="1:37" ht="20.100000000000001" customHeight="1">
      <c r="A24" s="33">
        <v>20</v>
      </c>
      <c r="B24" s="18" t="s">
        <v>84</v>
      </c>
      <c r="C24" s="18" t="s">
        <v>84</v>
      </c>
      <c r="D24" s="19" t="s">
        <v>120</v>
      </c>
      <c r="E24" s="55">
        <v>0.33333333333333331</v>
      </c>
      <c r="F24" s="18">
        <v>180.977</v>
      </c>
      <c r="G24" s="18">
        <v>179.76</v>
      </c>
      <c r="H24" s="18">
        <v>2</v>
      </c>
      <c r="I24" s="58">
        <v>180.99700000000001</v>
      </c>
      <c r="J24" s="18">
        <v>179.74</v>
      </c>
      <c r="K24" s="18">
        <v>1.2569999999999999</v>
      </c>
      <c r="L24" s="18">
        <v>2.5139999999999998</v>
      </c>
      <c r="M24" s="70">
        <v>183.511</v>
      </c>
      <c r="N24" s="18" t="s">
        <v>204</v>
      </c>
      <c r="O24" s="18">
        <f t="shared" si="3"/>
        <v>251.4</v>
      </c>
      <c r="Q24" s="18">
        <f t="shared" si="4"/>
        <v>2.2999999999999998</v>
      </c>
      <c r="R24" s="36">
        <f t="shared" si="5"/>
        <v>57822</v>
      </c>
      <c r="S24" s="36" t="str">
        <f t="shared" si="6"/>
        <v/>
      </c>
      <c r="T24" s="38">
        <f t="shared" si="0"/>
        <v>57822</v>
      </c>
      <c r="U24" s="40">
        <f t="shared" si="13"/>
        <v>1322608</v>
      </c>
      <c r="V24" s="18">
        <f t="shared" si="7"/>
        <v>23000</v>
      </c>
      <c r="W24" s="18">
        <f t="shared" si="8"/>
        <v>1</v>
      </c>
      <c r="AB24" s="8" t="s">
        <v>16</v>
      </c>
      <c r="AC24" s="53">
        <f>R111</f>
        <v>3248974</v>
      </c>
      <c r="AG24" s="18">
        <f t="shared" si="1"/>
        <v>1</v>
      </c>
      <c r="AH24" s="18">
        <f t="shared" si="2"/>
        <v>0</v>
      </c>
      <c r="AI24" s="18">
        <f t="shared" si="9"/>
        <v>1</v>
      </c>
      <c r="AJ24" s="18">
        <f t="shared" si="10"/>
        <v>0</v>
      </c>
      <c r="AK24" s="18">
        <f t="shared" si="11"/>
        <v>0</v>
      </c>
    </row>
    <row r="25" spans="1:37" ht="20.100000000000001" customHeight="1">
      <c r="A25" s="33">
        <v>21</v>
      </c>
      <c r="B25" s="18" t="s">
        <v>84</v>
      </c>
      <c r="C25" s="18" t="s">
        <v>84</v>
      </c>
      <c r="D25" s="19" t="s">
        <v>121</v>
      </c>
      <c r="E25" s="55">
        <v>0.66666666666666663</v>
      </c>
      <c r="F25" s="18">
        <v>178.001</v>
      </c>
      <c r="G25" s="18">
        <v>177.30199999999999</v>
      </c>
      <c r="H25" s="18">
        <v>2</v>
      </c>
      <c r="I25" s="58">
        <v>178.02099999999999</v>
      </c>
      <c r="J25" s="18">
        <v>177.28200000000001</v>
      </c>
      <c r="K25" s="18">
        <v>0.73799999999999999</v>
      </c>
      <c r="L25" s="18">
        <v>1.476</v>
      </c>
      <c r="M25" s="70">
        <v>179.49700000000001</v>
      </c>
      <c r="N25" s="18" t="s">
        <v>204</v>
      </c>
      <c r="O25" s="18">
        <f t="shared" si="3"/>
        <v>147.6</v>
      </c>
      <c r="Q25" s="18">
        <f t="shared" si="4"/>
        <v>4</v>
      </c>
      <c r="R25" s="36">
        <f t="shared" si="5"/>
        <v>59040</v>
      </c>
      <c r="S25" s="36" t="str">
        <f t="shared" si="6"/>
        <v/>
      </c>
      <c r="T25" s="38">
        <f t="shared" si="0"/>
        <v>59040</v>
      </c>
      <c r="U25" s="40">
        <f t="shared" si="13"/>
        <v>1381648</v>
      </c>
      <c r="V25" s="18">
        <f t="shared" si="7"/>
        <v>40000</v>
      </c>
      <c r="W25" s="18">
        <f t="shared" si="8"/>
        <v>1</v>
      </c>
      <c r="AB25" s="8" t="s">
        <v>17</v>
      </c>
      <c r="AC25" s="54">
        <f>S111</f>
        <v>1238018</v>
      </c>
      <c r="AG25" s="18">
        <f t="shared" si="1"/>
        <v>1</v>
      </c>
      <c r="AH25" s="18">
        <f t="shared" si="2"/>
        <v>0</v>
      </c>
      <c r="AI25" s="18">
        <f t="shared" si="9"/>
        <v>1</v>
      </c>
      <c r="AJ25" s="18">
        <f t="shared" si="10"/>
        <v>0</v>
      </c>
      <c r="AK25" s="18">
        <f t="shared" si="11"/>
        <v>0</v>
      </c>
    </row>
    <row r="26" spans="1:37" ht="20.100000000000001" customHeight="1">
      <c r="A26" s="33">
        <v>22</v>
      </c>
      <c r="B26" s="18" t="s">
        <v>84</v>
      </c>
      <c r="C26" s="18" t="s">
        <v>84</v>
      </c>
      <c r="D26" s="19" t="s">
        <v>122</v>
      </c>
      <c r="E26" s="55">
        <v>0.33333333333333331</v>
      </c>
      <c r="F26" s="18">
        <v>178.50200000000001</v>
      </c>
      <c r="G26" s="18">
        <v>177.42599999999999</v>
      </c>
      <c r="H26" s="18">
        <v>2</v>
      </c>
      <c r="I26" s="58">
        <v>178.52199999999999</v>
      </c>
      <c r="J26" s="18">
        <v>177.40600000000001</v>
      </c>
      <c r="K26" s="18">
        <v>1.115</v>
      </c>
      <c r="L26" s="18">
        <v>2.23</v>
      </c>
      <c r="M26" s="70">
        <v>180.75200000000001</v>
      </c>
      <c r="N26" s="18" t="s">
        <v>194</v>
      </c>
      <c r="P26" s="18">
        <f t="shared" si="12"/>
        <v>111.5</v>
      </c>
      <c r="Q26" s="18">
        <f t="shared" si="4"/>
        <v>2.6</v>
      </c>
      <c r="R26" s="36" t="str">
        <f t="shared" si="5"/>
        <v/>
      </c>
      <c r="S26" s="36">
        <f t="shared" si="6"/>
        <v>28990</v>
      </c>
      <c r="T26" s="38">
        <f t="shared" si="0"/>
        <v>-28990</v>
      </c>
      <c r="U26" s="40">
        <f t="shared" si="13"/>
        <v>1352658</v>
      </c>
      <c r="V26" s="18">
        <f t="shared" si="7"/>
        <v>26000</v>
      </c>
      <c r="W26" s="18">
        <f t="shared" si="8"/>
        <v>0</v>
      </c>
      <c r="AB26" s="8" t="s">
        <v>18</v>
      </c>
      <c r="AC26" s="53">
        <f>AC24-AC25</f>
        <v>2010956</v>
      </c>
      <c r="AG26" s="18">
        <f t="shared" si="1"/>
        <v>1</v>
      </c>
      <c r="AH26" s="18">
        <f t="shared" si="2"/>
        <v>0</v>
      </c>
      <c r="AI26" s="18">
        <f t="shared" si="9"/>
        <v>0</v>
      </c>
      <c r="AJ26" s="18">
        <f t="shared" si="10"/>
        <v>1</v>
      </c>
      <c r="AK26" s="18">
        <f t="shared" si="11"/>
        <v>0</v>
      </c>
    </row>
    <row r="27" spans="1:37" ht="20.100000000000001" customHeight="1">
      <c r="A27" s="33">
        <v>23</v>
      </c>
      <c r="B27" s="18" t="s">
        <v>83</v>
      </c>
      <c r="C27" s="18" t="s">
        <v>84</v>
      </c>
      <c r="D27" s="19" t="s">
        <v>123</v>
      </c>
      <c r="E27" s="55">
        <v>0.83333333333333337</v>
      </c>
      <c r="F27" s="18">
        <v>176.94900000000001</v>
      </c>
      <c r="G27" s="18">
        <v>176.19399999999999</v>
      </c>
      <c r="H27" s="18">
        <v>2</v>
      </c>
      <c r="I27" s="58">
        <v>176.96899999999999</v>
      </c>
      <c r="J27" s="18">
        <v>176.17400000000001</v>
      </c>
      <c r="K27" s="18">
        <v>0.79400000000000004</v>
      </c>
      <c r="L27" s="18">
        <v>1.5880000000000001</v>
      </c>
      <c r="M27" s="70">
        <v>178.55699999999999</v>
      </c>
      <c r="N27" s="18" t="s">
        <v>204</v>
      </c>
      <c r="O27" s="18">
        <f t="shared" si="3"/>
        <v>158.80000000000001</v>
      </c>
      <c r="Q27" s="18">
        <f t="shared" si="4"/>
        <v>3.7</v>
      </c>
      <c r="R27" s="36">
        <f t="shared" si="5"/>
        <v>58756</v>
      </c>
      <c r="S27" s="36" t="str">
        <f t="shared" si="6"/>
        <v/>
      </c>
      <c r="T27" s="38">
        <f t="shared" si="0"/>
        <v>58756</v>
      </c>
      <c r="U27" s="40">
        <f t="shared" si="13"/>
        <v>1411414</v>
      </c>
      <c r="V27" s="18">
        <f t="shared" si="7"/>
        <v>37000</v>
      </c>
      <c r="W27" s="18">
        <f t="shared" si="8"/>
        <v>1</v>
      </c>
      <c r="AB27" s="8" t="s">
        <v>1</v>
      </c>
      <c r="AC27" s="61">
        <f>ROUNDDOWN(AC24/AC17,3)</f>
        <v>62480.269</v>
      </c>
      <c r="AG27" s="18">
        <f t="shared" si="1"/>
        <v>1</v>
      </c>
      <c r="AH27" s="18">
        <f t="shared" si="2"/>
        <v>0</v>
      </c>
      <c r="AI27" s="18">
        <f t="shared" si="9"/>
        <v>1</v>
      </c>
      <c r="AJ27" s="18">
        <f t="shared" si="10"/>
        <v>0</v>
      </c>
      <c r="AK27" s="18">
        <f t="shared" si="11"/>
        <v>0</v>
      </c>
    </row>
    <row r="28" spans="1:37" ht="20.100000000000001" customHeight="1">
      <c r="A28" s="33">
        <v>24</v>
      </c>
      <c r="B28" s="18" t="s">
        <v>83</v>
      </c>
      <c r="C28" s="18" t="s">
        <v>83</v>
      </c>
      <c r="D28" s="19" t="s">
        <v>124</v>
      </c>
      <c r="E28" s="55">
        <v>0.5</v>
      </c>
      <c r="F28" s="18">
        <v>175.20500000000001</v>
      </c>
      <c r="G28" s="18">
        <v>176.52500000000001</v>
      </c>
      <c r="H28" s="18">
        <v>2</v>
      </c>
      <c r="I28" s="18">
        <v>175.185</v>
      </c>
      <c r="J28" s="18">
        <v>176.54499999999999</v>
      </c>
      <c r="K28" s="18">
        <v>1.359</v>
      </c>
      <c r="L28" s="18">
        <v>2.718</v>
      </c>
      <c r="M28" s="70">
        <v>172.46700000000001</v>
      </c>
      <c r="N28" s="18" t="s">
        <v>194</v>
      </c>
      <c r="P28" s="18">
        <f t="shared" si="12"/>
        <v>135.9</v>
      </c>
      <c r="Q28" s="18">
        <f t="shared" si="4"/>
        <v>2.2000000000000002</v>
      </c>
      <c r="R28" s="36" t="str">
        <f t="shared" si="5"/>
        <v/>
      </c>
      <c r="S28" s="36">
        <f t="shared" si="6"/>
        <v>29898</v>
      </c>
      <c r="T28" s="38">
        <f t="shared" si="0"/>
        <v>-29898</v>
      </c>
      <c r="U28" s="40">
        <f t="shared" si="13"/>
        <v>1381516</v>
      </c>
      <c r="V28" s="18">
        <f t="shared" si="7"/>
        <v>22000</v>
      </c>
      <c r="W28" s="18">
        <f t="shared" si="8"/>
        <v>0</v>
      </c>
      <c r="AB28" s="8" t="s">
        <v>2</v>
      </c>
      <c r="AC28" s="61">
        <f>ROUNDDOWN(AC25/AC21,3)</f>
        <v>29476.618999999999</v>
      </c>
      <c r="AG28" s="18">
        <f t="shared" si="1"/>
        <v>0</v>
      </c>
      <c r="AH28" s="18">
        <f t="shared" si="2"/>
        <v>1</v>
      </c>
      <c r="AI28" s="18">
        <f t="shared" si="9"/>
        <v>0</v>
      </c>
      <c r="AJ28" s="18">
        <f t="shared" si="10"/>
        <v>1</v>
      </c>
      <c r="AK28" s="18">
        <f t="shared" si="11"/>
        <v>0</v>
      </c>
    </row>
    <row r="29" spans="1:37" ht="20.100000000000001" customHeight="1">
      <c r="A29" s="33">
        <v>25</v>
      </c>
      <c r="B29" s="18" t="s">
        <v>84</v>
      </c>
      <c r="C29" s="18" t="s">
        <v>83</v>
      </c>
      <c r="D29" s="19" t="s">
        <v>95</v>
      </c>
      <c r="E29" s="55">
        <v>0.33333333333333331</v>
      </c>
      <c r="F29" s="18">
        <v>177.56100000000001</v>
      </c>
      <c r="G29" s="18">
        <v>178.863</v>
      </c>
      <c r="H29" s="18">
        <v>2</v>
      </c>
      <c r="I29" s="18">
        <v>177.541</v>
      </c>
      <c r="J29" s="18">
        <v>178.88300000000001</v>
      </c>
      <c r="K29" s="18">
        <v>1.3420000000000001</v>
      </c>
      <c r="L29" s="18">
        <v>2.6840000000000002</v>
      </c>
      <c r="M29" s="70">
        <v>174.857</v>
      </c>
      <c r="N29" s="18" t="s">
        <v>194</v>
      </c>
      <c r="P29" s="18">
        <f t="shared" si="12"/>
        <v>134.19999999999999</v>
      </c>
      <c r="Q29" s="18">
        <f t="shared" si="4"/>
        <v>2.2000000000000002</v>
      </c>
      <c r="R29" s="36" t="str">
        <f t="shared" si="5"/>
        <v/>
      </c>
      <c r="S29" s="36">
        <f t="shared" si="6"/>
        <v>29524</v>
      </c>
      <c r="T29" s="38">
        <f t="shared" si="0"/>
        <v>-29524</v>
      </c>
      <c r="U29" s="40">
        <f t="shared" si="13"/>
        <v>1351992</v>
      </c>
      <c r="V29" s="18">
        <f t="shared" si="7"/>
        <v>22000</v>
      </c>
      <c r="W29" s="18">
        <f t="shared" si="8"/>
        <v>0</v>
      </c>
      <c r="AB29" s="8" t="s">
        <v>19</v>
      </c>
      <c r="AC29" s="11">
        <v>5</v>
      </c>
      <c r="AG29" s="18">
        <f t="shared" si="1"/>
        <v>0</v>
      </c>
      <c r="AH29" s="18">
        <f t="shared" si="2"/>
        <v>1</v>
      </c>
      <c r="AI29" s="18">
        <f t="shared" si="9"/>
        <v>0</v>
      </c>
      <c r="AJ29" s="18">
        <f t="shared" si="10"/>
        <v>1</v>
      </c>
      <c r="AK29" s="18">
        <f t="shared" si="11"/>
        <v>0</v>
      </c>
    </row>
    <row r="30" spans="1:37" ht="20.100000000000001" customHeight="1">
      <c r="A30" s="33">
        <v>26</v>
      </c>
      <c r="B30" s="18" t="s">
        <v>84</v>
      </c>
      <c r="C30" s="18" t="s">
        <v>84</v>
      </c>
      <c r="D30" s="19" t="s">
        <v>85</v>
      </c>
      <c r="E30" s="55">
        <v>0.33333333333333331</v>
      </c>
      <c r="F30" s="18">
        <v>178.71100000000001</v>
      </c>
      <c r="G30" s="18">
        <v>177.69499999999999</v>
      </c>
      <c r="H30" s="18">
        <v>2</v>
      </c>
      <c r="I30" s="18">
        <v>178.73099999999999</v>
      </c>
      <c r="J30" s="18">
        <v>177.67500000000001</v>
      </c>
      <c r="K30" s="18">
        <v>1.0549999999999999</v>
      </c>
      <c r="L30" s="18">
        <v>2.11</v>
      </c>
      <c r="M30" s="70">
        <v>180.84100000000001</v>
      </c>
      <c r="N30" s="18" t="s">
        <v>194</v>
      </c>
      <c r="P30" s="18">
        <f t="shared" si="12"/>
        <v>105.5</v>
      </c>
      <c r="Q30" s="18">
        <f t="shared" si="4"/>
        <v>2.8</v>
      </c>
      <c r="R30" s="36" t="str">
        <f t="shared" si="5"/>
        <v/>
      </c>
      <c r="S30" s="36">
        <f t="shared" si="6"/>
        <v>29540</v>
      </c>
      <c r="T30" s="38">
        <f t="shared" si="0"/>
        <v>-29540</v>
      </c>
      <c r="U30" s="40">
        <f t="shared" si="13"/>
        <v>1322452</v>
      </c>
      <c r="V30" s="18">
        <f t="shared" si="7"/>
        <v>28000</v>
      </c>
      <c r="W30" s="18">
        <f t="shared" si="8"/>
        <v>0</v>
      </c>
      <c r="AB30" s="8" t="s">
        <v>20</v>
      </c>
      <c r="AC30" s="11">
        <v>6</v>
      </c>
      <c r="AG30" s="18">
        <f t="shared" si="1"/>
        <v>1</v>
      </c>
      <c r="AH30" s="18">
        <f t="shared" si="2"/>
        <v>0</v>
      </c>
      <c r="AI30" s="18">
        <f t="shared" si="9"/>
        <v>0</v>
      </c>
      <c r="AJ30" s="18">
        <f t="shared" si="10"/>
        <v>1</v>
      </c>
      <c r="AK30" s="18">
        <f t="shared" si="11"/>
        <v>0</v>
      </c>
    </row>
    <row r="31" spans="1:37" ht="20.100000000000001" customHeight="1">
      <c r="A31" s="33">
        <v>27</v>
      </c>
      <c r="B31" s="18" t="s">
        <v>83</v>
      </c>
      <c r="C31" s="18" t="s">
        <v>83</v>
      </c>
      <c r="D31" s="19" t="s">
        <v>125</v>
      </c>
      <c r="E31" s="55">
        <v>0.16666666666666666</v>
      </c>
      <c r="F31" s="18">
        <v>178.71100000000001</v>
      </c>
      <c r="G31" s="18">
        <v>179.035</v>
      </c>
      <c r="H31" s="18">
        <v>2</v>
      </c>
      <c r="I31" s="18">
        <v>178.691</v>
      </c>
      <c r="J31" s="18">
        <v>179.05500000000001</v>
      </c>
      <c r="K31" s="18">
        <v>0.36399999999999999</v>
      </c>
      <c r="L31" s="18">
        <v>0.72799999999999998</v>
      </c>
      <c r="M31" s="70">
        <v>177.96299999999999</v>
      </c>
      <c r="N31" s="18" t="s">
        <v>204</v>
      </c>
      <c r="O31" s="18">
        <f t="shared" si="3"/>
        <v>72.8</v>
      </c>
      <c r="Q31" s="18">
        <f t="shared" si="4"/>
        <v>8.1999999999999993</v>
      </c>
      <c r="R31" s="36">
        <f t="shared" si="5"/>
        <v>59696</v>
      </c>
      <c r="S31" s="36" t="str">
        <f t="shared" si="6"/>
        <v/>
      </c>
      <c r="T31" s="38">
        <f t="shared" si="0"/>
        <v>59696</v>
      </c>
      <c r="U31" s="40">
        <f t="shared" si="13"/>
        <v>1382148</v>
      </c>
      <c r="V31" s="18">
        <f t="shared" si="7"/>
        <v>82000</v>
      </c>
      <c r="W31" s="18">
        <f t="shared" si="8"/>
        <v>1</v>
      </c>
      <c r="AB31" s="8" t="s">
        <v>21</v>
      </c>
      <c r="AC31" s="16">
        <f>O114</f>
        <v>394.4</v>
      </c>
      <c r="AG31" s="18">
        <f t="shared" si="1"/>
        <v>0</v>
      </c>
      <c r="AH31" s="18">
        <f t="shared" si="2"/>
        <v>1</v>
      </c>
      <c r="AI31" s="18">
        <f t="shared" si="9"/>
        <v>1</v>
      </c>
      <c r="AJ31" s="18">
        <f t="shared" si="10"/>
        <v>0</v>
      </c>
      <c r="AK31" s="18">
        <f t="shared" si="11"/>
        <v>0</v>
      </c>
    </row>
    <row r="32" spans="1:37" ht="20.100000000000001" customHeight="1" thickBot="1">
      <c r="A32" s="33">
        <v>28</v>
      </c>
      <c r="B32" s="18" t="s">
        <v>83</v>
      </c>
      <c r="C32" s="18" t="s">
        <v>83</v>
      </c>
      <c r="D32" s="19" t="s">
        <v>126</v>
      </c>
      <c r="E32" s="55">
        <v>0.33333333333333331</v>
      </c>
      <c r="F32" s="18">
        <v>179.34299999999999</v>
      </c>
      <c r="G32" s="18">
        <v>180.04599999999999</v>
      </c>
      <c r="H32" s="18">
        <v>2</v>
      </c>
      <c r="I32" s="18">
        <v>179.32300000000001</v>
      </c>
      <c r="J32" s="18">
        <v>180.066</v>
      </c>
      <c r="K32" s="18">
        <v>0.74199999999999999</v>
      </c>
      <c r="L32" s="18">
        <v>1.484</v>
      </c>
      <c r="M32" s="70">
        <v>177.839</v>
      </c>
      <c r="N32" s="18" t="s">
        <v>204</v>
      </c>
      <c r="O32" s="18">
        <f t="shared" si="3"/>
        <v>148.4</v>
      </c>
      <c r="Q32" s="18">
        <f t="shared" si="4"/>
        <v>4</v>
      </c>
      <c r="R32" s="36">
        <f t="shared" si="5"/>
        <v>59360</v>
      </c>
      <c r="S32" s="36" t="str">
        <f t="shared" si="6"/>
        <v/>
      </c>
      <c r="T32" s="38">
        <f t="shared" si="0"/>
        <v>59360</v>
      </c>
      <c r="U32" s="40">
        <f t="shared" si="13"/>
        <v>1441508</v>
      </c>
      <c r="V32" s="18">
        <f t="shared" si="7"/>
        <v>40000</v>
      </c>
      <c r="W32" s="18">
        <f t="shared" si="8"/>
        <v>1</v>
      </c>
      <c r="AB32" s="9" t="s">
        <v>0</v>
      </c>
      <c r="AC32" s="29">
        <f>ROUNDDOWN((AC20/AC19)*1,2)</f>
        <v>0.53</v>
      </c>
      <c r="AG32" s="18">
        <f t="shared" si="1"/>
        <v>0</v>
      </c>
      <c r="AH32" s="18">
        <f t="shared" si="2"/>
        <v>1</v>
      </c>
      <c r="AI32" s="18">
        <f t="shared" si="9"/>
        <v>1</v>
      </c>
      <c r="AJ32" s="18">
        <f t="shared" si="10"/>
        <v>0</v>
      </c>
      <c r="AK32" s="18">
        <f t="shared" si="11"/>
        <v>0</v>
      </c>
    </row>
    <row r="33" spans="1:37" ht="20.100000000000001" customHeight="1">
      <c r="A33" s="33">
        <v>29</v>
      </c>
      <c r="B33" s="18" t="s">
        <v>83</v>
      </c>
      <c r="C33" s="18" t="s">
        <v>83</v>
      </c>
      <c r="D33" s="19" t="s">
        <v>127</v>
      </c>
      <c r="E33" s="55">
        <v>0.5</v>
      </c>
      <c r="F33" s="18">
        <v>179.34100000000001</v>
      </c>
      <c r="G33" s="18">
        <v>180.65799999999999</v>
      </c>
      <c r="H33" s="18">
        <v>2</v>
      </c>
      <c r="I33" s="58">
        <v>179.321</v>
      </c>
      <c r="J33" s="18">
        <v>180.678</v>
      </c>
      <c r="K33" s="18">
        <v>1.357</v>
      </c>
      <c r="L33" s="18">
        <v>2.714</v>
      </c>
      <c r="M33" s="70">
        <v>176.607</v>
      </c>
      <c r="N33" s="18" t="s">
        <v>194</v>
      </c>
      <c r="P33" s="18">
        <f t="shared" si="12"/>
        <v>135.69999999999999</v>
      </c>
      <c r="Q33" s="18">
        <f t="shared" si="4"/>
        <v>2.2000000000000002</v>
      </c>
      <c r="R33" s="36" t="str">
        <f t="shared" si="5"/>
        <v/>
      </c>
      <c r="S33" s="36">
        <f t="shared" si="6"/>
        <v>29854</v>
      </c>
      <c r="T33" s="38">
        <f t="shared" si="0"/>
        <v>-29854</v>
      </c>
      <c r="U33" s="40">
        <f t="shared" si="13"/>
        <v>1411654</v>
      </c>
      <c r="V33" s="18">
        <f t="shared" si="7"/>
        <v>22000</v>
      </c>
      <c r="W33" s="18">
        <f t="shared" si="8"/>
        <v>0</v>
      </c>
      <c r="AG33" s="18">
        <f t="shared" si="1"/>
        <v>0</v>
      </c>
      <c r="AH33" s="18">
        <f t="shared" si="2"/>
        <v>1</v>
      </c>
      <c r="AI33" s="18">
        <f t="shared" si="9"/>
        <v>0</v>
      </c>
      <c r="AJ33" s="18">
        <f t="shared" si="10"/>
        <v>1</v>
      </c>
      <c r="AK33" s="18">
        <f t="shared" si="11"/>
        <v>0</v>
      </c>
    </row>
    <row r="34" spans="1:37" ht="20.100000000000001" customHeight="1">
      <c r="A34" s="33">
        <v>30</v>
      </c>
      <c r="B34" s="18" t="s">
        <v>83</v>
      </c>
      <c r="C34" s="18" t="s">
        <v>83</v>
      </c>
      <c r="D34" s="19" t="s">
        <v>128</v>
      </c>
      <c r="E34" s="55">
        <v>0.5</v>
      </c>
      <c r="F34" s="18">
        <v>180.84899999999999</v>
      </c>
      <c r="G34" s="18">
        <v>181.72499999999999</v>
      </c>
      <c r="H34" s="18">
        <v>2</v>
      </c>
      <c r="I34" s="58">
        <v>180.82900000000001</v>
      </c>
      <c r="J34" s="18">
        <v>181.745</v>
      </c>
      <c r="K34" s="18">
        <v>0.91500000000000004</v>
      </c>
      <c r="L34" s="18">
        <v>1.83</v>
      </c>
      <c r="M34" s="70">
        <v>178.999</v>
      </c>
      <c r="N34" s="18" t="s">
        <v>204</v>
      </c>
      <c r="O34" s="18">
        <f t="shared" si="3"/>
        <v>183</v>
      </c>
      <c r="Q34" s="18">
        <f t="shared" si="4"/>
        <v>3.2</v>
      </c>
      <c r="R34" s="36">
        <f t="shared" si="5"/>
        <v>58560</v>
      </c>
      <c r="S34" s="36" t="str">
        <f t="shared" si="6"/>
        <v/>
      </c>
      <c r="T34" s="38">
        <f t="shared" si="0"/>
        <v>58560</v>
      </c>
      <c r="U34" s="40">
        <f t="shared" si="13"/>
        <v>1470214</v>
      </c>
      <c r="V34" s="18">
        <f t="shared" si="7"/>
        <v>32000</v>
      </c>
      <c r="W34" s="18">
        <f t="shared" si="8"/>
        <v>1</v>
      </c>
      <c r="AB34" s="49" t="s">
        <v>72</v>
      </c>
      <c r="AC34" s="50">
        <v>1000000</v>
      </c>
      <c r="AD34" s="49"/>
      <c r="AE34" s="49"/>
      <c r="AG34" s="18">
        <f t="shared" si="1"/>
        <v>0</v>
      </c>
      <c r="AH34" s="18">
        <f t="shared" si="2"/>
        <v>1</v>
      </c>
      <c r="AI34" s="18">
        <f t="shared" si="9"/>
        <v>1</v>
      </c>
      <c r="AJ34" s="18">
        <f t="shared" si="10"/>
        <v>0</v>
      </c>
      <c r="AK34" s="18">
        <f t="shared" si="11"/>
        <v>0</v>
      </c>
    </row>
    <row r="35" spans="1:37" ht="20.100000000000001" customHeight="1">
      <c r="A35" s="33">
        <v>31</v>
      </c>
      <c r="B35" s="18" t="s">
        <v>83</v>
      </c>
      <c r="C35" s="18" t="s">
        <v>83</v>
      </c>
      <c r="D35" s="19" t="s">
        <v>129</v>
      </c>
      <c r="E35" s="55">
        <v>0.33333333333333331</v>
      </c>
      <c r="F35" s="18">
        <v>183.24799999999999</v>
      </c>
      <c r="G35" s="18">
        <v>183.98099999999999</v>
      </c>
      <c r="H35" s="18">
        <v>2</v>
      </c>
      <c r="I35" s="58">
        <v>183.22800000000001</v>
      </c>
      <c r="J35" s="18">
        <v>184.001</v>
      </c>
      <c r="K35" s="18">
        <v>0.77200000000000002</v>
      </c>
      <c r="L35" s="18">
        <v>1.544</v>
      </c>
      <c r="M35" s="70">
        <v>181.684</v>
      </c>
      <c r="N35" s="18" t="s">
        <v>204</v>
      </c>
      <c r="O35" s="18">
        <f t="shared" si="3"/>
        <v>154.4</v>
      </c>
      <c r="Q35" s="18">
        <f t="shared" si="4"/>
        <v>3.8</v>
      </c>
      <c r="R35" s="36">
        <f t="shared" si="5"/>
        <v>58672</v>
      </c>
      <c r="S35" s="36" t="str">
        <f t="shared" si="6"/>
        <v/>
      </c>
      <c r="T35" s="38">
        <f t="shared" si="0"/>
        <v>58672</v>
      </c>
      <c r="U35" s="40">
        <f t="shared" si="13"/>
        <v>1528886</v>
      </c>
      <c r="V35" s="18">
        <f t="shared" si="7"/>
        <v>38000</v>
      </c>
      <c r="W35" s="18">
        <f t="shared" si="8"/>
        <v>1</v>
      </c>
      <c r="AB35" s="45" t="s">
        <v>64</v>
      </c>
      <c r="AC35" s="47">
        <v>0.01</v>
      </c>
      <c r="AD35" s="47">
        <v>0.02</v>
      </c>
      <c r="AE35" s="47">
        <v>0.03</v>
      </c>
      <c r="AG35" s="18">
        <f t="shared" si="1"/>
        <v>0</v>
      </c>
      <c r="AH35" s="18">
        <f t="shared" si="2"/>
        <v>1</v>
      </c>
      <c r="AI35" s="18">
        <f t="shared" si="9"/>
        <v>1</v>
      </c>
      <c r="AJ35" s="18">
        <f t="shared" si="10"/>
        <v>0</v>
      </c>
      <c r="AK35" s="18">
        <f t="shared" si="11"/>
        <v>0</v>
      </c>
    </row>
    <row r="36" spans="1:37" ht="20.100000000000001" customHeight="1">
      <c r="A36" s="33">
        <v>32</v>
      </c>
      <c r="B36" s="18" t="s">
        <v>83</v>
      </c>
      <c r="C36" s="18" t="s">
        <v>83</v>
      </c>
      <c r="D36" s="19" t="s">
        <v>130</v>
      </c>
      <c r="E36" s="55">
        <v>0.5</v>
      </c>
      <c r="F36" s="18">
        <v>183.72300000000001</v>
      </c>
      <c r="G36" s="18">
        <v>184.26499999999999</v>
      </c>
      <c r="H36" s="18">
        <v>2</v>
      </c>
      <c r="I36" s="58">
        <v>183.703</v>
      </c>
      <c r="J36" s="18">
        <v>184.285</v>
      </c>
      <c r="K36" s="18">
        <v>0.58099999999999996</v>
      </c>
      <c r="L36" s="18">
        <v>1.1619999999999999</v>
      </c>
      <c r="M36" s="70">
        <v>182.541</v>
      </c>
      <c r="N36" s="18" t="s">
        <v>204</v>
      </c>
      <c r="O36" s="18">
        <f t="shared" si="3"/>
        <v>116.2</v>
      </c>
      <c r="Q36" s="18">
        <f t="shared" si="4"/>
        <v>5.0999999999999996</v>
      </c>
      <c r="R36" s="36">
        <f t="shared" si="5"/>
        <v>59262</v>
      </c>
      <c r="S36" s="36" t="str">
        <f t="shared" si="6"/>
        <v/>
      </c>
      <c r="T36" s="38">
        <f t="shared" si="0"/>
        <v>59262</v>
      </c>
      <c r="U36" s="40">
        <f t="shared" si="13"/>
        <v>1588148</v>
      </c>
      <c r="V36" s="18">
        <f t="shared" si="7"/>
        <v>51000</v>
      </c>
      <c r="W36" s="18">
        <f t="shared" si="8"/>
        <v>1</v>
      </c>
      <c r="AB36" s="45" t="s">
        <v>74</v>
      </c>
      <c r="AC36" s="46">
        <v>651534</v>
      </c>
      <c r="AD36" s="46">
        <v>1340973</v>
      </c>
      <c r="AE36" s="48">
        <v>2010956</v>
      </c>
      <c r="AG36" s="18">
        <f t="shared" si="1"/>
        <v>0</v>
      </c>
      <c r="AH36" s="18">
        <f t="shared" si="2"/>
        <v>1</v>
      </c>
      <c r="AI36" s="18">
        <f t="shared" si="9"/>
        <v>1</v>
      </c>
      <c r="AJ36" s="18">
        <f t="shared" si="10"/>
        <v>0</v>
      </c>
      <c r="AK36" s="18">
        <f t="shared" si="11"/>
        <v>0</v>
      </c>
    </row>
    <row r="37" spans="1:37" ht="20.100000000000001" customHeight="1">
      <c r="A37" s="33">
        <v>33</v>
      </c>
      <c r="B37" s="18" t="s">
        <v>84</v>
      </c>
      <c r="C37" s="18" t="s">
        <v>83</v>
      </c>
      <c r="D37" s="19" t="s">
        <v>130</v>
      </c>
      <c r="E37" s="55">
        <v>0</v>
      </c>
      <c r="F37" s="18">
        <v>184.28</v>
      </c>
      <c r="G37" s="18">
        <v>184.71</v>
      </c>
      <c r="H37" s="18">
        <v>2</v>
      </c>
      <c r="I37" s="58">
        <v>184.26</v>
      </c>
      <c r="J37" s="18">
        <v>184.73</v>
      </c>
      <c r="K37" s="18">
        <v>0.46899999999999997</v>
      </c>
      <c r="L37" s="18">
        <v>0.93799999999999994</v>
      </c>
      <c r="M37" s="70">
        <v>183.322</v>
      </c>
      <c r="N37" s="18" t="s">
        <v>204</v>
      </c>
      <c r="O37" s="18">
        <f t="shared" si="3"/>
        <v>93.8</v>
      </c>
      <c r="Q37" s="18">
        <f t="shared" si="4"/>
        <v>6.3</v>
      </c>
      <c r="R37" s="36">
        <f t="shared" si="5"/>
        <v>59094</v>
      </c>
      <c r="S37" s="36" t="str">
        <f t="shared" si="6"/>
        <v/>
      </c>
      <c r="T37" s="38">
        <f t="shared" si="0"/>
        <v>59094</v>
      </c>
      <c r="U37" s="40">
        <f t="shared" si="13"/>
        <v>1647242</v>
      </c>
      <c r="V37" s="18">
        <f t="shared" si="7"/>
        <v>63000</v>
      </c>
      <c r="W37" s="18">
        <f t="shared" si="8"/>
        <v>1</v>
      </c>
      <c r="Z37" s="40">
        <f>T111</f>
        <v>2010956</v>
      </c>
      <c r="AG37" s="18">
        <f t="shared" si="1"/>
        <v>0</v>
      </c>
      <c r="AH37" s="18">
        <f t="shared" si="2"/>
        <v>1</v>
      </c>
      <c r="AI37" s="18">
        <f t="shared" si="9"/>
        <v>1</v>
      </c>
      <c r="AJ37" s="18">
        <f t="shared" si="10"/>
        <v>0</v>
      </c>
      <c r="AK37" s="18">
        <f t="shared" si="11"/>
        <v>0</v>
      </c>
    </row>
    <row r="38" spans="1:37" ht="20.100000000000001" customHeight="1">
      <c r="A38" s="33">
        <v>34</v>
      </c>
      <c r="B38" s="18" t="s">
        <v>84</v>
      </c>
      <c r="C38" s="18" t="s">
        <v>83</v>
      </c>
      <c r="D38" s="19" t="s">
        <v>131</v>
      </c>
      <c r="E38" s="55">
        <v>0.5</v>
      </c>
      <c r="F38" s="18">
        <v>184.15299999999999</v>
      </c>
      <c r="G38" s="18">
        <v>184.82</v>
      </c>
      <c r="H38" s="18">
        <v>2</v>
      </c>
      <c r="I38" s="58">
        <v>184.13300000000001</v>
      </c>
      <c r="J38" s="18">
        <v>184.84</v>
      </c>
      <c r="K38" s="18">
        <v>0.70599999999999996</v>
      </c>
      <c r="L38" s="18">
        <v>1.4119999999999999</v>
      </c>
      <c r="M38" s="70">
        <v>182.721</v>
      </c>
      <c r="N38" s="18" t="s">
        <v>204</v>
      </c>
      <c r="O38" s="18">
        <f t="shared" si="3"/>
        <v>141.19999999999999</v>
      </c>
      <c r="Q38" s="18">
        <f t="shared" si="4"/>
        <v>4.2</v>
      </c>
      <c r="R38" s="36">
        <f t="shared" si="5"/>
        <v>59304</v>
      </c>
      <c r="S38" s="36" t="str">
        <f t="shared" si="6"/>
        <v/>
      </c>
      <c r="T38" s="38">
        <f t="shared" si="0"/>
        <v>59304</v>
      </c>
      <c r="U38" s="40">
        <f t="shared" si="13"/>
        <v>1706546</v>
      </c>
      <c r="V38" s="18">
        <f t="shared" si="7"/>
        <v>42000</v>
      </c>
      <c r="W38" s="18">
        <f t="shared" si="8"/>
        <v>1</v>
      </c>
      <c r="AG38" s="18">
        <f t="shared" si="1"/>
        <v>0</v>
      </c>
      <c r="AH38" s="18">
        <f t="shared" si="2"/>
        <v>1</v>
      </c>
      <c r="AI38" s="18">
        <f t="shared" si="9"/>
        <v>1</v>
      </c>
      <c r="AJ38" s="18">
        <f t="shared" si="10"/>
        <v>0</v>
      </c>
      <c r="AK38" s="18">
        <f t="shared" si="11"/>
        <v>0</v>
      </c>
    </row>
    <row r="39" spans="1:37" ht="20.100000000000001" customHeight="1">
      <c r="A39" s="33">
        <v>35</v>
      </c>
      <c r="B39" s="18" t="s">
        <v>84</v>
      </c>
      <c r="C39" s="18" t="s">
        <v>84</v>
      </c>
      <c r="D39" s="19" t="s">
        <v>132</v>
      </c>
      <c r="E39" s="55">
        <v>0.66666666666666663</v>
      </c>
      <c r="F39" s="18">
        <v>183.96199999999999</v>
      </c>
      <c r="G39" s="18">
        <v>183.04400000000001</v>
      </c>
      <c r="H39" s="18">
        <v>2</v>
      </c>
      <c r="I39" s="58">
        <v>183.982</v>
      </c>
      <c r="J39" s="18">
        <v>183.024</v>
      </c>
      <c r="K39" s="18">
        <v>0.95699999999999996</v>
      </c>
      <c r="L39" s="18">
        <v>1.9139999999999999</v>
      </c>
      <c r="M39" s="70">
        <v>185.89599999999999</v>
      </c>
      <c r="N39" s="18" t="s">
        <v>194</v>
      </c>
      <c r="P39" s="18">
        <f t="shared" si="12"/>
        <v>95.7</v>
      </c>
      <c r="Q39" s="18">
        <f t="shared" si="4"/>
        <v>3.1</v>
      </c>
      <c r="R39" s="36" t="str">
        <f t="shared" si="5"/>
        <v/>
      </c>
      <c r="S39" s="36">
        <f t="shared" si="6"/>
        <v>29667</v>
      </c>
      <c r="T39" s="38">
        <f t="shared" si="0"/>
        <v>-29667</v>
      </c>
      <c r="U39" s="40">
        <f t="shared" si="13"/>
        <v>1676879</v>
      </c>
      <c r="V39" s="18">
        <f t="shared" si="7"/>
        <v>31000</v>
      </c>
      <c r="W39" s="18">
        <f t="shared" si="8"/>
        <v>0</v>
      </c>
      <c r="AG39" s="18">
        <f t="shared" si="1"/>
        <v>1</v>
      </c>
      <c r="AH39" s="18">
        <f t="shared" si="2"/>
        <v>0</v>
      </c>
      <c r="AI39" s="18">
        <f t="shared" si="9"/>
        <v>0</v>
      </c>
      <c r="AJ39" s="18">
        <f t="shared" si="10"/>
        <v>1</v>
      </c>
      <c r="AK39" s="18">
        <f t="shared" si="11"/>
        <v>0</v>
      </c>
    </row>
    <row r="40" spans="1:37" ht="20.100000000000001" customHeight="1">
      <c r="A40" s="33">
        <v>36</v>
      </c>
      <c r="B40" s="18" t="s">
        <v>84</v>
      </c>
      <c r="C40" s="18" t="s">
        <v>84</v>
      </c>
      <c r="D40" s="19" t="s">
        <v>133</v>
      </c>
      <c r="E40" s="55">
        <v>0.33333333333333331</v>
      </c>
      <c r="F40" s="18">
        <v>183.92699999999999</v>
      </c>
      <c r="G40" s="18">
        <v>182.608</v>
      </c>
      <c r="H40" s="18">
        <v>2</v>
      </c>
      <c r="I40" s="18">
        <v>183.947</v>
      </c>
      <c r="J40" s="18">
        <v>182.58799999999999</v>
      </c>
      <c r="K40" s="18">
        <v>1.359</v>
      </c>
      <c r="L40" s="18">
        <v>2.718</v>
      </c>
      <c r="M40" s="70">
        <v>186.66499999999999</v>
      </c>
      <c r="N40" s="18" t="s">
        <v>194</v>
      </c>
      <c r="P40" s="18">
        <f t="shared" si="12"/>
        <v>135.9</v>
      </c>
      <c r="Q40" s="18">
        <f t="shared" si="4"/>
        <v>2.2000000000000002</v>
      </c>
      <c r="R40" s="36" t="str">
        <f t="shared" si="5"/>
        <v/>
      </c>
      <c r="S40" s="36">
        <f t="shared" si="6"/>
        <v>29898</v>
      </c>
      <c r="T40" s="38">
        <f t="shared" si="0"/>
        <v>-29898</v>
      </c>
      <c r="U40" s="40">
        <f t="shared" si="13"/>
        <v>1646981</v>
      </c>
      <c r="V40" s="18">
        <f t="shared" si="7"/>
        <v>22000</v>
      </c>
      <c r="W40" s="18">
        <f t="shared" si="8"/>
        <v>0</v>
      </c>
      <c r="AG40" s="18">
        <f t="shared" si="1"/>
        <v>1</v>
      </c>
      <c r="AH40" s="18">
        <f t="shared" si="2"/>
        <v>0</v>
      </c>
      <c r="AI40" s="18">
        <f t="shared" si="9"/>
        <v>0</v>
      </c>
      <c r="AJ40" s="18">
        <f t="shared" si="10"/>
        <v>1</v>
      </c>
      <c r="AK40" s="18">
        <f t="shared" si="11"/>
        <v>0</v>
      </c>
    </row>
    <row r="41" spans="1:37" ht="20.100000000000001" customHeight="1">
      <c r="A41" s="33">
        <v>37</v>
      </c>
      <c r="B41" s="18" t="s">
        <v>84</v>
      </c>
      <c r="C41" s="18" t="s">
        <v>84</v>
      </c>
      <c r="D41" s="19" t="s">
        <v>96</v>
      </c>
      <c r="E41" s="55">
        <v>0.66666666666666663</v>
      </c>
      <c r="F41" s="18">
        <v>182.958</v>
      </c>
      <c r="G41" s="18">
        <v>182.26599999999999</v>
      </c>
      <c r="H41" s="18">
        <v>2</v>
      </c>
      <c r="I41" s="18">
        <v>182.97800000000001</v>
      </c>
      <c r="J41" s="18">
        <v>182.24600000000001</v>
      </c>
      <c r="K41" s="18">
        <v>0.73099999999999998</v>
      </c>
      <c r="L41" s="18">
        <v>1.462</v>
      </c>
      <c r="M41" s="70">
        <v>184.44</v>
      </c>
      <c r="N41" s="18" t="s">
        <v>194</v>
      </c>
      <c r="P41" s="18">
        <f t="shared" si="12"/>
        <v>73.099999999999994</v>
      </c>
      <c r="Q41" s="18">
        <f t="shared" si="4"/>
        <v>4.0999999999999996</v>
      </c>
      <c r="R41" s="36" t="str">
        <f t="shared" si="5"/>
        <v/>
      </c>
      <c r="S41" s="36">
        <f t="shared" si="6"/>
        <v>29971</v>
      </c>
      <c r="T41" s="38">
        <f t="shared" si="0"/>
        <v>-29971</v>
      </c>
      <c r="U41" s="40">
        <f t="shared" si="13"/>
        <v>1617010</v>
      </c>
      <c r="V41" s="18">
        <f t="shared" si="7"/>
        <v>41000</v>
      </c>
      <c r="W41" s="18">
        <f t="shared" si="8"/>
        <v>0</v>
      </c>
      <c r="AG41" s="18">
        <f t="shared" si="1"/>
        <v>1</v>
      </c>
      <c r="AH41" s="18">
        <f t="shared" si="2"/>
        <v>0</v>
      </c>
      <c r="AI41" s="18">
        <f t="shared" si="9"/>
        <v>0</v>
      </c>
      <c r="AJ41" s="18">
        <f t="shared" si="10"/>
        <v>1</v>
      </c>
      <c r="AK41" s="18">
        <f t="shared" si="11"/>
        <v>0</v>
      </c>
    </row>
    <row r="42" spans="1:37" ht="20.100000000000001" customHeight="1">
      <c r="A42" s="33">
        <v>38</v>
      </c>
      <c r="B42" s="18" t="s">
        <v>84</v>
      </c>
      <c r="C42" s="25" t="s">
        <v>83</v>
      </c>
      <c r="D42" s="30" t="s">
        <v>134</v>
      </c>
      <c r="E42" s="55">
        <v>0.33333333333333331</v>
      </c>
      <c r="F42" s="18">
        <v>182.59899999999999</v>
      </c>
      <c r="G42" s="18">
        <v>183.209</v>
      </c>
      <c r="H42" s="18">
        <v>2</v>
      </c>
      <c r="I42" s="18">
        <v>182.57900000000001</v>
      </c>
      <c r="J42" s="18">
        <v>183.22900000000001</v>
      </c>
      <c r="K42" s="18">
        <v>0.65</v>
      </c>
      <c r="L42" s="18">
        <v>1.3</v>
      </c>
      <c r="M42" s="70">
        <v>181.279</v>
      </c>
      <c r="N42" s="18" t="s">
        <v>194</v>
      </c>
      <c r="P42" s="18">
        <f t="shared" si="12"/>
        <v>65</v>
      </c>
      <c r="Q42" s="18">
        <f t="shared" si="4"/>
        <v>4.5999999999999996</v>
      </c>
      <c r="R42" s="36" t="str">
        <f t="shared" si="5"/>
        <v/>
      </c>
      <c r="S42" s="36">
        <f t="shared" si="6"/>
        <v>29900</v>
      </c>
      <c r="T42" s="38">
        <f t="shared" si="0"/>
        <v>-29900</v>
      </c>
      <c r="U42" s="40">
        <f t="shared" si="13"/>
        <v>1587110</v>
      </c>
      <c r="V42" s="18">
        <f t="shared" si="7"/>
        <v>46000</v>
      </c>
      <c r="W42" s="18">
        <f t="shared" si="8"/>
        <v>0</v>
      </c>
      <c r="AG42" s="18">
        <f t="shared" si="1"/>
        <v>0</v>
      </c>
      <c r="AH42" s="18">
        <f t="shared" si="2"/>
        <v>1</v>
      </c>
      <c r="AI42" s="18">
        <f t="shared" si="9"/>
        <v>0</v>
      </c>
      <c r="AJ42" s="18">
        <f t="shared" si="10"/>
        <v>1</v>
      </c>
      <c r="AK42" s="18">
        <f t="shared" si="11"/>
        <v>0</v>
      </c>
    </row>
    <row r="43" spans="1:37" ht="20.100000000000001" customHeight="1">
      <c r="A43" s="33">
        <v>39</v>
      </c>
      <c r="B43" s="18" t="s">
        <v>84</v>
      </c>
      <c r="C43" s="18" t="s">
        <v>84</v>
      </c>
      <c r="D43" s="19" t="s">
        <v>135</v>
      </c>
      <c r="E43" s="55">
        <v>0.33333333333333331</v>
      </c>
      <c r="F43" s="18">
        <v>183.19200000000001</v>
      </c>
      <c r="G43" s="18">
        <v>182.06700000000001</v>
      </c>
      <c r="H43" s="18">
        <v>2</v>
      </c>
      <c r="I43" s="58">
        <v>183.21199999999999</v>
      </c>
      <c r="J43" s="18">
        <v>182.047</v>
      </c>
      <c r="K43" s="18">
        <v>1.1639999999999999</v>
      </c>
      <c r="L43" s="18">
        <v>2.3279999999999998</v>
      </c>
      <c r="M43" s="70">
        <v>185.54</v>
      </c>
      <c r="N43" s="18" t="s">
        <v>194</v>
      </c>
      <c r="P43" s="18">
        <f t="shared" si="12"/>
        <v>116.4</v>
      </c>
      <c r="Q43" s="18">
        <f t="shared" si="4"/>
        <v>2.5</v>
      </c>
      <c r="R43" s="36" t="str">
        <f t="shared" si="5"/>
        <v/>
      </c>
      <c r="S43" s="36">
        <f t="shared" si="6"/>
        <v>29100</v>
      </c>
      <c r="T43" s="38">
        <f t="shared" si="0"/>
        <v>-29100</v>
      </c>
      <c r="U43" s="40">
        <f t="shared" si="13"/>
        <v>1558010</v>
      </c>
      <c r="V43" s="18">
        <f t="shared" si="7"/>
        <v>25000</v>
      </c>
      <c r="W43" s="18">
        <f t="shared" si="8"/>
        <v>0</v>
      </c>
      <c r="AG43" s="18">
        <f t="shared" si="1"/>
        <v>1</v>
      </c>
      <c r="AH43" s="18">
        <f t="shared" si="2"/>
        <v>0</v>
      </c>
      <c r="AI43" s="18">
        <f t="shared" si="9"/>
        <v>0</v>
      </c>
      <c r="AJ43" s="18">
        <f t="shared" si="10"/>
        <v>1</v>
      </c>
      <c r="AK43" s="18">
        <f t="shared" si="11"/>
        <v>0</v>
      </c>
    </row>
    <row r="44" spans="1:37" ht="20.100000000000001" customHeight="1">
      <c r="A44" s="33">
        <v>40</v>
      </c>
      <c r="B44" s="18" t="s">
        <v>84</v>
      </c>
      <c r="C44" s="18" t="s">
        <v>84</v>
      </c>
      <c r="D44" s="19" t="s">
        <v>136</v>
      </c>
      <c r="E44" s="55">
        <v>0.5</v>
      </c>
      <c r="F44" s="18">
        <v>182.054</v>
      </c>
      <c r="G44" s="18">
        <v>180.63200000000001</v>
      </c>
      <c r="H44" s="18">
        <v>2</v>
      </c>
      <c r="I44" s="58">
        <v>182.07400000000001</v>
      </c>
      <c r="J44" s="18">
        <v>180.61199999999999</v>
      </c>
      <c r="K44" s="18">
        <v>1.462</v>
      </c>
      <c r="L44" s="18">
        <v>2.9239999999999999</v>
      </c>
      <c r="M44" s="70">
        <v>184.99799999999999</v>
      </c>
      <c r="N44" s="18" t="s">
        <v>194</v>
      </c>
      <c r="P44" s="18">
        <f t="shared" si="12"/>
        <v>146.19999999999999</v>
      </c>
      <c r="Q44" s="18">
        <f t="shared" si="4"/>
        <v>2</v>
      </c>
      <c r="R44" s="36" t="str">
        <f t="shared" si="5"/>
        <v/>
      </c>
      <c r="S44" s="36">
        <f t="shared" si="6"/>
        <v>29240</v>
      </c>
      <c r="T44" s="38">
        <f t="shared" si="0"/>
        <v>-29240</v>
      </c>
      <c r="U44" s="40">
        <f t="shared" si="13"/>
        <v>1528770</v>
      </c>
      <c r="V44" s="18">
        <f t="shared" si="7"/>
        <v>20000</v>
      </c>
      <c r="W44" s="18">
        <f t="shared" si="8"/>
        <v>0</v>
      </c>
      <c r="AG44" s="18">
        <f t="shared" si="1"/>
        <v>1</v>
      </c>
      <c r="AH44" s="18">
        <f t="shared" si="2"/>
        <v>0</v>
      </c>
      <c r="AI44" s="18">
        <f t="shared" si="9"/>
        <v>0</v>
      </c>
      <c r="AJ44" s="18">
        <f t="shared" si="10"/>
        <v>1</v>
      </c>
      <c r="AK44" s="18">
        <f t="shared" si="11"/>
        <v>0</v>
      </c>
    </row>
    <row r="45" spans="1:37" ht="20.100000000000001" customHeight="1">
      <c r="A45" s="33">
        <v>41</v>
      </c>
      <c r="B45" s="18" t="s">
        <v>84</v>
      </c>
      <c r="C45" s="18" t="s">
        <v>84</v>
      </c>
      <c r="D45" s="19" t="s">
        <v>137</v>
      </c>
      <c r="E45" s="55">
        <v>0.5</v>
      </c>
      <c r="F45" s="18">
        <v>181.44499999999999</v>
      </c>
      <c r="G45" s="18">
        <v>179.51300000000001</v>
      </c>
      <c r="H45" s="18">
        <v>2</v>
      </c>
      <c r="I45" s="58">
        <v>181.465</v>
      </c>
      <c r="J45" s="18">
        <v>179.49299999999999</v>
      </c>
      <c r="K45" s="18">
        <v>1.972</v>
      </c>
      <c r="L45" s="18">
        <v>3.944</v>
      </c>
      <c r="M45" s="70">
        <v>185.40899999999999</v>
      </c>
      <c r="N45" s="18" t="s">
        <v>204</v>
      </c>
      <c r="O45" s="18">
        <f t="shared" si="3"/>
        <v>394.4</v>
      </c>
      <c r="Q45" s="18">
        <f t="shared" si="4"/>
        <v>1.5</v>
      </c>
      <c r="R45" s="36">
        <f t="shared" si="5"/>
        <v>59160</v>
      </c>
      <c r="S45" s="36" t="str">
        <f t="shared" si="6"/>
        <v/>
      </c>
      <c r="T45" s="38">
        <f t="shared" si="0"/>
        <v>59160</v>
      </c>
      <c r="U45" s="40">
        <f t="shared" si="13"/>
        <v>1587930</v>
      </c>
      <c r="V45" s="18">
        <f t="shared" si="7"/>
        <v>15000</v>
      </c>
      <c r="W45" s="18">
        <f t="shared" si="8"/>
        <v>1</v>
      </c>
      <c r="AG45" s="18">
        <f t="shared" si="1"/>
        <v>1</v>
      </c>
      <c r="AH45" s="18">
        <f t="shared" si="2"/>
        <v>0</v>
      </c>
      <c r="AI45" s="18">
        <f t="shared" si="9"/>
        <v>1</v>
      </c>
      <c r="AJ45" s="18">
        <f t="shared" si="10"/>
        <v>0</v>
      </c>
      <c r="AK45" s="18">
        <f t="shared" si="11"/>
        <v>0</v>
      </c>
    </row>
    <row r="46" spans="1:37" ht="20.100000000000001" customHeight="1">
      <c r="A46" s="33">
        <v>42</v>
      </c>
      <c r="B46" s="18" t="s">
        <v>84</v>
      </c>
      <c r="C46" s="18" t="s">
        <v>84</v>
      </c>
      <c r="D46" s="19" t="s">
        <v>97</v>
      </c>
      <c r="E46" s="55">
        <v>0.16666666666666666</v>
      </c>
      <c r="F46" s="18">
        <v>178.542</v>
      </c>
      <c r="G46" s="18">
        <v>177.71799999999999</v>
      </c>
      <c r="H46" s="18">
        <v>2</v>
      </c>
      <c r="I46" s="58">
        <v>178.56200000000001</v>
      </c>
      <c r="J46" s="18">
        <v>177.69800000000001</v>
      </c>
      <c r="K46" s="18">
        <v>0.86399999999999999</v>
      </c>
      <c r="L46" s="18">
        <v>1.728</v>
      </c>
      <c r="M46" s="70">
        <v>180.29</v>
      </c>
      <c r="N46" s="18" t="s">
        <v>204</v>
      </c>
      <c r="O46" s="18">
        <f t="shared" si="3"/>
        <v>172.8</v>
      </c>
      <c r="Q46" s="18">
        <f t="shared" si="4"/>
        <v>3.4</v>
      </c>
      <c r="R46" s="36">
        <f t="shared" si="5"/>
        <v>58752</v>
      </c>
      <c r="S46" s="36" t="str">
        <f t="shared" si="6"/>
        <v/>
      </c>
      <c r="T46" s="38">
        <f t="shared" si="0"/>
        <v>58752</v>
      </c>
      <c r="U46" s="40">
        <f t="shared" si="13"/>
        <v>1646682</v>
      </c>
      <c r="V46" s="18">
        <f t="shared" si="7"/>
        <v>34000</v>
      </c>
      <c r="W46" s="18">
        <f t="shared" si="8"/>
        <v>1</v>
      </c>
      <c r="AG46" s="18">
        <f t="shared" si="1"/>
        <v>1</v>
      </c>
      <c r="AH46" s="18">
        <f t="shared" si="2"/>
        <v>0</v>
      </c>
      <c r="AI46" s="18">
        <f t="shared" si="9"/>
        <v>1</v>
      </c>
      <c r="AJ46" s="18">
        <f t="shared" si="10"/>
        <v>0</v>
      </c>
      <c r="AK46" s="18">
        <f t="shared" si="11"/>
        <v>0</v>
      </c>
    </row>
    <row r="47" spans="1:37" ht="20.100000000000001" customHeight="1">
      <c r="A47" s="33">
        <v>43</v>
      </c>
      <c r="B47" s="18" t="s">
        <v>83</v>
      </c>
      <c r="C47" s="18" t="s">
        <v>83</v>
      </c>
      <c r="D47" s="19" t="s">
        <v>138</v>
      </c>
      <c r="E47" s="55">
        <v>0.33333333333333331</v>
      </c>
      <c r="F47" s="18">
        <v>176.57300000000001</v>
      </c>
      <c r="G47" s="18">
        <v>177.55199999999999</v>
      </c>
      <c r="H47" s="18">
        <v>2</v>
      </c>
      <c r="I47" s="18">
        <v>176.553</v>
      </c>
      <c r="J47" s="18">
        <v>177.572</v>
      </c>
      <c r="K47" s="18">
        <v>1.0189999999999999</v>
      </c>
      <c r="L47" s="18">
        <v>2.0379999999999998</v>
      </c>
      <c r="M47" s="70">
        <v>174.51499999999999</v>
      </c>
      <c r="N47" s="18" t="s">
        <v>194</v>
      </c>
      <c r="P47" s="18">
        <f t="shared" si="12"/>
        <v>101.9</v>
      </c>
      <c r="Q47" s="18">
        <f t="shared" si="4"/>
        <v>2.9</v>
      </c>
      <c r="R47" s="36" t="str">
        <f t="shared" si="5"/>
        <v/>
      </c>
      <c r="S47" s="36">
        <f t="shared" si="6"/>
        <v>29551</v>
      </c>
      <c r="T47" s="38">
        <f t="shared" si="0"/>
        <v>-29551</v>
      </c>
      <c r="U47" s="40">
        <f t="shared" si="13"/>
        <v>1617131</v>
      </c>
      <c r="V47" s="18">
        <f t="shared" si="7"/>
        <v>29000</v>
      </c>
      <c r="W47" s="18">
        <f t="shared" si="8"/>
        <v>0</v>
      </c>
      <c r="AG47" s="18">
        <f t="shared" si="1"/>
        <v>0</v>
      </c>
      <c r="AH47" s="18">
        <f t="shared" si="2"/>
        <v>1</v>
      </c>
      <c r="AI47" s="18">
        <f t="shared" si="9"/>
        <v>0</v>
      </c>
      <c r="AJ47" s="18">
        <f t="shared" si="10"/>
        <v>1</v>
      </c>
      <c r="AK47" s="18">
        <f t="shared" si="11"/>
        <v>0</v>
      </c>
    </row>
    <row r="48" spans="1:37" ht="20.100000000000001" customHeight="1">
      <c r="A48" s="33">
        <v>44</v>
      </c>
      <c r="B48" s="18" t="s">
        <v>83</v>
      </c>
      <c r="C48" s="18" t="s">
        <v>83</v>
      </c>
      <c r="D48" s="19" t="s">
        <v>139</v>
      </c>
      <c r="E48" s="55">
        <v>0.66666666666666663</v>
      </c>
      <c r="F48" s="18">
        <v>177.691</v>
      </c>
      <c r="G48" s="18">
        <v>178.684</v>
      </c>
      <c r="H48" s="18">
        <v>2</v>
      </c>
      <c r="I48" s="58">
        <v>177.67099999999999</v>
      </c>
      <c r="J48" s="18">
        <v>178.70400000000001</v>
      </c>
      <c r="K48" s="18">
        <v>1.0329999999999999</v>
      </c>
      <c r="L48" s="18">
        <v>2.0659999999999998</v>
      </c>
      <c r="M48" s="70">
        <v>175.60499999999999</v>
      </c>
      <c r="N48" s="18" t="s">
        <v>204</v>
      </c>
      <c r="O48" s="18">
        <f t="shared" si="3"/>
        <v>206.6</v>
      </c>
      <c r="Q48" s="18">
        <f t="shared" si="4"/>
        <v>2.9</v>
      </c>
      <c r="R48" s="36">
        <f t="shared" si="5"/>
        <v>59914</v>
      </c>
      <c r="S48" s="36" t="str">
        <f t="shared" si="6"/>
        <v/>
      </c>
      <c r="T48" s="38">
        <f t="shared" si="0"/>
        <v>59914</v>
      </c>
      <c r="U48" s="40">
        <f t="shared" si="13"/>
        <v>1677045</v>
      </c>
      <c r="V48" s="18">
        <f t="shared" si="7"/>
        <v>29000</v>
      </c>
      <c r="W48" s="18">
        <f t="shared" si="8"/>
        <v>1</v>
      </c>
      <c r="AG48" s="18">
        <f t="shared" si="1"/>
        <v>0</v>
      </c>
      <c r="AH48" s="18">
        <f t="shared" si="2"/>
        <v>1</v>
      </c>
      <c r="AI48" s="18">
        <f t="shared" si="9"/>
        <v>1</v>
      </c>
      <c r="AJ48" s="18">
        <f t="shared" si="10"/>
        <v>0</v>
      </c>
      <c r="AK48" s="18">
        <f t="shared" si="11"/>
        <v>0</v>
      </c>
    </row>
    <row r="49" spans="1:37" ht="20.100000000000001" customHeight="1">
      <c r="A49" s="33">
        <v>45</v>
      </c>
      <c r="B49" s="18" t="s">
        <v>83</v>
      </c>
      <c r="C49" s="18" t="s">
        <v>83</v>
      </c>
      <c r="D49" s="19" t="s">
        <v>140</v>
      </c>
      <c r="E49" s="55">
        <v>0.16666666666666666</v>
      </c>
      <c r="F49" s="18">
        <v>177.50200000000001</v>
      </c>
      <c r="G49" s="18">
        <v>177.99799999999999</v>
      </c>
      <c r="H49" s="18">
        <v>2</v>
      </c>
      <c r="I49" s="58">
        <v>177.482</v>
      </c>
      <c r="J49" s="18">
        <v>178.018</v>
      </c>
      <c r="K49" s="18">
        <v>0.53600000000000003</v>
      </c>
      <c r="L49" s="18">
        <v>1.0720000000000001</v>
      </c>
      <c r="M49" s="70">
        <v>176.41</v>
      </c>
      <c r="N49" s="18" t="s">
        <v>204</v>
      </c>
      <c r="O49" s="18">
        <f t="shared" si="3"/>
        <v>107.2</v>
      </c>
      <c r="Q49" s="18">
        <f t="shared" si="4"/>
        <v>5.5</v>
      </c>
      <c r="R49" s="36">
        <f t="shared" si="5"/>
        <v>58960</v>
      </c>
      <c r="S49" s="36" t="str">
        <f t="shared" si="6"/>
        <v/>
      </c>
      <c r="T49" s="38">
        <f t="shared" si="0"/>
        <v>58960</v>
      </c>
      <c r="U49" s="40">
        <f t="shared" si="13"/>
        <v>1736005</v>
      </c>
      <c r="V49" s="18">
        <f t="shared" si="7"/>
        <v>55000</v>
      </c>
      <c r="W49" s="18">
        <f t="shared" si="8"/>
        <v>1</v>
      </c>
      <c r="AG49" s="18">
        <f t="shared" si="1"/>
        <v>0</v>
      </c>
      <c r="AH49" s="18">
        <f t="shared" si="2"/>
        <v>1</v>
      </c>
      <c r="AI49" s="18">
        <f t="shared" si="9"/>
        <v>1</v>
      </c>
      <c r="AJ49" s="18">
        <f t="shared" si="10"/>
        <v>0</v>
      </c>
      <c r="AK49" s="18">
        <f t="shared" si="11"/>
        <v>0</v>
      </c>
    </row>
    <row r="50" spans="1:37" ht="20.100000000000001" customHeight="1">
      <c r="A50" s="33">
        <v>46</v>
      </c>
      <c r="B50" s="18" t="s">
        <v>84</v>
      </c>
      <c r="C50" s="18" t="s">
        <v>83</v>
      </c>
      <c r="D50" s="19" t="s">
        <v>141</v>
      </c>
      <c r="E50" s="55">
        <v>0.33333333333333331</v>
      </c>
      <c r="F50" s="18">
        <v>178.316</v>
      </c>
      <c r="G50" s="18">
        <v>179.00200000000001</v>
      </c>
      <c r="H50" s="18">
        <v>2</v>
      </c>
      <c r="I50" s="58">
        <v>178.29599999999999</v>
      </c>
      <c r="J50" s="18">
        <v>179.02199999999999</v>
      </c>
      <c r="K50" s="18">
        <v>0.72499999999999998</v>
      </c>
      <c r="L50" s="18">
        <v>1.45</v>
      </c>
      <c r="M50" s="70">
        <v>176.846</v>
      </c>
      <c r="N50" s="18" t="s">
        <v>204</v>
      </c>
      <c r="O50" s="18">
        <f t="shared" si="3"/>
        <v>145</v>
      </c>
      <c r="Q50" s="18">
        <f t="shared" si="4"/>
        <v>4.0999999999999996</v>
      </c>
      <c r="R50" s="36">
        <f t="shared" si="5"/>
        <v>59450</v>
      </c>
      <c r="S50" s="36" t="str">
        <f t="shared" si="6"/>
        <v/>
      </c>
      <c r="T50" s="38">
        <f t="shared" si="0"/>
        <v>59450</v>
      </c>
      <c r="U50" s="40">
        <f t="shared" si="13"/>
        <v>1795455</v>
      </c>
      <c r="V50" s="18">
        <f t="shared" si="7"/>
        <v>41000</v>
      </c>
      <c r="W50" s="18">
        <f t="shared" si="8"/>
        <v>1</v>
      </c>
      <c r="AG50" s="18">
        <f t="shared" si="1"/>
        <v>0</v>
      </c>
      <c r="AH50" s="18">
        <f t="shared" si="2"/>
        <v>1</v>
      </c>
      <c r="AI50" s="18">
        <f t="shared" si="9"/>
        <v>1</v>
      </c>
      <c r="AJ50" s="18">
        <f t="shared" si="10"/>
        <v>0</v>
      </c>
      <c r="AK50" s="18">
        <f t="shared" si="11"/>
        <v>0</v>
      </c>
    </row>
    <row r="51" spans="1:37" ht="20.100000000000001" customHeight="1">
      <c r="A51" s="33">
        <v>47</v>
      </c>
      <c r="B51" s="18" t="s">
        <v>83</v>
      </c>
      <c r="C51" s="18" t="s">
        <v>84</v>
      </c>
      <c r="D51" s="30" t="s">
        <v>142</v>
      </c>
      <c r="E51" s="55">
        <v>0</v>
      </c>
      <c r="F51" s="18">
        <v>178.08199999999999</v>
      </c>
      <c r="G51" s="18">
        <v>177.51499999999999</v>
      </c>
      <c r="H51" s="18">
        <v>2</v>
      </c>
      <c r="I51" s="58">
        <v>178.102</v>
      </c>
      <c r="J51" s="18">
        <v>177.495</v>
      </c>
      <c r="K51" s="18">
        <v>0.60599999999999998</v>
      </c>
      <c r="L51" s="18">
        <v>1.212</v>
      </c>
      <c r="M51" s="70">
        <v>179.31399999999999</v>
      </c>
      <c r="N51" s="18" t="s">
        <v>204</v>
      </c>
      <c r="O51" s="18">
        <f t="shared" si="3"/>
        <v>121.2</v>
      </c>
      <c r="Q51" s="18">
        <f t="shared" si="4"/>
        <v>4.9000000000000004</v>
      </c>
      <c r="R51" s="36">
        <f t="shared" si="5"/>
        <v>59388</v>
      </c>
      <c r="S51" s="36" t="str">
        <f t="shared" si="6"/>
        <v/>
      </c>
      <c r="T51" s="38">
        <f t="shared" si="0"/>
        <v>59388</v>
      </c>
      <c r="U51" s="40">
        <f t="shared" si="13"/>
        <v>1854843</v>
      </c>
      <c r="V51" s="18">
        <f t="shared" si="7"/>
        <v>49000</v>
      </c>
      <c r="W51" s="18">
        <f t="shared" si="8"/>
        <v>1</v>
      </c>
      <c r="AG51" s="18">
        <f t="shared" si="1"/>
        <v>1</v>
      </c>
      <c r="AH51" s="18">
        <f t="shared" si="2"/>
        <v>0</v>
      </c>
      <c r="AI51" s="18">
        <f t="shared" si="9"/>
        <v>1</v>
      </c>
      <c r="AJ51" s="18">
        <f t="shared" si="10"/>
        <v>0</v>
      </c>
      <c r="AK51" s="18">
        <f t="shared" si="11"/>
        <v>0</v>
      </c>
    </row>
    <row r="52" spans="1:37" ht="20.100000000000001" customHeight="1">
      <c r="A52" s="33">
        <v>48</v>
      </c>
      <c r="B52" s="18" t="s">
        <v>83</v>
      </c>
      <c r="C52" s="18" t="s">
        <v>83</v>
      </c>
      <c r="D52" s="30" t="s">
        <v>143</v>
      </c>
      <c r="E52" s="55">
        <v>0.33333333333333331</v>
      </c>
      <c r="F52" s="18">
        <v>177.083</v>
      </c>
      <c r="G52" s="18">
        <v>179.57300000000001</v>
      </c>
      <c r="H52" s="18">
        <v>2</v>
      </c>
      <c r="I52" s="58">
        <v>177.06299999999999</v>
      </c>
      <c r="J52" s="18">
        <v>179.59299999999999</v>
      </c>
      <c r="K52" s="18">
        <v>2.5299999999999998</v>
      </c>
      <c r="L52" s="18">
        <v>5.0599999999999996</v>
      </c>
      <c r="M52" s="70">
        <v>172.00299999999999</v>
      </c>
      <c r="N52" s="18" t="s">
        <v>194</v>
      </c>
      <c r="P52" s="18">
        <f t="shared" si="12"/>
        <v>253</v>
      </c>
      <c r="Q52" s="18">
        <f t="shared" si="4"/>
        <v>1.1000000000000001</v>
      </c>
      <c r="R52" s="36" t="str">
        <f t="shared" si="5"/>
        <v/>
      </c>
      <c r="S52" s="36">
        <f t="shared" si="6"/>
        <v>27830</v>
      </c>
      <c r="T52" s="38">
        <f t="shared" si="0"/>
        <v>-27830</v>
      </c>
      <c r="U52" s="40">
        <f t="shared" si="13"/>
        <v>1827013</v>
      </c>
      <c r="V52" s="18">
        <f t="shared" si="7"/>
        <v>11000</v>
      </c>
      <c r="W52" s="18">
        <f t="shared" si="8"/>
        <v>0</v>
      </c>
      <c r="AG52" s="18">
        <f t="shared" si="1"/>
        <v>0</v>
      </c>
      <c r="AH52" s="18">
        <f t="shared" si="2"/>
        <v>1</v>
      </c>
      <c r="AI52" s="18">
        <f t="shared" si="9"/>
        <v>0</v>
      </c>
      <c r="AJ52" s="18">
        <f t="shared" si="10"/>
        <v>1</v>
      </c>
      <c r="AK52" s="18">
        <f t="shared" si="11"/>
        <v>0</v>
      </c>
    </row>
    <row r="53" spans="1:37" ht="20.100000000000001" customHeight="1">
      <c r="A53" s="33">
        <v>49</v>
      </c>
      <c r="B53" s="18" t="s">
        <v>83</v>
      </c>
      <c r="C53" s="18" t="s">
        <v>83</v>
      </c>
      <c r="D53" s="30" t="s">
        <v>144</v>
      </c>
      <c r="E53" s="55">
        <v>0.5</v>
      </c>
      <c r="F53" s="18">
        <v>178.768</v>
      </c>
      <c r="G53" s="18">
        <v>179.98599999999999</v>
      </c>
      <c r="H53" s="18">
        <v>2</v>
      </c>
      <c r="I53" s="58">
        <v>178.74799999999999</v>
      </c>
      <c r="J53" s="18">
        <v>180.006</v>
      </c>
      <c r="K53" s="18">
        <v>1.258</v>
      </c>
      <c r="L53" s="18">
        <v>2.516</v>
      </c>
      <c r="M53" s="70">
        <v>176.232</v>
      </c>
      <c r="N53" s="18" t="s">
        <v>204</v>
      </c>
      <c r="O53" s="18">
        <f t="shared" si="3"/>
        <v>251.6</v>
      </c>
      <c r="Q53" s="18">
        <f t="shared" si="4"/>
        <v>2.2999999999999998</v>
      </c>
      <c r="R53" s="36">
        <f t="shared" si="5"/>
        <v>57868</v>
      </c>
      <c r="S53" s="36" t="str">
        <f t="shared" si="6"/>
        <v/>
      </c>
      <c r="T53" s="38">
        <f t="shared" si="0"/>
        <v>57868</v>
      </c>
      <c r="U53" s="40">
        <f t="shared" si="13"/>
        <v>1884881</v>
      </c>
      <c r="V53" s="18">
        <f t="shared" si="7"/>
        <v>23000</v>
      </c>
      <c r="W53" s="18">
        <f t="shared" si="8"/>
        <v>1</v>
      </c>
      <c r="AG53" s="18">
        <f t="shared" si="1"/>
        <v>0</v>
      </c>
      <c r="AH53" s="18">
        <f t="shared" si="2"/>
        <v>1</v>
      </c>
      <c r="AI53" s="18">
        <f t="shared" si="9"/>
        <v>1</v>
      </c>
      <c r="AJ53" s="18">
        <f t="shared" si="10"/>
        <v>0</v>
      </c>
      <c r="AK53" s="18">
        <f t="shared" si="11"/>
        <v>0</v>
      </c>
    </row>
    <row r="54" spans="1:37" ht="20.100000000000001" customHeight="1">
      <c r="A54" s="33">
        <v>50</v>
      </c>
      <c r="B54" s="18" t="s">
        <v>83</v>
      </c>
      <c r="C54" s="18" t="s">
        <v>83</v>
      </c>
      <c r="D54" s="30" t="s">
        <v>145</v>
      </c>
      <c r="E54" s="55">
        <v>0.66666666666666663</v>
      </c>
      <c r="F54" s="18">
        <v>179.21199999999999</v>
      </c>
      <c r="G54" s="18">
        <v>180.18</v>
      </c>
      <c r="H54" s="18">
        <v>2</v>
      </c>
      <c r="I54" s="58">
        <v>179.19200000000001</v>
      </c>
      <c r="J54" s="18">
        <v>180.2</v>
      </c>
      <c r="K54" s="18">
        <v>1.0069999999999999</v>
      </c>
      <c r="L54" s="18">
        <v>2.0139999999999998</v>
      </c>
      <c r="M54" s="70">
        <v>177.178</v>
      </c>
      <c r="N54" s="18" t="s">
        <v>204</v>
      </c>
      <c r="O54" s="18">
        <f t="shared" si="3"/>
        <v>201.4</v>
      </c>
      <c r="Q54" s="18">
        <f t="shared" si="4"/>
        <v>2.9</v>
      </c>
      <c r="R54" s="36">
        <f t="shared" si="5"/>
        <v>58406</v>
      </c>
      <c r="S54" s="36" t="str">
        <f t="shared" si="6"/>
        <v/>
      </c>
      <c r="T54" s="38">
        <f t="shared" si="0"/>
        <v>58406</v>
      </c>
      <c r="U54" s="40">
        <f t="shared" si="13"/>
        <v>1943287</v>
      </c>
      <c r="V54" s="18">
        <f t="shared" si="7"/>
        <v>29000</v>
      </c>
      <c r="W54" s="18">
        <f t="shared" si="8"/>
        <v>1</v>
      </c>
      <c r="AG54" s="18">
        <f t="shared" si="1"/>
        <v>0</v>
      </c>
      <c r="AH54" s="18">
        <f t="shared" si="2"/>
        <v>1</v>
      </c>
      <c r="AI54" s="18">
        <f t="shared" si="9"/>
        <v>1</v>
      </c>
      <c r="AJ54" s="18">
        <f t="shared" si="10"/>
        <v>0</v>
      </c>
      <c r="AK54" s="18">
        <f t="shared" si="11"/>
        <v>0</v>
      </c>
    </row>
    <row r="55" spans="1:37" ht="20.100000000000001" customHeight="1">
      <c r="A55" s="33">
        <v>51</v>
      </c>
      <c r="B55" s="18" t="s">
        <v>83</v>
      </c>
      <c r="C55" s="18" t="s">
        <v>83</v>
      </c>
      <c r="D55" s="30" t="s">
        <v>99</v>
      </c>
      <c r="E55" s="55">
        <v>0.33333333333333331</v>
      </c>
      <c r="F55" s="18">
        <v>186.238</v>
      </c>
      <c r="G55" s="18">
        <v>187.30799999999999</v>
      </c>
      <c r="H55" s="18">
        <v>2</v>
      </c>
      <c r="I55" s="18">
        <v>186.21799999999999</v>
      </c>
      <c r="J55" s="18">
        <v>187.328</v>
      </c>
      <c r="K55" s="18">
        <v>1.1100000000000001</v>
      </c>
      <c r="L55" s="18">
        <v>2.2200000000000002</v>
      </c>
      <c r="M55" s="70">
        <v>183.99799999999999</v>
      </c>
      <c r="N55" s="18" t="s">
        <v>204</v>
      </c>
      <c r="O55" s="18">
        <f t="shared" si="3"/>
        <v>222</v>
      </c>
      <c r="Q55" s="18">
        <f t="shared" si="4"/>
        <v>2.7</v>
      </c>
      <c r="R55" s="36">
        <f t="shared" si="5"/>
        <v>59940</v>
      </c>
      <c r="S55" s="36" t="str">
        <f t="shared" si="6"/>
        <v/>
      </c>
      <c r="T55" s="38">
        <f t="shared" si="0"/>
        <v>59940</v>
      </c>
      <c r="U55" s="40">
        <f t="shared" si="13"/>
        <v>2003227</v>
      </c>
      <c r="V55" s="18">
        <f t="shared" si="7"/>
        <v>27000</v>
      </c>
      <c r="W55" s="18">
        <f t="shared" si="8"/>
        <v>1</v>
      </c>
      <c r="AG55" s="18">
        <f t="shared" si="1"/>
        <v>0</v>
      </c>
      <c r="AH55" s="18">
        <f t="shared" si="2"/>
        <v>1</v>
      </c>
      <c r="AI55" s="18">
        <f t="shared" si="9"/>
        <v>1</v>
      </c>
      <c r="AJ55" s="18">
        <f t="shared" si="10"/>
        <v>0</v>
      </c>
      <c r="AK55" s="18">
        <f t="shared" si="11"/>
        <v>0</v>
      </c>
    </row>
    <row r="56" spans="1:37" ht="20.100000000000001" customHeight="1">
      <c r="A56" s="33">
        <v>52</v>
      </c>
      <c r="B56" s="18" t="s">
        <v>84</v>
      </c>
      <c r="C56" s="18" t="s">
        <v>84</v>
      </c>
      <c r="D56" s="30" t="s">
        <v>146</v>
      </c>
      <c r="E56" s="55">
        <v>0.33333333333333331</v>
      </c>
      <c r="F56" s="18">
        <v>187.315</v>
      </c>
      <c r="G56" s="18">
        <v>186.75899999999999</v>
      </c>
      <c r="H56" s="18">
        <v>2</v>
      </c>
      <c r="I56" s="18">
        <v>187.33500000000001</v>
      </c>
      <c r="J56" s="18">
        <v>186.739</v>
      </c>
      <c r="K56" s="18">
        <v>0.59599999999999997</v>
      </c>
      <c r="L56" s="18">
        <v>1.1919999999999999</v>
      </c>
      <c r="M56" s="70">
        <v>188.52699999999999</v>
      </c>
      <c r="N56" s="18" t="s">
        <v>194</v>
      </c>
      <c r="P56" s="18">
        <f t="shared" si="12"/>
        <v>59.6</v>
      </c>
      <c r="Q56" s="18">
        <f t="shared" si="4"/>
        <v>5</v>
      </c>
      <c r="R56" s="36" t="str">
        <f t="shared" si="5"/>
        <v/>
      </c>
      <c r="S56" s="36">
        <f t="shared" si="6"/>
        <v>29800</v>
      </c>
      <c r="T56" s="38">
        <f t="shared" si="0"/>
        <v>-29800</v>
      </c>
      <c r="U56" s="40">
        <f t="shared" si="13"/>
        <v>1973427</v>
      </c>
      <c r="V56" s="18">
        <f t="shared" si="7"/>
        <v>50000</v>
      </c>
      <c r="W56" s="18">
        <f t="shared" si="8"/>
        <v>0</v>
      </c>
      <c r="AG56" s="18">
        <f t="shared" si="1"/>
        <v>1</v>
      </c>
      <c r="AH56" s="18">
        <f t="shared" si="2"/>
        <v>0</v>
      </c>
      <c r="AI56" s="18">
        <f t="shared" si="9"/>
        <v>0</v>
      </c>
      <c r="AJ56" s="18">
        <f t="shared" si="10"/>
        <v>1</v>
      </c>
      <c r="AK56" s="18">
        <f t="shared" si="11"/>
        <v>0</v>
      </c>
    </row>
    <row r="57" spans="1:37" ht="20.100000000000001" customHeight="1">
      <c r="A57" s="33">
        <v>53</v>
      </c>
      <c r="B57" s="18" t="s">
        <v>84</v>
      </c>
      <c r="C57" s="18" t="s">
        <v>84</v>
      </c>
      <c r="D57" s="30" t="s">
        <v>147</v>
      </c>
      <c r="E57" s="55">
        <v>0.66666666666666663</v>
      </c>
      <c r="F57" s="18">
        <v>187.34100000000001</v>
      </c>
      <c r="G57" s="18">
        <v>186.803</v>
      </c>
      <c r="H57" s="18">
        <v>2</v>
      </c>
      <c r="I57" s="18">
        <v>187.36099999999999</v>
      </c>
      <c r="J57" s="18">
        <v>186.78299999999999</v>
      </c>
      <c r="K57" s="18">
        <v>0.57799999999999996</v>
      </c>
      <c r="L57" s="18">
        <v>1.1559999999999999</v>
      </c>
      <c r="M57" s="70">
        <v>188.517</v>
      </c>
      <c r="N57" s="18" t="s">
        <v>194</v>
      </c>
      <c r="P57" s="18">
        <f t="shared" si="12"/>
        <v>57.8</v>
      </c>
      <c r="Q57" s="18">
        <f t="shared" si="4"/>
        <v>5.0999999999999996</v>
      </c>
      <c r="R57" s="36" t="str">
        <f t="shared" si="5"/>
        <v/>
      </c>
      <c r="S57" s="36">
        <f t="shared" si="6"/>
        <v>29478</v>
      </c>
      <c r="T57" s="38">
        <f t="shared" si="0"/>
        <v>-29478</v>
      </c>
      <c r="U57" s="40">
        <f t="shared" si="13"/>
        <v>1943949</v>
      </c>
      <c r="V57" s="18">
        <f t="shared" si="7"/>
        <v>51000</v>
      </c>
      <c r="W57" s="18">
        <f t="shared" si="8"/>
        <v>0</v>
      </c>
      <c r="AG57" s="18">
        <f t="shared" si="1"/>
        <v>1</v>
      </c>
      <c r="AH57" s="18">
        <f t="shared" si="2"/>
        <v>0</v>
      </c>
      <c r="AI57" s="18">
        <f t="shared" si="9"/>
        <v>0</v>
      </c>
      <c r="AJ57" s="18">
        <f t="shared" si="10"/>
        <v>1</v>
      </c>
      <c r="AK57" s="18">
        <f t="shared" si="11"/>
        <v>0</v>
      </c>
    </row>
    <row r="58" spans="1:37" ht="20.100000000000001" customHeight="1">
      <c r="A58" s="33">
        <v>54</v>
      </c>
      <c r="B58" s="18" t="s">
        <v>83</v>
      </c>
      <c r="C58" s="18" t="s">
        <v>84</v>
      </c>
      <c r="D58" s="30" t="s">
        <v>148</v>
      </c>
      <c r="E58" s="55">
        <v>0.33333333333333331</v>
      </c>
      <c r="F58" s="18">
        <v>185.80099999999999</v>
      </c>
      <c r="G58" s="18">
        <v>184.41300000000001</v>
      </c>
      <c r="H58" s="18">
        <v>2</v>
      </c>
      <c r="I58" s="18">
        <v>185.821</v>
      </c>
      <c r="J58" s="18">
        <v>184.393</v>
      </c>
      <c r="K58" s="18">
        <v>1.4279999999999999</v>
      </c>
      <c r="L58" s="18">
        <v>2.8559999999999999</v>
      </c>
      <c r="M58" s="70">
        <v>188.67699999999999</v>
      </c>
      <c r="N58" s="18" t="s">
        <v>204</v>
      </c>
      <c r="O58" s="18">
        <f t="shared" si="3"/>
        <v>285.60000000000002</v>
      </c>
      <c r="Q58" s="18">
        <f t="shared" si="4"/>
        <v>2.1</v>
      </c>
      <c r="R58" s="36">
        <f t="shared" si="5"/>
        <v>59976</v>
      </c>
      <c r="S58" s="36" t="str">
        <f t="shared" si="6"/>
        <v/>
      </c>
      <c r="T58" s="38">
        <f t="shared" si="0"/>
        <v>59976</v>
      </c>
      <c r="U58" s="40">
        <f t="shared" si="13"/>
        <v>2003925</v>
      </c>
      <c r="V58" s="18">
        <f t="shared" si="7"/>
        <v>21000</v>
      </c>
      <c r="W58" s="18">
        <f t="shared" si="8"/>
        <v>1</v>
      </c>
      <c r="AG58" s="18">
        <f t="shared" si="1"/>
        <v>1</v>
      </c>
      <c r="AH58" s="18">
        <f t="shared" si="2"/>
        <v>0</v>
      </c>
      <c r="AI58" s="18">
        <f t="shared" si="9"/>
        <v>1</v>
      </c>
      <c r="AJ58" s="18">
        <f t="shared" si="10"/>
        <v>0</v>
      </c>
      <c r="AK58" s="18">
        <f t="shared" si="11"/>
        <v>0</v>
      </c>
    </row>
    <row r="59" spans="1:37" ht="20.100000000000001" customHeight="1">
      <c r="A59" s="33">
        <v>55</v>
      </c>
      <c r="B59" s="18" t="s">
        <v>83</v>
      </c>
      <c r="C59" s="18" t="s">
        <v>83</v>
      </c>
      <c r="D59" s="30" t="s">
        <v>149</v>
      </c>
      <c r="E59" s="55">
        <v>0.16666666666666666</v>
      </c>
      <c r="F59" s="18">
        <v>186.16399999999999</v>
      </c>
      <c r="G59" s="18">
        <v>186.715</v>
      </c>
      <c r="H59" s="18">
        <v>2</v>
      </c>
      <c r="I59" s="18">
        <v>186.14400000000001</v>
      </c>
      <c r="J59" s="18">
        <v>186.73500000000001</v>
      </c>
      <c r="K59" s="18">
        <v>0.59099999999999997</v>
      </c>
      <c r="L59" s="18">
        <v>1.1819999999999999</v>
      </c>
      <c r="M59" s="70">
        <v>184.96199999999999</v>
      </c>
      <c r="N59" s="18" t="s">
        <v>204</v>
      </c>
      <c r="O59" s="18">
        <f t="shared" si="3"/>
        <v>118.2</v>
      </c>
      <c r="Q59" s="18">
        <f t="shared" si="4"/>
        <v>5</v>
      </c>
      <c r="R59" s="36">
        <f t="shared" si="5"/>
        <v>59100</v>
      </c>
      <c r="S59" s="36" t="str">
        <f t="shared" si="6"/>
        <v/>
      </c>
      <c r="T59" s="38">
        <f t="shared" si="0"/>
        <v>59100</v>
      </c>
      <c r="U59" s="40">
        <f t="shared" si="13"/>
        <v>2063025</v>
      </c>
      <c r="V59" s="18">
        <f t="shared" si="7"/>
        <v>50000</v>
      </c>
      <c r="W59" s="18">
        <f t="shared" si="8"/>
        <v>1</v>
      </c>
      <c r="AG59" s="18">
        <f t="shared" si="1"/>
        <v>0</v>
      </c>
      <c r="AH59" s="18">
        <f t="shared" si="2"/>
        <v>1</v>
      </c>
      <c r="AI59" s="18">
        <f t="shared" si="9"/>
        <v>1</v>
      </c>
      <c r="AJ59" s="18">
        <f t="shared" si="10"/>
        <v>0</v>
      </c>
      <c r="AK59" s="18">
        <f t="shared" si="11"/>
        <v>0</v>
      </c>
    </row>
    <row r="60" spans="1:37" ht="20.100000000000001" customHeight="1">
      <c r="A60" s="33">
        <v>56</v>
      </c>
      <c r="B60" s="18" t="s">
        <v>83</v>
      </c>
      <c r="C60" s="18" t="s">
        <v>83</v>
      </c>
      <c r="D60" s="30" t="s">
        <v>150</v>
      </c>
      <c r="E60" s="55">
        <v>0.16666666666666666</v>
      </c>
      <c r="F60" s="18">
        <v>186.14599999999999</v>
      </c>
      <c r="G60" s="18">
        <v>187.82400000000001</v>
      </c>
      <c r="H60" s="18">
        <v>2</v>
      </c>
      <c r="I60" s="18">
        <v>186.126</v>
      </c>
      <c r="J60" s="18">
        <v>187.84399999999999</v>
      </c>
      <c r="K60" s="18">
        <v>1.7170000000000001</v>
      </c>
      <c r="L60" s="18">
        <v>3.4340000000000002</v>
      </c>
      <c r="M60" s="70">
        <v>182.69200000000001</v>
      </c>
      <c r="N60" s="18" t="s">
        <v>194</v>
      </c>
      <c r="P60" s="18">
        <f t="shared" si="12"/>
        <v>171.7</v>
      </c>
      <c r="Q60" s="18">
        <f t="shared" si="4"/>
        <v>1.7</v>
      </c>
      <c r="R60" s="36" t="str">
        <f t="shared" si="5"/>
        <v/>
      </c>
      <c r="S60" s="36">
        <f t="shared" si="6"/>
        <v>29189</v>
      </c>
      <c r="T60" s="38">
        <f t="shared" si="0"/>
        <v>-29189</v>
      </c>
      <c r="U60" s="40">
        <f t="shared" si="13"/>
        <v>2033836</v>
      </c>
      <c r="V60" s="18">
        <f t="shared" si="7"/>
        <v>17000</v>
      </c>
      <c r="W60" s="18">
        <f t="shared" si="8"/>
        <v>0</v>
      </c>
      <c r="AG60" s="18">
        <f t="shared" si="1"/>
        <v>0</v>
      </c>
      <c r="AH60" s="18">
        <f t="shared" si="2"/>
        <v>1</v>
      </c>
      <c r="AI60" s="18">
        <f t="shared" si="9"/>
        <v>0</v>
      </c>
      <c r="AJ60" s="18">
        <f t="shared" si="10"/>
        <v>1</v>
      </c>
      <c r="AK60" s="18">
        <f t="shared" si="11"/>
        <v>0</v>
      </c>
    </row>
    <row r="61" spans="1:37" ht="20.100000000000001" customHeight="1">
      <c r="A61" s="33">
        <v>57</v>
      </c>
      <c r="B61" s="18" t="s">
        <v>84</v>
      </c>
      <c r="C61" s="18" t="s">
        <v>84</v>
      </c>
      <c r="D61" s="30" t="s">
        <v>151</v>
      </c>
      <c r="E61" s="55">
        <v>0.33333333333333331</v>
      </c>
      <c r="F61" s="18">
        <v>188.654</v>
      </c>
      <c r="G61" s="18">
        <v>187.501</v>
      </c>
      <c r="H61" s="18">
        <v>2</v>
      </c>
      <c r="I61" s="18">
        <v>188.67400000000001</v>
      </c>
      <c r="J61" s="18">
        <v>187.48099999999999</v>
      </c>
      <c r="K61" s="18">
        <v>1.1930000000000001</v>
      </c>
      <c r="L61" s="18">
        <v>2.3860000000000001</v>
      </c>
      <c r="M61" s="70">
        <v>191.06</v>
      </c>
      <c r="N61" s="18" t="s">
        <v>194</v>
      </c>
      <c r="P61" s="18">
        <f t="shared" si="12"/>
        <v>119.3</v>
      </c>
      <c r="Q61" s="18">
        <f t="shared" si="4"/>
        <v>2.5</v>
      </c>
      <c r="R61" s="36" t="str">
        <f t="shared" si="5"/>
        <v/>
      </c>
      <c r="S61" s="36">
        <f t="shared" si="6"/>
        <v>29825</v>
      </c>
      <c r="T61" s="38">
        <f t="shared" si="0"/>
        <v>-29825</v>
      </c>
      <c r="U61" s="40">
        <f t="shared" si="13"/>
        <v>2004011</v>
      </c>
      <c r="V61" s="18">
        <f t="shared" si="7"/>
        <v>25000</v>
      </c>
      <c r="W61" s="18">
        <f t="shared" si="8"/>
        <v>0</v>
      </c>
      <c r="AG61" s="18">
        <f t="shared" si="1"/>
        <v>1</v>
      </c>
      <c r="AH61" s="18">
        <f t="shared" si="2"/>
        <v>0</v>
      </c>
      <c r="AI61" s="18">
        <f t="shared" si="9"/>
        <v>0</v>
      </c>
      <c r="AJ61" s="18">
        <f t="shared" si="10"/>
        <v>1</v>
      </c>
      <c r="AK61" s="18">
        <f t="shared" si="11"/>
        <v>0</v>
      </c>
    </row>
    <row r="62" spans="1:37" ht="20.100000000000001" customHeight="1">
      <c r="A62" s="33">
        <v>58</v>
      </c>
      <c r="B62" s="18" t="s">
        <v>84</v>
      </c>
      <c r="C62" s="18" t="s">
        <v>84</v>
      </c>
      <c r="D62" s="30" t="s">
        <v>152</v>
      </c>
      <c r="E62" s="55">
        <v>0.33333333333333331</v>
      </c>
      <c r="F62" s="18">
        <v>186.87200000000001</v>
      </c>
      <c r="G62" s="18">
        <v>186.27099999999999</v>
      </c>
      <c r="H62" s="18">
        <v>2</v>
      </c>
      <c r="I62" s="18">
        <v>186.892</v>
      </c>
      <c r="J62" s="18">
        <v>186.251</v>
      </c>
      <c r="K62" s="18">
        <v>0.64</v>
      </c>
      <c r="L62" s="18">
        <v>1.28</v>
      </c>
      <c r="M62" s="70">
        <v>188.172</v>
      </c>
      <c r="N62" s="18" t="s">
        <v>204</v>
      </c>
      <c r="O62" s="18">
        <f t="shared" si="3"/>
        <v>128</v>
      </c>
      <c r="Q62" s="18">
        <f t="shared" si="4"/>
        <v>4.5999999999999996</v>
      </c>
      <c r="R62" s="36">
        <f t="shared" si="5"/>
        <v>58880</v>
      </c>
      <c r="S62" s="36" t="str">
        <f t="shared" si="6"/>
        <v/>
      </c>
      <c r="T62" s="38">
        <f t="shared" si="0"/>
        <v>58880</v>
      </c>
      <c r="U62" s="40">
        <f t="shared" si="13"/>
        <v>2062891</v>
      </c>
      <c r="V62" s="18">
        <f t="shared" si="7"/>
        <v>46000</v>
      </c>
      <c r="W62" s="18">
        <f t="shared" si="8"/>
        <v>1</v>
      </c>
      <c r="AG62" s="18">
        <f t="shared" si="1"/>
        <v>1</v>
      </c>
      <c r="AH62" s="18">
        <f t="shared" si="2"/>
        <v>0</v>
      </c>
      <c r="AI62" s="18">
        <f t="shared" si="9"/>
        <v>1</v>
      </c>
      <c r="AJ62" s="18">
        <f t="shared" si="10"/>
        <v>0</v>
      </c>
      <c r="AK62" s="18">
        <f t="shared" si="11"/>
        <v>0</v>
      </c>
    </row>
    <row r="63" spans="1:37" ht="20.100000000000001" customHeight="1">
      <c r="A63" s="33">
        <v>59</v>
      </c>
      <c r="B63" s="18" t="s">
        <v>84</v>
      </c>
      <c r="C63" s="18" t="s">
        <v>84</v>
      </c>
      <c r="D63" s="30" t="s">
        <v>153</v>
      </c>
      <c r="E63" s="55">
        <v>0.5</v>
      </c>
      <c r="F63" s="18">
        <v>186.29</v>
      </c>
      <c r="G63" s="18">
        <v>185.51599999999999</v>
      </c>
      <c r="H63" s="18">
        <v>2</v>
      </c>
      <c r="I63" s="18">
        <v>186.31</v>
      </c>
      <c r="J63" s="18">
        <v>185.49600000000001</v>
      </c>
      <c r="K63" s="18">
        <v>0.81299999999999994</v>
      </c>
      <c r="L63" s="18">
        <v>1.6259999999999999</v>
      </c>
      <c r="M63" s="70">
        <v>187.93600000000001</v>
      </c>
      <c r="N63" s="18" t="s">
        <v>204</v>
      </c>
      <c r="O63" s="18">
        <f t="shared" si="3"/>
        <v>162.6</v>
      </c>
      <c r="Q63" s="18">
        <f t="shared" si="4"/>
        <v>3.6</v>
      </c>
      <c r="R63" s="36">
        <f t="shared" si="5"/>
        <v>58536</v>
      </c>
      <c r="S63" s="36" t="str">
        <f t="shared" si="6"/>
        <v/>
      </c>
      <c r="T63" s="38">
        <f t="shared" si="0"/>
        <v>58536</v>
      </c>
      <c r="U63" s="40">
        <f t="shared" si="13"/>
        <v>2121427</v>
      </c>
      <c r="V63" s="18">
        <f t="shared" si="7"/>
        <v>36000</v>
      </c>
      <c r="W63" s="18">
        <f t="shared" si="8"/>
        <v>1</v>
      </c>
      <c r="AG63" s="18">
        <f t="shared" si="1"/>
        <v>1</v>
      </c>
      <c r="AH63" s="18">
        <f t="shared" si="2"/>
        <v>0</v>
      </c>
      <c r="AI63" s="18">
        <f t="shared" si="9"/>
        <v>1</v>
      </c>
      <c r="AJ63" s="18">
        <f t="shared" si="10"/>
        <v>0</v>
      </c>
      <c r="AK63" s="18">
        <f t="shared" si="11"/>
        <v>0</v>
      </c>
    </row>
    <row r="64" spans="1:37" ht="20.100000000000001" customHeight="1">
      <c r="A64" s="33">
        <v>60</v>
      </c>
      <c r="B64" s="18" t="s">
        <v>84</v>
      </c>
      <c r="C64" s="18" t="s">
        <v>84</v>
      </c>
      <c r="D64" s="30" t="s">
        <v>154</v>
      </c>
      <c r="E64" s="55">
        <v>0.16666666666666666</v>
      </c>
      <c r="F64" s="18">
        <v>184.77699999999999</v>
      </c>
      <c r="G64" s="18">
        <v>184.232</v>
      </c>
      <c r="H64" s="18">
        <v>2</v>
      </c>
      <c r="I64" s="58">
        <v>184.797</v>
      </c>
      <c r="J64" s="18">
        <v>184.21199999999999</v>
      </c>
      <c r="K64" s="18">
        <v>0.58499999999999996</v>
      </c>
      <c r="L64" s="18">
        <v>1.17</v>
      </c>
      <c r="M64" s="70">
        <v>185.96700000000001</v>
      </c>
      <c r="N64" s="18" t="s">
        <v>204</v>
      </c>
      <c r="O64" s="18">
        <f t="shared" si="3"/>
        <v>117</v>
      </c>
      <c r="Q64" s="18">
        <f t="shared" si="4"/>
        <v>5.0999999999999996</v>
      </c>
      <c r="R64" s="36">
        <f t="shared" si="5"/>
        <v>59670</v>
      </c>
      <c r="S64" s="36" t="str">
        <f t="shared" si="6"/>
        <v/>
      </c>
      <c r="T64" s="38">
        <f t="shared" si="0"/>
        <v>59670</v>
      </c>
      <c r="U64" s="40">
        <f t="shared" si="13"/>
        <v>2181097</v>
      </c>
      <c r="V64" s="18">
        <f t="shared" si="7"/>
        <v>51000</v>
      </c>
      <c r="W64" s="18">
        <f t="shared" si="8"/>
        <v>1</v>
      </c>
      <c r="AG64" s="18">
        <f t="shared" si="1"/>
        <v>1</v>
      </c>
      <c r="AH64" s="18">
        <f t="shared" si="2"/>
        <v>0</v>
      </c>
      <c r="AI64" s="18">
        <f t="shared" si="9"/>
        <v>1</v>
      </c>
      <c r="AJ64" s="18">
        <f t="shared" si="10"/>
        <v>0</v>
      </c>
      <c r="AK64" s="18">
        <f t="shared" si="11"/>
        <v>0</v>
      </c>
    </row>
    <row r="65" spans="1:37" ht="20.100000000000001" customHeight="1">
      <c r="A65" s="33">
        <v>61</v>
      </c>
      <c r="B65" s="18" t="s">
        <v>83</v>
      </c>
      <c r="C65" s="18" t="s">
        <v>83</v>
      </c>
      <c r="D65" s="30" t="s">
        <v>155</v>
      </c>
      <c r="E65" s="55">
        <v>0.66666666666666663</v>
      </c>
      <c r="F65" s="18">
        <v>181.8</v>
      </c>
      <c r="G65" s="18">
        <v>182.501</v>
      </c>
      <c r="H65" s="18">
        <v>2</v>
      </c>
      <c r="I65" s="58">
        <v>181.78</v>
      </c>
      <c r="J65" s="18">
        <v>182.52099999999999</v>
      </c>
      <c r="K65" s="18">
        <v>0.74</v>
      </c>
      <c r="L65" s="18">
        <v>1.48</v>
      </c>
      <c r="M65" s="70">
        <v>180.3</v>
      </c>
      <c r="N65" s="18" t="s">
        <v>194</v>
      </c>
      <c r="P65" s="18">
        <f t="shared" si="12"/>
        <v>74</v>
      </c>
      <c r="Q65" s="18">
        <f t="shared" si="4"/>
        <v>4</v>
      </c>
      <c r="R65" s="36" t="str">
        <f t="shared" si="5"/>
        <v/>
      </c>
      <c r="S65" s="36">
        <f t="shared" si="6"/>
        <v>29600</v>
      </c>
      <c r="T65" s="38">
        <f t="shared" si="0"/>
        <v>-29600</v>
      </c>
      <c r="U65" s="40">
        <f t="shared" si="13"/>
        <v>2151497</v>
      </c>
      <c r="V65" s="18">
        <f t="shared" si="7"/>
        <v>40000</v>
      </c>
      <c r="W65" s="18">
        <f t="shared" si="8"/>
        <v>0</v>
      </c>
      <c r="AG65" s="18">
        <f t="shared" si="1"/>
        <v>0</v>
      </c>
      <c r="AH65" s="18">
        <f t="shared" si="2"/>
        <v>1</v>
      </c>
      <c r="AI65" s="18">
        <f t="shared" si="9"/>
        <v>0</v>
      </c>
      <c r="AJ65" s="18">
        <f t="shared" si="10"/>
        <v>1</v>
      </c>
      <c r="AK65" s="18">
        <f t="shared" si="11"/>
        <v>0</v>
      </c>
    </row>
    <row r="66" spans="1:37" ht="20.100000000000001" customHeight="1">
      <c r="A66" s="33">
        <v>62</v>
      </c>
      <c r="B66" s="18" t="s">
        <v>83</v>
      </c>
      <c r="C66" s="18" t="s">
        <v>83</v>
      </c>
      <c r="D66" s="30" t="s">
        <v>156</v>
      </c>
      <c r="E66" s="55">
        <v>0.33333333333333331</v>
      </c>
      <c r="F66" s="18">
        <v>181.96</v>
      </c>
      <c r="G66" s="18">
        <v>182.78100000000001</v>
      </c>
      <c r="H66" s="18">
        <v>2</v>
      </c>
      <c r="I66" s="58">
        <v>181.94</v>
      </c>
      <c r="J66" s="18">
        <v>182.80099999999999</v>
      </c>
      <c r="K66" s="18">
        <v>0.86</v>
      </c>
      <c r="L66" s="18">
        <v>1.72</v>
      </c>
      <c r="M66" s="70">
        <v>180.22</v>
      </c>
      <c r="N66" s="18" t="s">
        <v>194</v>
      </c>
      <c r="P66" s="18">
        <f t="shared" si="12"/>
        <v>86</v>
      </c>
      <c r="Q66" s="18">
        <f t="shared" si="4"/>
        <v>3.4</v>
      </c>
      <c r="R66" s="36" t="str">
        <f t="shared" si="5"/>
        <v/>
      </c>
      <c r="S66" s="36">
        <f t="shared" si="6"/>
        <v>29240</v>
      </c>
      <c r="T66" s="38">
        <f t="shared" si="0"/>
        <v>-29240</v>
      </c>
      <c r="U66" s="40">
        <f t="shared" si="13"/>
        <v>2122257</v>
      </c>
      <c r="V66" s="18">
        <f t="shared" si="7"/>
        <v>34000</v>
      </c>
      <c r="W66" s="18">
        <f t="shared" si="8"/>
        <v>0</v>
      </c>
      <c r="AG66" s="18">
        <f t="shared" si="1"/>
        <v>0</v>
      </c>
      <c r="AH66" s="18">
        <f t="shared" si="2"/>
        <v>1</v>
      </c>
      <c r="AI66" s="18">
        <f t="shared" si="9"/>
        <v>0</v>
      </c>
      <c r="AJ66" s="18">
        <f t="shared" si="10"/>
        <v>1</v>
      </c>
      <c r="AK66" s="18">
        <f t="shared" si="11"/>
        <v>0</v>
      </c>
    </row>
    <row r="67" spans="1:37" ht="20.100000000000001" customHeight="1">
      <c r="A67" s="33">
        <v>63</v>
      </c>
      <c r="B67" s="18" t="s">
        <v>84</v>
      </c>
      <c r="C67" s="18" t="s">
        <v>84</v>
      </c>
      <c r="D67" s="30" t="s">
        <v>157</v>
      </c>
      <c r="E67" s="55">
        <v>0.16666666666666666</v>
      </c>
      <c r="F67" s="18">
        <v>182.66399999999999</v>
      </c>
      <c r="G67" s="18">
        <v>181.85300000000001</v>
      </c>
      <c r="H67" s="18">
        <v>2</v>
      </c>
      <c r="I67" s="18">
        <v>182.684</v>
      </c>
      <c r="J67" s="18">
        <v>181.833</v>
      </c>
      <c r="K67" s="18">
        <v>0.85</v>
      </c>
      <c r="L67" s="18">
        <v>1.7</v>
      </c>
      <c r="M67" s="70">
        <v>184.38399999999999</v>
      </c>
      <c r="N67" s="18" t="s">
        <v>204</v>
      </c>
      <c r="O67" s="18">
        <f t="shared" si="3"/>
        <v>170</v>
      </c>
      <c r="Q67" s="18">
        <f t="shared" si="4"/>
        <v>3.5</v>
      </c>
      <c r="R67" s="36">
        <f t="shared" si="5"/>
        <v>59500</v>
      </c>
      <c r="S67" s="36" t="str">
        <f t="shared" si="6"/>
        <v/>
      </c>
      <c r="T67" s="38">
        <f t="shared" si="0"/>
        <v>59500</v>
      </c>
      <c r="U67" s="40">
        <f t="shared" si="13"/>
        <v>2181757</v>
      </c>
      <c r="V67" s="18">
        <f t="shared" si="7"/>
        <v>35000</v>
      </c>
      <c r="W67" s="18">
        <f t="shared" si="8"/>
        <v>1</v>
      </c>
      <c r="AG67" s="18">
        <f t="shared" si="1"/>
        <v>1</v>
      </c>
      <c r="AH67" s="18">
        <f t="shared" si="2"/>
        <v>0</v>
      </c>
      <c r="AI67" s="18">
        <f t="shared" si="9"/>
        <v>1</v>
      </c>
      <c r="AJ67" s="18">
        <f t="shared" si="10"/>
        <v>0</v>
      </c>
      <c r="AK67" s="18">
        <f t="shared" si="11"/>
        <v>0</v>
      </c>
    </row>
    <row r="68" spans="1:37" ht="20.100000000000001" customHeight="1">
      <c r="A68" s="33">
        <v>64</v>
      </c>
      <c r="B68" s="18" t="s">
        <v>84</v>
      </c>
      <c r="C68" s="18" t="s">
        <v>84</v>
      </c>
      <c r="D68" s="30" t="s">
        <v>158</v>
      </c>
      <c r="E68" s="55">
        <v>0.5</v>
      </c>
      <c r="F68" s="18">
        <v>174.41300000000001</v>
      </c>
      <c r="G68" s="18">
        <v>173.7</v>
      </c>
      <c r="H68" s="18">
        <v>2</v>
      </c>
      <c r="I68" s="18">
        <v>174.43299999999999</v>
      </c>
      <c r="J68" s="18">
        <v>173.68</v>
      </c>
      <c r="K68" s="18">
        <v>0.752</v>
      </c>
      <c r="L68" s="18">
        <v>1.504</v>
      </c>
      <c r="M68" s="70">
        <v>175.93700000000001</v>
      </c>
      <c r="N68" s="18" t="s">
        <v>204</v>
      </c>
      <c r="O68" s="18">
        <f t="shared" si="3"/>
        <v>150.4</v>
      </c>
      <c r="Q68" s="18">
        <f t="shared" si="4"/>
        <v>3.9</v>
      </c>
      <c r="R68" s="36">
        <f t="shared" si="5"/>
        <v>58656</v>
      </c>
      <c r="S68" s="36" t="str">
        <f t="shared" si="6"/>
        <v/>
      </c>
      <c r="T68" s="38">
        <f t="shared" si="0"/>
        <v>58656</v>
      </c>
      <c r="U68" s="40">
        <f t="shared" si="13"/>
        <v>2240413</v>
      </c>
      <c r="V68" s="18">
        <f t="shared" si="7"/>
        <v>39000</v>
      </c>
      <c r="W68" s="18">
        <f t="shared" si="8"/>
        <v>1</v>
      </c>
      <c r="AG68" s="18">
        <f t="shared" si="1"/>
        <v>1</v>
      </c>
      <c r="AH68" s="18">
        <f t="shared" si="2"/>
        <v>0</v>
      </c>
      <c r="AI68" s="18">
        <f t="shared" si="9"/>
        <v>1</v>
      </c>
      <c r="AJ68" s="18">
        <f t="shared" si="10"/>
        <v>0</v>
      </c>
      <c r="AK68" s="18">
        <f t="shared" si="11"/>
        <v>0</v>
      </c>
    </row>
    <row r="69" spans="1:37" ht="20.100000000000001" customHeight="1">
      <c r="A69" s="33">
        <v>65</v>
      </c>
      <c r="B69" s="18" t="s">
        <v>84</v>
      </c>
      <c r="C69" s="18" t="s">
        <v>84</v>
      </c>
      <c r="D69" s="30" t="s">
        <v>100</v>
      </c>
      <c r="E69" s="55">
        <v>0.5</v>
      </c>
      <c r="F69" s="18">
        <v>172.85900000000001</v>
      </c>
      <c r="G69" s="18">
        <v>171.96700000000001</v>
      </c>
      <c r="H69" s="18">
        <v>2</v>
      </c>
      <c r="I69" s="18">
        <v>172.87899999999999</v>
      </c>
      <c r="J69" s="18">
        <v>171.947</v>
      </c>
      <c r="K69" s="18">
        <v>0.93100000000000005</v>
      </c>
      <c r="L69" s="18">
        <v>1.8620000000000001</v>
      </c>
      <c r="M69" s="70">
        <v>174.74100000000001</v>
      </c>
      <c r="N69" s="18" t="s">
        <v>204</v>
      </c>
      <c r="O69" s="18">
        <f t="shared" si="3"/>
        <v>186.2</v>
      </c>
      <c r="Q69" s="18">
        <f t="shared" si="4"/>
        <v>3.2</v>
      </c>
      <c r="R69" s="36">
        <f t="shared" si="5"/>
        <v>59584</v>
      </c>
      <c r="S69" s="36" t="str">
        <f t="shared" si="6"/>
        <v/>
      </c>
      <c r="T69" s="38">
        <f t="shared" ref="T69:T104" si="14">IF(W69=1,R69,S69*-1)</f>
        <v>59584</v>
      </c>
      <c r="U69" s="40">
        <f t="shared" si="13"/>
        <v>2299997</v>
      </c>
      <c r="V69" s="18">
        <f t="shared" si="7"/>
        <v>32000</v>
      </c>
      <c r="W69" s="18">
        <f t="shared" si="8"/>
        <v>1</v>
      </c>
      <c r="AG69" s="18">
        <f t="shared" ref="AG69:AG104" si="15">IF(C69="B",1,0)</f>
        <v>1</v>
      </c>
      <c r="AH69" s="18">
        <f t="shared" ref="AH69:AH104" si="16">IF(C69="S",1,0)</f>
        <v>0</v>
      </c>
      <c r="AI69" s="18">
        <f t="shared" si="9"/>
        <v>1</v>
      </c>
      <c r="AJ69" s="18">
        <f t="shared" si="10"/>
        <v>0</v>
      </c>
      <c r="AK69" s="18">
        <f t="shared" si="11"/>
        <v>0</v>
      </c>
    </row>
    <row r="70" spans="1:37" ht="20.100000000000001" customHeight="1">
      <c r="A70" s="33">
        <v>66</v>
      </c>
      <c r="B70" s="18" t="s">
        <v>83</v>
      </c>
      <c r="C70" s="18" t="s">
        <v>84</v>
      </c>
      <c r="D70" s="30" t="s">
        <v>159</v>
      </c>
      <c r="E70" s="55">
        <v>0.33333333333333331</v>
      </c>
      <c r="F70" s="18">
        <v>171.58199999999999</v>
      </c>
      <c r="G70" s="18">
        <v>170.19300000000001</v>
      </c>
      <c r="H70" s="18">
        <v>2</v>
      </c>
      <c r="I70" s="18">
        <v>171.602</v>
      </c>
      <c r="J70" s="18">
        <v>170.173</v>
      </c>
      <c r="K70" s="18">
        <v>1.429</v>
      </c>
      <c r="L70" s="18">
        <v>2.8580000000000001</v>
      </c>
      <c r="M70" s="70">
        <v>174.46</v>
      </c>
      <c r="N70" s="18" t="s">
        <v>204</v>
      </c>
      <c r="O70" s="18">
        <f t="shared" ref="O70:O107" si="17">ROUNDDOWN(L70*100,3)</f>
        <v>285.8</v>
      </c>
      <c r="Q70" s="18">
        <f t="shared" ref="Q70:Q108" si="18">ROUNDDOWN(V70/10000,1)</f>
        <v>2</v>
      </c>
      <c r="R70" s="36">
        <f t="shared" ref="R70:R107" si="19">IF(N70="○",ROUNDDOWN(L70*V70*$T$1,0),"")</f>
        <v>57160</v>
      </c>
      <c r="S70" s="36" t="str">
        <f t="shared" ref="S70:S107" si="20">IF(N70="X",ROUNDDOWN(K70*V70*$T$1,0),"")</f>
        <v/>
      </c>
      <c r="T70" s="38">
        <f t="shared" si="14"/>
        <v>57160</v>
      </c>
      <c r="U70" s="40">
        <f t="shared" si="13"/>
        <v>2357157</v>
      </c>
      <c r="V70" s="18">
        <f t="shared" ref="V70:V108" si="21">ROUNDDOWN(((($T$2*$V$4)/(K70*10000))*10000)/$T$1,-3)</f>
        <v>20000</v>
      </c>
      <c r="W70" s="18">
        <f t="shared" ref="W70:W108" si="22">IF(O70&gt;1,1,0)</f>
        <v>1</v>
      </c>
      <c r="AG70" s="18">
        <f t="shared" si="15"/>
        <v>1</v>
      </c>
      <c r="AH70" s="18">
        <f t="shared" si="16"/>
        <v>0</v>
      </c>
      <c r="AI70" s="18">
        <f t="shared" ref="AI70:AI104" si="23">IF(N70="○",1,0)</f>
        <v>1</v>
      </c>
      <c r="AJ70" s="18">
        <f t="shared" ref="AJ70:AJ104" si="24">IF(N70="X",1,0)</f>
        <v>0</v>
      </c>
      <c r="AK70" s="18">
        <f t="shared" ref="AK70:AK104" si="25">IF(N70="C",1,0)</f>
        <v>0</v>
      </c>
    </row>
    <row r="71" spans="1:37" ht="20.100000000000001" customHeight="1">
      <c r="A71" s="33">
        <v>67</v>
      </c>
      <c r="B71" s="18" t="s">
        <v>83</v>
      </c>
      <c r="C71" s="18" t="s">
        <v>83</v>
      </c>
      <c r="D71" s="19" t="s">
        <v>160</v>
      </c>
      <c r="E71" s="55">
        <v>0.33333333333333331</v>
      </c>
      <c r="F71" s="18">
        <v>170.714</v>
      </c>
      <c r="G71" s="18">
        <v>172.3</v>
      </c>
      <c r="H71" s="18">
        <v>2</v>
      </c>
      <c r="I71" s="58">
        <v>170.69399999999999</v>
      </c>
      <c r="J71" s="18">
        <v>172.32</v>
      </c>
      <c r="K71" s="18">
        <v>1.6259999999999999</v>
      </c>
      <c r="L71" s="18">
        <v>3.2519999999999998</v>
      </c>
      <c r="M71" s="70">
        <v>167.44200000000001</v>
      </c>
      <c r="N71" s="18" t="s">
        <v>194</v>
      </c>
      <c r="P71" s="18">
        <f t="shared" ref="P70:P107" si="26">ROUNDDOWN(K71*100,3)</f>
        <v>162.6</v>
      </c>
      <c r="Q71" s="18">
        <f t="shared" si="18"/>
        <v>1.8</v>
      </c>
      <c r="R71" s="36" t="str">
        <f t="shared" si="19"/>
        <v/>
      </c>
      <c r="S71" s="36">
        <f t="shared" si="20"/>
        <v>29268</v>
      </c>
      <c r="T71" s="38">
        <f t="shared" si="14"/>
        <v>-29268</v>
      </c>
      <c r="U71" s="40">
        <f t="shared" si="13"/>
        <v>2327889</v>
      </c>
      <c r="V71" s="18">
        <f t="shared" si="21"/>
        <v>18000</v>
      </c>
      <c r="W71" s="18">
        <f t="shared" si="22"/>
        <v>0</v>
      </c>
      <c r="AG71" s="18">
        <f t="shared" si="15"/>
        <v>0</v>
      </c>
      <c r="AH71" s="18">
        <f t="shared" si="16"/>
        <v>1</v>
      </c>
      <c r="AI71" s="18">
        <f t="shared" si="23"/>
        <v>0</v>
      </c>
      <c r="AJ71" s="18">
        <f t="shared" si="24"/>
        <v>1</v>
      </c>
      <c r="AK71" s="18">
        <f t="shared" si="25"/>
        <v>0</v>
      </c>
    </row>
    <row r="72" spans="1:37" ht="20.100000000000001" customHeight="1">
      <c r="A72" s="33">
        <v>68</v>
      </c>
      <c r="B72" s="18" t="s">
        <v>83</v>
      </c>
      <c r="C72" s="18" t="s">
        <v>83</v>
      </c>
      <c r="D72" s="19" t="s">
        <v>161</v>
      </c>
      <c r="E72" s="55">
        <v>0.83333333333333337</v>
      </c>
      <c r="F72" s="18">
        <v>171.70699999999999</v>
      </c>
      <c r="G72" s="18">
        <v>172.607</v>
      </c>
      <c r="H72" s="18">
        <v>2</v>
      </c>
      <c r="I72" s="18">
        <v>171.68700000000001</v>
      </c>
      <c r="J72" s="18">
        <v>172.62700000000001</v>
      </c>
      <c r="K72" s="18">
        <v>0.93899999999999995</v>
      </c>
      <c r="L72" s="18">
        <v>1.8779999999999999</v>
      </c>
      <c r="M72" s="70">
        <v>169.809</v>
      </c>
      <c r="N72" s="18" t="s">
        <v>204</v>
      </c>
      <c r="O72" s="18">
        <f t="shared" si="17"/>
        <v>187.8</v>
      </c>
      <c r="Q72" s="18">
        <f t="shared" si="18"/>
        <v>3.1</v>
      </c>
      <c r="R72" s="36">
        <f t="shared" si="19"/>
        <v>58218</v>
      </c>
      <c r="S72" s="36" t="str">
        <f t="shared" si="20"/>
        <v/>
      </c>
      <c r="T72" s="38">
        <f t="shared" si="14"/>
        <v>58218</v>
      </c>
      <c r="U72" s="40">
        <f t="shared" si="13"/>
        <v>2386107</v>
      </c>
      <c r="V72" s="18">
        <f t="shared" si="21"/>
        <v>31000</v>
      </c>
      <c r="W72" s="18">
        <f t="shared" si="22"/>
        <v>1</v>
      </c>
      <c r="AG72" s="18">
        <f t="shared" si="15"/>
        <v>0</v>
      </c>
      <c r="AH72" s="18">
        <f t="shared" si="16"/>
        <v>1</v>
      </c>
      <c r="AI72" s="18">
        <f t="shared" si="23"/>
        <v>1</v>
      </c>
      <c r="AJ72" s="18">
        <f t="shared" si="24"/>
        <v>0</v>
      </c>
      <c r="AK72" s="18">
        <f t="shared" si="25"/>
        <v>0</v>
      </c>
    </row>
    <row r="73" spans="1:37" ht="20.100000000000001" customHeight="1">
      <c r="A73" s="33">
        <v>69</v>
      </c>
      <c r="B73" s="18" t="s">
        <v>83</v>
      </c>
      <c r="C73" s="18" t="s">
        <v>83</v>
      </c>
      <c r="D73" s="19" t="s">
        <v>162</v>
      </c>
      <c r="E73" s="55">
        <v>0.5</v>
      </c>
      <c r="F73" s="18">
        <v>174.30600000000001</v>
      </c>
      <c r="G73" s="18">
        <v>174.89699999999999</v>
      </c>
      <c r="H73" s="18">
        <v>2</v>
      </c>
      <c r="I73" s="18">
        <v>174.286</v>
      </c>
      <c r="J73" s="18">
        <v>174.917</v>
      </c>
      <c r="K73" s="18">
        <v>0.63100000000000001</v>
      </c>
      <c r="L73" s="18">
        <v>1.262</v>
      </c>
      <c r="M73" s="70">
        <v>173.024</v>
      </c>
      <c r="N73" s="18" t="s">
        <v>204</v>
      </c>
      <c r="O73" s="18">
        <f t="shared" si="17"/>
        <v>126.2</v>
      </c>
      <c r="Q73" s="18">
        <f t="shared" si="18"/>
        <v>4.7</v>
      </c>
      <c r="R73" s="36">
        <f t="shared" si="19"/>
        <v>59314</v>
      </c>
      <c r="S73" s="36" t="str">
        <f t="shared" si="20"/>
        <v/>
      </c>
      <c r="T73" s="38">
        <f t="shared" si="14"/>
        <v>59314</v>
      </c>
      <c r="U73" s="40">
        <f t="shared" ref="U73:U104" si="27">U72+T73</f>
        <v>2445421</v>
      </c>
      <c r="V73" s="18">
        <f t="shared" si="21"/>
        <v>47000</v>
      </c>
      <c r="W73" s="18">
        <f t="shared" si="22"/>
        <v>1</v>
      </c>
      <c r="AG73" s="18">
        <f t="shared" si="15"/>
        <v>0</v>
      </c>
      <c r="AH73" s="18">
        <f t="shared" si="16"/>
        <v>1</v>
      </c>
      <c r="AI73" s="18">
        <f t="shared" si="23"/>
        <v>1</v>
      </c>
      <c r="AJ73" s="18">
        <f t="shared" si="24"/>
        <v>0</v>
      </c>
      <c r="AK73" s="18">
        <f t="shared" si="25"/>
        <v>0</v>
      </c>
    </row>
    <row r="74" spans="1:37" ht="20.100000000000001" customHeight="1">
      <c r="A74" s="33">
        <v>70</v>
      </c>
      <c r="B74" s="18" t="s">
        <v>83</v>
      </c>
      <c r="C74" s="18" t="s">
        <v>83</v>
      </c>
      <c r="D74" s="30" t="s">
        <v>163</v>
      </c>
      <c r="E74" s="55">
        <v>0.66666666666666663</v>
      </c>
      <c r="F74" s="18">
        <v>176.83799999999999</v>
      </c>
      <c r="G74" s="18">
        <v>177.82599999999999</v>
      </c>
      <c r="H74" s="18">
        <v>2</v>
      </c>
      <c r="I74" s="18">
        <v>176.81800000000001</v>
      </c>
      <c r="J74" s="18">
        <v>177.846</v>
      </c>
      <c r="K74" s="18">
        <v>1.0269999999999999</v>
      </c>
      <c r="L74" s="18">
        <v>2.0539999999999998</v>
      </c>
      <c r="M74" s="70">
        <v>174.76400000000001</v>
      </c>
      <c r="N74" s="18" t="s">
        <v>204</v>
      </c>
      <c r="O74" s="18">
        <f t="shared" si="17"/>
        <v>205.4</v>
      </c>
      <c r="Q74" s="18">
        <f t="shared" si="18"/>
        <v>2.9</v>
      </c>
      <c r="R74" s="36">
        <f t="shared" si="19"/>
        <v>59566</v>
      </c>
      <c r="S74" s="36" t="str">
        <f t="shared" si="20"/>
        <v/>
      </c>
      <c r="T74" s="38">
        <f t="shared" si="14"/>
        <v>59566</v>
      </c>
      <c r="U74" s="40">
        <f t="shared" si="27"/>
        <v>2504987</v>
      </c>
      <c r="V74" s="18">
        <f t="shared" si="21"/>
        <v>29000</v>
      </c>
      <c r="W74" s="18">
        <f t="shared" si="22"/>
        <v>1</v>
      </c>
      <c r="AG74" s="18">
        <f t="shared" si="15"/>
        <v>0</v>
      </c>
      <c r="AH74" s="18">
        <f t="shared" si="16"/>
        <v>1</v>
      </c>
      <c r="AI74" s="18">
        <f t="shared" si="23"/>
        <v>1</v>
      </c>
      <c r="AJ74" s="18">
        <f t="shared" si="24"/>
        <v>0</v>
      </c>
      <c r="AK74" s="18">
        <f t="shared" si="25"/>
        <v>0</v>
      </c>
    </row>
    <row r="75" spans="1:37" ht="20.100000000000001" customHeight="1">
      <c r="A75" s="33">
        <v>71</v>
      </c>
      <c r="B75" s="18" t="s">
        <v>83</v>
      </c>
      <c r="C75" s="18" t="s">
        <v>84</v>
      </c>
      <c r="D75" s="30" t="s">
        <v>164</v>
      </c>
      <c r="E75" s="55">
        <v>0</v>
      </c>
      <c r="F75" s="18">
        <v>171.29599999999999</v>
      </c>
      <c r="G75" s="18">
        <v>170.96700000000001</v>
      </c>
      <c r="H75" s="18">
        <v>2</v>
      </c>
      <c r="I75" s="18">
        <v>171.316</v>
      </c>
      <c r="J75" s="18">
        <v>170.947</v>
      </c>
      <c r="K75" s="18">
        <v>0.36899999999999999</v>
      </c>
      <c r="L75" s="18">
        <v>0.73799999999999999</v>
      </c>
      <c r="M75" s="70">
        <v>172.054</v>
      </c>
      <c r="N75" s="18" t="s">
        <v>204</v>
      </c>
      <c r="O75" s="18">
        <f t="shared" si="17"/>
        <v>73.8</v>
      </c>
      <c r="Q75" s="18">
        <f t="shared" si="18"/>
        <v>8.1</v>
      </c>
      <c r="R75" s="36">
        <f t="shared" si="19"/>
        <v>59778</v>
      </c>
      <c r="S75" s="36" t="str">
        <f t="shared" si="20"/>
        <v/>
      </c>
      <c r="T75" s="38">
        <f t="shared" si="14"/>
        <v>59778</v>
      </c>
      <c r="U75" s="40">
        <f t="shared" si="27"/>
        <v>2564765</v>
      </c>
      <c r="V75" s="18">
        <f t="shared" si="21"/>
        <v>81000</v>
      </c>
      <c r="W75" s="18">
        <f t="shared" si="22"/>
        <v>1</v>
      </c>
      <c r="AG75" s="18">
        <f t="shared" si="15"/>
        <v>1</v>
      </c>
      <c r="AH75" s="18">
        <f t="shared" si="16"/>
        <v>0</v>
      </c>
      <c r="AI75" s="18">
        <f t="shared" si="23"/>
        <v>1</v>
      </c>
      <c r="AJ75" s="18">
        <f t="shared" si="24"/>
        <v>0</v>
      </c>
      <c r="AK75" s="18">
        <f t="shared" si="25"/>
        <v>0</v>
      </c>
    </row>
    <row r="76" spans="1:37" ht="20.100000000000001" customHeight="1">
      <c r="A76" s="33">
        <v>72</v>
      </c>
      <c r="B76" s="18" t="s">
        <v>83</v>
      </c>
      <c r="C76" s="18" t="s">
        <v>83</v>
      </c>
      <c r="D76" s="30" t="s">
        <v>165</v>
      </c>
      <c r="E76" s="55">
        <v>0.5</v>
      </c>
      <c r="F76" s="18">
        <v>172.12700000000001</v>
      </c>
      <c r="G76" s="18">
        <v>172.77099999999999</v>
      </c>
      <c r="H76" s="18">
        <v>2</v>
      </c>
      <c r="I76" s="18">
        <v>172.107</v>
      </c>
      <c r="J76" s="18">
        <v>172.791</v>
      </c>
      <c r="K76" s="18">
        <v>0.68300000000000005</v>
      </c>
      <c r="L76" s="18">
        <v>1.3660000000000001</v>
      </c>
      <c r="M76" s="70">
        <v>170.74100000000001</v>
      </c>
      <c r="N76" s="18" t="s">
        <v>204</v>
      </c>
      <c r="O76" s="18">
        <f t="shared" si="17"/>
        <v>136.6</v>
      </c>
      <c r="Q76" s="18">
        <f t="shared" si="18"/>
        <v>4.3</v>
      </c>
      <c r="R76" s="36">
        <f t="shared" si="19"/>
        <v>58738</v>
      </c>
      <c r="S76" s="36" t="str">
        <f t="shared" si="20"/>
        <v/>
      </c>
      <c r="T76" s="38">
        <f t="shared" si="14"/>
        <v>58738</v>
      </c>
      <c r="U76" s="40">
        <f t="shared" si="27"/>
        <v>2623503</v>
      </c>
      <c r="V76" s="18">
        <f t="shared" si="21"/>
        <v>43000</v>
      </c>
      <c r="W76" s="18">
        <f t="shared" si="22"/>
        <v>1</v>
      </c>
      <c r="AG76" s="18">
        <f t="shared" si="15"/>
        <v>0</v>
      </c>
      <c r="AH76" s="18">
        <f t="shared" si="16"/>
        <v>1</v>
      </c>
      <c r="AI76" s="18">
        <f t="shared" si="23"/>
        <v>1</v>
      </c>
      <c r="AJ76" s="18">
        <f t="shared" si="24"/>
        <v>0</v>
      </c>
      <c r="AK76" s="18">
        <f t="shared" si="25"/>
        <v>0</v>
      </c>
    </row>
    <row r="77" spans="1:37" ht="20.100000000000001" customHeight="1">
      <c r="A77" s="33">
        <v>73</v>
      </c>
      <c r="B77" s="18" t="s">
        <v>84</v>
      </c>
      <c r="C77" s="52" t="s">
        <v>84</v>
      </c>
      <c r="D77" s="30" t="s">
        <v>166</v>
      </c>
      <c r="E77" s="55">
        <v>0.66666666666666663</v>
      </c>
      <c r="F77" s="18">
        <v>172.62</v>
      </c>
      <c r="G77" s="18">
        <v>171.96600000000001</v>
      </c>
      <c r="H77" s="18">
        <v>2</v>
      </c>
      <c r="I77" s="18">
        <v>172.64</v>
      </c>
      <c r="J77" s="18">
        <v>171.946</v>
      </c>
      <c r="K77" s="18">
        <v>0.69299999999999995</v>
      </c>
      <c r="L77" s="18">
        <v>1.3859999999999999</v>
      </c>
      <c r="M77" s="70">
        <v>174.02600000000001</v>
      </c>
      <c r="N77" s="18" t="s">
        <v>194</v>
      </c>
      <c r="P77" s="18">
        <f t="shared" si="26"/>
        <v>69.3</v>
      </c>
      <c r="Q77" s="18">
        <f t="shared" si="18"/>
        <v>4.3</v>
      </c>
      <c r="R77" s="36" t="str">
        <f t="shared" si="19"/>
        <v/>
      </c>
      <c r="S77" s="36">
        <f t="shared" si="20"/>
        <v>29799</v>
      </c>
      <c r="T77" s="38">
        <f t="shared" si="14"/>
        <v>-29799</v>
      </c>
      <c r="U77" s="40">
        <f t="shared" si="27"/>
        <v>2593704</v>
      </c>
      <c r="V77" s="18">
        <f t="shared" si="21"/>
        <v>43000</v>
      </c>
      <c r="W77" s="18">
        <f t="shared" si="22"/>
        <v>0</v>
      </c>
      <c r="AG77" s="18">
        <f t="shared" si="15"/>
        <v>1</v>
      </c>
      <c r="AH77" s="18">
        <f t="shared" si="16"/>
        <v>0</v>
      </c>
      <c r="AI77" s="18">
        <f t="shared" si="23"/>
        <v>0</v>
      </c>
      <c r="AJ77" s="18">
        <f t="shared" si="24"/>
        <v>1</v>
      </c>
      <c r="AK77" s="18">
        <f t="shared" si="25"/>
        <v>0</v>
      </c>
    </row>
    <row r="78" spans="1:37" ht="20.100000000000001" customHeight="1">
      <c r="A78" s="33">
        <v>74</v>
      </c>
      <c r="B78" s="18" t="s">
        <v>83</v>
      </c>
      <c r="C78" s="52" t="s">
        <v>83</v>
      </c>
      <c r="D78" s="30" t="s">
        <v>167</v>
      </c>
      <c r="E78" s="55">
        <v>0.66666666666666663</v>
      </c>
      <c r="F78" s="18">
        <v>170.42400000000001</v>
      </c>
      <c r="G78" s="18">
        <v>171.41200000000001</v>
      </c>
      <c r="H78" s="18">
        <v>2</v>
      </c>
      <c r="I78" s="58">
        <v>170.404</v>
      </c>
      <c r="J78" s="18">
        <v>171.43199999999999</v>
      </c>
      <c r="K78" s="18">
        <v>1.0269999999999999</v>
      </c>
      <c r="L78" s="18">
        <v>2.0539999999999998</v>
      </c>
      <c r="M78" s="70">
        <v>168.35</v>
      </c>
      <c r="N78" s="18" t="s">
        <v>195</v>
      </c>
      <c r="Q78" s="18">
        <f t="shared" si="18"/>
        <v>2.9</v>
      </c>
      <c r="R78" s="36" t="str">
        <f t="shared" si="19"/>
        <v/>
      </c>
      <c r="S78" s="36" t="str">
        <f t="shared" si="20"/>
        <v/>
      </c>
      <c r="U78" s="40">
        <f t="shared" si="27"/>
        <v>2593704</v>
      </c>
      <c r="V78" s="18">
        <f t="shared" si="21"/>
        <v>29000</v>
      </c>
      <c r="W78" s="18">
        <f t="shared" si="22"/>
        <v>0</v>
      </c>
      <c r="AG78" s="18">
        <f t="shared" si="15"/>
        <v>0</v>
      </c>
      <c r="AH78" s="18">
        <f t="shared" si="16"/>
        <v>1</v>
      </c>
      <c r="AI78" s="18">
        <f t="shared" si="23"/>
        <v>0</v>
      </c>
      <c r="AJ78" s="18">
        <f t="shared" si="24"/>
        <v>0</v>
      </c>
      <c r="AK78" s="18">
        <f t="shared" si="25"/>
        <v>1</v>
      </c>
    </row>
    <row r="79" spans="1:37" ht="20.100000000000001" customHeight="1">
      <c r="A79" s="33">
        <v>75</v>
      </c>
      <c r="B79" s="18" t="s">
        <v>83</v>
      </c>
      <c r="C79" s="52" t="s">
        <v>83</v>
      </c>
      <c r="D79" s="30" t="s">
        <v>86</v>
      </c>
      <c r="E79" s="55">
        <v>0.5</v>
      </c>
      <c r="F79" s="18">
        <v>170.917</v>
      </c>
      <c r="G79" s="18">
        <v>172.56</v>
      </c>
      <c r="H79" s="18">
        <v>2</v>
      </c>
      <c r="I79" s="18">
        <v>170.89699999999999</v>
      </c>
      <c r="J79" s="18">
        <v>172.58</v>
      </c>
      <c r="K79" s="18">
        <v>1.6830000000000001</v>
      </c>
      <c r="L79" s="18">
        <v>3.3660000000000001</v>
      </c>
      <c r="M79" s="70">
        <v>167.53100000000001</v>
      </c>
      <c r="N79" s="18" t="s">
        <v>194</v>
      </c>
      <c r="P79" s="18">
        <f t="shared" si="26"/>
        <v>168.3</v>
      </c>
      <c r="Q79" s="18">
        <f t="shared" si="18"/>
        <v>1.7</v>
      </c>
      <c r="R79" s="36" t="str">
        <f t="shared" si="19"/>
        <v/>
      </c>
      <c r="S79" s="36">
        <f t="shared" si="20"/>
        <v>28611</v>
      </c>
      <c r="T79" s="38">
        <f t="shared" si="14"/>
        <v>-28611</v>
      </c>
      <c r="U79" s="40">
        <f t="shared" si="27"/>
        <v>2565093</v>
      </c>
      <c r="V79" s="18">
        <f t="shared" si="21"/>
        <v>17000</v>
      </c>
      <c r="W79" s="18">
        <f t="shared" si="22"/>
        <v>0</v>
      </c>
      <c r="AG79" s="18">
        <f t="shared" si="15"/>
        <v>0</v>
      </c>
      <c r="AH79" s="18">
        <f t="shared" si="16"/>
        <v>1</v>
      </c>
      <c r="AI79" s="18">
        <f t="shared" si="23"/>
        <v>0</v>
      </c>
      <c r="AJ79" s="18">
        <f t="shared" si="24"/>
        <v>1</v>
      </c>
      <c r="AK79" s="18">
        <f t="shared" si="25"/>
        <v>0</v>
      </c>
    </row>
    <row r="80" spans="1:37" ht="20.100000000000001" customHeight="1">
      <c r="A80" s="33">
        <v>76</v>
      </c>
      <c r="B80" s="18" t="s">
        <v>83</v>
      </c>
      <c r="C80" s="52" t="s">
        <v>84</v>
      </c>
      <c r="D80" s="30" t="s">
        <v>168</v>
      </c>
      <c r="E80" s="55">
        <v>0.66666666666666663</v>
      </c>
      <c r="F80" s="18">
        <v>171.96299999999999</v>
      </c>
      <c r="G80" s="18">
        <v>171.375</v>
      </c>
      <c r="H80" s="18">
        <v>2</v>
      </c>
      <c r="I80" s="18">
        <v>171.983</v>
      </c>
      <c r="J80" s="18">
        <v>171.35499999999999</v>
      </c>
      <c r="K80" s="18">
        <v>0.628</v>
      </c>
      <c r="L80" s="18">
        <v>1.256</v>
      </c>
      <c r="M80" s="70">
        <v>173.239</v>
      </c>
      <c r="N80" s="18" t="s">
        <v>194</v>
      </c>
      <c r="P80" s="18">
        <f t="shared" si="26"/>
        <v>62.8</v>
      </c>
      <c r="Q80" s="18">
        <f t="shared" si="18"/>
        <v>4.7</v>
      </c>
      <c r="R80" s="36" t="str">
        <f t="shared" si="19"/>
        <v/>
      </c>
      <c r="S80" s="36">
        <f t="shared" si="20"/>
        <v>29516</v>
      </c>
      <c r="T80" s="38">
        <f t="shared" si="14"/>
        <v>-29516</v>
      </c>
      <c r="U80" s="40">
        <f t="shared" si="27"/>
        <v>2535577</v>
      </c>
      <c r="V80" s="18">
        <f t="shared" si="21"/>
        <v>47000</v>
      </c>
      <c r="W80" s="18">
        <f t="shared" si="22"/>
        <v>0</v>
      </c>
      <c r="AG80" s="18">
        <f t="shared" si="15"/>
        <v>1</v>
      </c>
      <c r="AH80" s="18">
        <f t="shared" si="16"/>
        <v>0</v>
      </c>
      <c r="AI80" s="18">
        <f t="shared" si="23"/>
        <v>0</v>
      </c>
      <c r="AJ80" s="18">
        <f t="shared" si="24"/>
        <v>1</v>
      </c>
      <c r="AK80" s="18">
        <f t="shared" si="25"/>
        <v>0</v>
      </c>
    </row>
    <row r="81" spans="1:37" ht="20.100000000000001" customHeight="1">
      <c r="A81" s="33">
        <v>77</v>
      </c>
      <c r="B81" s="18" t="s">
        <v>83</v>
      </c>
      <c r="C81" s="52" t="s">
        <v>83</v>
      </c>
      <c r="D81" s="30" t="s">
        <v>169</v>
      </c>
      <c r="E81" s="55">
        <v>0.5</v>
      </c>
      <c r="F81" s="18">
        <v>172.08099999999999</v>
      </c>
      <c r="G81" s="18">
        <v>172.45400000000001</v>
      </c>
      <c r="H81" s="18">
        <v>2</v>
      </c>
      <c r="I81" s="18">
        <v>172.06100000000001</v>
      </c>
      <c r="J81" s="18">
        <v>172.47399999999999</v>
      </c>
      <c r="K81" s="18">
        <v>0.41199999999999998</v>
      </c>
      <c r="L81" s="18">
        <v>0.82399999999999995</v>
      </c>
      <c r="M81" s="70">
        <v>171.23699999999999</v>
      </c>
      <c r="N81" s="18" t="s">
        <v>204</v>
      </c>
      <c r="O81" s="18">
        <f t="shared" si="17"/>
        <v>82.4</v>
      </c>
      <c r="Q81" s="18">
        <f t="shared" si="18"/>
        <v>7.2</v>
      </c>
      <c r="R81" s="36">
        <f t="shared" si="19"/>
        <v>59328</v>
      </c>
      <c r="S81" s="36" t="str">
        <f t="shared" si="20"/>
        <v/>
      </c>
      <c r="T81" s="38">
        <f t="shared" si="14"/>
        <v>59328</v>
      </c>
      <c r="U81" s="40">
        <f t="shared" si="27"/>
        <v>2594905</v>
      </c>
      <c r="V81" s="18">
        <f t="shared" si="21"/>
        <v>72000</v>
      </c>
      <c r="W81" s="18">
        <f t="shared" si="22"/>
        <v>1</v>
      </c>
      <c r="AG81" s="18">
        <f t="shared" si="15"/>
        <v>0</v>
      </c>
      <c r="AH81" s="18">
        <f t="shared" si="16"/>
        <v>1</v>
      </c>
      <c r="AI81" s="18">
        <f t="shared" si="23"/>
        <v>1</v>
      </c>
      <c r="AJ81" s="18">
        <f t="shared" si="24"/>
        <v>0</v>
      </c>
      <c r="AK81" s="18">
        <f t="shared" si="25"/>
        <v>0</v>
      </c>
    </row>
    <row r="82" spans="1:37" ht="20.100000000000001" customHeight="1">
      <c r="A82" s="33">
        <v>78</v>
      </c>
      <c r="B82" s="18" t="s">
        <v>83</v>
      </c>
      <c r="C82" s="52" t="s">
        <v>84</v>
      </c>
      <c r="D82" s="30" t="s">
        <v>170</v>
      </c>
      <c r="E82" s="55">
        <v>0.33333333333333331</v>
      </c>
      <c r="F82" s="18">
        <v>173.245</v>
      </c>
      <c r="G82" s="18">
        <v>172.76900000000001</v>
      </c>
      <c r="H82" s="18">
        <v>2</v>
      </c>
      <c r="I82" s="18">
        <v>173.26499999999999</v>
      </c>
      <c r="J82" s="18">
        <v>172.749</v>
      </c>
      <c r="K82" s="18">
        <v>0.51500000000000001</v>
      </c>
      <c r="L82" s="18">
        <v>1.03</v>
      </c>
      <c r="M82" s="70">
        <v>174.29499999999999</v>
      </c>
      <c r="N82" s="18" t="s">
        <v>194</v>
      </c>
      <c r="P82" s="18">
        <f t="shared" si="26"/>
        <v>51.5</v>
      </c>
      <c r="Q82" s="18">
        <f t="shared" si="18"/>
        <v>5.8</v>
      </c>
      <c r="R82" s="36" t="str">
        <f t="shared" si="19"/>
        <v/>
      </c>
      <c r="S82" s="36">
        <f t="shared" si="20"/>
        <v>29870</v>
      </c>
      <c r="T82" s="38">
        <f t="shared" si="14"/>
        <v>-29870</v>
      </c>
      <c r="U82" s="40">
        <f t="shared" si="27"/>
        <v>2565035</v>
      </c>
      <c r="V82" s="18">
        <f t="shared" si="21"/>
        <v>58000</v>
      </c>
      <c r="W82" s="18">
        <f t="shared" si="22"/>
        <v>0</v>
      </c>
      <c r="AG82" s="18">
        <f t="shared" si="15"/>
        <v>1</v>
      </c>
      <c r="AH82" s="18">
        <f t="shared" si="16"/>
        <v>0</v>
      </c>
      <c r="AI82" s="18">
        <f t="shared" si="23"/>
        <v>0</v>
      </c>
      <c r="AJ82" s="18">
        <f t="shared" si="24"/>
        <v>1</v>
      </c>
      <c r="AK82" s="18">
        <f t="shared" si="25"/>
        <v>0</v>
      </c>
    </row>
    <row r="83" spans="1:37" ht="20.100000000000001" customHeight="1">
      <c r="A83" s="33">
        <v>79</v>
      </c>
      <c r="B83" s="18" t="s">
        <v>83</v>
      </c>
      <c r="C83" s="52" t="s">
        <v>83</v>
      </c>
      <c r="D83" s="30" t="s">
        <v>171</v>
      </c>
      <c r="E83" s="55">
        <v>0.5</v>
      </c>
      <c r="F83" s="18">
        <v>172.66900000000001</v>
      </c>
      <c r="G83" s="18">
        <v>173.57300000000001</v>
      </c>
      <c r="H83" s="18">
        <v>2</v>
      </c>
      <c r="I83" s="18">
        <v>172.649</v>
      </c>
      <c r="J83" s="18">
        <v>173.59299999999999</v>
      </c>
      <c r="K83" s="18">
        <v>0.94299999999999995</v>
      </c>
      <c r="L83" s="18">
        <v>1.8859999999999999</v>
      </c>
      <c r="M83" s="70">
        <v>170.76300000000001</v>
      </c>
      <c r="N83" s="18" t="s">
        <v>195</v>
      </c>
      <c r="Q83" s="18">
        <f t="shared" si="18"/>
        <v>3.1</v>
      </c>
      <c r="R83" s="36" t="str">
        <f t="shared" si="19"/>
        <v/>
      </c>
      <c r="S83" s="36" t="str">
        <f t="shared" si="20"/>
        <v/>
      </c>
      <c r="U83" s="40">
        <f t="shared" si="27"/>
        <v>2565035</v>
      </c>
      <c r="V83" s="18">
        <f t="shared" si="21"/>
        <v>31000</v>
      </c>
      <c r="W83" s="18">
        <f t="shared" si="22"/>
        <v>0</v>
      </c>
      <c r="AG83" s="18">
        <f t="shared" si="15"/>
        <v>0</v>
      </c>
      <c r="AH83" s="18">
        <f t="shared" si="16"/>
        <v>1</v>
      </c>
      <c r="AI83" s="18">
        <f t="shared" si="23"/>
        <v>0</v>
      </c>
      <c r="AJ83" s="18">
        <f t="shared" si="24"/>
        <v>0</v>
      </c>
      <c r="AK83" s="18">
        <f t="shared" si="25"/>
        <v>1</v>
      </c>
    </row>
    <row r="84" spans="1:37" ht="20.100000000000001" customHeight="1">
      <c r="A84" s="33">
        <v>80</v>
      </c>
      <c r="B84" s="18" t="s">
        <v>84</v>
      </c>
      <c r="C84" s="52" t="s">
        <v>84</v>
      </c>
      <c r="D84" s="30" t="s">
        <v>172</v>
      </c>
      <c r="E84" s="55">
        <v>0.5</v>
      </c>
      <c r="F84" s="18">
        <v>175.02099999999999</v>
      </c>
      <c r="G84" s="18">
        <v>174.48500000000001</v>
      </c>
      <c r="H84" s="18">
        <v>2</v>
      </c>
      <c r="I84" s="18">
        <v>175.041</v>
      </c>
      <c r="J84" s="18">
        <v>174.465</v>
      </c>
      <c r="K84" s="18">
        <v>0.57499999999999996</v>
      </c>
      <c r="L84" s="18">
        <v>1.1499999999999999</v>
      </c>
      <c r="M84" s="70">
        <v>176.191</v>
      </c>
      <c r="N84" s="18" t="s">
        <v>194</v>
      </c>
      <c r="P84" s="18">
        <f t="shared" si="26"/>
        <v>57.5</v>
      </c>
      <c r="Q84" s="18">
        <f t="shared" si="18"/>
        <v>5.2</v>
      </c>
      <c r="R84" s="36" t="str">
        <f t="shared" si="19"/>
        <v/>
      </c>
      <c r="S84" s="36">
        <f t="shared" si="20"/>
        <v>29900</v>
      </c>
      <c r="T84" s="38">
        <f t="shared" si="14"/>
        <v>-29900</v>
      </c>
      <c r="U84" s="40">
        <f t="shared" si="27"/>
        <v>2535135</v>
      </c>
      <c r="V84" s="18">
        <f t="shared" si="21"/>
        <v>52000</v>
      </c>
      <c r="W84" s="18">
        <f t="shared" si="22"/>
        <v>0</v>
      </c>
      <c r="AG84" s="18">
        <f t="shared" si="15"/>
        <v>1</v>
      </c>
      <c r="AH84" s="18">
        <f t="shared" si="16"/>
        <v>0</v>
      </c>
      <c r="AI84" s="18">
        <f t="shared" si="23"/>
        <v>0</v>
      </c>
      <c r="AJ84" s="18">
        <f t="shared" si="24"/>
        <v>1</v>
      </c>
      <c r="AK84" s="18">
        <f t="shared" si="25"/>
        <v>0</v>
      </c>
    </row>
    <row r="85" spans="1:37" ht="20.100000000000001" customHeight="1">
      <c r="A85" s="33">
        <v>81</v>
      </c>
      <c r="B85" s="18" t="s">
        <v>84</v>
      </c>
      <c r="C85" s="18" t="s">
        <v>84</v>
      </c>
      <c r="D85" s="19" t="s">
        <v>173</v>
      </c>
      <c r="E85" s="55">
        <v>0.5</v>
      </c>
      <c r="F85" s="18">
        <v>174.416</v>
      </c>
      <c r="G85" s="18">
        <v>174.029</v>
      </c>
      <c r="H85" s="18">
        <v>2</v>
      </c>
      <c r="I85" s="58">
        <v>174.43600000000001</v>
      </c>
      <c r="J85" s="18">
        <v>174.00899999999999</v>
      </c>
      <c r="K85" s="18">
        <v>0.42699999999999999</v>
      </c>
      <c r="L85" s="18">
        <v>0.85399999999999998</v>
      </c>
      <c r="M85" s="70">
        <v>175.29</v>
      </c>
      <c r="N85" s="18" t="s">
        <v>204</v>
      </c>
      <c r="O85" s="18">
        <f t="shared" si="17"/>
        <v>85.4</v>
      </c>
      <c r="Q85" s="18">
        <f t="shared" si="18"/>
        <v>7</v>
      </c>
      <c r="R85" s="36">
        <f t="shared" si="19"/>
        <v>59780</v>
      </c>
      <c r="S85" s="36" t="str">
        <f t="shared" si="20"/>
        <v/>
      </c>
      <c r="T85" s="38">
        <f t="shared" si="14"/>
        <v>59780</v>
      </c>
      <c r="U85" s="40">
        <f t="shared" si="27"/>
        <v>2594915</v>
      </c>
      <c r="V85" s="18">
        <f t="shared" si="21"/>
        <v>70000</v>
      </c>
      <c r="W85" s="18">
        <f t="shared" si="22"/>
        <v>1</v>
      </c>
      <c r="AG85" s="18">
        <f t="shared" si="15"/>
        <v>1</v>
      </c>
      <c r="AH85" s="18">
        <f t="shared" si="16"/>
        <v>0</v>
      </c>
      <c r="AI85" s="18">
        <f t="shared" si="23"/>
        <v>1</v>
      </c>
      <c r="AJ85" s="18">
        <f t="shared" si="24"/>
        <v>0</v>
      </c>
      <c r="AK85" s="18">
        <f t="shared" si="25"/>
        <v>0</v>
      </c>
    </row>
    <row r="86" spans="1:37" ht="20.100000000000001" customHeight="1">
      <c r="A86" s="33">
        <v>82</v>
      </c>
      <c r="B86" s="18" t="s">
        <v>83</v>
      </c>
      <c r="C86" s="18" t="s">
        <v>83</v>
      </c>
      <c r="D86" s="19" t="s">
        <v>174</v>
      </c>
      <c r="E86" s="55">
        <v>0.33333333333333331</v>
      </c>
      <c r="F86" s="18">
        <v>173.024</v>
      </c>
      <c r="G86" s="18">
        <v>173.70699999999999</v>
      </c>
      <c r="H86" s="18">
        <v>2</v>
      </c>
      <c r="I86" s="58">
        <v>173.00399999999999</v>
      </c>
      <c r="J86" s="18">
        <v>173.727</v>
      </c>
      <c r="K86" s="18">
        <v>0.72299999999999998</v>
      </c>
      <c r="L86" s="18">
        <v>1.446</v>
      </c>
      <c r="M86" s="70">
        <v>171.55799999999999</v>
      </c>
      <c r="N86" s="18" t="s">
        <v>204</v>
      </c>
      <c r="O86" s="18">
        <f t="shared" si="17"/>
        <v>144.6</v>
      </c>
      <c r="Q86" s="18">
        <f t="shared" si="18"/>
        <v>4.0999999999999996</v>
      </c>
      <c r="R86" s="36">
        <f t="shared" si="19"/>
        <v>59286</v>
      </c>
      <c r="S86" s="36" t="str">
        <f t="shared" si="20"/>
        <v/>
      </c>
      <c r="T86" s="38">
        <f t="shared" si="14"/>
        <v>59286</v>
      </c>
      <c r="U86" s="40">
        <f t="shared" si="27"/>
        <v>2654201</v>
      </c>
      <c r="V86" s="18">
        <f t="shared" si="21"/>
        <v>41000</v>
      </c>
      <c r="W86" s="18">
        <f t="shared" si="22"/>
        <v>1</v>
      </c>
      <c r="AG86" s="18">
        <f t="shared" si="15"/>
        <v>0</v>
      </c>
      <c r="AH86" s="18">
        <f t="shared" si="16"/>
        <v>1</v>
      </c>
      <c r="AI86" s="18">
        <f t="shared" si="23"/>
        <v>1</v>
      </c>
      <c r="AJ86" s="18">
        <f t="shared" si="24"/>
        <v>0</v>
      </c>
      <c r="AK86" s="18">
        <f t="shared" si="25"/>
        <v>0</v>
      </c>
    </row>
    <row r="87" spans="1:37" ht="20.100000000000001" customHeight="1">
      <c r="A87" s="33">
        <v>83</v>
      </c>
      <c r="B87" s="18" t="s">
        <v>84</v>
      </c>
      <c r="C87" s="18" t="s">
        <v>83</v>
      </c>
      <c r="D87" s="19" t="s">
        <v>175</v>
      </c>
      <c r="E87" s="55">
        <v>0.33333333333333331</v>
      </c>
      <c r="F87" s="18">
        <v>173.28100000000001</v>
      </c>
      <c r="G87" s="18">
        <v>173.80500000000001</v>
      </c>
      <c r="H87" s="18">
        <v>2</v>
      </c>
      <c r="I87" s="58">
        <v>173.261</v>
      </c>
      <c r="J87" s="18">
        <v>173.82499999999999</v>
      </c>
      <c r="K87" s="18">
        <v>0.56299999999999994</v>
      </c>
      <c r="L87" s="18">
        <v>1.1259999999999999</v>
      </c>
      <c r="M87" s="70">
        <v>172.13499999999999</v>
      </c>
      <c r="N87" s="18" t="s">
        <v>204</v>
      </c>
      <c r="O87" s="18">
        <f t="shared" si="17"/>
        <v>112.6</v>
      </c>
      <c r="Q87" s="18">
        <f t="shared" si="18"/>
        <v>5.3</v>
      </c>
      <c r="R87" s="36">
        <f t="shared" si="19"/>
        <v>59678</v>
      </c>
      <c r="S87" s="36" t="str">
        <f t="shared" si="20"/>
        <v/>
      </c>
      <c r="T87" s="38">
        <f t="shared" si="14"/>
        <v>59678</v>
      </c>
      <c r="U87" s="40">
        <f t="shared" si="27"/>
        <v>2713879</v>
      </c>
      <c r="V87" s="18">
        <f t="shared" si="21"/>
        <v>53000</v>
      </c>
      <c r="W87" s="18">
        <f t="shared" si="22"/>
        <v>1</v>
      </c>
      <c r="AG87" s="18">
        <f t="shared" si="15"/>
        <v>0</v>
      </c>
      <c r="AH87" s="18">
        <f t="shared" si="16"/>
        <v>1</v>
      </c>
      <c r="AI87" s="18">
        <f t="shared" si="23"/>
        <v>1</v>
      </c>
      <c r="AJ87" s="18">
        <f t="shared" si="24"/>
        <v>0</v>
      </c>
      <c r="AK87" s="18">
        <f t="shared" si="25"/>
        <v>0</v>
      </c>
    </row>
    <row r="88" spans="1:37" ht="20.100000000000001" customHeight="1">
      <c r="A88" s="33">
        <v>84</v>
      </c>
      <c r="B88" s="18" t="s">
        <v>84</v>
      </c>
      <c r="C88" s="18" t="s">
        <v>84</v>
      </c>
      <c r="D88" s="19" t="s">
        <v>176</v>
      </c>
      <c r="E88" s="55">
        <v>0.5</v>
      </c>
      <c r="F88" s="18">
        <v>173.31399999999999</v>
      </c>
      <c r="G88" s="18">
        <v>172.916</v>
      </c>
      <c r="H88" s="18">
        <v>2</v>
      </c>
      <c r="I88" s="58">
        <v>173.334</v>
      </c>
      <c r="J88" s="18">
        <v>172.89599999999999</v>
      </c>
      <c r="K88" s="18">
        <v>0.438</v>
      </c>
      <c r="L88" s="18">
        <v>0.876</v>
      </c>
      <c r="M88" s="70">
        <v>174.21</v>
      </c>
      <c r="N88" s="18" t="s">
        <v>194</v>
      </c>
      <c r="P88" s="18">
        <f t="shared" si="26"/>
        <v>43.8</v>
      </c>
      <c r="Q88" s="18">
        <f t="shared" si="18"/>
        <v>6.8</v>
      </c>
      <c r="R88" s="36" t="str">
        <f t="shared" si="19"/>
        <v/>
      </c>
      <c r="S88" s="36">
        <f t="shared" si="20"/>
        <v>29784</v>
      </c>
      <c r="T88" s="38">
        <f t="shared" si="14"/>
        <v>-29784</v>
      </c>
      <c r="U88" s="40">
        <f t="shared" si="27"/>
        <v>2684095</v>
      </c>
      <c r="V88" s="18">
        <f t="shared" si="21"/>
        <v>68000</v>
      </c>
      <c r="W88" s="18">
        <f t="shared" si="22"/>
        <v>0</v>
      </c>
      <c r="AG88" s="18">
        <f t="shared" si="15"/>
        <v>1</v>
      </c>
      <c r="AH88" s="18">
        <f t="shared" si="16"/>
        <v>0</v>
      </c>
      <c r="AI88" s="18">
        <f t="shared" si="23"/>
        <v>0</v>
      </c>
      <c r="AJ88" s="18">
        <f t="shared" si="24"/>
        <v>1</v>
      </c>
      <c r="AK88" s="18">
        <f t="shared" si="25"/>
        <v>0</v>
      </c>
    </row>
    <row r="89" spans="1:37" ht="20.100000000000001" customHeight="1">
      <c r="A89" s="33">
        <v>85</v>
      </c>
      <c r="B89" s="18" t="s">
        <v>84</v>
      </c>
      <c r="C89" s="18" t="s">
        <v>84</v>
      </c>
      <c r="D89" s="19" t="s">
        <v>101</v>
      </c>
      <c r="E89" s="55">
        <v>0.83333333333333337</v>
      </c>
      <c r="F89" s="18">
        <v>172.256</v>
      </c>
      <c r="G89" s="18">
        <v>171.029</v>
      </c>
      <c r="H89" s="18">
        <v>2</v>
      </c>
      <c r="I89" s="58">
        <v>172.27600000000001</v>
      </c>
      <c r="J89" s="18">
        <v>171.00899999999999</v>
      </c>
      <c r="K89" s="18">
        <v>1.2669999999999999</v>
      </c>
      <c r="L89" s="18">
        <v>2.5339999999999998</v>
      </c>
      <c r="M89" s="70">
        <v>174.81</v>
      </c>
      <c r="N89" s="18" t="s">
        <v>195</v>
      </c>
      <c r="Q89" s="18">
        <f t="shared" si="18"/>
        <v>2.2999999999999998</v>
      </c>
      <c r="R89" s="36" t="str">
        <f t="shared" si="19"/>
        <v/>
      </c>
      <c r="S89" s="36" t="str">
        <f t="shared" si="20"/>
        <v/>
      </c>
      <c r="T89" s="38">
        <v>0</v>
      </c>
      <c r="U89" s="40">
        <f t="shared" si="27"/>
        <v>2684095</v>
      </c>
      <c r="V89" s="18">
        <f t="shared" si="21"/>
        <v>23000</v>
      </c>
      <c r="W89" s="18">
        <f t="shared" si="22"/>
        <v>0</v>
      </c>
      <c r="AG89" s="18">
        <f t="shared" si="15"/>
        <v>1</v>
      </c>
      <c r="AH89" s="18">
        <f t="shared" si="16"/>
        <v>0</v>
      </c>
      <c r="AI89" s="18">
        <f t="shared" si="23"/>
        <v>0</v>
      </c>
      <c r="AJ89" s="18">
        <f t="shared" si="24"/>
        <v>0</v>
      </c>
      <c r="AK89" s="18">
        <f t="shared" si="25"/>
        <v>1</v>
      </c>
    </row>
    <row r="90" spans="1:37" ht="20.100000000000001" customHeight="1">
      <c r="A90" s="33">
        <v>86</v>
      </c>
      <c r="B90" s="18" t="s">
        <v>83</v>
      </c>
      <c r="C90" s="18" t="s">
        <v>83</v>
      </c>
      <c r="D90" s="19" t="s">
        <v>177</v>
      </c>
      <c r="E90" s="55">
        <v>0.5</v>
      </c>
      <c r="F90" s="18">
        <v>170.96</v>
      </c>
      <c r="G90" s="18">
        <v>171.71899999999999</v>
      </c>
      <c r="H90" s="18">
        <v>2</v>
      </c>
      <c r="I90" s="18">
        <v>170.94</v>
      </c>
      <c r="J90" s="18">
        <v>171.739</v>
      </c>
      <c r="K90" s="18">
        <v>0.79900000000000004</v>
      </c>
      <c r="L90" s="18">
        <v>1.5980000000000001</v>
      </c>
      <c r="M90" s="70">
        <v>169.34200000000001</v>
      </c>
      <c r="N90" s="18" t="s">
        <v>194</v>
      </c>
      <c r="P90" s="18">
        <f t="shared" si="26"/>
        <v>79.900000000000006</v>
      </c>
      <c r="Q90" s="18">
        <f t="shared" si="18"/>
        <v>3.7</v>
      </c>
      <c r="R90" s="36" t="str">
        <f t="shared" si="19"/>
        <v/>
      </c>
      <c r="S90" s="36">
        <f t="shared" si="20"/>
        <v>29563</v>
      </c>
      <c r="T90" s="38">
        <f t="shared" si="14"/>
        <v>-29563</v>
      </c>
      <c r="U90" s="40">
        <f t="shared" si="27"/>
        <v>2654532</v>
      </c>
      <c r="V90" s="18">
        <f t="shared" si="21"/>
        <v>37000</v>
      </c>
      <c r="W90" s="18">
        <f t="shared" si="22"/>
        <v>0</v>
      </c>
      <c r="AG90" s="18">
        <f t="shared" si="15"/>
        <v>0</v>
      </c>
      <c r="AH90" s="18">
        <f t="shared" si="16"/>
        <v>1</v>
      </c>
      <c r="AI90" s="18">
        <f t="shared" si="23"/>
        <v>0</v>
      </c>
      <c r="AJ90" s="18">
        <f t="shared" si="24"/>
        <v>1</v>
      </c>
      <c r="AK90" s="18">
        <f t="shared" si="25"/>
        <v>0</v>
      </c>
    </row>
    <row r="91" spans="1:37" ht="20.100000000000001" customHeight="1">
      <c r="A91" s="33">
        <v>87</v>
      </c>
      <c r="B91" s="18" t="s">
        <v>83</v>
      </c>
      <c r="C91" s="18" t="s">
        <v>83</v>
      </c>
      <c r="D91" s="19" t="s">
        <v>178</v>
      </c>
      <c r="E91" s="55">
        <v>0.5</v>
      </c>
      <c r="F91" s="18">
        <v>171.42500000000001</v>
      </c>
      <c r="G91" s="18">
        <v>172.02</v>
      </c>
      <c r="H91" s="18">
        <v>2</v>
      </c>
      <c r="I91" s="18">
        <v>171.405</v>
      </c>
      <c r="J91" s="18">
        <v>172.04</v>
      </c>
      <c r="K91" s="18">
        <v>0.63400000000000001</v>
      </c>
      <c r="L91" s="18">
        <v>1.268</v>
      </c>
      <c r="M91" s="70">
        <v>170.137</v>
      </c>
      <c r="N91" s="18" t="s">
        <v>194</v>
      </c>
      <c r="P91" s="18">
        <f t="shared" si="26"/>
        <v>63.4</v>
      </c>
      <c r="Q91" s="18">
        <f t="shared" si="18"/>
        <v>4.7</v>
      </c>
      <c r="R91" s="36" t="str">
        <f t="shared" si="19"/>
        <v/>
      </c>
      <c r="S91" s="36">
        <f t="shared" si="20"/>
        <v>29798</v>
      </c>
      <c r="T91" s="38">
        <f t="shared" si="14"/>
        <v>-29798</v>
      </c>
      <c r="U91" s="40">
        <f t="shared" si="27"/>
        <v>2624734</v>
      </c>
      <c r="V91" s="18">
        <f t="shared" si="21"/>
        <v>47000</v>
      </c>
      <c r="W91" s="18">
        <f t="shared" si="22"/>
        <v>0</v>
      </c>
      <c r="AG91" s="18">
        <f t="shared" si="15"/>
        <v>0</v>
      </c>
      <c r="AH91" s="18">
        <f t="shared" si="16"/>
        <v>1</v>
      </c>
      <c r="AI91" s="18">
        <f t="shared" si="23"/>
        <v>0</v>
      </c>
      <c r="AJ91" s="18">
        <f t="shared" si="24"/>
        <v>1</v>
      </c>
      <c r="AK91" s="18">
        <f t="shared" si="25"/>
        <v>0</v>
      </c>
    </row>
    <row r="92" spans="1:37" ht="20.100000000000001" customHeight="1">
      <c r="A92" s="33">
        <v>88</v>
      </c>
      <c r="B92" s="18" t="s">
        <v>84</v>
      </c>
      <c r="C92" s="18" t="s">
        <v>84</v>
      </c>
      <c r="D92" s="19" t="s">
        <v>179</v>
      </c>
      <c r="E92" s="55">
        <v>0.5</v>
      </c>
      <c r="F92" s="18">
        <v>172.04499999999999</v>
      </c>
      <c r="G92" s="18">
        <v>171.60900000000001</v>
      </c>
      <c r="H92" s="18">
        <v>2</v>
      </c>
      <c r="I92" s="18">
        <v>172.065</v>
      </c>
      <c r="J92" s="18">
        <v>171.589</v>
      </c>
      <c r="K92" s="18">
        <v>0.47499999999999998</v>
      </c>
      <c r="L92" s="18">
        <v>0.95</v>
      </c>
      <c r="M92" s="70">
        <v>173.01499999999999</v>
      </c>
      <c r="N92" s="18" t="s">
        <v>204</v>
      </c>
      <c r="O92" s="18">
        <f t="shared" si="17"/>
        <v>95</v>
      </c>
      <c r="Q92" s="18">
        <f t="shared" si="18"/>
        <v>6.3</v>
      </c>
      <c r="R92" s="36">
        <f t="shared" si="19"/>
        <v>59850</v>
      </c>
      <c r="S92" s="36" t="str">
        <f t="shared" si="20"/>
        <v/>
      </c>
      <c r="T92" s="38">
        <f t="shared" si="14"/>
        <v>59850</v>
      </c>
      <c r="U92" s="40">
        <f t="shared" si="27"/>
        <v>2684584</v>
      </c>
      <c r="V92" s="18">
        <f t="shared" si="21"/>
        <v>63000</v>
      </c>
      <c r="W92" s="18">
        <f t="shared" si="22"/>
        <v>1</v>
      </c>
      <c r="AG92" s="18">
        <f t="shared" si="15"/>
        <v>1</v>
      </c>
      <c r="AH92" s="18">
        <f t="shared" si="16"/>
        <v>0</v>
      </c>
      <c r="AI92" s="18">
        <f t="shared" si="23"/>
        <v>1</v>
      </c>
      <c r="AJ92" s="18">
        <f t="shared" si="24"/>
        <v>0</v>
      </c>
      <c r="AK92" s="18">
        <f t="shared" si="25"/>
        <v>0</v>
      </c>
    </row>
    <row r="93" spans="1:37" ht="20.100000000000001" customHeight="1">
      <c r="A93" s="33">
        <v>89</v>
      </c>
      <c r="B93" s="18" t="s">
        <v>84</v>
      </c>
      <c r="C93" s="18" t="s">
        <v>84</v>
      </c>
      <c r="D93" s="19" t="s">
        <v>180</v>
      </c>
      <c r="E93" s="55">
        <v>0.5</v>
      </c>
      <c r="F93" s="18">
        <v>171.24799999999999</v>
      </c>
      <c r="G93" s="18">
        <v>170.74600000000001</v>
      </c>
      <c r="H93" s="18">
        <v>2</v>
      </c>
      <c r="I93" s="18">
        <v>171.268</v>
      </c>
      <c r="J93" s="18">
        <v>170.726</v>
      </c>
      <c r="K93" s="18">
        <v>0.54200000000000004</v>
      </c>
      <c r="L93" s="18">
        <v>1.0840000000000001</v>
      </c>
      <c r="M93" s="70">
        <v>172.352</v>
      </c>
      <c r="N93" s="18" t="s">
        <v>204</v>
      </c>
      <c r="O93" s="18">
        <f t="shared" si="17"/>
        <v>108.4</v>
      </c>
      <c r="Q93" s="18">
        <f t="shared" si="18"/>
        <v>5.5</v>
      </c>
      <c r="R93" s="36">
        <f t="shared" si="19"/>
        <v>59620</v>
      </c>
      <c r="S93" s="36" t="str">
        <f t="shared" si="20"/>
        <v/>
      </c>
      <c r="T93" s="38">
        <f t="shared" si="14"/>
        <v>59620</v>
      </c>
      <c r="U93" s="40">
        <f t="shared" si="27"/>
        <v>2744204</v>
      </c>
      <c r="V93" s="18">
        <f t="shared" si="21"/>
        <v>55000</v>
      </c>
      <c r="W93" s="18">
        <f t="shared" si="22"/>
        <v>1</v>
      </c>
      <c r="AG93" s="18">
        <f t="shared" si="15"/>
        <v>1</v>
      </c>
      <c r="AH93" s="18">
        <f t="shared" si="16"/>
        <v>0</v>
      </c>
      <c r="AI93" s="18">
        <f t="shared" si="23"/>
        <v>1</v>
      </c>
      <c r="AJ93" s="18">
        <f t="shared" si="24"/>
        <v>0</v>
      </c>
      <c r="AK93" s="18">
        <f t="shared" si="25"/>
        <v>0</v>
      </c>
    </row>
    <row r="94" spans="1:37" ht="20.100000000000001" customHeight="1">
      <c r="A94" s="33">
        <v>90</v>
      </c>
      <c r="B94" s="18" t="s">
        <v>83</v>
      </c>
      <c r="C94" s="18" t="s">
        <v>83</v>
      </c>
      <c r="D94" s="19" t="s">
        <v>181</v>
      </c>
      <c r="E94" s="55">
        <v>0.33333333333333331</v>
      </c>
      <c r="F94" s="18">
        <v>170.37100000000001</v>
      </c>
      <c r="G94" s="18">
        <v>170.89500000000001</v>
      </c>
      <c r="H94" s="18">
        <v>2</v>
      </c>
      <c r="I94" s="18">
        <v>170.351</v>
      </c>
      <c r="J94" s="18">
        <v>170.91499999999999</v>
      </c>
      <c r="K94" s="18">
        <v>0.56299999999999994</v>
      </c>
      <c r="L94" s="18">
        <v>1.1259999999999999</v>
      </c>
      <c r="M94" s="70">
        <v>169.22499999999999</v>
      </c>
      <c r="N94" s="18" t="s">
        <v>194</v>
      </c>
      <c r="P94" s="18">
        <f t="shared" si="26"/>
        <v>56.3</v>
      </c>
      <c r="Q94" s="18">
        <f t="shared" si="18"/>
        <v>5.3</v>
      </c>
      <c r="R94" s="36" t="str">
        <f t="shared" si="19"/>
        <v/>
      </c>
      <c r="S94" s="36">
        <f t="shared" si="20"/>
        <v>29839</v>
      </c>
      <c r="T94" s="38">
        <f t="shared" si="14"/>
        <v>-29839</v>
      </c>
      <c r="U94" s="40">
        <f t="shared" si="27"/>
        <v>2714365</v>
      </c>
      <c r="V94" s="18">
        <f t="shared" si="21"/>
        <v>53000</v>
      </c>
      <c r="W94" s="18">
        <f t="shared" si="22"/>
        <v>0</v>
      </c>
      <c r="AG94" s="18">
        <f t="shared" si="15"/>
        <v>0</v>
      </c>
      <c r="AH94" s="18">
        <f t="shared" si="16"/>
        <v>1</v>
      </c>
      <c r="AI94" s="18">
        <f t="shared" si="23"/>
        <v>0</v>
      </c>
      <c r="AJ94" s="18">
        <f t="shared" si="24"/>
        <v>1</v>
      </c>
      <c r="AK94" s="18">
        <f t="shared" si="25"/>
        <v>0</v>
      </c>
    </row>
    <row r="95" spans="1:37" ht="20.100000000000001" customHeight="1">
      <c r="A95" s="33">
        <v>91</v>
      </c>
      <c r="B95" s="18" t="s">
        <v>83</v>
      </c>
      <c r="C95" s="18" t="s">
        <v>83</v>
      </c>
      <c r="D95" s="19" t="s">
        <v>182</v>
      </c>
      <c r="E95" s="55">
        <v>0.16666666666666666</v>
      </c>
      <c r="F95" s="18">
        <v>170.6</v>
      </c>
      <c r="G95" s="18">
        <v>170.95699999999999</v>
      </c>
      <c r="H95" s="18">
        <v>2</v>
      </c>
      <c r="I95" s="58">
        <v>170.58</v>
      </c>
      <c r="J95" s="18">
        <v>170.977</v>
      </c>
      <c r="K95" s="18">
        <v>0.39600000000000002</v>
      </c>
      <c r="L95" s="18">
        <v>0.79200000000000004</v>
      </c>
      <c r="M95" s="70">
        <v>169.78800000000001</v>
      </c>
      <c r="N95" s="18" t="s">
        <v>204</v>
      </c>
      <c r="O95" s="18">
        <f t="shared" si="17"/>
        <v>79.2</v>
      </c>
      <c r="Q95" s="18">
        <f t="shared" si="18"/>
        <v>7.5</v>
      </c>
      <c r="R95" s="36">
        <f t="shared" si="19"/>
        <v>59400</v>
      </c>
      <c r="S95" s="36" t="str">
        <f t="shared" si="20"/>
        <v/>
      </c>
      <c r="T95" s="38">
        <f t="shared" si="14"/>
        <v>59400</v>
      </c>
      <c r="U95" s="40">
        <f t="shared" si="27"/>
        <v>2773765</v>
      </c>
      <c r="V95" s="18">
        <f t="shared" si="21"/>
        <v>75000</v>
      </c>
      <c r="W95" s="18">
        <f t="shared" si="22"/>
        <v>1</v>
      </c>
      <c r="AG95" s="18">
        <f t="shared" si="15"/>
        <v>0</v>
      </c>
      <c r="AH95" s="18">
        <f t="shared" si="16"/>
        <v>1</v>
      </c>
      <c r="AI95" s="18">
        <f t="shared" si="23"/>
        <v>1</v>
      </c>
      <c r="AJ95" s="18">
        <f t="shared" si="24"/>
        <v>0</v>
      </c>
      <c r="AK95" s="18">
        <f t="shared" si="25"/>
        <v>0</v>
      </c>
    </row>
    <row r="96" spans="1:37" ht="20.100000000000001" customHeight="1">
      <c r="A96" s="33">
        <v>92</v>
      </c>
      <c r="B96" s="18" t="s">
        <v>83</v>
      </c>
      <c r="C96" s="19" t="s">
        <v>83</v>
      </c>
      <c r="D96" s="19" t="s">
        <v>183</v>
      </c>
      <c r="E96" s="55">
        <v>0.33333333333333331</v>
      </c>
      <c r="F96" s="18">
        <v>171.12200000000001</v>
      </c>
      <c r="G96" s="18">
        <v>172.35300000000001</v>
      </c>
      <c r="H96" s="18">
        <v>2</v>
      </c>
      <c r="I96" s="18">
        <v>171.102</v>
      </c>
      <c r="J96" s="18">
        <v>172.37299999999999</v>
      </c>
      <c r="K96" s="18">
        <v>1.27</v>
      </c>
      <c r="L96" s="18">
        <v>2.54</v>
      </c>
      <c r="M96" s="70">
        <v>168.56200000000001</v>
      </c>
      <c r="N96" s="18" t="s">
        <v>194</v>
      </c>
      <c r="P96" s="18">
        <f t="shared" si="26"/>
        <v>127</v>
      </c>
      <c r="Q96" s="18">
        <f t="shared" si="18"/>
        <v>2.2999999999999998</v>
      </c>
      <c r="R96" s="36" t="str">
        <f t="shared" si="19"/>
        <v/>
      </c>
      <c r="S96" s="36">
        <f t="shared" si="20"/>
        <v>29210</v>
      </c>
      <c r="T96" s="38">
        <f t="shared" si="14"/>
        <v>-29210</v>
      </c>
      <c r="U96" s="40">
        <f t="shared" si="27"/>
        <v>2744555</v>
      </c>
      <c r="V96" s="18">
        <f t="shared" si="21"/>
        <v>23000</v>
      </c>
      <c r="W96" s="18">
        <f t="shared" si="22"/>
        <v>0</v>
      </c>
      <c r="AG96" s="18">
        <f t="shared" si="15"/>
        <v>0</v>
      </c>
      <c r="AH96" s="18">
        <f t="shared" si="16"/>
        <v>1</v>
      </c>
      <c r="AI96" s="18">
        <f t="shared" si="23"/>
        <v>0</v>
      </c>
      <c r="AJ96" s="18">
        <f t="shared" si="24"/>
        <v>1</v>
      </c>
      <c r="AK96" s="18">
        <f t="shared" si="25"/>
        <v>0</v>
      </c>
    </row>
    <row r="97" spans="1:37" ht="20.100000000000001" customHeight="1">
      <c r="A97" s="33">
        <v>93</v>
      </c>
      <c r="B97" s="18" t="s">
        <v>84</v>
      </c>
      <c r="C97" s="18" t="s">
        <v>83</v>
      </c>
      <c r="D97" s="19" t="s">
        <v>184</v>
      </c>
      <c r="E97" s="55">
        <v>0.5</v>
      </c>
      <c r="F97" s="18">
        <v>172.279</v>
      </c>
      <c r="G97" s="18">
        <v>172.74700000000001</v>
      </c>
      <c r="H97" s="18">
        <v>2</v>
      </c>
      <c r="I97" s="18">
        <v>172.25899999999999</v>
      </c>
      <c r="J97" s="18">
        <v>172.767</v>
      </c>
      <c r="K97" s="18">
        <v>0.50800000000000001</v>
      </c>
      <c r="L97" s="18">
        <v>1.016</v>
      </c>
      <c r="M97" s="70">
        <v>171.24299999999999</v>
      </c>
      <c r="N97" s="18" t="s">
        <v>204</v>
      </c>
      <c r="O97" s="18">
        <f t="shared" si="17"/>
        <v>101.6</v>
      </c>
      <c r="Q97" s="18">
        <f t="shared" si="18"/>
        <v>5.9</v>
      </c>
      <c r="R97" s="36">
        <f t="shared" si="19"/>
        <v>59944</v>
      </c>
      <c r="S97" s="36" t="str">
        <f t="shared" si="20"/>
        <v/>
      </c>
      <c r="T97" s="38">
        <f t="shared" si="14"/>
        <v>59944</v>
      </c>
      <c r="U97" s="40">
        <f t="shared" si="27"/>
        <v>2804499</v>
      </c>
      <c r="V97" s="18">
        <f t="shared" si="21"/>
        <v>59000</v>
      </c>
      <c r="W97" s="18">
        <f t="shared" si="22"/>
        <v>1</v>
      </c>
      <c r="AG97" s="18">
        <f t="shared" si="15"/>
        <v>0</v>
      </c>
      <c r="AH97" s="18">
        <f t="shared" si="16"/>
        <v>1</v>
      </c>
      <c r="AI97" s="18">
        <f t="shared" si="23"/>
        <v>1</v>
      </c>
      <c r="AJ97" s="18">
        <f t="shared" si="24"/>
        <v>0</v>
      </c>
      <c r="AK97" s="18">
        <f t="shared" si="25"/>
        <v>0</v>
      </c>
    </row>
    <row r="98" spans="1:37" ht="20.100000000000001" customHeight="1">
      <c r="A98" s="33">
        <v>94</v>
      </c>
      <c r="B98" s="18" t="s">
        <v>84</v>
      </c>
      <c r="C98" s="18" t="s">
        <v>84</v>
      </c>
      <c r="D98" s="19" t="s">
        <v>185</v>
      </c>
      <c r="E98" s="55">
        <v>0.5</v>
      </c>
      <c r="F98" s="18">
        <v>172.86500000000001</v>
      </c>
      <c r="G98" s="18">
        <v>172.137</v>
      </c>
      <c r="H98" s="18">
        <v>2</v>
      </c>
      <c r="I98" s="18">
        <v>172.88499999999999</v>
      </c>
      <c r="J98" s="18">
        <v>172.11699999999999</v>
      </c>
      <c r="K98" s="18">
        <v>0.76800000000000002</v>
      </c>
      <c r="L98" s="18">
        <v>1.536</v>
      </c>
      <c r="M98" s="70">
        <v>174.42099999999999</v>
      </c>
      <c r="N98" s="18" t="s">
        <v>194</v>
      </c>
      <c r="P98" s="18">
        <f t="shared" si="26"/>
        <v>76.8</v>
      </c>
      <c r="Q98" s="18">
        <f t="shared" si="18"/>
        <v>3.9</v>
      </c>
      <c r="R98" s="36" t="str">
        <f t="shared" si="19"/>
        <v/>
      </c>
      <c r="S98" s="36">
        <f t="shared" si="20"/>
        <v>29952</v>
      </c>
      <c r="T98" s="38">
        <f t="shared" si="14"/>
        <v>-29952</v>
      </c>
      <c r="U98" s="40">
        <f t="shared" si="27"/>
        <v>2774547</v>
      </c>
      <c r="V98" s="18">
        <f t="shared" si="21"/>
        <v>39000</v>
      </c>
      <c r="W98" s="18">
        <f t="shared" si="22"/>
        <v>0</v>
      </c>
      <c r="AG98" s="18">
        <f t="shared" si="15"/>
        <v>1</v>
      </c>
      <c r="AH98" s="18">
        <f t="shared" si="16"/>
        <v>0</v>
      </c>
      <c r="AI98" s="18">
        <f t="shared" si="23"/>
        <v>0</v>
      </c>
      <c r="AJ98" s="18">
        <f t="shared" si="24"/>
        <v>1</v>
      </c>
      <c r="AK98" s="18">
        <f t="shared" si="25"/>
        <v>0</v>
      </c>
    </row>
    <row r="99" spans="1:37" ht="20.100000000000001" customHeight="1">
      <c r="A99" s="33">
        <v>95</v>
      </c>
      <c r="B99" s="18" t="s">
        <v>84</v>
      </c>
      <c r="C99" s="18" t="s">
        <v>83</v>
      </c>
      <c r="D99" s="19" t="s">
        <v>186</v>
      </c>
      <c r="E99" s="55">
        <v>0.66666666666666663</v>
      </c>
      <c r="F99" s="18">
        <v>172.59700000000001</v>
      </c>
      <c r="G99" s="18">
        <v>172.92699999999999</v>
      </c>
      <c r="H99" s="18">
        <v>2</v>
      </c>
      <c r="I99" s="18">
        <v>172.577</v>
      </c>
      <c r="J99" s="18">
        <v>172.947</v>
      </c>
      <c r="K99" s="18">
        <v>0.37</v>
      </c>
      <c r="L99" s="18">
        <v>0.74</v>
      </c>
      <c r="M99" s="70">
        <v>171.83699999999999</v>
      </c>
      <c r="N99" s="18" t="s">
        <v>204</v>
      </c>
      <c r="O99" s="18">
        <f t="shared" si="17"/>
        <v>74</v>
      </c>
      <c r="Q99" s="18">
        <f t="shared" si="18"/>
        <v>8.1</v>
      </c>
      <c r="R99" s="36">
        <f t="shared" si="19"/>
        <v>59940</v>
      </c>
      <c r="S99" s="36" t="str">
        <f t="shared" si="20"/>
        <v/>
      </c>
      <c r="T99" s="38">
        <f t="shared" si="14"/>
        <v>59940</v>
      </c>
      <c r="U99" s="40">
        <f t="shared" si="27"/>
        <v>2834487</v>
      </c>
      <c r="V99" s="18">
        <f t="shared" si="21"/>
        <v>81000</v>
      </c>
      <c r="W99" s="18">
        <f t="shared" si="22"/>
        <v>1</v>
      </c>
      <c r="AG99" s="18">
        <f t="shared" si="15"/>
        <v>0</v>
      </c>
      <c r="AH99" s="18">
        <f t="shared" si="16"/>
        <v>1</v>
      </c>
      <c r="AI99" s="18">
        <f t="shared" si="23"/>
        <v>1</v>
      </c>
      <c r="AJ99" s="18">
        <f t="shared" si="24"/>
        <v>0</v>
      </c>
      <c r="AK99" s="18">
        <f t="shared" si="25"/>
        <v>0</v>
      </c>
    </row>
    <row r="100" spans="1:37" ht="20.100000000000001" customHeight="1">
      <c r="A100" s="33">
        <v>96</v>
      </c>
      <c r="B100" s="18" t="s">
        <v>84</v>
      </c>
      <c r="C100" s="18" t="s">
        <v>84</v>
      </c>
      <c r="D100" s="19" t="s">
        <v>187</v>
      </c>
      <c r="E100" s="55">
        <v>0.83333333333333337</v>
      </c>
      <c r="F100" s="18">
        <v>172.602</v>
      </c>
      <c r="G100" s="18">
        <v>172.21700000000001</v>
      </c>
      <c r="H100" s="18">
        <v>2</v>
      </c>
      <c r="I100" s="18">
        <v>172.62200000000001</v>
      </c>
      <c r="J100" s="18">
        <v>172.197</v>
      </c>
      <c r="K100" s="18">
        <v>0.42499999999999999</v>
      </c>
      <c r="L100" s="18">
        <v>0.85</v>
      </c>
      <c r="M100" s="70">
        <v>173.47200000000001</v>
      </c>
      <c r="N100" s="18" t="s">
        <v>194</v>
      </c>
      <c r="P100" s="18">
        <f t="shared" si="26"/>
        <v>42.5</v>
      </c>
      <c r="Q100" s="18">
        <f t="shared" si="18"/>
        <v>7</v>
      </c>
      <c r="R100" s="36" t="str">
        <f t="shared" si="19"/>
        <v/>
      </c>
      <c r="S100" s="36">
        <f t="shared" si="20"/>
        <v>29750</v>
      </c>
      <c r="T100" s="38">
        <f t="shared" si="14"/>
        <v>-29750</v>
      </c>
      <c r="U100" s="40">
        <f t="shared" si="27"/>
        <v>2804737</v>
      </c>
      <c r="V100" s="18">
        <f t="shared" si="21"/>
        <v>70000</v>
      </c>
      <c r="W100" s="18">
        <f t="shared" si="22"/>
        <v>0</v>
      </c>
      <c r="AG100" s="18">
        <f t="shared" si="15"/>
        <v>1</v>
      </c>
      <c r="AH100" s="18">
        <f t="shared" si="16"/>
        <v>0</v>
      </c>
      <c r="AI100" s="18">
        <f t="shared" si="23"/>
        <v>0</v>
      </c>
      <c r="AJ100" s="18">
        <f t="shared" si="24"/>
        <v>1</v>
      </c>
      <c r="AK100" s="18">
        <f t="shared" si="25"/>
        <v>0</v>
      </c>
    </row>
    <row r="101" spans="1:37" ht="20.100000000000001" customHeight="1">
      <c r="A101" s="33">
        <v>97</v>
      </c>
      <c r="B101" s="18" t="s">
        <v>83</v>
      </c>
      <c r="C101" s="18" t="s">
        <v>84</v>
      </c>
      <c r="D101" s="19" t="s">
        <v>188</v>
      </c>
      <c r="E101" s="55">
        <v>0.83333333333333337</v>
      </c>
      <c r="F101" s="18">
        <v>170.49100000000001</v>
      </c>
      <c r="G101" s="18">
        <v>169.71199999999999</v>
      </c>
      <c r="H101" s="18">
        <v>2</v>
      </c>
      <c r="I101" s="58">
        <v>170.511</v>
      </c>
      <c r="J101" s="18">
        <v>169.69200000000001</v>
      </c>
      <c r="K101" s="18">
        <v>0.81799999999999995</v>
      </c>
      <c r="L101" s="18">
        <v>1.6359999999999999</v>
      </c>
      <c r="M101" s="70">
        <v>172.14699999999999</v>
      </c>
      <c r="N101" s="18" t="s">
        <v>204</v>
      </c>
      <c r="O101" s="18">
        <f t="shared" si="17"/>
        <v>163.6</v>
      </c>
      <c r="Q101" s="18">
        <f t="shared" si="18"/>
        <v>3.6</v>
      </c>
      <c r="R101" s="36">
        <f t="shared" si="19"/>
        <v>58896</v>
      </c>
      <c r="S101" s="36" t="str">
        <f t="shared" si="20"/>
        <v/>
      </c>
      <c r="T101" s="38">
        <f t="shared" si="14"/>
        <v>58896</v>
      </c>
      <c r="U101" s="40">
        <f t="shared" si="27"/>
        <v>2863633</v>
      </c>
      <c r="V101" s="18">
        <f t="shared" si="21"/>
        <v>36000</v>
      </c>
      <c r="W101" s="18">
        <f t="shared" si="22"/>
        <v>1</v>
      </c>
      <c r="AG101" s="18">
        <f t="shared" si="15"/>
        <v>1</v>
      </c>
      <c r="AH101" s="18">
        <f t="shared" si="16"/>
        <v>0</v>
      </c>
      <c r="AI101" s="18">
        <f t="shared" si="23"/>
        <v>1</v>
      </c>
      <c r="AJ101" s="18">
        <f t="shared" si="24"/>
        <v>0</v>
      </c>
      <c r="AK101" s="18">
        <f t="shared" si="25"/>
        <v>0</v>
      </c>
    </row>
    <row r="102" spans="1:37" ht="20.100000000000001" customHeight="1">
      <c r="A102" s="33">
        <v>98</v>
      </c>
      <c r="B102" s="18" t="s">
        <v>83</v>
      </c>
      <c r="C102" s="18" t="s">
        <v>83</v>
      </c>
      <c r="D102" s="19" t="s">
        <v>189</v>
      </c>
      <c r="E102" s="55">
        <v>0.5</v>
      </c>
      <c r="F102" s="18">
        <v>169.494</v>
      </c>
      <c r="G102" s="18">
        <v>170.48</v>
      </c>
      <c r="H102" s="18">
        <v>2</v>
      </c>
      <c r="I102" s="58">
        <v>169.47399999999999</v>
      </c>
      <c r="J102" s="18">
        <v>170.5</v>
      </c>
      <c r="K102" s="18">
        <v>1.026</v>
      </c>
      <c r="L102" s="18">
        <v>2.052</v>
      </c>
      <c r="M102" s="70">
        <v>167.422</v>
      </c>
      <c r="N102" s="18" t="s">
        <v>195</v>
      </c>
      <c r="Q102" s="18">
        <f t="shared" si="18"/>
        <v>2.9</v>
      </c>
      <c r="R102" s="36" t="str">
        <f t="shared" si="19"/>
        <v/>
      </c>
      <c r="S102" s="36" t="str">
        <f t="shared" si="20"/>
        <v/>
      </c>
      <c r="U102" s="40">
        <f t="shared" si="27"/>
        <v>2863633</v>
      </c>
      <c r="V102" s="18">
        <f t="shared" si="21"/>
        <v>29000</v>
      </c>
      <c r="W102" s="18">
        <f t="shared" si="22"/>
        <v>0</v>
      </c>
      <c r="AG102" s="18">
        <f t="shared" si="15"/>
        <v>0</v>
      </c>
      <c r="AH102" s="18">
        <f t="shared" si="16"/>
        <v>1</v>
      </c>
      <c r="AI102" s="18">
        <f t="shared" si="23"/>
        <v>0</v>
      </c>
      <c r="AJ102" s="18">
        <f t="shared" si="24"/>
        <v>0</v>
      </c>
      <c r="AK102" s="18">
        <f t="shared" si="25"/>
        <v>1</v>
      </c>
    </row>
    <row r="103" spans="1:37" ht="20.100000000000001" customHeight="1">
      <c r="A103" s="33">
        <v>99</v>
      </c>
      <c r="B103" s="18" t="s">
        <v>83</v>
      </c>
      <c r="C103" s="18" t="s">
        <v>83</v>
      </c>
      <c r="D103" s="19" t="s">
        <v>190</v>
      </c>
      <c r="E103" s="55">
        <v>0.16666666666666666</v>
      </c>
      <c r="F103" s="18">
        <v>170.71199999999999</v>
      </c>
      <c r="G103" s="18">
        <v>171.51599999999999</v>
      </c>
      <c r="H103" s="18">
        <v>2</v>
      </c>
      <c r="I103" s="58">
        <v>170.69200000000001</v>
      </c>
      <c r="J103" s="18">
        <v>171.536</v>
      </c>
      <c r="K103" s="18">
        <v>0.84299999999999997</v>
      </c>
      <c r="L103" s="18">
        <v>1.6859999999999999</v>
      </c>
      <c r="M103" s="70">
        <v>169.006</v>
      </c>
      <c r="N103" s="18" t="s">
        <v>194</v>
      </c>
      <c r="P103" s="18">
        <f t="shared" si="26"/>
        <v>84.3</v>
      </c>
      <c r="Q103" s="18">
        <f t="shared" si="18"/>
        <v>3.5</v>
      </c>
      <c r="R103" s="36" t="str">
        <f t="shared" si="19"/>
        <v/>
      </c>
      <c r="S103" s="36">
        <f t="shared" si="20"/>
        <v>29505</v>
      </c>
      <c r="T103" s="38">
        <f t="shared" si="14"/>
        <v>-29505</v>
      </c>
      <c r="U103" s="40">
        <f t="shared" si="27"/>
        <v>2834128</v>
      </c>
      <c r="V103" s="18">
        <f t="shared" si="21"/>
        <v>35000</v>
      </c>
      <c r="W103" s="18">
        <f t="shared" si="22"/>
        <v>0</v>
      </c>
      <c r="AG103" s="18">
        <f t="shared" si="15"/>
        <v>0</v>
      </c>
      <c r="AH103" s="18">
        <f t="shared" si="16"/>
        <v>1</v>
      </c>
      <c r="AI103" s="18">
        <f t="shared" si="23"/>
        <v>0</v>
      </c>
      <c r="AJ103" s="18">
        <f t="shared" si="24"/>
        <v>1</v>
      </c>
      <c r="AK103" s="18">
        <f t="shared" si="25"/>
        <v>0</v>
      </c>
    </row>
    <row r="104" spans="1:37" ht="20.100000000000001" customHeight="1">
      <c r="A104" s="32">
        <v>100</v>
      </c>
      <c r="B104" s="23" t="s">
        <v>83</v>
      </c>
      <c r="C104" s="23" t="s">
        <v>83</v>
      </c>
      <c r="D104" s="22" t="s">
        <v>191</v>
      </c>
      <c r="E104" s="55">
        <v>0.66666666666666663</v>
      </c>
      <c r="F104" s="23">
        <v>170.47800000000001</v>
      </c>
      <c r="G104" s="23">
        <v>171.02699999999999</v>
      </c>
      <c r="H104" s="18">
        <v>2</v>
      </c>
      <c r="I104" s="58">
        <v>170.458</v>
      </c>
      <c r="J104" s="18">
        <v>171.047</v>
      </c>
      <c r="K104" s="18">
        <v>0.58799999999999997</v>
      </c>
      <c r="L104" s="18">
        <v>1.1759999999999999</v>
      </c>
      <c r="M104" s="70">
        <v>169.28200000000001</v>
      </c>
      <c r="N104" s="18" t="s">
        <v>195</v>
      </c>
      <c r="Q104" s="23">
        <f t="shared" si="18"/>
        <v>5.0999999999999996</v>
      </c>
      <c r="R104" s="36" t="str">
        <f t="shared" si="19"/>
        <v/>
      </c>
      <c r="S104" s="36" t="str">
        <f t="shared" si="20"/>
        <v/>
      </c>
      <c r="U104" s="44">
        <f t="shared" si="27"/>
        <v>2834128</v>
      </c>
      <c r="V104" s="18">
        <f t="shared" si="21"/>
        <v>51000</v>
      </c>
      <c r="W104" s="18">
        <f t="shared" si="22"/>
        <v>0</v>
      </c>
      <c r="AG104" s="18">
        <f t="shared" si="15"/>
        <v>0</v>
      </c>
      <c r="AH104" s="18">
        <f t="shared" si="16"/>
        <v>1</v>
      </c>
      <c r="AI104" s="18">
        <f t="shared" si="23"/>
        <v>0</v>
      </c>
      <c r="AJ104" s="18">
        <f t="shared" si="24"/>
        <v>0</v>
      </c>
      <c r="AK104" s="18">
        <f t="shared" si="25"/>
        <v>1</v>
      </c>
    </row>
    <row r="105" spans="1:37" ht="20.100000000000001" customHeight="1">
      <c r="A105" s="18">
        <v>101</v>
      </c>
      <c r="B105" s="18" t="s">
        <v>84</v>
      </c>
      <c r="C105" s="18" t="s">
        <v>84</v>
      </c>
      <c r="D105" s="52" t="s">
        <v>192</v>
      </c>
      <c r="E105" s="55">
        <v>0.5</v>
      </c>
      <c r="F105" s="18">
        <v>170.31800000000001</v>
      </c>
      <c r="G105" s="18">
        <v>169.054</v>
      </c>
      <c r="H105" s="18">
        <v>2</v>
      </c>
      <c r="I105" s="58">
        <v>170.33799999999999</v>
      </c>
      <c r="J105" s="18">
        <v>169.03399999999999</v>
      </c>
      <c r="K105" s="18">
        <v>1.304</v>
      </c>
      <c r="L105" s="18">
        <v>2.6080000000000001</v>
      </c>
      <c r="M105" s="70">
        <v>172.946</v>
      </c>
      <c r="N105" s="18" t="s">
        <v>204</v>
      </c>
      <c r="O105" s="18">
        <f t="shared" si="17"/>
        <v>260.8</v>
      </c>
      <c r="Q105" s="23">
        <f t="shared" si="18"/>
        <v>2.2999999999999998</v>
      </c>
      <c r="R105" s="36">
        <f t="shared" si="19"/>
        <v>59984</v>
      </c>
      <c r="S105" s="36" t="str">
        <f t="shared" si="20"/>
        <v/>
      </c>
      <c r="T105" s="38">
        <f>IF(W105=1,R105,S105*-1)</f>
        <v>59984</v>
      </c>
      <c r="U105" s="44">
        <f>U104+T105</f>
        <v>2894112</v>
      </c>
      <c r="V105" s="18">
        <f t="shared" si="21"/>
        <v>23000</v>
      </c>
      <c r="W105" s="18">
        <f t="shared" si="22"/>
        <v>1</v>
      </c>
      <c r="AG105" s="18">
        <f>IF(C105="B",1,0)</f>
        <v>1</v>
      </c>
      <c r="AH105" s="18">
        <f>IF(C105="S",1,0)</f>
        <v>0</v>
      </c>
      <c r="AI105" s="18">
        <f>IF(N105="○",1,0)</f>
        <v>1</v>
      </c>
      <c r="AJ105" s="18">
        <f>IF(N105="X",1,0)</f>
        <v>0</v>
      </c>
      <c r="AK105" s="18">
        <f>IF(N105="C",1,0)</f>
        <v>0</v>
      </c>
    </row>
    <row r="106" spans="1:37" ht="20.100000000000001" customHeight="1">
      <c r="A106" s="27">
        <v>102</v>
      </c>
      <c r="B106" s="18" t="s">
        <v>83</v>
      </c>
      <c r="C106" s="18" t="s">
        <v>84</v>
      </c>
      <c r="D106" s="18" t="s">
        <v>193</v>
      </c>
      <c r="E106" s="55">
        <v>0.5</v>
      </c>
      <c r="F106" s="18">
        <v>169.23699999999999</v>
      </c>
      <c r="G106" s="18">
        <v>168.40299999999999</v>
      </c>
      <c r="H106" s="18">
        <v>2</v>
      </c>
      <c r="I106" s="18">
        <v>169.25700000000001</v>
      </c>
      <c r="J106" s="18">
        <v>168.38300000000001</v>
      </c>
      <c r="K106" s="18">
        <v>0.873</v>
      </c>
      <c r="L106" s="18">
        <v>1.746</v>
      </c>
      <c r="M106" s="70">
        <v>171.00299999999999</v>
      </c>
      <c r="N106" s="18" t="s">
        <v>204</v>
      </c>
      <c r="O106" s="18">
        <f t="shared" si="17"/>
        <v>174.6</v>
      </c>
      <c r="Q106" s="23">
        <f t="shared" si="18"/>
        <v>3.4</v>
      </c>
      <c r="R106" s="36">
        <f t="shared" si="19"/>
        <v>59364</v>
      </c>
      <c r="S106" s="36" t="str">
        <f t="shared" si="20"/>
        <v/>
      </c>
      <c r="T106" s="38">
        <f>IF(W106=1,R106,S106*-1)</f>
        <v>59364</v>
      </c>
      <c r="U106" s="44">
        <f>U105+T106</f>
        <v>2953476</v>
      </c>
      <c r="V106" s="18">
        <f t="shared" si="21"/>
        <v>34000</v>
      </c>
      <c r="W106" s="18">
        <f t="shared" si="22"/>
        <v>1</v>
      </c>
      <c r="AG106" s="18">
        <f>IF(C106="B",1,0)</f>
        <v>1</v>
      </c>
      <c r="AH106" s="18">
        <f>IF(C106="S",1,0)</f>
        <v>0</v>
      </c>
      <c r="AI106" s="18">
        <f>IF(N106="○",1,0)</f>
        <v>1</v>
      </c>
      <c r="AJ106" s="18">
        <f>IF(N106="X",1,0)</f>
        <v>0</v>
      </c>
      <c r="AK106" s="18">
        <f>IF(N106="C",1,0)</f>
        <v>0</v>
      </c>
    </row>
    <row r="107" spans="1:37" ht="20.100000000000001" customHeight="1">
      <c r="A107" s="18">
        <v>103</v>
      </c>
      <c r="B107" s="18" t="s">
        <v>84</v>
      </c>
      <c r="C107" s="18" t="s">
        <v>84</v>
      </c>
      <c r="D107" s="18" t="s">
        <v>98</v>
      </c>
      <c r="E107" s="55">
        <v>0.66666666666666663</v>
      </c>
      <c r="F107" s="18">
        <v>180.85</v>
      </c>
      <c r="G107" s="18">
        <v>179.453</v>
      </c>
      <c r="H107" s="18">
        <v>2</v>
      </c>
      <c r="I107" s="18">
        <v>180.87</v>
      </c>
      <c r="J107" s="18">
        <v>179.43299999999999</v>
      </c>
      <c r="K107" s="18">
        <v>1.4370000000000001</v>
      </c>
      <c r="L107" s="18">
        <v>2.8740000000000001</v>
      </c>
      <c r="M107" s="70">
        <v>183.744</v>
      </c>
      <c r="N107" s="18" t="s">
        <v>204</v>
      </c>
      <c r="O107" s="18">
        <f t="shared" si="17"/>
        <v>287.39999999999998</v>
      </c>
      <c r="Q107" s="18">
        <f t="shared" si="18"/>
        <v>2</v>
      </c>
      <c r="R107" s="36">
        <f t="shared" si="19"/>
        <v>57480</v>
      </c>
      <c r="S107" s="36" t="str">
        <f t="shared" si="20"/>
        <v/>
      </c>
      <c r="T107" s="38">
        <f>IF(W107=1,R107,S107*-1)</f>
        <v>57480</v>
      </c>
      <c r="U107" s="40">
        <f>U106+T107</f>
        <v>3010956</v>
      </c>
      <c r="V107" s="18">
        <f t="shared" si="21"/>
        <v>20000</v>
      </c>
      <c r="W107" s="18">
        <f t="shared" si="22"/>
        <v>1</v>
      </c>
      <c r="AG107" s="18">
        <f>IF(C107="B",1,0)</f>
        <v>1</v>
      </c>
      <c r="AH107" s="18">
        <f>IF(C107="S",1,0)</f>
        <v>0</v>
      </c>
      <c r="AI107" s="18">
        <f>IF(N107="○",1,0)</f>
        <v>1</v>
      </c>
      <c r="AJ107" s="18">
        <f>IF(N107="X",1,0)</f>
        <v>0</v>
      </c>
      <c r="AK107" s="18">
        <f>IF(N107="C",1,0)</f>
        <v>0</v>
      </c>
    </row>
    <row r="108" spans="1:37" ht="20.100000000000001" customHeight="1">
      <c r="A108" s="27"/>
      <c r="E108" s="55"/>
      <c r="I108" s="58"/>
      <c r="M108" s="58"/>
      <c r="R108" s="36"/>
      <c r="S108" s="36"/>
      <c r="U108" s="40"/>
      <c r="AG108" s="18">
        <f>IF(C108="B",1,0)</f>
        <v>0</v>
      </c>
      <c r="AH108" s="18">
        <f>IF(C108="S",1,0)</f>
        <v>0</v>
      </c>
      <c r="AI108" s="18">
        <f>IF(N108="○",1,0)</f>
        <v>0</v>
      </c>
      <c r="AJ108" s="18">
        <f>IF(N108="X",1,0)</f>
        <v>0</v>
      </c>
      <c r="AK108" s="18">
        <f>IF(N108="C",1,0)</f>
        <v>0</v>
      </c>
    </row>
    <row r="109" spans="1:37" ht="20.100000000000001" customHeight="1">
      <c r="E109" s="55"/>
      <c r="R109" s="36"/>
      <c r="S109" s="36"/>
      <c r="U109" s="40"/>
      <c r="AG109" s="18">
        <f>IF(C109="B",1,0)</f>
        <v>0</v>
      </c>
      <c r="AH109" s="18">
        <f>IF(C109="S",1,0)</f>
        <v>0</v>
      </c>
      <c r="AI109" s="18">
        <f>IF(N109="○",1,0)</f>
        <v>0</v>
      </c>
      <c r="AJ109" s="18">
        <f>IF(N109="X",1,0)</f>
        <v>0</v>
      </c>
      <c r="AK109" s="18">
        <f>IF(N109="C",1,0)</f>
        <v>0</v>
      </c>
    </row>
    <row r="110" spans="1:37" ht="20.100000000000001" customHeight="1">
      <c r="E110" s="55"/>
      <c r="O110" s="34"/>
      <c r="P110" s="34"/>
      <c r="Q110" s="34"/>
      <c r="T110" s="36"/>
      <c r="U110" s="34"/>
      <c r="V110" s="34"/>
      <c r="X110" s="34"/>
      <c r="Y110" s="34"/>
      <c r="Z110" s="34"/>
      <c r="AA110" s="18">
        <f>O110-P110</f>
        <v>0</v>
      </c>
      <c r="AG110" s="18">
        <f>SUM(AG5:AG109)</f>
        <v>52</v>
      </c>
      <c r="AH110" s="18">
        <f>SUM(AH5:AH109)</f>
        <v>51</v>
      </c>
      <c r="AI110" s="18">
        <f>SUM(AI5:AI109)</f>
        <v>55</v>
      </c>
      <c r="AJ110" s="18">
        <f>SUM(AJ5:AJ109)</f>
        <v>42</v>
      </c>
      <c r="AK110" s="18">
        <f>SUM(AK5:AK109)</f>
        <v>6</v>
      </c>
    </row>
    <row r="111" spans="1:37" ht="20.100000000000001" customHeight="1">
      <c r="E111" s="55"/>
      <c r="R111" s="36">
        <f>SUM(R5:R109)</f>
        <v>3248974</v>
      </c>
      <c r="S111" s="36">
        <f>SUM(S5:S109)</f>
        <v>1238018</v>
      </c>
      <c r="T111" s="36">
        <f>SUM(T5:T109)</f>
        <v>2010956</v>
      </c>
    </row>
    <row r="112" spans="1:37" ht="20.100000000000001" customHeight="1">
      <c r="E112" s="55"/>
      <c r="S112" s="40">
        <f>R111-S111</f>
        <v>2010956</v>
      </c>
    </row>
    <row r="113" spans="5:20" ht="20.100000000000001" customHeight="1">
      <c r="E113" s="55"/>
    </row>
    <row r="114" spans="5:20" ht="20.100000000000001" customHeight="1">
      <c r="E114" s="55"/>
      <c r="O114" s="18">
        <f>MAX(O5:O109)</f>
        <v>394.4</v>
      </c>
      <c r="R114" s="40"/>
      <c r="S114" s="40"/>
      <c r="T114" s="40"/>
    </row>
    <row r="115" spans="5:20" ht="20.100000000000001" customHeight="1">
      <c r="E115" s="55"/>
    </row>
    <row r="116" spans="5:20" ht="20.100000000000001" customHeight="1">
      <c r="E116" s="55"/>
    </row>
    <row r="117" spans="5:20" ht="20.100000000000001" customHeight="1">
      <c r="E117" s="55"/>
    </row>
    <row r="118" spans="5:20" ht="20.100000000000001" customHeight="1">
      <c r="E118" s="55"/>
    </row>
    <row r="119" spans="5:20" ht="20.100000000000001" customHeight="1">
      <c r="E119" s="55"/>
    </row>
    <row r="120" spans="5:20" ht="20.100000000000001" customHeight="1">
      <c r="E120" s="55"/>
    </row>
    <row r="121" spans="5:20" ht="20.100000000000001" customHeight="1">
      <c r="E121" s="55"/>
    </row>
    <row r="122" spans="5:20" ht="20.100000000000001" customHeight="1">
      <c r="E122" s="55"/>
    </row>
    <row r="123" spans="5:20" ht="20.100000000000001" customHeight="1">
      <c r="E123" s="55"/>
    </row>
    <row r="124" spans="5:20" ht="20.100000000000001" customHeight="1">
      <c r="E124" s="55"/>
    </row>
    <row r="125" spans="5:20" ht="20.100000000000001" customHeight="1">
      <c r="E125" s="55"/>
    </row>
    <row r="126" spans="5:20" ht="20.100000000000001" customHeight="1">
      <c r="E126" s="55"/>
    </row>
    <row r="127" spans="5:20" ht="20.100000000000001" customHeight="1">
      <c r="E127" s="55"/>
    </row>
    <row r="128" spans="5:20" ht="20.100000000000001" customHeight="1">
      <c r="E128" s="55"/>
    </row>
    <row r="129" spans="5:5" ht="20.100000000000001" customHeight="1">
      <c r="E129" s="55"/>
    </row>
    <row r="130" spans="5:5" ht="20.100000000000001" customHeight="1">
      <c r="E130" s="55"/>
    </row>
    <row r="205" spans="23:23" ht="20.100000000000001" customHeight="1">
      <c r="W205" s="18">
        <f>IF(O205&gt;1,1,0)</f>
        <v>0</v>
      </c>
    </row>
    <row r="206" spans="23:23" ht="20.100000000000001" customHeight="1">
      <c r="W206" s="18">
        <f>IF(O206&gt;1,1,0)</f>
        <v>0</v>
      </c>
    </row>
  </sheetData>
  <mergeCells count="1">
    <mergeCell ref="AB15:AC15"/>
  </mergeCells>
  <phoneticPr fontId="4"/>
  <printOptions horizontalCentered="1"/>
  <pageMargins left="0" right="0" top="0.22" bottom="0.74803149606299213" header="0.41" footer="0.31496062992125984"/>
  <pageSetup paperSize="9" scale="67" firstPageNumber="42949631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zoomScale="85" workbookViewId="0">
      <selection activeCell="A28" sqref="A28"/>
    </sheetView>
  </sheetViews>
  <sheetFormatPr defaultColWidth="25.625" defaultRowHeight="24.95" customHeight="1"/>
  <cols>
    <col min="1" max="1" width="10.625" customWidth="1"/>
    <col min="2" max="3" width="25.625" customWidth="1"/>
    <col min="4" max="4" width="10.625" customWidth="1"/>
    <col min="5" max="6" width="25.625" customWidth="1"/>
    <col min="7" max="7" width="10.625" customWidth="1"/>
    <col min="8" max="9" width="25.625" customWidth="1"/>
    <col min="10" max="10" width="10.625" customWidth="1"/>
  </cols>
  <sheetData>
    <row r="4" spans="2:17" ht="24.95" customHeight="1" thickBot="1">
      <c r="B4" s="17" t="s">
        <v>77</v>
      </c>
      <c r="C4" s="17"/>
      <c r="E4" s="17" t="s">
        <v>49</v>
      </c>
      <c r="F4" s="17"/>
      <c r="H4" s="17" t="s">
        <v>50</v>
      </c>
      <c r="I4" s="17"/>
      <c r="K4" s="17" t="s">
        <v>51</v>
      </c>
      <c r="L4" s="17"/>
    </row>
    <row r="5" spans="2:17" ht="24.95" customHeight="1" thickBot="1">
      <c r="B5" s="64" t="s">
        <v>8</v>
      </c>
      <c r="C5" s="65"/>
      <c r="E5" s="64" t="s">
        <v>8</v>
      </c>
      <c r="F5" s="65"/>
      <c r="H5" s="64" t="s">
        <v>8</v>
      </c>
      <c r="I5" s="65"/>
      <c r="K5" s="64" t="s">
        <v>8</v>
      </c>
      <c r="L5" s="65"/>
      <c r="N5" s="17" t="s">
        <v>77</v>
      </c>
    </row>
    <row r="6" spans="2:17" ht="24.95" customHeight="1">
      <c r="B6" s="7" t="s">
        <v>9</v>
      </c>
      <c r="C6" s="10" t="s">
        <v>206</v>
      </c>
      <c r="E6" s="7" t="s">
        <v>9</v>
      </c>
      <c r="F6" s="10" t="s">
        <v>206</v>
      </c>
      <c r="H6" s="7" t="s">
        <v>9</v>
      </c>
      <c r="I6" s="10" t="s">
        <v>206</v>
      </c>
      <c r="K6" s="7" t="s">
        <v>9</v>
      </c>
      <c r="L6" s="10" t="s">
        <v>206</v>
      </c>
      <c r="N6" s="49" t="s">
        <v>72</v>
      </c>
      <c r="O6" s="50">
        <v>1000000</v>
      </c>
      <c r="P6" s="49"/>
      <c r="Q6" s="49"/>
    </row>
    <row r="7" spans="2:17" ht="24.95" customHeight="1">
      <c r="B7" s="8" t="s">
        <v>10</v>
      </c>
      <c r="C7" s="11">
        <v>52</v>
      </c>
      <c r="E7" s="8" t="s">
        <v>10</v>
      </c>
      <c r="F7" s="11">
        <v>52</v>
      </c>
      <c r="H7" s="8" t="s">
        <v>10</v>
      </c>
      <c r="I7" s="11">
        <v>52</v>
      </c>
      <c r="K7" s="8" t="s">
        <v>10</v>
      </c>
      <c r="L7" s="11">
        <v>52</v>
      </c>
      <c r="N7" s="45" t="s">
        <v>73</v>
      </c>
      <c r="O7" s="47">
        <v>0.01</v>
      </c>
      <c r="P7" s="47">
        <v>0.02</v>
      </c>
      <c r="Q7" s="47">
        <v>0.03</v>
      </c>
    </row>
    <row r="8" spans="2:17" ht="24.95" customHeight="1">
      <c r="B8" s="8" t="s">
        <v>11</v>
      </c>
      <c r="C8" s="11">
        <v>51</v>
      </c>
      <c r="E8" s="8" t="s">
        <v>11</v>
      </c>
      <c r="F8" s="11">
        <v>51</v>
      </c>
      <c r="H8" s="8" t="s">
        <v>11</v>
      </c>
      <c r="I8" s="11">
        <v>51</v>
      </c>
      <c r="K8" s="8" t="s">
        <v>11</v>
      </c>
      <c r="L8" s="11">
        <v>51</v>
      </c>
      <c r="N8" s="45" t="s">
        <v>74</v>
      </c>
      <c r="O8" s="46">
        <v>203247</v>
      </c>
      <c r="P8" s="46">
        <v>421370</v>
      </c>
      <c r="Q8" s="48">
        <v>636922</v>
      </c>
    </row>
    <row r="9" spans="2:17" ht="24.95" customHeight="1">
      <c r="B9" s="8" t="s">
        <v>12</v>
      </c>
      <c r="C9" s="11">
        <v>103</v>
      </c>
      <c r="E9" s="8" t="s">
        <v>12</v>
      </c>
      <c r="F9" s="11">
        <v>103</v>
      </c>
      <c r="H9" s="8" t="s">
        <v>12</v>
      </c>
      <c r="I9" s="11">
        <v>103</v>
      </c>
      <c r="K9" s="8" t="s">
        <v>12</v>
      </c>
      <c r="L9" s="11">
        <v>103</v>
      </c>
      <c r="N9" s="45" t="s">
        <v>208</v>
      </c>
      <c r="O9" s="51">
        <f>ROUNDDOWN(((O8)/$O$6)*100,2)</f>
        <v>20.32</v>
      </c>
      <c r="P9" s="51">
        <f>ROUNDDOWN(((P8)/$O$6)*100,2)</f>
        <v>42.13</v>
      </c>
      <c r="Q9" s="51">
        <f>ROUNDDOWN(((Q8)/$O$6)*100,2)</f>
        <v>63.69</v>
      </c>
    </row>
    <row r="10" spans="2:17" ht="24.95" customHeight="1">
      <c r="B10" s="8" t="s">
        <v>13</v>
      </c>
      <c r="C10" s="11">
        <v>79</v>
      </c>
      <c r="E10" s="8" t="s">
        <v>13</v>
      </c>
      <c r="F10" s="11">
        <v>72</v>
      </c>
      <c r="H10" s="8" t="s">
        <v>13</v>
      </c>
      <c r="I10" s="11">
        <v>63</v>
      </c>
      <c r="K10" s="8" t="s">
        <v>13</v>
      </c>
      <c r="L10" s="11">
        <v>55</v>
      </c>
    </row>
    <row r="11" spans="2:17" ht="24.95" customHeight="1">
      <c r="B11" s="8" t="s">
        <v>14</v>
      </c>
      <c r="C11" s="12">
        <v>18</v>
      </c>
      <c r="E11" s="8" t="s">
        <v>14</v>
      </c>
      <c r="F11" s="12">
        <v>25</v>
      </c>
      <c r="H11" s="8" t="s">
        <v>14</v>
      </c>
      <c r="I11" s="12">
        <v>34</v>
      </c>
      <c r="K11" s="8" t="s">
        <v>14</v>
      </c>
      <c r="L11" s="12">
        <v>42</v>
      </c>
      <c r="N11" s="17" t="s">
        <v>49</v>
      </c>
    </row>
    <row r="12" spans="2:17" ht="24.95" customHeight="1">
      <c r="B12" s="8" t="s">
        <v>15</v>
      </c>
      <c r="C12" s="11" t="s">
        <v>59</v>
      </c>
      <c r="E12" s="8" t="s">
        <v>15</v>
      </c>
      <c r="F12" s="11" t="s">
        <v>59</v>
      </c>
      <c r="H12" s="8" t="s">
        <v>15</v>
      </c>
      <c r="I12" s="11" t="s">
        <v>59</v>
      </c>
      <c r="K12" s="8" t="s">
        <v>15</v>
      </c>
      <c r="L12" s="11" t="s">
        <v>59</v>
      </c>
      <c r="N12" s="49" t="s">
        <v>72</v>
      </c>
      <c r="O12" s="50">
        <v>1000000</v>
      </c>
      <c r="P12" s="49"/>
      <c r="Q12" s="49"/>
    </row>
    <row r="13" spans="2:17" ht="24.95" customHeight="1">
      <c r="B13" s="13" t="s">
        <v>58</v>
      </c>
      <c r="C13" s="14">
        <v>6</v>
      </c>
      <c r="E13" s="13" t="s">
        <v>61</v>
      </c>
      <c r="F13" s="14">
        <v>6</v>
      </c>
      <c r="H13" s="13" t="s">
        <v>61</v>
      </c>
      <c r="I13" s="14">
        <v>6</v>
      </c>
      <c r="K13" s="13" t="s">
        <v>61</v>
      </c>
      <c r="L13" s="14">
        <v>6</v>
      </c>
      <c r="N13" s="45" t="s">
        <v>64</v>
      </c>
      <c r="O13" s="47">
        <v>0.01</v>
      </c>
      <c r="P13" s="47">
        <v>0.02</v>
      </c>
      <c r="Q13" s="47">
        <v>0.03</v>
      </c>
    </row>
    <row r="14" spans="2:17" ht="24.95" customHeight="1">
      <c r="B14" s="8" t="s">
        <v>16</v>
      </c>
      <c r="C14" s="53">
        <v>1165935</v>
      </c>
      <c r="E14" s="8" t="s">
        <v>16</v>
      </c>
      <c r="F14" s="53">
        <v>2127954</v>
      </c>
      <c r="H14" s="8" t="s">
        <v>16</v>
      </c>
      <c r="I14" s="53">
        <v>2792066</v>
      </c>
      <c r="K14" s="8" t="s">
        <v>16</v>
      </c>
      <c r="L14" s="53">
        <v>3248974</v>
      </c>
      <c r="N14" s="45" t="s">
        <v>74</v>
      </c>
      <c r="O14" s="46">
        <v>449229</v>
      </c>
      <c r="P14" s="46">
        <v>923294</v>
      </c>
      <c r="Q14" s="48">
        <v>1393403</v>
      </c>
    </row>
    <row r="15" spans="2:17" ht="24.95" customHeight="1">
      <c r="B15" s="8" t="s">
        <v>17</v>
      </c>
      <c r="C15" s="54">
        <v>529013</v>
      </c>
      <c r="E15" s="8" t="s">
        <v>17</v>
      </c>
      <c r="F15" s="54">
        <v>734551</v>
      </c>
      <c r="H15" s="8" t="s">
        <v>17</v>
      </c>
      <c r="I15" s="54">
        <v>1000680</v>
      </c>
      <c r="K15" s="8" t="s">
        <v>17</v>
      </c>
      <c r="L15" s="54">
        <v>1238018</v>
      </c>
      <c r="N15" s="45" t="s">
        <v>208</v>
      </c>
      <c r="O15" s="51">
        <f>ROUNDDOWN(((O14)/$O$6)*100,2)</f>
        <v>44.92</v>
      </c>
      <c r="P15" s="51">
        <f>ROUNDDOWN(((P14)/$O$6)*100,2)</f>
        <v>92.32</v>
      </c>
      <c r="Q15" s="51">
        <f>ROUNDDOWN(((Q14)/$O$6)*100,2)</f>
        <v>139.34</v>
      </c>
    </row>
    <row r="16" spans="2:17" ht="24.95" customHeight="1">
      <c r="B16" s="8" t="s">
        <v>18</v>
      </c>
      <c r="C16" s="53">
        <v>636922</v>
      </c>
      <c r="E16" s="8" t="s">
        <v>18</v>
      </c>
      <c r="F16" s="53">
        <v>1393403</v>
      </c>
      <c r="H16" s="8" t="s">
        <v>18</v>
      </c>
      <c r="I16" s="53">
        <v>1791386</v>
      </c>
      <c r="K16" s="8" t="s">
        <v>18</v>
      </c>
      <c r="L16" s="53">
        <v>2010956</v>
      </c>
    </row>
    <row r="17" spans="2:17" ht="24.95" customHeight="1">
      <c r="B17" s="8" t="s">
        <v>1</v>
      </c>
      <c r="C17" s="15">
        <v>22421.826000000001</v>
      </c>
      <c r="E17" s="8" t="s">
        <v>1</v>
      </c>
      <c r="F17" s="15">
        <v>40922.192000000003</v>
      </c>
      <c r="H17" s="8" t="s">
        <v>1</v>
      </c>
      <c r="I17" s="15">
        <v>53693.576000000001</v>
      </c>
      <c r="K17" s="8" t="s">
        <v>1</v>
      </c>
      <c r="L17" s="15">
        <v>62480.269</v>
      </c>
      <c r="N17" s="17" t="s">
        <v>50</v>
      </c>
    </row>
    <row r="18" spans="2:17" ht="24.95" customHeight="1">
      <c r="B18" s="8" t="s">
        <v>2</v>
      </c>
      <c r="C18" s="15">
        <v>29389.611000000001</v>
      </c>
      <c r="E18" s="8" t="s">
        <v>2</v>
      </c>
      <c r="F18" s="15">
        <v>29382.04</v>
      </c>
      <c r="H18" s="8" t="s">
        <v>2</v>
      </c>
      <c r="I18" s="15">
        <v>29431.763999999999</v>
      </c>
      <c r="K18" s="8" t="s">
        <v>2</v>
      </c>
      <c r="L18" s="15">
        <v>29476.618999999999</v>
      </c>
      <c r="N18" s="49" t="s">
        <v>72</v>
      </c>
      <c r="O18" s="50">
        <v>1000000</v>
      </c>
      <c r="P18" s="49"/>
      <c r="Q18" s="49"/>
    </row>
    <row r="19" spans="2:17" ht="24.95" customHeight="1">
      <c r="B19" s="8" t="s">
        <v>19</v>
      </c>
      <c r="C19" s="11">
        <v>21</v>
      </c>
      <c r="E19" s="8" t="s">
        <v>19</v>
      </c>
      <c r="F19" s="11">
        <v>10</v>
      </c>
      <c r="H19" s="8" t="s">
        <v>19</v>
      </c>
      <c r="I19" s="11">
        <v>10</v>
      </c>
      <c r="K19" s="8" t="s">
        <v>19</v>
      </c>
      <c r="L19" s="11">
        <v>5</v>
      </c>
      <c r="N19" s="45" t="s">
        <v>64</v>
      </c>
      <c r="O19" s="47">
        <v>0.01</v>
      </c>
      <c r="P19" s="47">
        <v>0.02</v>
      </c>
      <c r="Q19" s="47">
        <v>0.03</v>
      </c>
    </row>
    <row r="20" spans="2:17" ht="24.95" customHeight="1">
      <c r="B20" s="8" t="s">
        <v>20</v>
      </c>
      <c r="C20" s="11">
        <v>3</v>
      </c>
      <c r="E20" s="8" t="s">
        <v>20</v>
      </c>
      <c r="F20" s="11">
        <v>3</v>
      </c>
      <c r="H20" s="8" t="s">
        <v>20</v>
      </c>
      <c r="I20" s="11">
        <v>3</v>
      </c>
      <c r="K20" s="8" t="s">
        <v>20</v>
      </c>
      <c r="L20" s="11">
        <v>6</v>
      </c>
      <c r="N20" s="45" t="s">
        <v>74</v>
      </c>
      <c r="O20" s="46">
        <v>581065</v>
      </c>
      <c r="P20" s="46">
        <v>1188634</v>
      </c>
      <c r="Q20" s="48">
        <v>1791386</v>
      </c>
    </row>
    <row r="21" spans="2:17" ht="24.95" customHeight="1">
      <c r="B21" s="8" t="s">
        <v>21</v>
      </c>
      <c r="C21" s="16">
        <v>126.5</v>
      </c>
      <c r="E21" s="8" t="s">
        <v>21</v>
      </c>
      <c r="F21" s="16">
        <v>19720</v>
      </c>
      <c r="H21" s="8" t="s">
        <v>21</v>
      </c>
      <c r="I21" s="16">
        <v>295.8</v>
      </c>
      <c r="K21" s="8" t="s">
        <v>21</v>
      </c>
      <c r="L21" s="16">
        <v>394.4</v>
      </c>
      <c r="N21" s="45" t="s">
        <v>208</v>
      </c>
      <c r="O21" s="51">
        <f>ROUNDDOWN(((O20)/$O$6)*100,2)</f>
        <v>58.1</v>
      </c>
      <c r="P21" s="51">
        <f>ROUNDDOWN(((P20)/$O$6)*100,2)</f>
        <v>118.86</v>
      </c>
      <c r="Q21" s="51">
        <f>ROUNDDOWN(((Q20)/$O$6)*100,2)</f>
        <v>179.13</v>
      </c>
    </row>
    <row r="22" spans="2:17" ht="24.95" customHeight="1" thickBot="1">
      <c r="B22" s="9" t="s">
        <v>0</v>
      </c>
      <c r="C22" s="29">
        <v>0.76</v>
      </c>
      <c r="E22" s="9" t="s">
        <v>0</v>
      </c>
      <c r="F22" s="29">
        <v>0.69</v>
      </c>
      <c r="H22" s="9" t="s">
        <v>0</v>
      </c>
      <c r="I22" s="29">
        <v>0.61</v>
      </c>
      <c r="K22" s="9" t="s">
        <v>0</v>
      </c>
      <c r="L22" s="29">
        <v>0.53</v>
      </c>
    </row>
    <row r="23" spans="2:17" ht="24.95" customHeight="1">
      <c r="N23" s="17"/>
    </row>
    <row r="24" spans="2:17" ht="24.95" customHeight="1">
      <c r="N24" s="17" t="s">
        <v>51</v>
      </c>
    </row>
    <row r="25" spans="2:17" ht="24.95" customHeight="1">
      <c r="N25" s="49" t="s">
        <v>72</v>
      </c>
      <c r="O25" s="50">
        <v>1000000</v>
      </c>
      <c r="P25" s="49"/>
      <c r="Q25" s="49"/>
    </row>
    <row r="26" spans="2:17" ht="24.95" customHeight="1">
      <c r="N26" s="45" t="s">
        <v>64</v>
      </c>
      <c r="O26" s="47">
        <v>0.01</v>
      </c>
      <c r="P26" s="47">
        <v>0.02</v>
      </c>
      <c r="Q26" s="47">
        <v>0.03</v>
      </c>
    </row>
    <row r="27" spans="2:17" ht="24.95" customHeight="1">
      <c r="N27" s="45" t="s">
        <v>74</v>
      </c>
      <c r="O27" s="46">
        <v>651534</v>
      </c>
      <c r="P27" s="46">
        <v>1340973</v>
      </c>
      <c r="Q27" s="48">
        <v>2010956</v>
      </c>
    </row>
    <row r="28" spans="2:17" ht="24.95" customHeight="1">
      <c r="N28" s="45" t="s">
        <v>208</v>
      </c>
      <c r="O28" s="51">
        <f>ROUNDDOWN(((O27)/$O$6)*100,2)</f>
        <v>65.150000000000006</v>
      </c>
      <c r="P28" s="51">
        <f>ROUNDDOWN(((P27)/$O$6)*100,2)</f>
        <v>134.09</v>
      </c>
      <c r="Q28" s="51">
        <f>ROUNDDOWN(((Q27)/$O$6)*100,2)</f>
        <v>201.09</v>
      </c>
    </row>
  </sheetData>
  <mergeCells count="4">
    <mergeCell ref="B5:C5"/>
    <mergeCell ref="E5:F5"/>
    <mergeCell ref="H5:I5"/>
    <mergeCell ref="K5:L5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検証データ </vt:lpstr>
      <vt:lpstr>画像</vt:lpstr>
      <vt:lpstr>気づき</vt:lpstr>
      <vt:lpstr>検証終了通貨</vt:lpstr>
      <vt:lpstr>検証データ 0.5</vt:lpstr>
      <vt:lpstr>検証データ 1.0</vt:lpstr>
      <vt:lpstr>検証データ1.50</vt:lpstr>
      <vt:lpstr>検証データ 2.0</vt:lpstr>
      <vt:lpstr>まとめ</vt:lpstr>
      <vt:lpstr>'検証データ '!Print_Area</vt:lpstr>
      <vt:lpstr>'検証データ 0.5'!Print_Area</vt:lpstr>
      <vt:lpstr>'検証データ 1.0'!Print_Area</vt:lpstr>
      <vt:lpstr>'検証データ 2.0'!Print_Area</vt:lpstr>
      <vt:lpstr>検証データ1.50!Print_Area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Lenovo</cp:lastModifiedBy>
  <cp:revision/>
  <cp:lastPrinted>2015-08-05T04:25:31Z</cp:lastPrinted>
  <dcterms:created xsi:type="dcterms:W3CDTF">2013-10-09T23:04:08Z</dcterms:created>
  <dcterms:modified xsi:type="dcterms:W3CDTF">2015-08-05T11:18:52Z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