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00 CMA\001 PB検証\001 GBPJPY\"/>
    </mc:Choice>
  </mc:AlternateContent>
  <bookViews>
    <workbookView xWindow="0" yWindow="0" windowWidth="19335" windowHeight="7335" tabRatio="663" activeTab="7"/>
  </bookViews>
  <sheets>
    <sheet name="検証データ " sheetId="39" r:id="rId1"/>
    <sheet name="画像" sheetId="7" r:id="rId2"/>
    <sheet name="気づき" sheetId="9" r:id="rId3"/>
    <sheet name="検証データ 0.5" sheetId="22" r:id="rId4"/>
    <sheet name="検証データ 1.0" sheetId="42" r:id="rId5"/>
    <sheet name="検証データ 1.5 " sheetId="43" r:id="rId6"/>
    <sheet name="検証データ 2.0 " sheetId="45" r:id="rId7"/>
    <sheet name="まとめ" sheetId="38" r:id="rId8"/>
  </sheets>
  <definedNames>
    <definedName name="_xlnm._FilterDatabase" localSheetId="0" hidden="1">'検証データ '!$D$1:$D$155</definedName>
    <definedName name="_xlnm.Print_Area" localSheetId="0">'検証データ '!$A$56:$X$107</definedName>
    <definedName name="_xlnm.Print_Area" localSheetId="3">'検証データ 0.5'!$A$1:$X$24</definedName>
    <definedName name="_xlnm.Print_Area" localSheetId="4">'検証データ 1.0'!$A$1:$X$24</definedName>
    <definedName name="_xlnm.Print_Area" localSheetId="5">'検証データ 1.5 '!$A$1:$X$24</definedName>
    <definedName name="_xlnm.Print_Area" localSheetId="6">'検証データ 2.0 '!$A$1:$X$24</definedName>
  </definedNames>
  <calcPr calcId="152511"/>
</workbook>
</file>

<file path=xl/calcChain.xml><?xml version="1.0" encoding="utf-8"?>
<calcChain xmlns="http://schemas.openxmlformats.org/spreadsheetml/2006/main">
  <c r="Q60" i="45" l="1"/>
  <c r="P101" i="45"/>
  <c r="K107" i="45"/>
  <c r="J107" i="45"/>
  <c r="K106" i="45"/>
  <c r="J106" i="45"/>
  <c r="K105" i="45"/>
  <c r="J105" i="45"/>
  <c r="K104" i="45"/>
  <c r="J104" i="45"/>
  <c r="K103" i="45"/>
  <c r="J103" i="45"/>
  <c r="K102" i="45"/>
  <c r="J102" i="45"/>
  <c r="K101" i="45"/>
  <c r="J101" i="45"/>
  <c r="K100" i="45"/>
  <c r="J100" i="45"/>
  <c r="K99" i="45"/>
  <c r="J99" i="45"/>
  <c r="K98" i="45"/>
  <c r="J98" i="45"/>
  <c r="K97" i="45"/>
  <c r="J97" i="45"/>
  <c r="K96" i="45"/>
  <c r="J96" i="45"/>
  <c r="K95" i="45"/>
  <c r="J95" i="45"/>
  <c r="K94" i="45"/>
  <c r="J94" i="45"/>
  <c r="K93" i="45"/>
  <c r="J93" i="45"/>
  <c r="K92" i="45"/>
  <c r="J92" i="45"/>
  <c r="K91" i="45"/>
  <c r="J91" i="45"/>
  <c r="K90" i="45"/>
  <c r="J90" i="45"/>
  <c r="K89" i="45"/>
  <c r="J89" i="45"/>
  <c r="K88" i="45"/>
  <c r="J88" i="45"/>
  <c r="K87" i="45"/>
  <c r="J87" i="45"/>
  <c r="K86" i="45"/>
  <c r="J86" i="45"/>
  <c r="K85" i="45"/>
  <c r="J85" i="45"/>
  <c r="K84" i="45"/>
  <c r="J84" i="45"/>
  <c r="K83" i="45"/>
  <c r="J83" i="45"/>
  <c r="K82" i="45"/>
  <c r="J82" i="45"/>
  <c r="K81" i="45"/>
  <c r="J81" i="45"/>
  <c r="K80" i="45"/>
  <c r="J80" i="45"/>
  <c r="K79" i="45"/>
  <c r="J79" i="45"/>
  <c r="K78" i="45"/>
  <c r="J78" i="45"/>
  <c r="K77" i="45"/>
  <c r="J77" i="45"/>
  <c r="K76" i="45"/>
  <c r="J76" i="45"/>
  <c r="K75" i="45"/>
  <c r="J75" i="45"/>
  <c r="K74" i="45"/>
  <c r="J74" i="45"/>
  <c r="K73" i="45"/>
  <c r="J73" i="45"/>
  <c r="K72" i="45"/>
  <c r="J72" i="45"/>
  <c r="K71" i="45"/>
  <c r="J71" i="45"/>
  <c r="K70" i="45"/>
  <c r="J70" i="45"/>
  <c r="K69" i="45"/>
  <c r="J69" i="45"/>
  <c r="K68" i="45"/>
  <c r="J68" i="45"/>
  <c r="K67" i="45"/>
  <c r="J67" i="45"/>
  <c r="K66" i="45"/>
  <c r="J66" i="45"/>
  <c r="K65" i="45"/>
  <c r="J65" i="45"/>
  <c r="K64" i="45"/>
  <c r="J64" i="45"/>
  <c r="K63" i="45"/>
  <c r="J63" i="45"/>
  <c r="K62" i="45"/>
  <c r="J62" i="45"/>
  <c r="K61" i="45"/>
  <c r="J61" i="45"/>
  <c r="K60" i="45"/>
  <c r="J60" i="45"/>
  <c r="K59" i="45"/>
  <c r="J59" i="45"/>
  <c r="K58" i="45"/>
  <c r="J58" i="45"/>
  <c r="K57" i="45"/>
  <c r="J57" i="45"/>
  <c r="K56" i="45"/>
  <c r="J56" i="45"/>
  <c r="K55" i="45"/>
  <c r="J55" i="45"/>
  <c r="K54" i="45"/>
  <c r="J54" i="45"/>
  <c r="K53" i="45"/>
  <c r="J53" i="45"/>
  <c r="K52" i="45"/>
  <c r="J52" i="45"/>
  <c r="K51" i="45"/>
  <c r="J51" i="45"/>
  <c r="K50" i="45"/>
  <c r="J50" i="45"/>
  <c r="K49" i="45"/>
  <c r="J49" i="45"/>
  <c r="K48" i="45"/>
  <c r="J48" i="45"/>
  <c r="K47" i="45"/>
  <c r="J47" i="45"/>
  <c r="K46" i="45"/>
  <c r="J46" i="45"/>
  <c r="K45" i="45"/>
  <c r="J45" i="45"/>
  <c r="K44" i="45"/>
  <c r="J44" i="45"/>
  <c r="K43" i="45"/>
  <c r="J43" i="45"/>
  <c r="K42" i="45"/>
  <c r="J42" i="45"/>
  <c r="K41" i="45"/>
  <c r="J41" i="45"/>
  <c r="K40" i="45"/>
  <c r="J40" i="45"/>
  <c r="K39" i="45"/>
  <c r="J39" i="45"/>
  <c r="K38" i="45"/>
  <c r="J38" i="45"/>
  <c r="K37" i="45"/>
  <c r="J37" i="45"/>
  <c r="K36" i="45"/>
  <c r="J36" i="45"/>
  <c r="K35" i="45"/>
  <c r="J35" i="45"/>
  <c r="K34" i="45"/>
  <c r="J34" i="45"/>
  <c r="K33" i="45"/>
  <c r="J33" i="45"/>
  <c r="K32" i="45"/>
  <c r="J32" i="45"/>
  <c r="K31" i="45"/>
  <c r="J31" i="45"/>
  <c r="K30" i="45"/>
  <c r="J30" i="45"/>
  <c r="K29" i="45"/>
  <c r="J29" i="45"/>
  <c r="K28" i="45"/>
  <c r="J28" i="45"/>
  <c r="K27" i="45"/>
  <c r="J27" i="45"/>
  <c r="K26" i="45"/>
  <c r="J26" i="45"/>
  <c r="K25" i="45"/>
  <c r="J25" i="45"/>
  <c r="K24" i="45"/>
  <c r="J24" i="45"/>
  <c r="K23" i="45"/>
  <c r="J23" i="45"/>
  <c r="K22" i="45"/>
  <c r="J22" i="45"/>
  <c r="K21" i="45"/>
  <c r="J21" i="45"/>
  <c r="K20" i="45"/>
  <c r="J20" i="45"/>
  <c r="K19" i="45"/>
  <c r="J19" i="45"/>
  <c r="K18" i="45"/>
  <c r="J18" i="45"/>
  <c r="K17" i="45"/>
  <c r="J17" i="45"/>
  <c r="K16" i="45"/>
  <c r="J16" i="45"/>
  <c r="K15" i="45"/>
  <c r="J15" i="45"/>
  <c r="K14" i="45"/>
  <c r="J14" i="45"/>
  <c r="K13" i="45"/>
  <c r="J13" i="45"/>
  <c r="K12" i="45"/>
  <c r="J12" i="45"/>
  <c r="K11" i="45"/>
  <c r="J11" i="45"/>
  <c r="K10" i="45"/>
  <c r="J10" i="45"/>
  <c r="K9" i="45"/>
  <c r="J9" i="45"/>
  <c r="K8" i="45"/>
  <c r="J8" i="45"/>
  <c r="K7" i="45"/>
  <c r="J7" i="45"/>
  <c r="K6" i="45"/>
  <c r="J6" i="45"/>
  <c r="K5" i="45"/>
  <c r="J5" i="45"/>
  <c r="K107" i="43"/>
  <c r="J107" i="43"/>
  <c r="K106" i="43"/>
  <c r="J106" i="43"/>
  <c r="K105" i="43"/>
  <c r="J105" i="43"/>
  <c r="K104" i="43"/>
  <c r="J104" i="43"/>
  <c r="K103" i="43"/>
  <c r="J103" i="43"/>
  <c r="K102" i="43"/>
  <c r="J102" i="43"/>
  <c r="K101" i="43"/>
  <c r="J101" i="43"/>
  <c r="K100" i="43"/>
  <c r="J100" i="43"/>
  <c r="K99" i="43"/>
  <c r="J99" i="43"/>
  <c r="K98" i="43"/>
  <c r="J98" i="43"/>
  <c r="K97" i="43"/>
  <c r="J97" i="43"/>
  <c r="K96" i="43"/>
  <c r="J96" i="43"/>
  <c r="K95" i="43"/>
  <c r="J95" i="43"/>
  <c r="K94" i="43"/>
  <c r="J94" i="43"/>
  <c r="K93" i="43"/>
  <c r="J93" i="43"/>
  <c r="K92" i="43"/>
  <c r="J92" i="43"/>
  <c r="K91" i="43"/>
  <c r="J91" i="43"/>
  <c r="K90" i="43"/>
  <c r="J90" i="43"/>
  <c r="K89" i="43"/>
  <c r="J89" i="43"/>
  <c r="K88" i="43"/>
  <c r="J88" i="43"/>
  <c r="K87" i="43"/>
  <c r="J87" i="43"/>
  <c r="K86" i="43"/>
  <c r="J86" i="43"/>
  <c r="K85" i="43"/>
  <c r="J85" i="43"/>
  <c r="K84" i="43"/>
  <c r="J84" i="43"/>
  <c r="K83" i="43"/>
  <c r="J83" i="43"/>
  <c r="K82" i="43"/>
  <c r="J82" i="43"/>
  <c r="K81" i="43"/>
  <c r="J81" i="43"/>
  <c r="K80" i="43"/>
  <c r="J80" i="43"/>
  <c r="K79" i="43"/>
  <c r="J79" i="43"/>
  <c r="K78" i="43"/>
  <c r="J78" i="43"/>
  <c r="K77" i="43"/>
  <c r="J77" i="43"/>
  <c r="K76" i="43"/>
  <c r="J76" i="43"/>
  <c r="K75" i="43"/>
  <c r="J75" i="43"/>
  <c r="K74" i="43"/>
  <c r="J74" i="43"/>
  <c r="K73" i="43"/>
  <c r="J73" i="43"/>
  <c r="K72" i="43"/>
  <c r="J72" i="43"/>
  <c r="K71" i="43"/>
  <c r="J71" i="43"/>
  <c r="K70" i="43"/>
  <c r="J70" i="43"/>
  <c r="K69" i="43"/>
  <c r="J69" i="43"/>
  <c r="K68" i="43"/>
  <c r="J68" i="43"/>
  <c r="K67" i="43"/>
  <c r="J67" i="43"/>
  <c r="K66" i="43"/>
  <c r="J66" i="43"/>
  <c r="K65" i="43"/>
  <c r="J65" i="43"/>
  <c r="K64" i="43"/>
  <c r="J64" i="43"/>
  <c r="K63" i="43"/>
  <c r="J63" i="43"/>
  <c r="K62" i="43"/>
  <c r="J62" i="43"/>
  <c r="K61" i="43"/>
  <c r="J61" i="43"/>
  <c r="K60" i="43"/>
  <c r="J60" i="43"/>
  <c r="K59" i="43"/>
  <c r="J59" i="43"/>
  <c r="K58" i="43"/>
  <c r="J58" i="43"/>
  <c r="K57" i="43"/>
  <c r="J57" i="43"/>
  <c r="K56" i="43"/>
  <c r="J56" i="43"/>
  <c r="K55" i="43"/>
  <c r="J55" i="43"/>
  <c r="K54" i="43"/>
  <c r="J54" i="43"/>
  <c r="K53" i="43"/>
  <c r="J53" i="43"/>
  <c r="K52" i="43"/>
  <c r="J52" i="43"/>
  <c r="K51" i="43"/>
  <c r="J51" i="43"/>
  <c r="K50" i="43"/>
  <c r="J50" i="43"/>
  <c r="K49" i="43"/>
  <c r="J49" i="43"/>
  <c r="K48" i="43"/>
  <c r="J48" i="43"/>
  <c r="K47" i="43"/>
  <c r="J47" i="43"/>
  <c r="K46" i="43"/>
  <c r="J46" i="43"/>
  <c r="K45" i="43"/>
  <c r="J45" i="43"/>
  <c r="K44" i="43"/>
  <c r="J44" i="43"/>
  <c r="K43" i="43"/>
  <c r="J43" i="43"/>
  <c r="K42" i="43"/>
  <c r="J42" i="43"/>
  <c r="K41" i="43"/>
  <c r="J41" i="43"/>
  <c r="K40" i="43"/>
  <c r="J40" i="43"/>
  <c r="K39" i="43"/>
  <c r="J39" i="43"/>
  <c r="K38" i="43"/>
  <c r="J38" i="43"/>
  <c r="K37" i="43"/>
  <c r="J37" i="43"/>
  <c r="K36" i="43"/>
  <c r="J36" i="43"/>
  <c r="K35" i="43"/>
  <c r="J35" i="43"/>
  <c r="K34" i="43"/>
  <c r="J34" i="43"/>
  <c r="K33" i="43"/>
  <c r="J33" i="43"/>
  <c r="K32" i="43"/>
  <c r="J32" i="43"/>
  <c r="K31" i="43"/>
  <c r="J31" i="43"/>
  <c r="K30" i="43"/>
  <c r="J30" i="43"/>
  <c r="K29" i="43"/>
  <c r="J29" i="43"/>
  <c r="K28" i="43"/>
  <c r="J28" i="43"/>
  <c r="K27" i="43"/>
  <c r="J27" i="43"/>
  <c r="K26" i="43"/>
  <c r="J26" i="43"/>
  <c r="K25" i="43"/>
  <c r="J25" i="43"/>
  <c r="K24" i="43"/>
  <c r="J24" i="43"/>
  <c r="K23" i="43"/>
  <c r="J23" i="43"/>
  <c r="K22" i="43"/>
  <c r="J22" i="43"/>
  <c r="K21" i="43"/>
  <c r="J21" i="43"/>
  <c r="K20" i="43"/>
  <c r="J20" i="43"/>
  <c r="K19" i="43"/>
  <c r="J19" i="43"/>
  <c r="K18" i="43"/>
  <c r="J18" i="43"/>
  <c r="K17" i="43"/>
  <c r="J17" i="43"/>
  <c r="K16" i="43"/>
  <c r="J16" i="43"/>
  <c r="K15" i="43"/>
  <c r="J15" i="43"/>
  <c r="K14" i="43"/>
  <c r="J14" i="43"/>
  <c r="K13" i="43"/>
  <c r="J13" i="43"/>
  <c r="K12" i="43"/>
  <c r="J12" i="43"/>
  <c r="K11" i="43"/>
  <c r="J11" i="43"/>
  <c r="K10" i="43"/>
  <c r="J10" i="43"/>
  <c r="K9" i="43"/>
  <c r="J9" i="43"/>
  <c r="K8" i="43"/>
  <c r="J8" i="43"/>
  <c r="K7" i="43"/>
  <c r="J7" i="43"/>
  <c r="K6" i="43"/>
  <c r="J6" i="43"/>
  <c r="K5" i="43"/>
  <c r="J5" i="43"/>
  <c r="K107" i="42"/>
  <c r="J107" i="42"/>
  <c r="K106" i="42"/>
  <c r="J106" i="42"/>
  <c r="K105" i="42"/>
  <c r="J105" i="42"/>
  <c r="K104" i="42"/>
  <c r="J104" i="42"/>
  <c r="K103" i="42"/>
  <c r="J103" i="42"/>
  <c r="K102" i="42"/>
  <c r="J102" i="42"/>
  <c r="K101" i="42"/>
  <c r="J101" i="42"/>
  <c r="K100" i="42"/>
  <c r="J100" i="42"/>
  <c r="K99" i="42"/>
  <c r="J99" i="42"/>
  <c r="K98" i="42"/>
  <c r="J98" i="42"/>
  <c r="K97" i="42"/>
  <c r="J97" i="42"/>
  <c r="K96" i="42"/>
  <c r="J96" i="42"/>
  <c r="K95" i="42"/>
  <c r="J95" i="42"/>
  <c r="K94" i="42"/>
  <c r="J94" i="42"/>
  <c r="K93" i="42"/>
  <c r="J93" i="42"/>
  <c r="K92" i="42"/>
  <c r="J92" i="42"/>
  <c r="K91" i="42"/>
  <c r="J91" i="42"/>
  <c r="K90" i="42"/>
  <c r="J90" i="42"/>
  <c r="K89" i="42"/>
  <c r="J89" i="42"/>
  <c r="K88" i="42"/>
  <c r="J88" i="42"/>
  <c r="K87" i="42"/>
  <c r="J87" i="42"/>
  <c r="K86" i="42"/>
  <c r="J86" i="42"/>
  <c r="K85" i="42"/>
  <c r="J85" i="42"/>
  <c r="K84" i="42"/>
  <c r="J84" i="42"/>
  <c r="K83" i="42"/>
  <c r="J83" i="42"/>
  <c r="K82" i="42"/>
  <c r="J82" i="42"/>
  <c r="K81" i="42"/>
  <c r="J81" i="42"/>
  <c r="K80" i="42"/>
  <c r="J80" i="42"/>
  <c r="K79" i="42"/>
  <c r="J79" i="42"/>
  <c r="K78" i="42"/>
  <c r="J78" i="42"/>
  <c r="K77" i="42"/>
  <c r="J77" i="42"/>
  <c r="K76" i="42"/>
  <c r="J76" i="42"/>
  <c r="K75" i="42"/>
  <c r="J75" i="42"/>
  <c r="K74" i="42"/>
  <c r="J74" i="42"/>
  <c r="K73" i="42"/>
  <c r="J73" i="42"/>
  <c r="K72" i="42"/>
  <c r="J72" i="42"/>
  <c r="K71" i="42"/>
  <c r="J71" i="42"/>
  <c r="K70" i="42"/>
  <c r="J70" i="42"/>
  <c r="K69" i="42"/>
  <c r="J69" i="42"/>
  <c r="K68" i="42"/>
  <c r="J68" i="42"/>
  <c r="K67" i="42"/>
  <c r="J67" i="42"/>
  <c r="K66" i="42"/>
  <c r="J66" i="42"/>
  <c r="K65" i="42"/>
  <c r="J65" i="42"/>
  <c r="K64" i="42"/>
  <c r="J64" i="42"/>
  <c r="K63" i="42"/>
  <c r="J63" i="42"/>
  <c r="K62" i="42"/>
  <c r="J62" i="42"/>
  <c r="K61" i="42"/>
  <c r="J61" i="42"/>
  <c r="K60" i="42"/>
  <c r="J60" i="42"/>
  <c r="K59" i="42"/>
  <c r="J59" i="42"/>
  <c r="K58" i="42"/>
  <c r="J58" i="42"/>
  <c r="K57" i="42"/>
  <c r="J57" i="42"/>
  <c r="K56" i="42"/>
  <c r="J56" i="42"/>
  <c r="K55" i="42"/>
  <c r="J55" i="42"/>
  <c r="K54" i="42"/>
  <c r="J54" i="42"/>
  <c r="K53" i="42"/>
  <c r="J53" i="42"/>
  <c r="K52" i="42"/>
  <c r="J52" i="42"/>
  <c r="K51" i="42"/>
  <c r="J51" i="42"/>
  <c r="K50" i="42"/>
  <c r="J50" i="42"/>
  <c r="K49" i="42"/>
  <c r="J49" i="42"/>
  <c r="K48" i="42"/>
  <c r="J48" i="42"/>
  <c r="K47" i="42"/>
  <c r="J47" i="42"/>
  <c r="K46" i="42"/>
  <c r="J46" i="42"/>
  <c r="K45" i="42"/>
  <c r="J45" i="42"/>
  <c r="K44" i="42"/>
  <c r="J44" i="42"/>
  <c r="K43" i="42"/>
  <c r="J43" i="42"/>
  <c r="K42" i="42"/>
  <c r="J42" i="42"/>
  <c r="K41" i="42"/>
  <c r="J41" i="42"/>
  <c r="K40" i="42"/>
  <c r="J40" i="42"/>
  <c r="K39" i="42"/>
  <c r="J39" i="42"/>
  <c r="K38" i="42"/>
  <c r="J38" i="42"/>
  <c r="K37" i="42"/>
  <c r="J37" i="42"/>
  <c r="K36" i="42"/>
  <c r="J36" i="42"/>
  <c r="K35" i="42"/>
  <c r="J35" i="42"/>
  <c r="K34" i="42"/>
  <c r="J34" i="42"/>
  <c r="K33" i="42"/>
  <c r="J33" i="42"/>
  <c r="K32" i="42"/>
  <c r="J32" i="42"/>
  <c r="K31" i="42"/>
  <c r="J31" i="42"/>
  <c r="K30" i="42"/>
  <c r="J30" i="42"/>
  <c r="K29" i="42"/>
  <c r="J29" i="42"/>
  <c r="K28" i="42"/>
  <c r="J28" i="42"/>
  <c r="K27" i="42"/>
  <c r="J27" i="42"/>
  <c r="K26" i="42"/>
  <c r="J26" i="42"/>
  <c r="K25" i="42"/>
  <c r="J25" i="42"/>
  <c r="K24" i="42"/>
  <c r="J24" i="42"/>
  <c r="K23" i="42"/>
  <c r="J23" i="42"/>
  <c r="K22" i="42"/>
  <c r="J22" i="42"/>
  <c r="K21" i="42"/>
  <c r="J21" i="42"/>
  <c r="K20" i="42"/>
  <c r="J20" i="42"/>
  <c r="K19" i="42"/>
  <c r="J19" i="42"/>
  <c r="K18" i="42"/>
  <c r="J18" i="42"/>
  <c r="K17" i="42"/>
  <c r="J17" i="42"/>
  <c r="K16" i="42"/>
  <c r="J16" i="42"/>
  <c r="K15" i="42"/>
  <c r="J15" i="42"/>
  <c r="K14" i="42"/>
  <c r="J14" i="42"/>
  <c r="K13" i="42"/>
  <c r="J13" i="42"/>
  <c r="K12" i="42"/>
  <c r="J12" i="42"/>
  <c r="K11" i="42"/>
  <c r="J11" i="42"/>
  <c r="K10" i="42"/>
  <c r="J10" i="42"/>
  <c r="K9" i="42"/>
  <c r="J9" i="42"/>
  <c r="K8" i="42"/>
  <c r="J8" i="42"/>
  <c r="K7" i="42"/>
  <c r="J7" i="42"/>
  <c r="K6" i="42"/>
  <c r="J6" i="42"/>
  <c r="K5" i="42"/>
  <c r="J5" i="42"/>
  <c r="Q87" i="22"/>
  <c r="Q15" i="22"/>
  <c r="K107" i="22"/>
  <c r="J107" i="22"/>
  <c r="K106" i="22"/>
  <c r="J106" i="22"/>
  <c r="K105" i="22"/>
  <c r="J105" i="22"/>
  <c r="K104" i="22"/>
  <c r="J104" i="22"/>
  <c r="K103" i="22"/>
  <c r="J103" i="22"/>
  <c r="K102" i="22"/>
  <c r="J102" i="22"/>
  <c r="K101" i="22"/>
  <c r="J101" i="22"/>
  <c r="K100" i="22"/>
  <c r="J100" i="22"/>
  <c r="K99" i="22"/>
  <c r="J99" i="22"/>
  <c r="K98" i="22"/>
  <c r="J98" i="22"/>
  <c r="K97" i="22"/>
  <c r="J97" i="22"/>
  <c r="K96" i="22"/>
  <c r="J96" i="22"/>
  <c r="K95" i="22"/>
  <c r="J95" i="22"/>
  <c r="K94" i="22"/>
  <c r="J94" i="22"/>
  <c r="K93" i="22"/>
  <c r="J93" i="22"/>
  <c r="K92" i="22"/>
  <c r="J92" i="22"/>
  <c r="K91" i="22"/>
  <c r="J91" i="22"/>
  <c r="K90" i="22"/>
  <c r="J90" i="22"/>
  <c r="K89" i="22"/>
  <c r="J89" i="22"/>
  <c r="K88" i="22"/>
  <c r="J88" i="22"/>
  <c r="K87" i="22"/>
  <c r="J87" i="22"/>
  <c r="K86" i="22"/>
  <c r="J86" i="22"/>
  <c r="K85" i="22"/>
  <c r="J85" i="22"/>
  <c r="K84" i="22"/>
  <c r="J84" i="22"/>
  <c r="K83" i="22"/>
  <c r="J83" i="22"/>
  <c r="K82" i="22"/>
  <c r="J82" i="22"/>
  <c r="K81" i="22"/>
  <c r="J81" i="22"/>
  <c r="K80" i="22"/>
  <c r="J80" i="22"/>
  <c r="K79" i="22"/>
  <c r="J79" i="22"/>
  <c r="K78" i="22"/>
  <c r="J78" i="22"/>
  <c r="K77" i="22"/>
  <c r="J77" i="22"/>
  <c r="K76" i="22"/>
  <c r="J76" i="22"/>
  <c r="K75" i="22"/>
  <c r="J75" i="22"/>
  <c r="K74" i="22"/>
  <c r="J74" i="22"/>
  <c r="K73" i="22"/>
  <c r="J73" i="22"/>
  <c r="K72" i="22"/>
  <c r="J72" i="22"/>
  <c r="K71" i="22"/>
  <c r="J71" i="22"/>
  <c r="K70" i="22"/>
  <c r="J70" i="22"/>
  <c r="K69" i="22"/>
  <c r="J69" i="22"/>
  <c r="K68" i="22"/>
  <c r="J68" i="22"/>
  <c r="K67" i="22"/>
  <c r="J67" i="22"/>
  <c r="K66" i="22"/>
  <c r="J66" i="22"/>
  <c r="K65" i="22"/>
  <c r="J65" i="22"/>
  <c r="K64" i="22"/>
  <c r="J64" i="22"/>
  <c r="K63" i="22"/>
  <c r="J63" i="22"/>
  <c r="K62" i="22"/>
  <c r="J62" i="22"/>
  <c r="K61" i="22"/>
  <c r="J61" i="22"/>
  <c r="K60" i="22"/>
  <c r="J60" i="22"/>
  <c r="K59" i="22"/>
  <c r="J59" i="22"/>
  <c r="K58" i="22"/>
  <c r="J58" i="22"/>
  <c r="K57" i="22"/>
  <c r="J57" i="22"/>
  <c r="K56" i="22"/>
  <c r="J56" i="22"/>
  <c r="K55" i="22"/>
  <c r="J55" i="22"/>
  <c r="K54" i="22"/>
  <c r="J54" i="22"/>
  <c r="K53" i="22"/>
  <c r="J53" i="22"/>
  <c r="K52" i="22"/>
  <c r="J52" i="22"/>
  <c r="K51" i="22"/>
  <c r="J51" i="22"/>
  <c r="K50" i="22"/>
  <c r="J50" i="22"/>
  <c r="K49" i="22"/>
  <c r="J49" i="22"/>
  <c r="K48" i="22"/>
  <c r="J48" i="22"/>
  <c r="K47" i="22"/>
  <c r="J47" i="22"/>
  <c r="K46" i="22"/>
  <c r="J46" i="22"/>
  <c r="K45" i="22"/>
  <c r="J45" i="22"/>
  <c r="K44" i="22"/>
  <c r="J44" i="22"/>
  <c r="K43" i="22"/>
  <c r="J43" i="22"/>
  <c r="K42" i="22"/>
  <c r="J42" i="22"/>
  <c r="K41" i="22"/>
  <c r="J41" i="22"/>
  <c r="K40" i="22"/>
  <c r="J40" i="22"/>
  <c r="K39" i="22"/>
  <c r="J39" i="22"/>
  <c r="K38" i="22"/>
  <c r="J38" i="22"/>
  <c r="K37" i="22"/>
  <c r="J37" i="22"/>
  <c r="K36" i="22"/>
  <c r="J36" i="22"/>
  <c r="K35" i="22"/>
  <c r="J35" i="22"/>
  <c r="K34" i="22"/>
  <c r="J34" i="22"/>
  <c r="K33" i="22"/>
  <c r="J33" i="22"/>
  <c r="K32" i="22"/>
  <c r="J32" i="22"/>
  <c r="K31" i="22"/>
  <c r="J31" i="22"/>
  <c r="K30" i="22"/>
  <c r="J30" i="22"/>
  <c r="K29" i="22"/>
  <c r="J29" i="22"/>
  <c r="K28" i="22"/>
  <c r="J28" i="22"/>
  <c r="K27" i="22"/>
  <c r="J27" i="22"/>
  <c r="K26" i="22"/>
  <c r="J26" i="22"/>
  <c r="K25" i="22"/>
  <c r="J25" i="22"/>
  <c r="K24" i="22"/>
  <c r="J24" i="22"/>
  <c r="K23" i="22"/>
  <c r="J23" i="22"/>
  <c r="K22" i="22"/>
  <c r="J22" i="22"/>
  <c r="K21" i="22"/>
  <c r="J21" i="22"/>
  <c r="K20" i="22"/>
  <c r="J20" i="22"/>
  <c r="K19" i="22"/>
  <c r="J19" i="22"/>
  <c r="K18" i="22"/>
  <c r="J18" i="22"/>
  <c r="K17" i="22"/>
  <c r="J17" i="22"/>
  <c r="K16" i="22"/>
  <c r="J16" i="22"/>
  <c r="K15" i="22"/>
  <c r="J15" i="22"/>
  <c r="K14" i="22"/>
  <c r="J14" i="22"/>
  <c r="K13" i="22"/>
  <c r="J13" i="22"/>
  <c r="K12" i="22"/>
  <c r="J12" i="22"/>
  <c r="K11" i="22"/>
  <c r="J11" i="22"/>
  <c r="K10" i="22"/>
  <c r="J10" i="22"/>
  <c r="K9" i="22"/>
  <c r="J9" i="22"/>
  <c r="K8" i="22"/>
  <c r="J8" i="22"/>
  <c r="K7" i="22"/>
  <c r="J7" i="22"/>
  <c r="K6" i="22"/>
  <c r="J6" i="22"/>
  <c r="K5" i="22"/>
  <c r="J5" i="22"/>
  <c r="K79" i="39"/>
  <c r="J79" i="39"/>
  <c r="K78" i="39"/>
  <c r="J78" i="39"/>
  <c r="L51" i="45" l="1"/>
  <c r="L55" i="45"/>
  <c r="L59" i="45"/>
  <c r="L63" i="45"/>
  <c r="L6" i="45"/>
  <c r="L8" i="45"/>
  <c r="L10" i="45"/>
  <c r="L12" i="45"/>
  <c r="L14" i="45"/>
  <c r="L16" i="45"/>
  <c r="L18" i="45"/>
  <c r="L20" i="45"/>
  <c r="L22" i="45"/>
  <c r="L24" i="45"/>
  <c r="L26" i="45"/>
  <c r="L28" i="45"/>
  <c r="L30" i="45"/>
  <c r="L32" i="45"/>
  <c r="L34" i="45"/>
  <c r="L36" i="45"/>
  <c r="L38" i="45"/>
  <c r="L40" i="45"/>
  <c r="L42" i="45"/>
  <c r="L44" i="45"/>
  <c r="L46" i="45"/>
  <c r="L48" i="45"/>
  <c r="L50" i="45"/>
  <c r="L53" i="45"/>
  <c r="L57" i="45"/>
  <c r="L61" i="45"/>
  <c r="L5" i="45"/>
  <c r="L7" i="45"/>
  <c r="L9" i="45"/>
  <c r="L11" i="45"/>
  <c r="L13" i="45"/>
  <c r="L15" i="45"/>
  <c r="L17" i="45"/>
  <c r="L19" i="45"/>
  <c r="L21" i="45"/>
  <c r="L23" i="45"/>
  <c r="L25" i="45"/>
  <c r="L27" i="45"/>
  <c r="L29" i="45"/>
  <c r="L31" i="45"/>
  <c r="L33" i="45"/>
  <c r="L35" i="45"/>
  <c r="L37" i="45"/>
  <c r="L39" i="45"/>
  <c r="L41" i="45"/>
  <c r="L43" i="45"/>
  <c r="L45" i="45"/>
  <c r="L47" i="45"/>
  <c r="L49" i="45"/>
  <c r="L52" i="45"/>
  <c r="L54" i="45"/>
  <c r="L56" i="45"/>
  <c r="L58" i="45"/>
  <c r="L60" i="45"/>
  <c r="L62" i="45"/>
  <c r="L64" i="45"/>
  <c r="L66" i="45"/>
  <c r="L68" i="45"/>
  <c r="L70" i="45"/>
  <c r="L72" i="45"/>
  <c r="L74" i="45"/>
  <c r="L76" i="45"/>
  <c r="L78" i="45"/>
  <c r="L80" i="45"/>
  <c r="L82" i="45"/>
  <c r="L84" i="45"/>
  <c r="L86" i="45"/>
  <c r="L88" i="45"/>
  <c r="L90" i="45"/>
  <c r="L92" i="45"/>
  <c r="L94" i="45"/>
  <c r="L96" i="45"/>
  <c r="L98" i="45"/>
  <c r="L100" i="45"/>
  <c r="L102" i="45"/>
  <c r="L104" i="45"/>
  <c r="L106" i="45"/>
  <c r="L65" i="45"/>
  <c r="L67" i="45"/>
  <c r="L69" i="45"/>
  <c r="L71" i="45"/>
  <c r="L73" i="45"/>
  <c r="L75" i="45"/>
  <c r="L77" i="45"/>
  <c r="L79" i="45"/>
  <c r="L81" i="45"/>
  <c r="L83" i="45"/>
  <c r="L85" i="45"/>
  <c r="L87" i="45"/>
  <c r="L89" i="45"/>
  <c r="L91" i="45"/>
  <c r="L93" i="45"/>
  <c r="L95" i="45"/>
  <c r="L97" i="45"/>
  <c r="L99" i="45"/>
  <c r="L101" i="45"/>
  <c r="L103" i="45"/>
  <c r="L105" i="45"/>
  <c r="L107" i="45"/>
  <c r="L6" i="43"/>
  <c r="L10" i="43"/>
  <c r="L14" i="43"/>
  <c r="L18" i="43"/>
  <c r="L22" i="43"/>
  <c r="L26" i="43"/>
  <c r="L30" i="43"/>
  <c r="L35" i="43"/>
  <c r="L39" i="43"/>
  <c r="L43" i="43"/>
  <c r="L47" i="43"/>
  <c r="L53" i="43"/>
  <c r="L57" i="43"/>
  <c r="L61" i="43"/>
  <c r="L65" i="43"/>
  <c r="L69" i="43"/>
  <c r="L73" i="43"/>
  <c r="L77" i="43"/>
  <c r="L81" i="43"/>
  <c r="L85" i="43"/>
  <c r="L89" i="43"/>
  <c r="L93" i="43"/>
  <c r="L97" i="43"/>
  <c r="L101" i="43"/>
  <c r="L105" i="43"/>
  <c r="L8" i="43"/>
  <c r="L12" i="43"/>
  <c r="L16" i="43"/>
  <c r="L20" i="43"/>
  <c r="L24" i="43"/>
  <c r="L28" i="43"/>
  <c r="L32" i="43"/>
  <c r="L37" i="43"/>
  <c r="L45" i="43"/>
  <c r="L55" i="43"/>
  <c r="L33" i="43"/>
  <c r="L41" i="43"/>
  <c r="L49" i="43"/>
  <c r="L63" i="43"/>
  <c r="L71" i="43"/>
  <c r="L79" i="43"/>
  <c r="L87" i="43"/>
  <c r="L95" i="43"/>
  <c r="L103" i="43"/>
  <c r="L5" i="43"/>
  <c r="L7" i="43"/>
  <c r="L9" i="43"/>
  <c r="L11" i="43"/>
  <c r="L13" i="43"/>
  <c r="L15" i="43"/>
  <c r="L17" i="43"/>
  <c r="L19" i="43"/>
  <c r="L21" i="43"/>
  <c r="L23" i="43"/>
  <c r="L25" i="43"/>
  <c r="L27" i="43"/>
  <c r="L29" i="43"/>
  <c r="L31" i="43"/>
  <c r="L51" i="43"/>
  <c r="L59" i="43"/>
  <c r="L67" i="43"/>
  <c r="L75" i="43"/>
  <c r="L83" i="43"/>
  <c r="L91" i="43"/>
  <c r="L99" i="43"/>
  <c r="L107" i="43"/>
  <c r="L34" i="43"/>
  <c r="L36" i="43"/>
  <c r="L38" i="43"/>
  <c r="L40" i="43"/>
  <c r="L42" i="43"/>
  <c r="L44" i="43"/>
  <c r="L46" i="43"/>
  <c r="L48" i="43"/>
  <c r="L50" i="43"/>
  <c r="L52" i="43"/>
  <c r="L54" i="43"/>
  <c r="L56" i="43"/>
  <c r="L58" i="43"/>
  <c r="L60" i="43"/>
  <c r="L62" i="43"/>
  <c r="L64" i="43"/>
  <c r="L66" i="43"/>
  <c r="L68" i="43"/>
  <c r="L70" i="43"/>
  <c r="L72" i="43"/>
  <c r="L74" i="43"/>
  <c r="L76" i="43"/>
  <c r="L78" i="43"/>
  <c r="L80" i="43"/>
  <c r="L82" i="43"/>
  <c r="L84" i="43"/>
  <c r="L86" i="43"/>
  <c r="L88" i="43"/>
  <c r="L90" i="43"/>
  <c r="L92" i="43"/>
  <c r="L94" i="43"/>
  <c r="L96" i="43"/>
  <c r="L98" i="43"/>
  <c r="L100" i="43"/>
  <c r="L102" i="43"/>
  <c r="L104" i="43"/>
  <c r="L106" i="43"/>
  <c r="L33" i="42"/>
  <c r="L37" i="42"/>
  <c r="L41" i="42"/>
  <c r="L45" i="42"/>
  <c r="L49" i="42"/>
  <c r="L6" i="42"/>
  <c r="L8" i="42"/>
  <c r="L10" i="42"/>
  <c r="L12" i="42"/>
  <c r="L14" i="42"/>
  <c r="L16" i="42"/>
  <c r="L18" i="42"/>
  <c r="L20" i="42"/>
  <c r="L22" i="42"/>
  <c r="L24" i="42"/>
  <c r="L26" i="42"/>
  <c r="L28" i="42"/>
  <c r="L30" i="42"/>
  <c r="L32" i="42"/>
  <c r="L35" i="42"/>
  <c r="L39" i="42"/>
  <c r="L43" i="42"/>
  <c r="L47" i="42"/>
  <c r="L51" i="42"/>
  <c r="L5" i="42"/>
  <c r="L7" i="42"/>
  <c r="L9" i="42"/>
  <c r="L11" i="42"/>
  <c r="L13" i="42"/>
  <c r="L15" i="42"/>
  <c r="L17" i="42"/>
  <c r="L19" i="42"/>
  <c r="L21" i="42"/>
  <c r="L23" i="42"/>
  <c r="L25" i="42"/>
  <c r="L27" i="42"/>
  <c r="L29" i="42"/>
  <c r="L31" i="42"/>
  <c r="L34" i="42"/>
  <c r="L36" i="42"/>
  <c r="L38" i="42"/>
  <c r="L40" i="42"/>
  <c r="L42" i="42"/>
  <c r="L44" i="42"/>
  <c r="L46" i="42"/>
  <c r="L48" i="42"/>
  <c r="L50" i="42"/>
  <c r="L52" i="42"/>
  <c r="L54" i="42"/>
  <c r="L56" i="42"/>
  <c r="L58" i="42"/>
  <c r="L60" i="42"/>
  <c r="L62" i="42"/>
  <c r="L64" i="42"/>
  <c r="L66" i="42"/>
  <c r="L68" i="42"/>
  <c r="L70" i="42"/>
  <c r="L72" i="42"/>
  <c r="L74" i="42"/>
  <c r="L76" i="42"/>
  <c r="L78" i="42"/>
  <c r="L80" i="42"/>
  <c r="L82" i="42"/>
  <c r="L84" i="42"/>
  <c r="L86" i="42"/>
  <c r="L88" i="42"/>
  <c r="L90" i="42"/>
  <c r="L92" i="42"/>
  <c r="L94" i="42"/>
  <c r="L96" i="42"/>
  <c r="L98" i="42"/>
  <c r="L100" i="42"/>
  <c r="L102" i="42"/>
  <c r="L104" i="42"/>
  <c r="L106" i="42"/>
  <c r="L53" i="42"/>
  <c r="L55" i="42"/>
  <c r="L57" i="42"/>
  <c r="L59" i="42"/>
  <c r="L61" i="42"/>
  <c r="L63" i="42"/>
  <c r="L65" i="42"/>
  <c r="L67" i="42"/>
  <c r="L69" i="42"/>
  <c r="L71" i="42"/>
  <c r="L73" i="42"/>
  <c r="L75" i="42"/>
  <c r="L77" i="42"/>
  <c r="L79" i="42"/>
  <c r="L81" i="42"/>
  <c r="L83" i="42"/>
  <c r="L85" i="42"/>
  <c r="L87" i="42"/>
  <c r="L89" i="42"/>
  <c r="L91" i="42"/>
  <c r="L93" i="42"/>
  <c r="L95" i="42"/>
  <c r="L97" i="42"/>
  <c r="L99" i="42"/>
  <c r="L101" i="42"/>
  <c r="L103" i="42"/>
  <c r="L105" i="42"/>
  <c r="L107" i="42"/>
  <c r="L5" i="22"/>
  <c r="L9" i="22"/>
  <c r="L13" i="22"/>
  <c r="L17" i="22"/>
  <c r="L21" i="22"/>
  <c r="L25" i="22"/>
  <c r="L29" i="22"/>
  <c r="L33" i="22"/>
  <c r="L37" i="22"/>
  <c r="L41" i="22"/>
  <c r="L45" i="22"/>
  <c r="L49" i="22"/>
  <c r="L54" i="22"/>
  <c r="L58" i="22"/>
  <c r="L62" i="22"/>
  <c r="L66" i="22"/>
  <c r="L70" i="22"/>
  <c r="L74" i="22"/>
  <c r="L78" i="22"/>
  <c r="L82" i="22"/>
  <c r="L86" i="22"/>
  <c r="L90" i="22"/>
  <c r="L94" i="22"/>
  <c r="L98" i="22"/>
  <c r="L102" i="22"/>
  <c r="L106" i="22"/>
  <c r="L7" i="22"/>
  <c r="L11" i="22"/>
  <c r="L15" i="22"/>
  <c r="L19" i="22"/>
  <c r="L23" i="22"/>
  <c r="L27" i="22"/>
  <c r="L31" i="22"/>
  <c r="L35" i="22"/>
  <c r="L39" i="22"/>
  <c r="L43" i="22"/>
  <c r="L47" i="22"/>
  <c r="L51" i="22"/>
  <c r="L56" i="22"/>
  <c r="L64" i="22"/>
  <c r="L52" i="22"/>
  <c r="L60" i="22"/>
  <c r="L68" i="22"/>
  <c r="L72" i="22"/>
  <c r="L76" i="22"/>
  <c r="L80" i="22"/>
  <c r="L84" i="22"/>
  <c r="L88" i="22"/>
  <c r="L92" i="22"/>
  <c r="L96" i="22"/>
  <c r="L100" i="22"/>
  <c r="L104" i="22"/>
  <c r="L6" i="22"/>
  <c r="L8" i="22"/>
  <c r="L10" i="22"/>
  <c r="L12" i="22"/>
  <c r="L14" i="22"/>
  <c r="L16" i="22"/>
  <c r="L18" i="22"/>
  <c r="L20" i="22"/>
  <c r="L22" i="22"/>
  <c r="L24" i="22"/>
  <c r="L26" i="22"/>
  <c r="L28" i="22"/>
  <c r="L30" i="22"/>
  <c r="L32" i="22"/>
  <c r="L34" i="22"/>
  <c r="L36" i="22"/>
  <c r="L38" i="22"/>
  <c r="L40" i="22"/>
  <c r="L42" i="22"/>
  <c r="L44" i="22"/>
  <c r="L46" i="22"/>
  <c r="L48" i="22"/>
  <c r="L50" i="22"/>
  <c r="L53" i="22"/>
  <c r="L55" i="22"/>
  <c r="L57" i="22"/>
  <c r="L59" i="22"/>
  <c r="L61" i="22"/>
  <c r="L63" i="22"/>
  <c r="L65" i="22"/>
  <c r="L67" i="22"/>
  <c r="L69" i="22"/>
  <c r="L71" i="22"/>
  <c r="L73" i="22"/>
  <c r="L75" i="22"/>
  <c r="L77" i="22"/>
  <c r="L79" i="22"/>
  <c r="L81" i="22"/>
  <c r="L83" i="22"/>
  <c r="L85" i="22"/>
  <c r="L87" i="22"/>
  <c r="L89" i="22"/>
  <c r="L91" i="22"/>
  <c r="L93" i="22"/>
  <c r="L95" i="22"/>
  <c r="L97" i="22"/>
  <c r="L99" i="22"/>
  <c r="L101" i="22"/>
  <c r="L103" i="22"/>
  <c r="L105" i="22"/>
  <c r="L107" i="22"/>
  <c r="L79" i="39"/>
  <c r="L78" i="39"/>
  <c r="K101" i="39"/>
  <c r="J101" i="39"/>
  <c r="K96" i="39"/>
  <c r="J96" i="39"/>
  <c r="K89" i="39"/>
  <c r="J89" i="39"/>
  <c r="K83" i="39"/>
  <c r="J83" i="39"/>
  <c r="K77" i="39"/>
  <c r="J77" i="39"/>
  <c r="K76" i="39"/>
  <c r="J76" i="39"/>
  <c r="K74" i="39"/>
  <c r="J74" i="39"/>
  <c r="K73" i="39"/>
  <c r="J73" i="39"/>
  <c r="K71" i="39"/>
  <c r="J71" i="39"/>
  <c r="K70" i="39"/>
  <c r="J70" i="39"/>
  <c r="K69" i="39"/>
  <c r="J69" i="39"/>
  <c r="K65" i="39"/>
  <c r="J65" i="39"/>
  <c r="K64" i="39"/>
  <c r="J64" i="39"/>
  <c r="K59" i="39"/>
  <c r="J59" i="39"/>
  <c r="K107" i="39"/>
  <c r="J107" i="39"/>
  <c r="K106" i="39"/>
  <c r="J106" i="39"/>
  <c r="K105" i="39"/>
  <c r="J105" i="39"/>
  <c r="K104" i="39"/>
  <c r="J104" i="39"/>
  <c r="K103" i="39"/>
  <c r="J103" i="39"/>
  <c r="K102" i="39"/>
  <c r="J102" i="39"/>
  <c r="K100" i="39"/>
  <c r="J100" i="39"/>
  <c r="K99" i="39"/>
  <c r="J99" i="39"/>
  <c r="K98" i="39"/>
  <c r="J98" i="39"/>
  <c r="K97" i="39"/>
  <c r="J97" i="39"/>
  <c r="K95" i="39"/>
  <c r="J95" i="39"/>
  <c r="K94" i="39"/>
  <c r="J94" i="39"/>
  <c r="K93" i="39"/>
  <c r="J93" i="39"/>
  <c r="K92" i="39"/>
  <c r="J92" i="39"/>
  <c r="K91" i="39"/>
  <c r="J91" i="39"/>
  <c r="K90" i="39"/>
  <c r="J90" i="39"/>
  <c r="K88" i="39"/>
  <c r="J88" i="39"/>
  <c r="K87" i="39"/>
  <c r="J87" i="39"/>
  <c r="K86" i="39"/>
  <c r="J86" i="39"/>
  <c r="K85" i="39"/>
  <c r="J85" i="39"/>
  <c r="K84" i="39"/>
  <c r="J84" i="39"/>
  <c r="K82" i="39"/>
  <c r="J82" i="39"/>
  <c r="K81" i="39"/>
  <c r="J81" i="39"/>
  <c r="K80" i="39"/>
  <c r="J80" i="39"/>
  <c r="K75" i="39"/>
  <c r="J75" i="39"/>
  <c r="K72" i="39"/>
  <c r="J72" i="39"/>
  <c r="K68" i="39"/>
  <c r="J68" i="39"/>
  <c r="K67" i="39"/>
  <c r="J67" i="39"/>
  <c r="K66" i="39"/>
  <c r="J66" i="39"/>
  <c r="K63" i="39"/>
  <c r="J63" i="39"/>
  <c r="K62" i="39"/>
  <c r="J62" i="39"/>
  <c r="K61" i="39"/>
  <c r="J61" i="39"/>
  <c r="K60" i="39"/>
  <c r="J60" i="39"/>
  <c r="K57" i="39"/>
  <c r="J57" i="39"/>
  <c r="K56" i="39"/>
  <c r="J56" i="39"/>
  <c r="K58" i="39"/>
  <c r="J58" i="39"/>
  <c r="M107" i="45" l="1"/>
  <c r="Q107" i="45"/>
  <c r="M103" i="45"/>
  <c r="Q103" i="45"/>
  <c r="M99" i="45"/>
  <c r="M95" i="45"/>
  <c r="M91" i="45"/>
  <c r="Q91" i="45"/>
  <c r="M87" i="45"/>
  <c r="Q87" i="45"/>
  <c r="M83" i="45"/>
  <c r="M79" i="45"/>
  <c r="M75" i="45"/>
  <c r="Q75" i="45"/>
  <c r="M71" i="45"/>
  <c r="M67" i="45"/>
  <c r="Q67" i="45"/>
  <c r="M106" i="45"/>
  <c r="Q106" i="45"/>
  <c r="M102" i="45"/>
  <c r="Q102" i="45"/>
  <c r="M98" i="45"/>
  <c r="Q98" i="45"/>
  <c r="M94" i="45"/>
  <c r="M90" i="45"/>
  <c r="Q90" i="45"/>
  <c r="M86" i="45"/>
  <c r="Q86" i="45"/>
  <c r="M82" i="45"/>
  <c r="M78" i="45"/>
  <c r="Q78" i="45"/>
  <c r="M74" i="45"/>
  <c r="Q74" i="45"/>
  <c r="M70" i="45"/>
  <c r="M66" i="45"/>
  <c r="Q66" i="45"/>
  <c r="M62" i="45"/>
  <c r="M58" i="45"/>
  <c r="M54" i="45"/>
  <c r="M49" i="45"/>
  <c r="M45" i="45"/>
  <c r="Q45" i="45"/>
  <c r="M41" i="45"/>
  <c r="M37" i="45"/>
  <c r="Q37" i="45"/>
  <c r="M33" i="45"/>
  <c r="M29" i="45"/>
  <c r="M25" i="45"/>
  <c r="Q25" i="45"/>
  <c r="M21" i="45"/>
  <c r="Q21" i="45"/>
  <c r="M17" i="45"/>
  <c r="M13" i="45"/>
  <c r="Q13" i="45"/>
  <c r="M9" i="45"/>
  <c r="M5" i="45"/>
  <c r="N5" i="45" s="1"/>
  <c r="Q5" i="45"/>
  <c r="M57" i="45"/>
  <c r="Q57" i="45"/>
  <c r="M50" i="45"/>
  <c r="M46" i="45"/>
  <c r="M42" i="45"/>
  <c r="M38" i="45"/>
  <c r="Q38" i="45"/>
  <c r="M34" i="45"/>
  <c r="Q34" i="45"/>
  <c r="M30" i="45"/>
  <c r="M26" i="45"/>
  <c r="M22" i="45"/>
  <c r="Q22" i="45"/>
  <c r="M18" i="45"/>
  <c r="M14" i="45"/>
  <c r="Q14" i="45"/>
  <c r="M10" i="45"/>
  <c r="M6" i="45"/>
  <c r="Q6" i="45"/>
  <c r="M59" i="45"/>
  <c r="M51" i="45"/>
  <c r="Q51" i="45"/>
  <c r="M105" i="45"/>
  <c r="Q105" i="45"/>
  <c r="M101" i="45"/>
  <c r="M97" i="45"/>
  <c r="Q97" i="45"/>
  <c r="M93" i="45"/>
  <c r="M89" i="45"/>
  <c r="M85" i="45"/>
  <c r="Q85" i="45"/>
  <c r="M81" i="45"/>
  <c r="Q81" i="45"/>
  <c r="M77" i="45"/>
  <c r="M73" i="45"/>
  <c r="Q73" i="45"/>
  <c r="M69" i="45"/>
  <c r="M65" i="45"/>
  <c r="M104" i="45"/>
  <c r="M100" i="45"/>
  <c r="Q100" i="45"/>
  <c r="M96" i="45"/>
  <c r="M92" i="45"/>
  <c r="M88" i="45"/>
  <c r="Q88" i="45"/>
  <c r="M84" i="45"/>
  <c r="Q84" i="45"/>
  <c r="M80" i="45"/>
  <c r="M76" i="45"/>
  <c r="M72" i="45"/>
  <c r="M68" i="45"/>
  <c r="M64" i="45"/>
  <c r="M60" i="45"/>
  <c r="M56" i="45"/>
  <c r="Q56" i="45"/>
  <c r="M52" i="45"/>
  <c r="Q52" i="45"/>
  <c r="M47" i="45"/>
  <c r="Q47" i="45"/>
  <c r="M43" i="45"/>
  <c r="M39" i="45"/>
  <c r="M35" i="45"/>
  <c r="M31" i="45"/>
  <c r="M27" i="45"/>
  <c r="M23" i="45"/>
  <c r="M19" i="45"/>
  <c r="M15" i="45"/>
  <c r="Q15" i="45"/>
  <c r="M11" i="45"/>
  <c r="M7" i="45"/>
  <c r="Q7" i="45"/>
  <c r="M61" i="45"/>
  <c r="M53" i="45"/>
  <c r="M48" i="45"/>
  <c r="M44" i="45"/>
  <c r="M40" i="45"/>
  <c r="M36" i="45"/>
  <c r="M32" i="45"/>
  <c r="Q32" i="45"/>
  <c r="M28" i="45"/>
  <c r="M24" i="45"/>
  <c r="Q24" i="45"/>
  <c r="M20" i="45"/>
  <c r="Q20" i="45"/>
  <c r="M16" i="45"/>
  <c r="M12" i="45"/>
  <c r="M8" i="45"/>
  <c r="Q8" i="45"/>
  <c r="M63" i="45"/>
  <c r="M55" i="45"/>
  <c r="Q55" i="45"/>
  <c r="M106" i="43"/>
  <c r="Q106" i="43"/>
  <c r="M102" i="43"/>
  <c r="Q102" i="43"/>
  <c r="M98" i="43"/>
  <c r="Q98" i="43"/>
  <c r="M94" i="43"/>
  <c r="M90" i="43"/>
  <c r="Q90" i="43"/>
  <c r="M86" i="43"/>
  <c r="Q86" i="43"/>
  <c r="M82" i="43"/>
  <c r="M78" i="43"/>
  <c r="Q78" i="43"/>
  <c r="M74" i="43"/>
  <c r="Q74" i="43"/>
  <c r="M70" i="43"/>
  <c r="M66" i="43"/>
  <c r="Q66" i="43"/>
  <c r="M62" i="43"/>
  <c r="M58" i="43"/>
  <c r="M54" i="43"/>
  <c r="M50" i="43"/>
  <c r="M46" i="43"/>
  <c r="M42" i="43"/>
  <c r="M38" i="43"/>
  <c r="Q38" i="43"/>
  <c r="M34" i="43"/>
  <c r="Q34" i="43"/>
  <c r="M31" i="43"/>
  <c r="M27" i="43"/>
  <c r="M23" i="43"/>
  <c r="M19" i="43"/>
  <c r="M15" i="43"/>
  <c r="Q15" i="43"/>
  <c r="M11" i="43"/>
  <c r="M7" i="43"/>
  <c r="Q7" i="43"/>
  <c r="M103" i="43"/>
  <c r="M95" i="43"/>
  <c r="M87" i="43"/>
  <c r="Q87" i="43"/>
  <c r="M79" i="43"/>
  <c r="M71" i="43"/>
  <c r="M63" i="43"/>
  <c r="M49" i="43"/>
  <c r="M55" i="43"/>
  <c r="Q55" i="43"/>
  <c r="M32" i="43"/>
  <c r="Q32" i="43"/>
  <c r="M28" i="43"/>
  <c r="M20" i="43"/>
  <c r="M12" i="43"/>
  <c r="M105" i="43"/>
  <c r="Q105" i="43"/>
  <c r="M97" i="43"/>
  <c r="Q97" i="43"/>
  <c r="M89" i="43"/>
  <c r="M81" i="43"/>
  <c r="Q81" i="43"/>
  <c r="M73" i="43"/>
  <c r="M65" i="43"/>
  <c r="M57" i="43"/>
  <c r="Q57" i="43"/>
  <c r="M47" i="43"/>
  <c r="Q47" i="43"/>
  <c r="M39" i="43"/>
  <c r="M30" i="43"/>
  <c r="M22" i="43"/>
  <c r="Q22" i="43"/>
  <c r="M14" i="43"/>
  <c r="Q14" i="43"/>
  <c r="M6" i="43"/>
  <c r="Q6" i="43"/>
  <c r="M104" i="43"/>
  <c r="M100" i="43"/>
  <c r="M96" i="43"/>
  <c r="M92" i="43"/>
  <c r="M88" i="43"/>
  <c r="Q88" i="43"/>
  <c r="M84" i="43"/>
  <c r="Q84" i="43"/>
  <c r="M80" i="43"/>
  <c r="M76" i="43"/>
  <c r="M72" i="43"/>
  <c r="M68" i="43"/>
  <c r="M64" i="43"/>
  <c r="M60" i="43"/>
  <c r="Q60" i="43"/>
  <c r="M56" i="43"/>
  <c r="Q56" i="43"/>
  <c r="M52" i="43"/>
  <c r="M48" i="43"/>
  <c r="M44" i="43"/>
  <c r="M40" i="43"/>
  <c r="M36" i="43"/>
  <c r="M107" i="43"/>
  <c r="Q107" i="43"/>
  <c r="M99" i="43"/>
  <c r="M91" i="43"/>
  <c r="Q91" i="43"/>
  <c r="M83" i="43"/>
  <c r="M75" i="43"/>
  <c r="Q75" i="43"/>
  <c r="M67" i="43"/>
  <c r="Q67" i="43"/>
  <c r="M59" i="43"/>
  <c r="M51" i="43"/>
  <c r="Q51" i="43"/>
  <c r="M29" i="43"/>
  <c r="M25" i="43"/>
  <c r="Q25" i="43"/>
  <c r="M21" i="43"/>
  <c r="Q21" i="43"/>
  <c r="M17" i="43"/>
  <c r="M13" i="43"/>
  <c r="M9" i="43"/>
  <c r="M5" i="43"/>
  <c r="N5" i="43" s="1"/>
  <c r="M41" i="43"/>
  <c r="M33" i="43"/>
  <c r="M45" i="43"/>
  <c r="Q45" i="43"/>
  <c r="M37" i="43"/>
  <c r="Q37" i="43"/>
  <c r="M24" i="43"/>
  <c r="Q24" i="43"/>
  <c r="M16" i="43"/>
  <c r="M8" i="43"/>
  <c r="Q8" i="43"/>
  <c r="M101" i="43"/>
  <c r="M93" i="43"/>
  <c r="M85" i="43"/>
  <c r="Q85" i="43"/>
  <c r="M77" i="43"/>
  <c r="M69" i="43"/>
  <c r="M61" i="43"/>
  <c r="M53" i="43"/>
  <c r="M43" i="43"/>
  <c r="M35" i="43"/>
  <c r="M26" i="43"/>
  <c r="M18" i="43"/>
  <c r="M10" i="43"/>
  <c r="M107" i="42"/>
  <c r="M103" i="42"/>
  <c r="M99" i="42"/>
  <c r="M95" i="42"/>
  <c r="M91" i="42"/>
  <c r="Q91" i="42"/>
  <c r="M87" i="42"/>
  <c r="Q87" i="42"/>
  <c r="M83" i="42"/>
  <c r="M79" i="42"/>
  <c r="M75" i="42"/>
  <c r="Q75" i="42"/>
  <c r="M71" i="42"/>
  <c r="M67" i="42"/>
  <c r="Q67" i="42"/>
  <c r="M63" i="42"/>
  <c r="M59" i="42"/>
  <c r="M55" i="42"/>
  <c r="Q55" i="42"/>
  <c r="M106" i="42"/>
  <c r="Q106" i="42"/>
  <c r="M102" i="42"/>
  <c r="Q102" i="42"/>
  <c r="M98" i="42"/>
  <c r="Q98" i="42"/>
  <c r="M94" i="42"/>
  <c r="M90" i="42"/>
  <c r="Q90" i="42"/>
  <c r="M86" i="42"/>
  <c r="M82" i="42"/>
  <c r="M78" i="42"/>
  <c r="M74" i="42"/>
  <c r="Q74" i="42"/>
  <c r="M70" i="42"/>
  <c r="M66" i="42"/>
  <c r="Q66" i="42"/>
  <c r="M62" i="42"/>
  <c r="M58" i="42"/>
  <c r="M54" i="42"/>
  <c r="M50" i="42"/>
  <c r="M46" i="42"/>
  <c r="M42" i="42"/>
  <c r="M38" i="42"/>
  <c r="M34" i="42"/>
  <c r="M31" i="42"/>
  <c r="M27" i="42"/>
  <c r="M23" i="42"/>
  <c r="M19" i="42"/>
  <c r="M15" i="42"/>
  <c r="Q15" i="42"/>
  <c r="M11" i="42"/>
  <c r="M7" i="42"/>
  <c r="Q7" i="42"/>
  <c r="M51" i="42"/>
  <c r="M47" i="42"/>
  <c r="Q47" i="42"/>
  <c r="M39" i="42"/>
  <c r="M32" i="42"/>
  <c r="M30" i="42"/>
  <c r="M26" i="42"/>
  <c r="M22" i="42"/>
  <c r="Q22" i="42"/>
  <c r="M18" i="42"/>
  <c r="M14" i="42"/>
  <c r="Q14" i="42"/>
  <c r="M10" i="42"/>
  <c r="M6" i="42"/>
  <c r="Q6" i="42"/>
  <c r="M49" i="42"/>
  <c r="M41" i="42"/>
  <c r="M33" i="42"/>
  <c r="M105" i="42"/>
  <c r="Q105" i="42"/>
  <c r="M101" i="42"/>
  <c r="M97" i="42"/>
  <c r="M93" i="42"/>
  <c r="M89" i="42"/>
  <c r="M85" i="42"/>
  <c r="M81" i="42"/>
  <c r="Q81" i="42"/>
  <c r="M77" i="42"/>
  <c r="M73" i="42"/>
  <c r="M69" i="42"/>
  <c r="M65" i="42"/>
  <c r="M61" i="42"/>
  <c r="M57" i="42"/>
  <c r="Q57" i="42"/>
  <c r="M53" i="42"/>
  <c r="M104" i="42"/>
  <c r="M100" i="42"/>
  <c r="M96" i="42"/>
  <c r="M92" i="42"/>
  <c r="M88" i="42"/>
  <c r="Q88" i="42"/>
  <c r="M84" i="42"/>
  <c r="Q84" i="42"/>
  <c r="M80" i="42"/>
  <c r="M76" i="42"/>
  <c r="M72" i="42"/>
  <c r="M68" i="42"/>
  <c r="M64" i="42"/>
  <c r="M60" i="42"/>
  <c r="Q60" i="42"/>
  <c r="M56" i="42"/>
  <c r="Q56" i="42"/>
  <c r="M52" i="42"/>
  <c r="M48" i="42"/>
  <c r="M44" i="42"/>
  <c r="M40" i="42"/>
  <c r="M36" i="42"/>
  <c r="M29" i="42"/>
  <c r="M25" i="42"/>
  <c r="Q25" i="42"/>
  <c r="M21" i="42"/>
  <c r="Q21" i="42"/>
  <c r="M17" i="42"/>
  <c r="M13" i="42"/>
  <c r="M9" i="42"/>
  <c r="M5" i="42"/>
  <c r="N5" i="42" s="1"/>
  <c r="M43" i="42"/>
  <c r="M35" i="42"/>
  <c r="M28" i="42"/>
  <c r="M24" i="42"/>
  <c r="Q24" i="42"/>
  <c r="M20" i="42"/>
  <c r="M16" i="42"/>
  <c r="M12" i="42"/>
  <c r="M8" i="42"/>
  <c r="Q8" i="42"/>
  <c r="M45" i="42"/>
  <c r="Q45" i="42"/>
  <c r="M37" i="42"/>
  <c r="M105" i="22"/>
  <c r="Q105" i="22"/>
  <c r="M101" i="22"/>
  <c r="M97" i="22"/>
  <c r="M93" i="22"/>
  <c r="M89" i="22"/>
  <c r="M85" i="22"/>
  <c r="M81" i="22"/>
  <c r="Q81" i="22"/>
  <c r="M77" i="22"/>
  <c r="M73" i="22"/>
  <c r="M69" i="22"/>
  <c r="M65" i="22"/>
  <c r="M61" i="22"/>
  <c r="M57" i="22"/>
  <c r="Q57" i="22"/>
  <c r="M53" i="22"/>
  <c r="M48" i="22"/>
  <c r="M44" i="22"/>
  <c r="M40" i="22"/>
  <c r="M36" i="22"/>
  <c r="M32" i="22"/>
  <c r="M28" i="22"/>
  <c r="M24" i="22"/>
  <c r="Q24" i="22"/>
  <c r="M20" i="22"/>
  <c r="M16" i="22"/>
  <c r="M12" i="22"/>
  <c r="M8" i="22"/>
  <c r="Q8" i="22"/>
  <c r="M104" i="22"/>
  <c r="M96" i="22"/>
  <c r="M88" i="22"/>
  <c r="M80" i="22"/>
  <c r="M72" i="22"/>
  <c r="M60" i="22"/>
  <c r="Q60" i="22"/>
  <c r="M52" i="22"/>
  <c r="M64" i="22"/>
  <c r="M56" i="22"/>
  <c r="M51" i="22"/>
  <c r="M47" i="22"/>
  <c r="Q47" i="22"/>
  <c r="M39" i="22"/>
  <c r="M31" i="22"/>
  <c r="M23" i="22"/>
  <c r="M15" i="22"/>
  <c r="M7" i="22"/>
  <c r="M102" i="22"/>
  <c r="Q102" i="22"/>
  <c r="M94" i="22"/>
  <c r="M86" i="22"/>
  <c r="M78" i="22"/>
  <c r="M70" i="22"/>
  <c r="M62" i="22"/>
  <c r="M54" i="22"/>
  <c r="M45" i="22"/>
  <c r="M37" i="22"/>
  <c r="M29" i="22"/>
  <c r="M21" i="22"/>
  <c r="M13" i="22"/>
  <c r="M5" i="22"/>
  <c r="N5" i="22" s="1"/>
  <c r="M107" i="22"/>
  <c r="M103" i="22"/>
  <c r="M99" i="22"/>
  <c r="M95" i="22"/>
  <c r="M91" i="22"/>
  <c r="M87" i="22"/>
  <c r="M83" i="22"/>
  <c r="M79" i="22"/>
  <c r="M75" i="22"/>
  <c r="M71" i="22"/>
  <c r="M67" i="22"/>
  <c r="Q67" i="22"/>
  <c r="M63" i="22"/>
  <c r="M59" i="22"/>
  <c r="M55" i="22"/>
  <c r="M50" i="22"/>
  <c r="M46" i="22"/>
  <c r="M42" i="22"/>
  <c r="M38" i="22"/>
  <c r="M34" i="22"/>
  <c r="M30" i="22"/>
  <c r="M26" i="22"/>
  <c r="M22" i="22"/>
  <c r="Q22" i="22"/>
  <c r="M18" i="22"/>
  <c r="M14" i="22"/>
  <c r="M10" i="22"/>
  <c r="M6" i="22"/>
  <c r="M100" i="22"/>
  <c r="M92" i="22"/>
  <c r="M84" i="22"/>
  <c r="Q84" i="22"/>
  <c r="M76" i="22"/>
  <c r="M68" i="22"/>
  <c r="M43" i="22"/>
  <c r="M35" i="22"/>
  <c r="M27" i="22"/>
  <c r="M19" i="22"/>
  <c r="M11" i="22"/>
  <c r="M106" i="22"/>
  <c r="Q106" i="22"/>
  <c r="M98" i="22"/>
  <c r="Q98" i="22"/>
  <c r="M90" i="22"/>
  <c r="Q90" i="22"/>
  <c r="M82" i="22"/>
  <c r="M74" i="22"/>
  <c r="Q74" i="22"/>
  <c r="M66" i="22"/>
  <c r="Q66" i="22"/>
  <c r="M58" i="22"/>
  <c r="M49" i="22"/>
  <c r="M41" i="22"/>
  <c r="M33" i="22"/>
  <c r="M25" i="22"/>
  <c r="Q25" i="22"/>
  <c r="M17" i="22"/>
  <c r="M9" i="22"/>
  <c r="V79" i="39"/>
  <c r="W79" i="39" s="1"/>
  <c r="S79" i="39"/>
  <c r="T79" i="39" s="1"/>
  <c r="P79" i="39"/>
  <c r="Q79" i="39" s="1"/>
  <c r="M79" i="39"/>
  <c r="N79" i="39" s="1"/>
  <c r="V78" i="39"/>
  <c r="W78" i="39" s="1"/>
  <c r="S78" i="39"/>
  <c r="T78" i="39" s="1"/>
  <c r="P78" i="39"/>
  <c r="Q78" i="39" s="1"/>
  <c r="M78" i="39"/>
  <c r="N78" i="39" s="1"/>
  <c r="L64" i="39"/>
  <c r="L71" i="39"/>
  <c r="L77" i="39"/>
  <c r="L69" i="39"/>
  <c r="L74" i="39"/>
  <c r="L83" i="39"/>
  <c r="L96" i="39"/>
  <c r="L59" i="39"/>
  <c r="L65" i="39"/>
  <c r="L70" i="39"/>
  <c r="L73" i="39"/>
  <c r="L76" i="39"/>
  <c r="L89" i="39"/>
  <c r="L101" i="39"/>
  <c r="L60" i="39"/>
  <c r="L62" i="39"/>
  <c r="L66" i="39"/>
  <c r="L68" i="39"/>
  <c r="L61" i="39"/>
  <c r="L63" i="39"/>
  <c r="L67" i="39"/>
  <c r="L72" i="39"/>
  <c r="L81" i="39"/>
  <c r="L84" i="39"/>
  <c r="L86" i="39"/>
  <c r="L91" i="39"/>
  <c r="L95" i="39"/>
  <c r="L100" i="39"/>
  <c r="L105" i="39"/>
  <c r="L75" i="39"/>
  <c r="L80" i="39"/>
  <c r="L82" i="39"/>
  <c r="L85" i="39"/>
  <c r="L88" i="39"/>
  <c r="L93" i="39"/>
  <c r="L98" i="39"/>
  <c r="L103" i="39"/>
  <c r="L107" i="39"/>
  <c r="L87" i="39"/>
  <c r="L90" i="39"/>
  <c r="L92" i="39"/>
  <c r="L94" i="39"/>
  <c r="L97" i="39"/>
  <c r="L99" i="39"/>
  <c r="L102" i="39"/>
  <c r="L104" i="39"/>
  <c r="L106" i="39"/>
  <c r="L57" i="39"/>
  <c r="L56" i="39"/>
  <c r="L58" i="39"/>
  <c r="K55" i="39"/>
  <c r="J55" i="39"/>
  <c r="N55" i="45" l="1"/>
  <c r="N63" i="45"/>
  <c r="P63" i="45"/>
  <c r="N8" i="45"/>
  <c r="N12" i="45"/>
  <c r="P12" i="45"/>
  <c r="N16" i="45"/>
  <c r="P16" i="45"/>
  <c r="N20" i="45"/>
  <c r="N24" i="45"/>
  <c r="N28" i="45"/>
  <c r="P28" i="45"/>
  <c r="N32" i="45"/>
  <c r="N36" i="45"/>
  <c r="N40" i="45"/>
  <c r="P40" i="45"/>
  <c r="N44" i="45"/>
  <c r="P44" i="45"/>
  <c r="N48" i="45"/>
  <c r="P48" i="45"/>
  <c r="N53" i="45"/>
  <c r="P53" i="45"/>
  <c r="N61" i="45"/>
  <c r="P61" i="45"/>
  <c r="N7" i="45"/>
  <c r="N11" i="45"/>
  <c r="N15" i="45"/>
  <c r="N19" i="45"/>
  <c r="P19" i="45"/>
  <c r="N23" i="45"/>
  <c r="P23" i="45"/>
  <c r="N27" i="45"/>
  <c r="P27" i="45"/>
  <c r="N31" i="45"/>
  <c r="P31" i="45"/>
  <c r="N35" i="45"/>
  <c r="P35" i="45"/>
  <c r="N39" i="45"/>
  <c r="N43" i="45"/>
  <c r="P43" i="45"/>
  <c r="N47" i="45"/>
  <c r="N52" i="45"/>
  <c r="N56" i="45"/>
  <c r="N60" i="45"/>
  <c r="N64" i="45"/>
  <c r="P64" i="45"/>
  <c r="N68" i="45"/>
  <c r="P68" i="45"/>
  <c r="N72" i="45"/>
  <c r="P72" i="45"/>
  <c r="N76" i="45"/>
  <c r="P76" i="45"/>
  <c r="N80" i="45"/>
  <c r="N84" i="45"/>
  <c r="N88" i="45"/>
  <c r="N92" i="45"/>
  <c r="P92" i="45"/>
  <c r="N96" i="45"/>
  <c r="P96" i="45"/>
  <c r="N100" i="45"/>
  <c r="N104" i="45"/>
  <c r="P104" i="45"/>
  <c r="N65" i="45"/>
  <c r="P65" i="45"/>
  <c r="N69" i="45"/>
  <c r="P69" i="45"/>
  <c r="N73" i="45"/>
  <c r="N77" i="45"/>
  <c r="N81" i="45"/>
  <c r="N85" i="45"/>
  <c r="N89" i="45"/>
  <c r="P89" i="45"/>
  <c r="N93" i="45"/>
  <c r="P93" i="45"/>
  <c r="N97" i="45"/>
  <c r="N101" i="45"/>
  <c r="N105" i="45"/>
  <c r="N51" i="45"/>
  <c r="N59" i="45"/>
  <c r="P59" i="45"/>
  <c r="N6" i="45"/>
  <c r="N10" i="45"/>
  <c r="P10" i="45"/>
  <c r="N14" i="45"/>
  <c r="N18" i="45"/>
  <c r="P18" i="45"/>
  <c r="N22" i="45"/>
  <c r="N26" i="45"/>
  <c r="N30" i="45"/>
  <c r="P30" i="45"/>
  <c r="N34" i="45"/>
  <c r="N38" i="45"/>
  <c r="N42" i="45"/>
  <c r="P42" i="45"/>
  <c r="N46" i="45"/>
  <c r="P46" i="45"/>
  <c r="N50" i="45"/>
  <c r="P50" i="45"/>
  <c r="N57" i="45"/>
  <c r="N9" i="45"/>
  <c r="P9" i="45"/>
  <c r="N13" i="45"/>
  <c r="N17" i="45"/>
  <c r="P17" i="45"/>
  <c r="N21" i="45"/>
  <c r="N25" i="45"/>
  <c r="N29" i="45"/>
  <c r="N33" i="45"/>
  <c r="P33" i="45"/>
  <c r="N37" i="45"/>
  <c r="N41" i="45"/>
  <c r="P41" i="45"/>
  <c r="N45" i="45"/>
  <c r="N49" i="45"/>
  <c r="P49" i="45"/>
  <c r="N54" i="45"/>
  <c r="P54" i="45"/>
  <c r="N58" i="45"/>
  <c r="P58" i="45"/>
  <c r="N62" i="45"/>
  <c r="P62" i="45"/>
  <c r="N66" i="45"/>
  <c r="N70" i="45"/>
  <c r="P70" i="45"/>
  <c r="N74" i="45"/>
  <c r="N78" i="45"/>
  <c r="N82" i="45"/>
  <c r="P82" i="45"/>
  <c r="N86" i="45"/>
  <c r="N90" i="45"/>
  <c r="N94" i="45"/>
  <c r="N98" i="45"/>
  <c r="N102" i="45"/>
  <c r="N106" i="45"/>
  <c r="N67" i="45"/>
  <c r="N71" i="45"/>
  <c r="P71" i="45"/>
  <c r="N75" i="45"/>
  <c r="N79" i="45"/>
  <c r="P79" i="45"/>
  <c r="N83" i="45"/>
  <c r="N87" i="45"/>
  <c r="N91" i="45"/>
  <c r="N95" i="45"/>
  <c r="P95" i="45"/>
  <c r="N99" i="45"/>
  <c r="P99" i="45"/>
  <c r="N103" i="45"/>
  <c r="N107" i="45"/>
  <c r="N10" i="43"/>
  <c r="P10" i="43"/>
  <c r="N18" i="43"/>
  <c r="P18" i="43"/>
  <c r="N26" i="43"/>
  <c r="N35" i="43"/>
  <c r="P35" i="43"/>
  <c r="N43" i="43"/>
  <c r="P43" i="43"/>
  <c r="N53" i="43"/>
  <c r="P53" i="43"/>
  <c r="N61" i="43"/>
  <c r="P61" i="43"/>
  <c r="N69" i="43"/>
  <c r="P69" i="43"/>
  <c r="N77" i="43"/>
  <c r="N85" i="43"/>
  <c r="N93" i="43"/>
  <c r="P93" i="43"/>
  <c r="N101" i="43"/>
  <c r="P101" i="43"/>
  <c r="N8" i="43"/>
  <c r="N16" i="43"/>
  <c r="P16" i="43"/>
  <c r="N24" i="43"/>
  <c r="N37" i="43"/>
  <c r="N45" i="43"/>
  <c r="N33" i="43"/>
  <c r="P33" i="43"/>
  <c r="P41" i="43"/>
  <c r="N41" i="43"/>
  <c r="N9" i="43"/>
  <c r="P9" i="43"/>
  <c r="N13" i="43"/>
  <c r="P13" i="43"/>
  <c r="N17" i="43"/>
  <c r="P17" i="43"/>
  <c r="N21" i="43"/>
  <c r="N25" i="43"/>
  <c r="N29" i="43"/>
  <c r="N51" i="43"/>
  <c r="P59" i="43"/>
  <c r="N59" i="43"/>
  <c r="N67" i="43"/>
  <c r="N75" i="43"/>
  <c r="N83" i="43"/>
  <c r="N91" i="43"/>
  <c r="N99" i="43"/>
  <c r="P99" i="43"/>
  <c r="N107" i="43"/>
  <c r="N36" i="43"/>
  <c r="P40" i="43"/>
  <c r="N40" i="43"/>
  <c r="N44" i="43"/>
  <c r="P44" i="43"/>
  <c r="P48" i="43"/>
  <c r="N48" i="43"/>
  <c r="N52" i="43"/>
  <c r="P52" i="43"/>
  <c r="N56" i="43"/>
  <c r="N60" i="43"/>
  <c r="P64" i="43"/>
  <c r="N64" i="43"/>
  <c r="P68" i="43"/>
  <c r="N68" i="43"/>
  <c r="N72" i="43"/>
  <c r="P72" i="43"/>
  <c r="N76" i="43"/>
  <c r="P76" i="43"/>
  <c r="N80" i="43"/>
  <c r="N84" i="43"/>
  <c r="N88" i="43"/>
  <c r="N92" i="43"/>
  <c r="P92" i="43"/>
  <c r="P96" i="43"/>
  <c r="N96" i="43"/>
  <c r="P100" i="43"/>
  <c r="N100" i="43"/>
  <c r="N104" i="43"/>
  <c r="P104" i="43"/>
  <c r="N6" i="43"/>
  <c r="N14" i="43"/>
  <c r="N22" i="43"/>
  <c r="N30" i="43"/>
  <c r="P30" i="43"/>
  <c r="N39" i="43"/>
  <c r="N47" i="43"/>
  <c r="N57" i="43"/>
  <c r="N65" i="43"/>
  <c r="P65" i="43"/>
  <c r="N73" i="43"/>
  <c r="P73" i="43"/>
  <c r="N81" i="43"/>
  <c r="N89" i="43"/>
  <c r="P89" i="43"/>
  <c r="N97" i="43"/>
  <c r="N105" i="43"/>
  <c r="N12" i="43"/>
  <c r="P12" i="43"/>
  <c r="N20" i="43"/>
  <c r="P20" i="43"/>
  <c r="N28" i="43"/>
  <c r="P28" i="43"/>
  <c r="N32" i="43"/>
  <c r="N55" i="43"/>
  <c r="N49" i="43"/>
  <c r="P49" i="43"/>
  <c r="P63" i="43"/>
  <c r="N63" i="43"/>
  <c r="N71" i="43"/>
  <c r="P71" i="43"/>
  <c r="P79" i="43"/>
  <c r="N79" i="43"/>
  <c r="N87" i="43"/>
  <c r="P95" i="43"/>
  <c r="N95" i="43"/>
  <c r="N103" i="43"/>
  <c r="P103" i="43"/>
  <c r="N7" i="43"/>
  <c r="N11" i="43"/>
  <c r="N15" i="43"/>
  <c r="N19" i="43"/>
  <c r="P19" i="43"/>
  <c r="N23" i="43"/>
  <c r="P23" i="43"/>
  <c r="N27" i="43"/>
  <c r="P27" i="43"/>
  <c r="N31" i="43"/>
  <c r="P31" i="43"/>
  <c r="N34" i="43"/>
  <c r="N38" i="43"/>
  <c r="N42" i="43"/>
  <c r="P42" i="43"/>
  <c r="N46" i="43"/>
  <c r="P46" i="43"/>
  <c r="N50" i="43"/>
  <c r="P50" i="43"/>
  <c r="N54" i="43"/>
  <c r="P54" i="43"/>
  <c r="N58" i="43"/>
  <c r="P58" i="43"/>
  <c r="N62" i="43"/>
  <c r="P62" i="43"/>
  <c r="N66" i="43"/>
  <c r="N70" i="43"/>
  <c r="P70" i="43"/>
  <c r="N74" i="43"/>
  <c r="N78" i="43"/>
  <c r="N82" i="43"/>
  <c r="P82" i="43"/>
  <c r="N86" i="43"/>
  <c r="N90" i="43"/>
  <c r="N94" i="43"/>
  <c r="N98" i="43"/>
  <c r="N102" i="43"/>
  <c r="N106" i="43"/>
  <c r="N37" i="42"/>
  <c r="P37" i="42"/>
  <c r="N45" i="42"/>
  <c r="N8" i="42"/>
  <c r="N12" i="42"/>
  <c r="P12" i="42"/>
  <c r="N16" i="42"/>
  <c r="P16" i="42"/>
  <c r="N20" i="42"/>
  <c r="P20" i="42"/>
  <c r="N24" i="42"/>
  <c r="N28" i="42"/>
  <c r="P28" i="42"/>
  <c r="N35" i="42"/>
  <c r="P35" i="42"/>
  <c r="N43" i="42"/>
  <c r="P43" i="42"/>
  <c r="N9" i="42"/>
  <c r="P9" i="42"/>
  <c r="N13" i="42"/>
  <c r="P13" i="42"/>
  <c r="N17" i="42"/>
  <c r="P17" i="42"/>
  <c r="N21" i="42"/>
  <c r="N25" i="42"/>
  <c r="N29" i="42"/>
  <c r="N36" i="42"/>
  <c r="N40" i="42"/>
  <c r="P40" i="42"/>
  <c r="N44" i="42"/>
  <c r="P44" i="42"/>
  <c r="N48" i="42"/>
  <c r="P48" i="42"/>
  <c r="N52" i="42"/>
  <c r="P52" i="42"/>
  <c r="N56" i="42"/>
  <c r="N60" i="42"/>
  <c r="N64" i="42"/>
  <c r="P64" i="42"/>
  <c r="N68" i="42"/>
  <c r="P68" i="42"/>
  <c r="N72" i="42"/>
  <c r="P72" i="42"/>
  <c r="N76" i="42"/>
  <c r="P76" i="42"/>
  <c r="N80" i="42"/>
  <c r="N84" i="42"/>
  <c r="N88" i="42"/>
  <c r="N92" i="42"/>
  <c r="P92" i="42"/>
  <c r="N96" i="42"/>
  <c r="P96" i="42"/>
  <c r="N100" i="42"/>
  <c r="P100" i="42"/>
  <c r="N104" i="42"/>
  <c r="P104" i="42"/>
  <c r="N53" i="42"/>
  <c r="P53" i="42"/>
  <c r="N57" i="42"/>
  <c r="N61" i="42"/>
  <c r="P61" i="42"/>
  <c r="N65" i="42"/>
  <c r="P65" i="42"/>
  <c r="N69" i="42"/>
  <c r="P69" i="42"/>
  <c r="N73" i="42"/>
  <c r="P73" i="42"/>
  <c r="N77" i="42"/>
  <c r="N81" i="42"/>
  <c r="N85" i="42"/>
  <c r="P85" i="42"/>
  <c r="N89" i="42"/>
  <c r="P89" i="42"/>
  <c r="N93" i="42"/>
  <c r="P93" i="42"/>
  <c r="N97" i="42"/>
  <c r="P97" i="42"/>
  <c r="N101" i="42"/>
  <c r="P101" i="42"/>
  <c r="N105" i="42"/>
  <c r="N33" i="42"/>
  <c r="P33" i="42"/>
  <c r="N41" i="42"/>
  <c r="P41" i="42"/>
  <c r="N49" i="42"/>
  <c r="P49" i="42"/>
  <c r="N6" i="42"/>
  <c r="N10" i="42"/>
  <c r="P10" i="42"/>
  <c r="N14" i="42"/>
  <c r="N18" i="42"/>
  <c r="P18" i="42"/>
  <c r="N22" i="42"/>
  <c r="N26" i="42"/>
  <c r="N30" i="42"/>
  <c r="P30" i="42"/>
  <c r="P32" i="42"/>
  <c r="N32" i="42"/>
  <c r="N39" i="42"/>
  <c r="N47" i="42"/>
  <c r="P51" i="42"/>
  <c r="N51" i="42"/>
  <c r="N7" i="42"/>
  <c r="N11" i="42"/>
  <c r="N15" i="42"/>
  <c r="P19" i="42"/>
  <c r="N19" i="42"/>
  <c r="P23" i="42"/>
  <c r="N23" i="42"/>
  <c r="P27" i="42"/>
  <c r="N27" i="42"/>
  <c r="P31" i="42"/>
  <c r="N31" i="42"/>
  <c r="P34" i="42"/>
  <c r="N34" i="42"/>
  <c r="N38" i="42"/>
  <c r="P38" i="42"/>
  <c r="P42" i="42"/>
  <c r="N42" i="42"/>
  <c r="N46" i="42"/>
  <c r="P46" i="42"/>
  <c r="P50" i="42"/>
  <c r="N50" i="42"/>
  <c r="P54" i="42"/>
  <c r="N54" i="42"/>
  <c r="P58" i="42"/>
  <c r="N58" i="42"/>
  <c r="P62" i="42"/>
  <c r="N62" i="42"/>
  <c r="N66" i="42"/>
  <c r="P70" i="42"/>
  <c r="N70" i="42"/>
  <c r="N74" i="42"/>
  <c r="P78" i="42"/>
  <c r="N78" i="42"/>
  <c r="P82" i="42"/>
  <c r="N82" i="42"/>
  <c r="P86" i="42"/>
  <c r="N86" i="42"/>
  <c r="N90" i="42"/>
  <c r="N94" i="42"/>
  <c r="N98" i="42"/>
  <c r="N102" i="42"/>
  <c r="N106" i="42"/>
  <c r="N55" i="42"/>
  <c r="N59" i="42"/>
  <c r="P59" i="42"/>
  <c r="N63" i="42"/>
  <c r="P63" i="42"/>
  <c r="N67" i="42"/>
  <c r="N71" i="42"/>
  <c r="P71" i="42"/>
  <c r="N75" i="42"/>
  <c r="N79" i="42"/>
  <c r="P79" i="42"/>
  <c r="N83" i="42"/>
  <c r="N87" i="42"/>
  <c r="N91" i="42"/>
  <c r="N95" i="42"/>
  <c r="P95" i="42"/>
  <c r="N99" i="42"/>
  <c r="P99" i="42"/>
  <c r="N103" i="42"/>
  <c r="P103" i="42"/>
  <c r="N107" i="42"/>
  <c r="P107" i="42"/>
  <c r="N9" i="22"/>
  <c r="P9" i="22"/>
  <c r="N17" i="22"/>
  <c r="P17" i="22"/>
  <c r="N25" i="22"/>
  <c r="N33" i="22"/>
  <c r="P33" i="22"/>
  <c r="N41" i="22"/>
  <c r="P41" i="22"/>
  <c r="N49" i="22"/>
  <c r="P49" i="22"/>
  <c r="N58" i="22"/>
  <c r="P58" i="22"/>
  <c r="N66" i="22"/>
  <c r="N74" i="22"/>
  <c r="N82" i="22"/>
  <c r="P82" i="22"/>
  <c r="N90" i="22"/>
  <c r="N98" i="22"/>
  <c r="N106" i="22"/>
  <c r="N11" i="22"/>
  <c r="N19" i="22"/>
  <c r="P19" i="22"/>
  <c r="N27" i="22"/>
  <c r="P27" i="22"/>
  <c r="N35" i="22"/>
  <c r="P35" i="22"/>
  <c r="N43" i="22"/>
  <c r="P43" i="22"/>
  <c r="N68" i="22"/>
  <c r="P68" i="22"/>
  <c r="N76" i="22"/>
  <c r="P76" i="22"/>
  <c r="N84" i="22"/>
  <c r="N92" i="22"/>
  <c r="P92" i="22"/>
  <c r="N100" i="22"/>
  <c r="P100" i="22"/>
  <c r="N6" i="22"/>
  <c r="P6" i="22"/>
  <c r="N10" i="22"/>
  <c r="P10" i="22"/>
  <c r="N14" i="22"/>
  <c r="P14" i="22"/>
  <c r="N18" i="22"/>
  <c r="P18" i="22"/>
  <c r="N22" i="22"/>
  <c r="N26" i="22"/>
  <c r="N30" i="22"/>
  <c r="P30" i="22"/>
  <c r="N34" i="22"/>
  <c r="P34" i="22"/>
  <c r="N38" i="22"/>
  <c r="P38" i="22"/>
  <c r="N42" i="22"/>
  <c r="P42" i="22"/>
  <c r="N46" i="22"/>
  <c r="P46" i="22"/>
  <c r="N50" i="22"/>
  <c r="P50" i="22"/>
  <c r="N55" i="22"/>
  <c r="P55" i="22"/>
  <c r="N59" i="22"/>
  <c r="P59" i="22"/>
  <c r="N63" i="22"/>
  <c r="P63" i="22"/>
  <c r="N67" i="22"/>
  <c r="N71" i="22"/>
  <c r="P71" i="22"/>
  <c r="N75" i="22"/>
  <c r="P75" i="22"/>
  <c r="N79" i="22"/>
  <c r="P79" i="22"/>
  <c r="N83" i="22"/>
  <c r="N87" i="22"/>
  <c r="N91" i="22"/>
  <c r="P91" i="22"/>
  <c r="N95" i="22"/>
  <c r="P95" i="22"/>
  <c r="N99" i="22"/>
  <c r="P99" i="22"/>
  <c r="N103" i="22"/>
  <c r="P103" i="22"/>
  <c r="N107" i="22"/>
  <c r="P107" i="22"/>
  <c r="N13" i="22"/>
  <c r="P13" i="22"/>
  <c r="N21" i="22"/>
  <c r="P21" i="22"/>
  <c r="N29" i="22"/>
  <c r="N37" i="22"/>
  <c r="P37" i="22"/>
  <c r="N45" i="22"/>
  <c r="P45" i="22"/>
  <c r="N54" i="22"/>
  <c r="P54" i="22"/>
  <c r="N62" i="22"/>
  <c r="P62" i="22"/>
  <c r="N70" i="22"/>
  <c r="P70" i="22"/>
  <c r="N78" i="22"/>
  <c r="P78" i="22"/>
  <c r="N86" i="22"/>
  <c r="P86" i="22"/>
  <c r="N94" i="22"/>
  <c r="N102" i="22"/>
  <c r="N7" i="22"/>
  <c r="P7" i="22"/>
  <c r="N15" i="22"/>
  <c r="N23" i="22"/>
  <c r="P23" i="22"/>
  <c r="N31" i="22"/>
  <c r="P31" i="22"/>
  <c r="N39" i="22"/>
  <c r="N47" i="22"/>
  <c r="P51" i="22"/>
  <c r="N51" i="22"/>
  <c r="N56" i="22"/>
  <c r="P56" i="22"/>
  <c r="P64" i="22"/>
  <c r="N64" i="22"/>
  <c r="P52" i="22"/>
  <c r="N52" i="22"/>
  <c r="N60" i="22"/>
  <c r="N72" i="22"/>
  <c r="P72" i="22"/>
  <c r="N80" i="22"/>
  <c r="N88" i="22"/>
  <c r="P88" i="22"/>
  <c r="N96" i="22"/>
  <c r="P96" i="22"/>
  <c r="N104" i="22"/>
  <c r="P104" i="22"/>
  <c r="N8" i="22"/>
  <c r="N12" i="22"/>
  <c r="P12" i="22"/>
  <c r="N16" i="22"/>
  <c r="P16" i="22"/>
  <c r="N20" i="22"/>
  <c r="P20" i="22"/>
  <c r="N24" i="22"/>
  <c r="N28" i="22"/>
  <c r="P28" i="22"/>
  <c r="N32" i="22"/>
  <c r="P32" i="22"/>
  <c r="N36" i="22"/>
  <c r="N40" i="22"/>
  <c r="P40" i="22"/>
  <c r="N44" i="22"/>
  <c r="P44" i="22"/>
  <c r="N48" i="22"/>
  <c r="P48" i="22"/>
  <c r="P53" i="22"/>
  <c r="N53" i="22"/>
  <c r="N57" i="22"/>
  <c r="N61" i="22"/>
  <c r="P61" i="22"/>
  <c r="N65" i="22"/>
  <c r="P65" i="22"/>
  <c r="N69" i="22"/>
  <c r="P69" i="22"/>
  <c r="N73" i="22"/>
  <c r="P73" i="22"/>
  <c r="N77" i="22"/>
  <c r="N81" i="22"/>
  <c r="N85" i="22"/>
  <c r="P85" i="22"/>
  <c r="N89" i="22"/>
  <c r="P89" i="22"/>
  <c r="N93" i="22"/>
  <c r="P93" i="22"/>
  <c r="N97" i="22"/>
  <c r="P97" i="22"/>
  <c r="N101" i="22"/>
  <c r="P101" i="22"/>
  <c r="N105" i="22"/>
  <c r="V83" i="39"/>
  <c r="W83" i="39" s="1"/>
  <c r="S83" i="39"/>
  <c r="T83" i="39" s="1"/>
  <c r="P83" i="39"/>
  <c r="Q83" i="39" s="1"/>
  <c r="M83" i="39"/>
  <c r="N83" i="39" s="1"/>
  <c r="V74" i="39"/>
  <c r="W74" i="39" s="1"/>
  <c r="S74" i="39"/>
  <c r="T74" i="39" s="1"/>
  <c r="P74" i="39"/>
  <c r="Q74" i="39" s="1"/>
  <c r="M74" i="39"/>
  <c r="N74" i="39" s="1"/>
  <c r="V69" i="39"/>
  <c r="W69" i="39" s="1"/>
  <c r="S69" i="39"/>
  <c r="T69" i="39" s="1"/>
  <c r="P69" i="39"/>
  <c r="Q69" i="39" s="1"/>
  <c r="M69" i="39"/>
  <c r="N69" i="39" s="1"/>
  <c r="V77" i="39"/>
  <c r="W77" i="39" s="1"/>
  <c r="S77" i="39"/>
  <c r="T77" i="39" s="1"/>
  <c r="P77" i="39"/>
  <c r="Q77" i="39" s="1"/>
  <c r="M77" i="39"/>
  <c r="N77" i="39" s="1"/>
  <c r="V71" i="39"/>
  <c r="W71" i="39" s="1"/>
  <c r="S71" i="39"/>
  <c r="T71" i="39" s="1"/>
  <c r="P71" i="39"/>
  <c r="Q71" i="39" s="1"/>
  <c r="M71" i="39"/>
  <c r="N71" i="39" s="1"/>
  <c r="V64" i="39"/>
  <c r="W64" i="39" s="1"/>
  <c r="S64" i="39"/>
  <c r="T64" i="39" s="1"/>
  <c r="P64" i="39"/>
  <c r="Q64" i="39" s="1"/>
  <c r="M64" i="39"/>
  <c r="N64" i="39" s="1"/>
  <c r="V101" i="39"/>
  <c r="W101" i="39" s="1"/>
  <c r="S101" i="39"/>
  <c r="T101" i="39" s="1"/>
  <c r="P101" i="39"/>
  <c r="Q101" i="39" s="1"/>
  <c r="M101" i="39"/>
  <c r="N101" i="39" s="1"/>
  <c r="V89" i="39"/>
  <c r="W89" i="39" s="1"/>
  <c r="S89" i="39"/>
  <c r="T89" i="39" s="1"/>
  <c r="P89" i="39"/>
  <c r="Q89" i="39" s="1"/>
  <c r="M89" i="39"/>
  <c r="N89" i="39" s="1"/>
  <c r="V76" i="39"/>
  <c r="W76" i="39" s="1"/>
  <c r="P76" i="39"/>
  <c r="Q76" i="39" s="1"/>
  <c r="S76" i="39"/>
  <c r="T76" i="39" s="1"/>
  <c r="M76" i="39"/>
  <c r="N76" i="39" s="1"/>
  <c r="S73" i="39"/>
  <c r="T73" i="39" s="1"/>
  <c r="M73" i="39"/>
  <c r="N73" i="39" s="1"/>
  <c r="V73" i="39"/>
  <c r="W73" i="39" s="1"/>
  <c r="P73" i="39"/>
  <c r="Q73" i="39" s="1"/>
  <c r="V70" i="39"/>
  <c r="W70" i="39" s="1"/>
  <c r="P70" i="39"/>
  <c r="Q70" i="39" s="1"/>
  <c r="S70" i="39"/>
  <c r="T70" i="39" s="1"/>
  <c r="M70" i="39"/>
  <c r="N70" i="39" s="1"/>
  <c r="S65" i="39"/>
  <c r="T65" i="39" s="1"/>
  <c r="M65" i="39"/>
  <c r="N65" i="39" s="1"/>
  <c r="V65" i="39"/>
  <c r="W65" i="39" s="1"/>
  <c r="P65" i="39"/>
  <c r="Q65" i="39" s="1"/>
  <c r="V59" i="39"/>
  <c r="W59" i="39" s="1"/>
  <c r="P59" i="39"/>
  <c r="Q59" i="39" s="1"/>
  <c r="S59" i="39"/>
  <c r="T59" i="39" s="1"/>
  <c r="M59" i="39"/>
  <c r="N59" i="39" s="1"/>
  <c r="V96" i="39"/>
  <c r="W96" i="39" s="1"/>
  <c r="S96" i="39"/>
  <c r="T96" i="39" s="1"/>
  <c r="P96" i="39"/>
  <c r="Q96" i="39" s="1"/>
  <c r="M96" i="39"/>
  <c r="N96" i="39" s="1"/>
  <c r="V104" i="39"/>
  <c r="W104" i="39" s="1"/>
  <c r="P104" i="39"/>
  <c r="Q104" i="39" s="1"/>
  <c r="S104" i="39"/>
  <c r="T104" i="39" s="1"/>
  <c r="M104" i="39"/>
  <c r="N104" i="39" s="1"/>
  <c r="S102" i="39"/>
  <c r="T102" i="39" s="1"/>
  <c r="M102" i="39"/>
  <c r="N102" i="39" s="1"/>
  <c r="V102" i="39"/>
  <c r="W102" i="39" s="1"/>
  <c r="P102" i="39"/>
  <c r="Q102" i="39" s="1"/>
  <c r="V103" i="39"/>
  <c r="W103" i="39" s="1"/>
  <c r="S103" i="39"/>
  <c r="T103" i="39" s="1"/>
  <c r="P103" i="39"/>
  <c r="Q103" i="39" s="1"/>
  <c r="M103" i="39"/>
  <c r="N103" i="39" s="1"/>
  <c r="V93" i="39"/>
  <c r="W93" i="39" s="1"/>
  <c r="S93" i="39"/>
  <c r="T93" i="39" s="1"/>
  <c r="P93" i="39"/>
  <c r="Q93" i="39" s="1"/>
  <c r="M93" i="39"/>
  <c r="N93" i="39" s="1"/>
  <c r="V85" i="39"/>
  <c r="W85" i="39" s="1"/>
  <c r="S85" i="39"/>
  <c r="T85" i="39" s="1"/>
  <c r="P85" i="39"/>
  <c r="Q85" i="39" s="1"/>
  <c r="M85" i="39"/>
  <c r="N85" i="39" s="1"/>
  <c r="V82" i="39"/>
  <c r="W82" i="39" s="1"/>
  <c r="S82" i="39"/>
  <c r="T82" i="39" s="1"/>
  <c r="P82" i="39"/>
  <c r="Q82" i="39" s="1"/>
  <c r="M82" i="39"/>
  <c r="N82" i="39" s="1"/>
  <c r="V80" i="39"/>
  <c r="W80" i="39" s="1"/>
  <c r="S80" i="39"/>
  <c r="T80" i="39" s="1"/>
  <c r="P80" i="39"/>
  <c r="Q80" i="39" s="1"/>
  <c r="M80" i="39"/>
  <c r="N80" i="39" s="1"/>
  <c r="V75" i="39"/>
  <c r="W75" i="39" s="1"/>
  <c r="S75" i="39"/>
  <c r="T75" i="39" s="1"/>
  <c r="P75" i="39"/>
  <c r="Q75" i="39" s="1"/>
  <c r="M75" i="39"/>
  <c r="N75" i="39" s="1"/>
  <c r="V105" i="39"/>
  <c r="W105" i="39" s="1"/>
  <c r="S105" i="39"/>
  <c r="T105" i="39" s="1"/>
  <c r="P105" i="39"/>
  <c r="Q105" i="39" s="1"/>
  <c r="M105" i="39"/>
  <c r="N105" i="39" s="1"/>
  <c r="V95" i="39"/>
  <c r="W95" i="39" s="1"/>
  <c r="S95" i="39"/>
  <c r="T95" i="39" s="1"/>
  <c r="P95" i="39"/>
  <c r="Q95" i="39" s="1"/>
  <c r="M95" i="39"/>
  <c r="N95" i="39" s="1"/>
  <c r="V86" i="39"/>
  <c r="W86" i="39" s="1"/>
  <c r="S86" i="39"/>
  <c r="T86" i="39" s="1"/>
  <c r="P86" i="39"/>
  <c r="Q86" i="39" s="1"/>
  <c r="M86" i="39"/>
  <c r="N86" i="39" s="1"/>
  <c r="V84" i="39"/>
  <c r="W84" i="39" s="1"/>
  <c r="S84" i="39"/>
  <c r="T84" i="39" s="1"/>
  <c r="P84" i="39"/>
  <c r="Q84" i="39" s="1"/>
  <c r="M84" i="39"/>
  <c r="N84" i="39" s="1"/>
  <c r="V81" i="39"/>
  <c r="W81" i="39" s="1"/>
  <c r="S81" i="39"/>
  <c r="T81" i="39" s="1"/>
  <c r="P81" i="39"/>
  <c r="Q81" i="39" s="1"/>
  <c r="M81" i="39"/>
  <c r="N81" i="39" s="1"/>
  <c r="V72" i="39"/>
  <c r="W72" i="39" s="1"/>
  <c r="S72" i="39"/>
  <c r="T72" i="39" s="1"/>
  <c r="P72" i="39"/>
  <c r="Q72" i="39" s="1"/>
  <c r="M72" i="39"/>
  <c r="N72" i="39" s="1"/>
  <c r="V68" i="39"/>
  <c r="W68" i="39" s="1"/>
  <c r="S68" i="39"/>
  <c r="T68" i="39" s="1"/>
  <c r="P68" i="39"/>
  <c r="Q68" i="39" s="1"/>
  <c r="M68" i="39"/>
  <c r="N68" i="39" s="1"/>
  <c r="S106" i="39"/>
  <c r="T106" i="39" s="1"/>
  <c r="M106" i="39"/>
  <c r="N106" i="39" s="1"/>
  <c r="V106" i="39"/>
  <c r="W106" i="39" s="1"/>
  <c r="P106" i="39"/>
  <c r="Q106" i="39" s="1"/>
  <c r="V99" i="39"/>
  <c r="W99" i="39" s="1"/>
  <c r="P99" i="39"/>
  <c r="Q99" i="39" s="1"/>
  <c r="S99" i="39"/>
  <c r="T99" i="39" s="1"/>
  <c r="M99" i="39"/>
  <c r="N99" i="39" s="1"/>
  <c r="S97" i="39"/>
  <c r="T97" i="39" s="1"/>
  <c r="M97" i="39"/>
  <c r="N97" i="39" s="1"/>
  <c r="V97" i="39"/>
  <c r="W97" i="39" s="1"/>
  <c r="P97" i="39"/>
  <c r="Q97" i="39" s="1"/>
  <c r="V94" i="39"/>
  <c r="W94" i="39" s="1"/>
  <c r="P94" i="39"/>
  <c r="Q94" i="39" s="1"/>
  <c r="S94" i="39"/>
  <c r="T94" i="39" s="1"/>
  <c r="M94" i="39"/>
  <c r="N94" i="39" s="1"/>
  <c r="S92" i="39"/>
  <c r="T92" i="39" s="1"/>
  <c r="M92" i="39"/>
  <c r="N92" i="39" s="1"/>
  <c r="V92" i="39"/>
  <c r="W92" i="39" s="1"/>
  <c r="P92" i="39"/>
  <c r="Q92" i="39" s="1"/>
  <c r="V90" i="39"/>
  <c r="W90" i="39" s="1"/>
  <c r="P90" i="39"/>
  <c r="Q90" i="39" s="1"/>
  <c r="S90" i="39"/>
  <c r="T90" i="39" s="1"/>
  <c r="M90" i="39"/>
  <c r="N90" i="39" s="1"/>
  <c r="S87" i="39"/>
  <c r="T87" i="39" s="1"/>
  <c r="M87" i="39"/>
  <c r="N87" i="39" s="1"/>
  <c r="V87" i="39"/>
  <c r="W87" i="39" s="1"/>
  <c r="P87" i="39"/>
  <c r="Q87" i="39" s="1"/>
  <c r="V107" i="39"/>
  <c r="W107" i="39" s="1"/>
  <c r="S107" i="39"/>
  <c r="T107" i="39" s="1"/>
  <c r="P107" i="39"/>
  <c r="Q107" i="39" s="1"/>
  <c r="M107" i="39"/>
  <c r="N107" i="39" s="1"/>
  <c r="V98" i="39"/>
  <c r="W98" i="39" s="1"/>
  <c r="S98" i="39"/>
  <c r="T98" i="39" s="1"/>
  <c r="P98" i="39"/>
  <c r="Q98" i="39" s="1"/>
  <c r="M98" i="39"/>
  <c r="N98" i="39" s="1"/>
  <c r="V88" i="39"/>
  <c r="W88" i="39" s="1"/>
  <c r="S88" i="39"/>
  <c r="T88" i="39" s="1"/>
  <c r="P88" i="39"/>
  <c r="Q88" i="39" s="1"/>
  <c r="M88" i="39"/>
  <c r="N88" i="39" s="1"/>
  <c r="V100" i="39"/>
  <c r="W100" i="39" s="1"/>
  <c r="S100" i="39"/>
  <c r="T100" i="39" s="1"/>
  <c r="P100" i="39"/>
  <c r="Q100" i="39" s="1"/>
  <c r="M100" i="39"/>
  <c r="N100" i="39" s="1"/>
  <c r="V91" i="39"/>
  <c r="W91" i="39" s="1"/>
  <c r="S91" i="39"/>
  <c r="T91" i="39" s="1"/>
  <c r="P91" i="39"/>
  <c r="Q91" i="39" s="1"/>
  <c r="M91" i="39"/>
  <c r="N91" i="39" s="1"/>
  <c r="V67" i="39"/>
  <c r="W67" i="39" s="1"/>
  <c r="S67" i="39"/>
  <c r="T67" i="39" s="1"/>
  <c r="P67" i="39"/>
  <c r="Q67" i="39" s="1"/>
  <c r="M67" i="39"/>
  <c r="N67" i="39" s="1"/>
  <c r="V63" i="39"/>
  <c r="W63" i="39" s="1"/>
  <c r="S63" i="39"/>
  <c r="T63" i="39" s="1"/>
  <c r="P63" i="39"/>
  <c r="Q63" i="39" s="1"/>
  <c r="M63" i="39"/>
  <c r="N63" i="39" s="1"/>
  <c r="V61" i="39"/>
  <c r="W61" i="39" s="1"/>
  <c r="S61" i="39"/>
  <c r="T61" i="39" s="1"/>
  <c r="P61" i="39"/>
  <c r="Q61" i="39" s="1"/>
  <c r="M61" i="39"/>
  <c r="N61" i="39" s="1"/>
  <c r="V66" i="39"/>
  <c r="W66" i="39" s="1"/>
  <c r="S66" i="39"/>
  <c r="T66" i="39" s="1"/>
  <c r="P66" i="39"/>
  <c r="Q66" i="39" s="1"/>
  <c r="M66" i="39"/>
  <c r="N66" i="39" s="1"/>
  <c r="V62" i="39"/>
  <c r="W62" i="39" s="1"/>
  <c r="S62" i="39"/>
  <c r="T62" i="39" s="1"/>
  <c r="P62" i="39"/>
  <c r="Q62" i="39" s="1"/>
  <c r="M62" i="39"/>
  <c r="N62" i="39" s="1"/>
  <c r="V60" i="39"/>
  <c r="W60" i="39" s="1"/>
  <c r="S60" i="39"/>
  <c r="T60" i="39" s="1"/>
  <c r="P60" i="39"/>
  <c r="Q60" i="39" s="1"/>
  <c r="M60" i="39"/>
  <c r="N60" i="39" s="1"/>
  <c r="V56" i="39"/>
  <c r="W56" i="39" s="1"/>
  <c r="S56" i="39"/>
  <c r="T56" i="39" s="1"/>
  <c r="P56" i="39"/>
  <c r="Q56" i="39" s="1"/>
  <c r="M56" i="39"/>
  <c r="N56" i="39" s="1"/>
  <c r="V57" i="39"/>
  <c r="W57" i="39" s="1"/>
  <c r="S57" i="39"/>
  <c r="T57" i="39" s="1"/>
  <c r="P57" i="39"/>
  <c r="Q57" i="39" s="1"/>
  <c r="M57" i="39"/>
  <c r="N57" i="39" s="1"/>
  <c r="V58" i="39"/>
  <c r="W58" i="39" s="1"/>
  <c r="S58" i="39"/>
  <c r="T58" i="39" s="1"/>
  <c r="P58" i="39"/>
  <c r="Q58" i="39" s="1"/>
  <c r="M58" i="39"/>
  <c r="N58" i="39" s="1"/>
  <c r="L55" i="39"/>
  <c r="K53" i="39"/>
  <c r="J53" i="39"/>
  <c r="K50" i="39"/>
  <c r="J50" i="39"/>
  <c r="K49" i="39"/>
  <c r="J49" i="39"/>
  <c r="K48" i="39"/>
  <c r="J48" i="39"/>
  <c r="K46" i="39"/>
  <c r="J46" i="39"/>
  <c r="K45" i="39"/>
  <c r="J45" i="39"/>
  <c r="K44" i="39"/>
  <c r="J44" i="39"/>
  <c r="K38" i="39"/>
  <c r="J38" i="39"/>
  <c r="K36" i="39"/>
  <c r="J36" i="39"/>
  <c r="K35" i="39"/>
  <c r="J35" i="39"/>
  <c r="K33" i="39"/>
  <c r="J33" i="39"/>
  <c r="K32" i="39"/>
  <c r="J32" i="39"/>
  <c r="K31" i="39"/>
  <c r="J31" i="39"/>
  <c r="K20" i="39"/>
  <c r="J20" i="39"/>
  <c r="K13" i="39"/>
  <c r="J13" i="39"/>
  <c r="K7" i="39"/>
  <c r="J7" i="39"/>
  <c r="K5" i="39"/>
  <c r="J5" i="39"/>
  <c r="J8" i="39"/>
  <c r="K8" i="39"/>
  <c r="K54" i="39"/>
  <c r="J54" i="39"/>
  <c r="K52" i="39"/>
  <c r="J52" i="39"/>
  <c r="K51" i="39"/>
  <c r="J51" i="39"/>
  <c r="K47" i="39"/>
  <c r="J47" i="39"/>
  <c r="K43" i="39"/>
  <c r="J43" i="39"/>
  <c r="K42" i="39"/>
  <c r="J42" i="39"/>
  <c r="K41" i="39"/>
  <c r="J41" i="39"/>
  <c r="K40" i="39"/>
  <c r="J40" i="39"/>
  <c r="K39" i="39"/>
  <c r="J39" i="39"/>
  <c r="K37" i="39"/>
  <c r="J37" i="39"/>
  <c r="K34" i="39"/>
  <c r="J34" i="39"/>
  <c r="K30" i="39"/>
  <c r="J30" i="39"/>
  <c r="K29" i="39"/>
  <c r="J29" i="39"/>
  <c r="K28" i="39"/>
  <c r="J28" i="39"/>
  <c r="K27" i="39"/>
  <c r="J27" i="39"/>
  <c r="K26" i="39"/>
  <c r="J26" i="39"/>
  <c r="K25" i="39"/>
  <c r="J25" i="39"/>
  <c r="K24" i="39"/>
  <c r="J24" i="39"/>
  <c r="K23" i="39"/>
  <c r="J23" i="39"/>
  <c r="K22" i="39"/>
  <c r="J22" i="39"/>
  <c r="K21" i="39"/>
  <c r="J21" i="39"/>
  <c r="K19" i="39"/>
  <c r="J19" i="39"/>
  <c r="K18" i="39"/>
  <c r="J18" i="39"/>
  <c r="K17" i="39"/>
  <c r="J17" i="39"/>
  <c r="K16" i="39"/>
  <c r="J16" i="39"/>
  <c r="K15" i="39"/>
  <c r="J15" i="39"/>
  <c r="K14" i="39"/>
  <c r="J14" i="39"/>
  <c r="K12" i="39"/>
  <c r="J12" i="39"/>
  <c r="K11" i="39"/>
  <c r="J11" i="39"/>
  <c r="K10" i="39"/>
  <c r="J10" i="39"/>
  <c r="K9" i="39"/>
  <c r="J9" i="39"/>
  <c r="L8" i="39" l="1"/>
  <c r="V55" i="39"/>
  <c r="W55" i="39" s="1"/>
  <c r="S55" i="39"/>
  <c r="T55" i="39" s="1"/>
  <c r="P55" i="39"/>
  <c r="Q55" i="39" s="1"/>
  <c r="M55" i="39"/>
  <c r="N55" i="39" s="1"/>
  <c r="L7" i="39"/>
  <c r="L32" i="39"/>
  <c r="L38" i="39"/>
  <c r="L48" i="39"/>
  <c r="M8" i="39"/>
  <c r="N8" i="39" s="1"/>
  <c r="P8" i="39"/>
  <c r="Q8" i="39" s="1"/>
  <c r="S8" i="39"/>
  <c r="T8" i="39" s="1"/>
  <c r="V8" i="39"/>
  <c r="W8" i="39" s="1"/>
  <c r="L20" i="39"/>
  <c r="L35" i="39"/>
  <c r="L45" i="39"/>
  <c r="L50" i="39"/>
  <c r="L5" i="39"/>
  <c r="L13" i="39"/>
  <c r="L31" i="39"/>
  <c r="L33" i="39"/>
  <c r="L36" i="39"/>
  <c r="L44" i="39"/>
  <c r="L46" i="39"/>
  <c r="L49" i="39"/>
  <c r="L53" i="39"/>
  <c r="L11" i="39"/>
  <c r="L16" i="39"/>
  <c r="L9" i="39"/>
  <c r="L14" i="39"/>
  <c r="L18" i="39"/>
  <c r="L21" i="39"/>
  <c r="L23" i="39"/>
  <c r="L26" i="39"/>
  <c r="L30" i="39"/>
  <c r="L40" i="39"/>
  <c r="L47" i="39"/>
  <c r="L10" i="39"/>
  <c r="L12" i="39"/>
  <c r="L15" i="39"/>
  <c r="L17" i="39"/>
  <c r="L19" i="39"/>
  <c r="L22" i="39"/>
  <c r="L24" i="39"/>
  <c r="L28" i="39"/>
  <c r="L37" i="39"/>
  <c r="L42" i="39"/>
  <c r="L52" i="39"/>
  <c r="L25" i="39"/>
  <c r="L27" i="39"/>
  <c r="L29" i="39"/>
  <c r="L34" i="39"/>
  <c r="L39" i="39"/>
  <c r="L41" i="39"/>
  <c r="L43" i="39"/>
  <c r="L51" i="39"/>
  <c r="L54" i="39"/>
  <c r="P5" i="42"/>
  <c r="S15" i="22"/>
  <c r="S26" i="22"/>
  <c r="S60" i="22"/>
  <c r="S84" i="22"/>
  <c r="S94" i="22"/>
  <c r="T6" i="22"/>
  <c r="T7" i="22"/>
  <c r="T9" i="22"/>
  <c r="T10" i="22"/>
  <c r="T11" i="22"/>
  <c r="T13" i="22"/>
  <c r="T14" i="22"/>
  <c r="T16" i="22"/>
  <c r="T17" i="22"/>
  <c r="T18" i="22"/>
  <c r="T19" i="22"/>
  <c r="T20" i="22"/>
  <c r="T21" i="22"/>
  <c r="T23" i="22"/>
  <c r="T27" i="22"/>
  <c r="T28" i="22"/>
  <c r="T29" i="22"/>
  <c r="T30" i="22"/>
  <c r="T31" i="22"/>
  <c r="T32" i="22"/>
  <c r="T33" i="22"/>
  <c r="T34" i="22"/>
  <c r="T35" i="22"/>
  <c r="T36" i="22"/>
  <c r="T37" i="22"/>
  <c r="T38" i="22"/>
  <c r="T39" i="22"/>
  <c r="T40" i="22"/>
  <c r="T41" i="22"/>
  <c r="T42" i="22"/>
  <c r="T43" i="22"/>
  <c r="T44" i="22"/>
  <c r="T45" i="22"/>
  <c r="T46" i="22"/>
  <c r="T49" i="22"/>
  <c r="T50" i="22"/>
  <c r="T51" i="22"/>
  <c r="T52" i="22"/>
  <c r="T53" i="22"/>
  <c r="T55" i="22"/>
  <c r="T56" i="22"/>
  <c r="T58" i="22"/>
  <c r="T59" i="22"/>
  <c r="T61" i="22"/>
  <c r="T62" i="22"/>
  <c r="T63" i="22"/>
  <c r="T64" i="22"/>
  <c r="T65" i="22"/>
  <c r="T68" i="22"/>
  <c r="T70" i="22"/>
  <c r="T71" i="22"/>
  <c r="T72" i="22"/>
  <c r="T73" i="22"/>
  <c r="T75" i="22"/>
  <c r="T76" i="22"/>
  <c r="T77" i="22"/>
  <c r="T78" i="22"/>
  <c r="T79" i="22"/>
  <c r="T80" i="22"/>
  <c r="T82" i="22"/>
  <c r="T83" i="22"/>
  <c r="T85" i="22"/>
  <c r="T86" i="22"/>
  <c r="T88" i="22"/>
  <c r="T89" i="22"/>
  <c r="T91" i="22"/>
  <c r="T92" i="22"/>
  <c r="T93" i="22"/>
  <c r="T95" i="22"/>
  <c r="T96" i="22"/>
  <c r="T97" i="22"/>
  <c r="T99" i="22"/>
  <c r="T100" i="22"/>
  <c r="T101" i="22"/>
  <c r="T103" i="22"/>
  <c r="T107" i="22"/>
  <c r="T5" i="22"/>
  <c r="V53" i="39" l="1"/>
  <c r="W53" i="39" s="1"/>
  <c r="P53" i="39"/>
  <c r="Q53" i="39" s="1"/>
  <c r="S53" i="39"/>
  <c r="T53" i="39" s="1"/>
  <c r="M53" i="39"/>
  <c r="N53" i="39" s="1"/>
  <c r="S49" i="39"/>
  <c r="T49" i="39" s="1"/>
  <c r="M49" i="39"/>
  <c r="N49" i="39" s="1"/>
  <c r="V49" i="39"/>
  <c r="W49" i="39" s="1"/>
  <c r="P49" i="39"/>
  <c r="Q49" i="39" s="1"/>
  <c r="V46" i="39"/>
  <c r="W46" i="39" s="1"/>
  <c r="P46" i="39"/>
  <c r="Q46" i="39" s="1"/>
  <c r="S46" i="39"/>
  <c r="T46" i="39" s="1"/>
  <c r="M46" i="39"/>
  <c r="N46" i="39" s="1"/>
  <c r="S44" i="39"/>
  <c r="T44" i="39" s="1"/>
  <c r="M44" i="39"/>
  <c r="N44" i="39" s="1"/>
  <c r="V44" i="39"/>
  <c r="W44" i="39" s="1"/>
  <c r="P44" i="39"/>
  <c r="Q44" i="39" s="1"/>
  <c r="V36" i="39"/>
  <c r="W36" i="39" s="1"/>
  <c r="P36" i="39"/>
  <c r="Q36" i="39" s="1"/>
  <c r="S36" i="39"/>
  <c r="T36" i="39" s="1"/>
  <c r="M36" i="39"/>
  <c r="N36" i="39" s="1"/>
  <c r="S33" i="39"/>
  <c r="T33" i="39" s="1"/>
  <c r="M33" i="39"/>
  <c r="N33" i="39" s="1"/>
  <c r="V33" i="39"/>
  <c r="W33" i="39" s="1"/>
  <c r="P33" i="39"/>
  <c r="Q33" i="39" s="1"/>
  <c r="V31" i="39"/>
  <c r="W31" i="39" s="1"/>
  <c r="P31" i="39"/>
  <c r="Q31" i="39" s="1"/>
  <c r="S31" i="39"/>
  <c r="T31" i="39" s="1"/>
  <c r="M31" i="39"/>
  <c r="N31" i="39" s="1"/>
  <c r="S13" i="39"/>
  <c r="T13" i="39" s="1"/>
  <c r="M13" i="39"/>
  <c r="N13" i="39" s="1"/>
  <c r="V13" i="39"/>
  <c r="W13" i="39" s="1"/>
  <c r="P13" i="39"/>
  <c r="Q13" i="39" s="1"/>
  <c r="V5" i="39"/>
  <c r="W5" i="39" s="1"/>
  <c r="P5" i="39"/>
  <c r="Q5" i="39" s="1"/>
  <c r="S5" i="39"/>
  <c r="T5" i="39" s="1"/>
  <c r="M5" i="39"/>
  <c r="N5" i="39" s="1"/>
  <c r="V48" i="39"/>
  <c r="W48" i="39" s="1"/>
  <c r="S48" i="39"/>
  <c r="T48" i="39" s="1"/>
  <c r="P48" i="39"/>
  <c r="Q48" i="39" s="1"/>
  <c r="M48" i="39"/>
  <c r="N48" i="39" s="1"/>
  <c r="V38" i="39"/>
  <c r="W38" i="39" s="1"/>
  <c r="S38" i="39"/>
  <c r="T38" i="39" s="1"/>
  <c r="P38" i="39"/>
  <c r="Q38" i="39" s="1"/>
  <c r="M38" i="39"/>
  <c r="N38" i="39" s="1"/>
  <c r="V32" i="39"/>
  <c r="W32" i="39" s="1"/>
  <c r="S32" i="39"/>
  <c r="T32" i="39" s="1"/>
  <c r="P32" i="39"/>
  <c r="Q32" i="39" s="1"/>
  <c r="M32" i="39"/>
  <c r="N32" i="39" s="1"/>
  <c r="V7" i="39"/>
  <c r="W7" i="39" s="1"/>
  <c r="S7" i="39"/>
  <c r="T7" i="39" s="1"/>
  <c r="P7" i="39"/>
  <c r="Q7" i="39" s="1"/>
  <c r="M7" i="39"/>
  <c r="N7" i="39" s="1"/>
  <c r="V50" i="39"/>
  <c r="W50" i="39" s="1"/>
  <c r="S50" i="39"/>
  <c r="T50" i="39" s="1"/>
  <c r="P50" i="39"/>
  <c r="Q50" i="39" s="1"/>
  <c r="M50" i="39"/>
  <c r="N50" i="39" s="1"/>
  <c r="V45" i="39"/>
  <c r="W45" i="39" s="1"/>
  <c r="S45" i="39"/>
  <c r="T45" i="39" s="1"/>
  <c r="P45" i="39"/>
  <c r="Q45" i="39" s="1"/>
  <c r="M45" i="39"/>
  <c r="N45" i="39" s="1"/>
  <c r="V35" i="39"/>
  <c r="W35" i="39" s="1"/>
  <c r="S35" i="39"/>
  <c r="T35" i="39" s="1"/>
  <c r="P35" i="39"/>
  <c r="Q35" i="39" s="1"/>
  <c r="M35" i="39"/>
  <c r="N35" i="39" s="1"/>
  <c r="V20" i="39"/>
  <c r="W20" i="39" s="1"/>
  <c r="S20" i="39"/>
  <c r="T20" i="39" s="1"/>
  <c r="P20" i="39"/>
  <c r="Q20" i="39" s="1"/>
  <c r="M20" i="39"/>
  <c r="N20" i="39" s="1"/>
  <c r="V54" i="39"/>
  <c r="W54" i="39" s="1"/>
  <c r="P54" i="39"/>
  <c r="Q54" i="39" s="1"/>
  <c r="S54" i="39"/>
  <c r="T54" i="39" s="1"/>
  <c r="M54" i="39"/>
  <c r="N54" i="39" s="1"/>
  <c r="S51" i="39"/>
  <c r="T51" i="39" s="1"/>
  <c r="M51" i="39"/>
  <c r="N51" i="39" s="1"/>
  <c r="V51" i="39"/>
  <c r="W51" i="39" s="1"/>
  <c r="P51" i="39"/>
  <c r="Q51" i="39" s="1"/>
  <c r="V43" i="39"/>
  <c r="W43" i="39" s="1"/>
  <c r="P43" i="39"/>
  <c r="Q43" i="39" s="1"/>
  <c r="S43" i="39"/>
  <c r="T43" i="39" s="1"/>
  <c r="M43" i="39"/>
  <c r="N43" i="39" s="1"/>
  <c r="S41" i="39"/>
  <c r="T41" i="39" s="1"/>
  <c r="M41" i="39"/>
  <c r="N41" i="39" s="1"/>
  <c r="V41" i="39"/>
  <c r="W41" i="39" s="1"/>
  <c r="P41" i="39"/>
  <c r="Q41" i="39" s="1"/>
  <c r="V39" i="39"/>
  <c r="W39" i="39" s="1"/>
  <c r="P39" i="39"/>
  <c r="Q39" i="39" s="1"/>
  <c r="S39" i="39"/>
  <c r="T39" i="39" s="1"/>
  <c r="M39" i="39"/>
  <c r="N39" i="39" s="1"/>
  <c r="S34" i="39"/>
  <c r="T34" i="39" s="1"/>
  <c r="M34" i="39"/>
  <c r="N34" i="39" s="1"/>
  <c r="V34" i="39"/>
  <c r="W34" i="39" s="1"/>
  <c r="P34" i="39"/>
  <c r="Q34" i="39" s="1"/>
  <c r="V29" i="39"/>
  <c r="W29" i="39" s="1"/>
  <c r="P29" i="39"/>
  <c r="Q29" i="39" s="1"/>
  <c r="S29" i="39"/>
  <c r="T29" i="39" s="1"/>
  <c r="M29" i="39"/>
  <c r="N29" i="39" s="1"/>
  <c r="S27" i="39"/>
  <c r="T27" i="39" s="1"/>
  <c r="M27" i="39"/>
  <c r="N27" i="39" s="1"/>
  <c r="V27" i="39"/>
  <c r="W27" i="39" s="1"/>
  <c r="P27" i="39"/>
  <c r="Q27" i="39" s="1"/>
  <c r="V25" i="39"/>
  <c r="W25" i="39" s="1"/>
  <c r="P25" i="39"/>
  <c r="Q25" i="39" s="1"/>
  <c r="S25" i="39"/>
  <c r="T25" i="39" s="1"/>
  <c r="M25" i="39"/>
  <c r="N25" i="39" s="1"/>
  <c r="V47" i="39"/>
  <c r="W47" i="39" s="1"/>
  <c r="S47" i="39"/>
  <c r="T47" i="39" s="1"/>
  <c r="P47" i="39"/>
  <c r="Q47" i="39" s="1"/>
  <c r="M47" i="39"/>
  <c r="N47" i="39" s="1"/>
  <c r="V40" i="39"/>
  <c r="W40" i="39" s="1"/>
  <c r="S40" i="39"/>
  <c r="T40" i="39" s="1"/>
  <c r="P40" i="39"/>
  <c r="Q40" i="39" s="1"/>
  <c r="M40" i="39"/>
  <c r="N40" i="39" s="1"/>
  <c r="V30" i="39"/>
  <c r="W30" i="39" s="1"/>
  <c r="S30" i="39"/>
  <c r="T30" i="39" s="1"/>
  <c r="P30" i="39"/>
  <c r="Q30" i="39" s="1"/>
  <c r="M30" i="39"/>
  <c r="N30" i="39" s="1"/>
  <c r="V26" i="39"/>
  <c r="W26" i="39" s="1"/>
  <c r="S26" i="39"/>
  <c r="T26" i="39" s="1"/>
  <c r="P26" i="39"/>
  <c r="Q26" i="39" s="1"/>
  <c r="M26" i="39"/>
  <c r="N26" i="39" s="1"/>
  <c r="V18" i="39"/>
  <c r="W18" i="39" s="1"/>
  <c r="S18" i="39"/>
  <c r="T18" i="39" s="1"/>
  <c r="P18" i="39"/>
  <c r="Q18" i="39" s="1"/>
  <c r="M18" i="39"/>
  <c r="N18" i="39" s="1"/>
  <c r="V14" i="39"/>
  <c r="W14" i="39" s="1"/>
  <c r="S14" i="39"/>
  <c r="T14" i="39" s="1"/>
  <c r="P14" i="39"/>
  <c r="Q14" i="39" s="1"/>
  <c r="M14" i="39"/>
  <c r="N14" i="39" s="1"/>
  <c r="V9" i="39"/>
  <c r="W9" i="39" s="1"/>
  <c r="S9" i="39"/>
  <c r="T9" i="39" s="1"/>
  <c r="P9" i="39"/>
  <c r="Q9" i="39" s="1"/>
  <c r="M9" i="39"/>
  <c r="N9" i="39" s="1"/>
  <c r="V16" i="39"/>
  <c r="W16" i="39" s="1"/>
  <c r="S16" i="39"/>
  <c r="T16" i="39" s="1"/>
  <c r="P16" i="39"/>
  <c r="Q16" i="39" s="1"/>
  <c r="M16" i="39"/>
  <c r="N16" i="39" s="1"/>
  <c r="V11" i="39"/>
  <c r="W11" i="39" s="1"/>
  <c r="S11" i="39"/>
  <c r="T11" i="39" s="1"/>
  <c r="P11" i="39"/>
  <c r="Q11" i="39" s="1"/>
  <c r="M11" i="39"/>
  <c r="N11" i="39" s="1"/>
  <c r="V52" i="39"/>
  <c r="W52" i="39" s="1"/>
  <c r="S52" i="39"/>
  <c r="T52" i="39" s="1"/>
  <c r="P52" i="39"/>
  <c r="Q52" i="39" s="1"/>
  <c r="M52" i="39"/>
  <c r="N52" i="39" s="1"/>
  <c r="V42" i="39"/>
  <c r="W42" i="39" s="1"/>
  <c r="S42" i="39"/>
  <c r="T42" i="39" s="1"/>
  <c r="P42" i="39"/>
  <c r="Q42" i="39" s="1"/>
  <c r="M42" i="39"/>
  <c r="N42" i="39" s="1"/>
  <c r="V37" i="39"/>
  <c r="W37" i="39" s="1"/>
  <c r="S37" i="39"/>
  <c r="T37" i="39" s="1"/>
  <c r="P37" i="39"/>
  <c r="Q37" i="39" s="1"/>
  <c r="M37" i="39"/>
  <c r="N37" i="39" s="1"/>
  <c r="V28" i="39"/>
  <c r="W28" i="39" s="1"/>
  <c r="S28" i="39"/>
  <c r="T28" i="39" s="1"/>
  <c r="P28" i="39"/>
  <c r="Q28" i="39" s="1"/>
  <c r="M28" i="39"/>
  <c r="N28" i="39" s="1"/>
  <c r="V24" i="39"/>
  <c r="W24" i="39" s="1"/>
  <c r="S24" i="39"/>
  <c r="T24" i="39" s="1"/>
  <c r="P24" i="39"/>
  <c r="Q24" i="39" s="1"/>
  <c r="M24" i="39"/>
  <c r="N24" i="39" s="1"/>
  <c r="V22" i="39"/>
  <c r="W22" i="39" s="1"/>
  <c r="S22" i="39"/>
  <c r="T22" i="39" s="1"/>
  <c r="P22" i="39"/>
  <c r="Q22" i="39" s="1"/>
  <c r="M22" i="39"/>
  <c r="N22" i="39" s="1"/>
  <c r="V19" i="39"/>
  <c r="W19" i="39" s="1"/>
  <c r="S19" i="39"/>
  <c r="T19" i="39" s="1"/>
  <c r="P19" i="39"/>
  <c r="Q19" i="39" s="1"/>
  <c r="M19" i="39"/>
  <c r="N19" i="39" s="1"/>
  <c r="S17" i="39"/>
  <c r="T17" i="39" s="1"/>
  <c r="M17" i="39"/>
  <c r="N17" i="39" s="1"/>
  <c r="V17" i="39"/>
  <c r="W17" i="39" s="1"/>
  <c r="P17" i="39"/>
  <c r="Q17" i="39" s="1"/>
  <c r="V15" i="39"/>
  <c r="W15" i="39" s="1"/>
  <c r="P15" i="39"/>
  <c r="Q15" i="39" s="1"/>
  <c r="S15" i="39"/>
  <c r="T15" i="39" s="1"/>
  <c r="M15" i="39"/>
  <c r="N15" i="39" s="1"/>
  <c r="S12" i="39"/>
  <c r="T12" i="39" s="1"/>
  <c r="M12" i="39"/>
  <c r="N12" i="39" s="1"/>
  <c r="V12" i="39"/>
  <c r="W12" i="39" s="1"/>
  <c r="P12" i="39"/>
  <c r="Q12" i="39" s="1"/>
  <c r="V10" i="39"/>
  <c r="W10" i="39" s="1"/>
  <c r="P10" i="39"/>
  <c r="Q10" i="39" s="1"/>
  <c r="S10" i="39"/>
  <c r="T10" i="39" s="1"/>
  <c r="M10" i="39"/>
  <c r="N10" i="39" s="1"/>
  <c r="V23" i="39"/>
  <c r="W23" i="39" s="1"/>
  <c r="S23" i="39"/>
  <c r="T23" i="39" s="1"/>
  <c r="P23" i="39"/>
  <c r="Q23" i="39" s="1"/>
  <c r="M23" i="39"/>
  <c r="N23" i="39" s="1"/>
  <c r="V21" i="39"/>
  <c r="W21" i="39" s="1"/>
  <c r="S21" i="39"/>
  <c r="T21" i="39" s="1"/>
  <c r="P21" i="39"/>
  <c r="Q21" i="39" s="1"/>
  <c r="M21" i="39"/>
  <c r="N21" i="39" s="1"/>
  <c r="K6" i="39"/>
  <c r="J6" i="39"/>
  <c r="L6" i="39" l="1"/>
  <c r="X208" i="45"/>
  <c r="X207" i="45"/>
  <c r="AL107" i="45"/>
  <c r="AK107" i="45"/>
  <c r="AJ107" i="45"/>
  <c r="AI107" i="45"/>
  <c r="AH107" i="45"/>
  <c r="W107" i="45"/>
  <c r="T107" i="45" s="1"/>
  <c r="S107" i="45"/>
  <c r="AL106" i="45"/>
  <c r="AK106" i="45"/>
  <c r="AJ106" i="45"/>
  <c r="AI106" i="45"/>
  <c r="AH106" i="45"/>
  <c r="W106" i="45"/>
  <c r="R106" i="45" s="1"/>
  <c r="S106" i="45"/>
  <c r="AL105" i="45"/>
  <c r="AK105" i="45"/>
  <c r="AJ105" i="45"/>
  <c r="AI105" i="45"/>
  <c r="AH105" i="45"/>
  <c r="W105" i="45"/>
  <c r="R105" i="45" s="1"/>
  <c r="S105" i="45"/>
  <c r="X105" i="45"/>
  <c r="AL104" i="45"/>
  <c r="AK104" i="45"/>
  <c r="AJ104" i="45"/>
  <c r="AI104" i="45"/>
  <c r="AH104" i="45"/>
  <c r="W104" i="45"/>
  <c r="S104" i="45" s="1"/>
  <c r="AL103" i="45"/>
  <c r="AK103" i="45"/>
  <c r="AJ103" i="45"/>
  <c r="AI103" i="45"/>
  <c r="AH103" i="45"/>
  <c r="W103" i="45"/>
  <c r="R103" i="45" s="1"/>
  <c r="S103" i="45"/>
  <c r="AL102" i="45"/>
  <c r="AK102" i="45"/>
  <c r="AJ102" i="45"/>
  <c r="AI102" i="45"/>
  <c r="AH102" i="45"/>
  <c r="W102" i="45"/>
  <c r="T102" i="45" s="1"/>
  <c r="AL101" i="45"/>
  <c r="AK101" i="45"/>
  <c r="AJ101" i="45"/>
  <c r="AI101" i="45"/>
  <c r="AH101" i="45"/>
  <c r="W101" i="45"/>
  <c r="R101" i="45" s="1"/>
  <c r="T101" i="45"/>
  <c r="S101" i="45"/>
  <c r="X101" i="45"/>
  <c r="AL100" i="45"/>
  <c r="AK100" i="45"/>
  <c r="AJ100" i="45"/>
  <c r="AI100" i="45"/>
  <c r="AH100" i="45"/>
  <c r="W100" i="45"/>
  <c r="T100" i="45" s="1"/>
  <c r="S100" i="45"/>
  <c r="AL99" i="45"/>
  <c r="AK99" i="45"/>
  <c r="AJ99" i="45"/>
  <c r="AI99" i="45"/>
  <c r="AH99" i="45"/>
  <c r="W99" i="45"/>
  <c r="R99" i="45" s="1"/>
  <c r="T99" i="45"/>
  <c r="S99" i="45"/>
  <c r="AL98" i="45"/>
  <c r="AK98" i="45"/>
  <c r="AJ98" i="45"/>
  <c r="AI98" i="45"/>
  <c r="AH98" i="45"/>
  <c r="W98" i="45"/>
  <c r="T98" i="45" s="1"/>
  <c r="AL97" i="45"/>
  <c r="AK97" i="45"/>
  <c r="AJ97" i="45"/>
  <c r="AI97" i="45"/>
  <c r="AH97" i="45"/>
  <c r="W97" i="45"/>
  <c r="S97" i="45" s="1"/>
  <c r="X97" i="45"/>
  <c r="AL96" i="45"/>
  <c r="AK96" i="45"/>
  <c r="AJ96" i="45"/>
  <c r="AI96" i="45"/>
  <c r="AH96" i="45"/>
  <c r="W96" i="45"/>
  <c r="R96" i="45" s="1"/>
  <c r="T96" i="45"/>
  <c r="S96" i="45"/>
  <c r="AL95" i="45"/>
  <c r="AK95" i="45"/>
  <c r="AJ95" i="45"/>
  <c r="AI95" i="45"/>
  <c r="AH95" i="45"/>
  <c r="W95" i="45"/>
  <c r="R95" i="45" s="1"/>
  <c r="T95" i="45"/>
  <c r="S95" i="45"/>
  <c r="AL94" i="45"/>
  <c r="AK94" i="45"/>
  <c r="AJ94" i="45"/>
  <c r="AI94" i="45"/>
  <c r="AH94" i="45"/>
  <c r="W94" i="45"/>
  <c r="T94" i="45" s="1"/>
  <c r="S94" i="45"/>
  <c r="AL93" i="45"/>
  <c r="AK93" i="45"/>
  <c r="AJ93" i="45"/>
  <c r="AI93" i="45"/>
  <c r="AH93" i="45"/>
  <c r="W93" i="45"/>
  <c r="T93" i="45" s="1"/>
  <c r="X93" i="45"/>
  <c r="AL92" i="45"/>
  <c r="AK92" i="45"/>
  <c r="AJ92" i="45"/>
  <c r="AI92" i="45"/>
  <c r="AH92" i="45"/>
  <c r="W92" i="45"/>
  <c r="S92" i="45" s="1"/>
  <c r="AL91" i="45"/>
  <c r="AK91" i="45"/>
  <c r="AJ91" i="45"/>
  <c r="AI91" i="45"/>
  <c r="AH91" i="45"/>
  <c r="W91" i="45"/>
  <c r="R91" i="45" s="1"/>
  <c r="S91" i="45"/>
  <c r="AL90" i="45"/>
  <c r="AK90" i="45"/>
  <c r="AJ90" i="45"/>
  <c r="AI90" i="45"/>
  <c r="AH90" i="45"/>
  <c r="W90" i="45"/>
  <c r="T90" i="45" s="1"/>
  <c r="AL89" i="45"/>
  <c r="AK89" i="45"/>
  <c r="AJ89" i="45"/>
  <c r="AI89" i="45"/>
  <c r="AH89" i="45"/>
  <c r="W89" i="45"/>
  <c r="S89" i="45" s="1"/>
  <c r="T89" i="45"/>
  <c r="R89" i="45"/>
  <c r="X89" i="45"/>
  <c r="AL88" i="45"/>
  <c r="AK88" i="45"/>
  <c r="AJ88" i="45"/>
  <c r="AI88" i="45"/>
  <c r="AH88" i="45"/>
  <c r="W88" i="45"/>
  <c r="T88" i="45" s="1"/>
  <c r="S88" i="45"/>
  <c r="AL87" i="45"/>
  <c r="AK87" i="45"/>
  <c r="AJ87" i="45"/>
  <c r="AI87" i="45"/>
  <c r="AH87" i="45"/>
  <c r="W87" i="45"/>
  <c r="R87" i="45" s="1"/>
  <c r="S87" i="45"/>
  <c r="AL86" i="45"/>
  <c r="AK86" i="45"/>
  <c r="AJ86" i="45"/>
  <c r="AI86" i="45"/>
  <c r="AH86" i="45"/>
  <c r="W86" i="45"/>
  <c r="T86" i="45" s="1"/>
  <c r="S86" i="45"/>
  <c r="AL85" i="45"/>
  <c r="AK85" i="45"/>
  <c r="AJ85" i="45"/>
  <c r="AI85" i="45"/>
  <c r="AH85" i="45"/>
  <c r="W85" i="45"/>
  <c r="R85" i="45" s="1"/>
  <c r="S85" i="45"/>
  <c r="X85" i="45"/>
  <c r="AL84" i="45"/>
  <c r="AK84" i="45"/>
  <c r="AJ84" i="45"/>
  <c r="AI84" i="45"/>
  <c r="AH84" i="45"/>
  <c r="W84" i="45"/>
  <c r="T84" i="45" s="1"/>
  <c r="S84" i="45"/>
  <c r="AL83" i="45"/>
  <c r="AK83" i="45"/>
  <c r="AJ83" i="45"/>
  <c r="AI83" i="45"/>
  <c r="AH83" i="45"/>
  <c r="W83" i="45"/>
  <c r="R83" i="45" s="1"/>
  <c r="T83" i="45"/>
  <c r="S83" i="45"/>
  <c r="AL82" i="45"/>
  <c r="AK82" i="45"/>
  <c r="AJ82" i="45"/>
  <c r="AI82" i="45"/>
  <c r="AH82" i="45"/>
  <c r="W82" i="45"/>
  <c r="R82" i="45" s="1"/>
  <c r="T82" i="45"/>
  <c r="S82" i="45"/>
  <c r="AL81" i="45"/>
  <c r="AK81" i="45"/>
  <c r="AJ81" i="45"/>
  <c r="AI81" i="45"/>
  <c r="AH81" i="45"/>
  <c r="W81" i="45"/>
  <c r="R81" i="45" s="1"/>
  <c r="S81" i="45"/>
  <c r="X81" i="45"/>
  <c r="AL80" i="45"/>
  <c r="AK80" i="45"/>
  <c r="AJ80" i="45"/>
  <c r="AI80" i="45"/>
  <c r="AH80" i="45"/>
  <c r="W80" i="45"/>
  <c r="R80" i="45" s="1"/>
  <c r="T80" i="45"/>
  <c r="S80" i="45"/>
  <c r="AL79" i="45"/>
  <c r="AK79" i="45"/>
  <c r="AJ79" i="45"/>
  <c r="AI79" i="45"/>
  <c r="AH79" i="45"/>
  <c r="W79" i="45"/>
  <c r="R79" i="45" s="1"/>
  <c r="AL78" i="45"/>
  <c r="AK78" i="45"/>
  <c r="AJ78" i="45"/>
  <c r="AI78" i="45"/>
  <c r="AH78" i="45"/>
  <c r="W78" i="45"/>
  <c r="S78" i="45" s="1"/>
  <c r="AL77" i="45"/>
  <c r="AK77" i="45"/>
  <c r="AJ77" i="45"/>
  <c r="AI77" i="45"/>
  <c r="AH77" i="45"/>
  <c r="W77" i="45"/>
  <c r="R77" i="45" s="1"/>
  <c r="T77" i="45"/>
  <c r="S77" i="45"/>
  <c r="X77" i="45"/>
  <c r="AL76" i="45"/>
  <c r="AK76" i="45"/>
  <c r="AJ76" i="45"/>
  <c r="AI76" i="45"/>
  <c r="AH76" i="45"/>
  <c r="W76" i="45"/>
  <c r="R76" i="45" s="1"/>
  <c r="T76" i="45"/>
  <c r="S76" i="45"/>
  <c r="AL75" i="45"/>
  <c r="AK75" i="45"/>
  <c r="AJ75" i="45"/>
  <c r="AI75" i="45"/>
  <c r="AH75" i="45"/>
  <c r="W75" i="45"/>
  <c r="T75" i="45" s="1"/>
  <c r="AL74" i="45"/>
  <c r="AK74" i="45"/>
  <c r="AJ74" i="45"/>
  <c r="AI74" i="45"/>
  <c r="AH74" i="45"/>
  <c r="W74" i="45"/>
  <c r="R74" i="45" s="1"/>
  <c r="S74" i="45"/>
  <c r="AL73" i="45"/>
  <c r="AK73" i="45"/>
  <c r="AJ73" i="45"/>
  <c r="AI73" i="45"/>
  <c r="AH73" i="45"/>
  <c r="W73" i="45"/>
  <c r="R73" i="45" s="1"/>
  <c r="S73" i="45"/>
  <c r="X73" i="45"/>
  <c r="AL72" i="45"/>
  <c r="AK72" i="45"/>
  <c r="AJ72" i="45"/>
  <c r="AI72" i="45"/>
  <c r="AH72" i="45"/>
  <c r="W72" i="45"/>
  <c r="R72" i="45" s="1"/>
  <c r="T72" i="45"/>
  <c r="S72" i="45"/>
  <c r="AL71" i="45"/>
  <c r="AK71" i="45"/>
  <c r="AJ71" i="45"/>
  <c r="AI71" i="45"/>
  <c r="AH71" i="45"/>
  <c r="W71" i="45"/>
  <c r="R71" i="45" s="1"/>
  <c r="AL70" i="45"/>
  <c r="AK70" i="45"/>
  <c r="AJ70" i="45"/>
  <c r="AI70" i="45"/>
  <c r="AH70" i="45"/>
  <c r="W70" i="45"/>
  <c r="T70" i="45" s="1"/>
  <c r="AL69" i="45"/>
  <c r="AK69" i="45"/>
  <c r="AJ69" i="45"/>
  <c r="AI69" i="45"/>
  <c r="AH69" i="45"/>
  <c r="W69" i="45"/>
  <c r="T69" i="45" s="1"/>
  <c r="X69" i="45"/>
  <c r="AL68" i="45"/>
  <c r="AK68" i="45"/>
  <c r="AJ68" i="45"/>
  <c r="AI68" i="45"/>
  <c r="AH68" i="45"/>
  <c r="W68" i="45"/>
  <c r="R68" i="45" s="1"/>
  <c r="T68" i="45"/>
  <c r="S68" i="45"/>
  <c r="AL67" i="45"/>
  <c r="AK67" i="45"/>
  <c r="AJ67" i="45"/>
  <c r="AI67" i="45"/>
  <c r="AH67" i="45"/>
  <c r="W67" i="45"/>
  <c r="T67" i="45" s="1"/>
  <c r="AL66" i="45"/>
  <c r="AK66" i="45"/>
  <c r="AJ66" i="45"/>
  <c r="AI66" i="45"/>
  <c r="AH66" i="45"/>
  <c r="W66" i="45"/>
  <c r="T66" i="45" s="1"/>
  <c r="AL65" i="45"/>
  <c r="AK65" i="45"/>
  <c r="AJ65" i="45"/>
  <c r="AI65" i="45"/>
  <c r="AH65" i="45"/>
  <c r="W65" i="45"/>
  <c r="T65" i="45" s="1"/>
  <c r="X65" i="45"/>
  <c r="AL64" i="45"/>
  <c r="AK64" i="45"/>
  <c r="AJ64" i="45"/>
  <c r="AI64" i="45"/>
  <c r="AH64" i="45"/>
  <c r="W64" i="45"/>
  <c r="T64" i="45" s="1"/>
  <c r="AL63" i="45"/>
  <c r="AK63" i="45"/>
  <c r="AJ63" i="45"/>
  <c r="AI63" i="45"/>
  <c r="AH63" i="45"/>
  <c r="W63" i="45"/>
  <c r="R63" i="45" s="1"/>
  <c r="T63" i="45"/>
  <c r="S63" i="45"/>
  <c r="AL62" i="45"/>
  <c r="AK62" i="45"/>
  <c r="AJ62" i="45"/>
  <c r="AI62" i="45"/>
  <c r="AH62" i="45"/>
  <c r="W62" i="45"/>
  <c r="R62" i="45" s="1"/>
  <c r="T62" i="45"/>
  <c r="S62" i="45"/>
  <c r="AL61" i="45"/>
  <c r="AK61" i="45"/>
  <c r="AJ61" i="45"/>
  <c r="AI61" i="45"/>
  <c r="AH61" i="45"/>
  <c r="W61" i="45"/>
  <c r="T61" i="45" s="1"/>
  <c r="X61" i="45"/>
  <c r="AL60" i="45"/>
  <c r="AK60" i="45"/>
  <c r="AJ60" i="45"/>
  <c r="AI60" i="45"/>
  <c r="AH60" i="45"/>
  <c r="W60" i="45"/>
  <c r="S60" i="45"/>
  <c r="AL59" i="45"/>
  <c r="AK59" i="45"/>
  <c r="AJ59" i="45"/>
  <c r="AI59" i="45"/>
  <c r="AH59" i="45"/>
  <c r="W59" i="45"/>
  <c r="T59" i="45" s="1"/>
  <c r="AL58" i="45"/>
  <c r="AK58" i="45"/>
  <c r="AJ58" i="45"/>
  <c r="AI58" i="45"/>
  <c r="AH58" i="45"/>
  <c r="W58" i="45"/>
  <c r="R58" i="45" s="1"/>
  <c r="T58" i="45"/>
  <c r="S58" i="45"/>
  <c r="AL57" i="45"/>
  <c r="AK57" i="45"/>
  <c r="AJ57" i="45"/>
  <c r="AI57" i="45"/>
  <c r="AH57" i="45"/>
  <c r="W57" i="45"/>
  <c r="T57" i="45" s="1"/>
  <c r="S57" i="45"/>
  <c r="X57" i="45"/>
  <c r="AL56" i="45"/>
  <c r="AK56" i="45"/>
  <c r="AJ56" i="45"/>
  <c r="AI56" i="45"/>
  <c r="AH56" i="45"/>
  <c r="W56" i="45"/>
  <c r="T56" i="45" s="1"/>
  <c r="S56" i="45"/>
  <c r="AL55" i="45"/>
  <c r="AK55" i="45"/>
  <c r="AJ55" i="45"/>
  <c r="AI55" i="45"/>
  <c r="AH55" i="45"/>
  <c r="W55" i="45"/>
  <c r="R55" i="45" s="1"/>
  <c r="S55" i="45"/>
  <c r="AL54" i="45"/>
  <c r="AK54" i="45"/>
  <c r="AJ54" i="45"/>
  <c r="AI54" i="45"/>
  <c r="AH54" i="45"/>
  <c r="W54" i="45"/>
  <c r="R54" i="45" s="1"/>
  <c r="AL53" i="45"/>
  <c r="AK53" i="45"/>
  <c r="AJ53" i="45"/>
  <c r="AI53" i="45"/>
  <c r="AH53" i="45"/>
  <c r="W53" i="45"/>
  <c r="R53" i="45" s="1"/>
  <c r="X53" i="45"/>
  <c r="AL52" i="45"/>
  <c r="AK52" i="45"/>
  <c r="AJ52" i="45"/>
  <c r="AI52" i="45"/>
  <c r="AH52" i="45"/>
  <c r="W52" i="45"/>
  <c r="R52" i="45" s="1"/>
  <c r="S52" i="45"/>
  <c r="AL51" i="45"/>
  <c r="AK51" i="45"/>
  <c r="AJ51" i="45"/>
  <c r="AI51" i="45"/>
  <c r="AH51" i="45"/>
  <c r="W51" i="45"/>
  <c r="R51" i="45" s="1"/>
  <c r="S51" i="45"/>
  <c r="AL50" i="45"/>
  <c r="AK50" i="45"/>
  <c r="AJ50" i="45"/>
  <c r="AI50" i="45"/>
  <c r="AH50" i="45"/>
  <c r="W50" i="45"/>
  <c r="R50" i="45" s="1"/>
  <c r="T50" i="45"/>
  <c r="S50" i="45"/>
  <c r="AL49" i="45"/>
  <c r="AK49" i="45"/>
  <c r="AJ49" i="45"/>
  <c r="AI49" i="45"/>
  <c r="AH49" i="45"/>
  <c r="W49" i="45"/>
  <c r="T49" i="45" s="1"/>
  <c r="X49" i="45"/>
  <c r="AL48" i="45"/>
  <c r="AK48" i="45"/>
  <c r="AJ48" i="45"/>
  <c r="AI48" i="45"/>
  <c r="AH48" i="45"/>
  <c r="W48" i="45"/>
  <c r="R48" i="45" s="1"/>
  <c r="S48" i="45"/>
  <c r="AL47" i="45"/>
  <c r="AK47" i="45"/>
  <c r="AJ47" i="45"/>
  <c r="AI47" i="45"/>
  <c r="AH47" i="45"/>
  <c r="W47" i="45"/>
  <c r="R47" i="45" s="1"/>
  <c r="S47" i="45"/>
  <c r="AL46" i="45"/>
  <c r="AK46" i="45"/>
  <c r="AJ46" i="45"/>
  <c r="AI46" i="45"/>
  <c r="AH46" i="45"/>
  <c r="W46" i="45"/>
  <c r="R46" i="45" s="1"/>
  <c r="T46" i="45"/>
  <c r="S46" i="45"/>
  <c r="AL45" i="45"/>
  <c r="AK45" i="45"/>
  <c r="AJ45" i="45"/>
  <c r="AI45" i="45"/>
  <c r="AH45" i="45"/>
  <c r="W45" i="45"/>
  <c r="R45" i="45" s="1"/>
  <c r="S45" i="45"/>
  <c r="X45" i="45"/>
  <c r="AL44" i="45"/>
  <c r="AK44" i="45"/>
  <c r="AJ44" i="45"/>
  <c r="AI44" i="45"/>
  <c r="AH44" i="45"/>
  <c r="W44" i="45"/>
  <c r="R44" i="45" s="1"/>
  <c r="T44" i="45"/>
  <c r="S44" i="45"/>
  <c r="AL43" i="45"/>
  <c r="AK43" i="45"/>
  <c r="AJ43" i="45"/>
  <c r="AI43" i="45"/>
  <c r="AH43" i="45"/>
  <c r="W43" i="45"/>
  <c r="T43" i="45" s="1"/>
  <c r="S43" i="45"/>
  <c r="AL42" i="45"/>
  <c r="AK42" i="45"/>
  <c r="AJ42" i="45"/>
  <c r="AI42" i="45"/>
  <c r="AH42" i="45"/>
  <c r="W42" i="45"/>
  <c r="T42" i="45" s="1"/>
  <c r="AL41" i="45"/>
  <c r="AK41" i="45"/>
  <c r="AJ41" i="45"/>
  <c r="AI41" i="45"/>
  <c r="AH41" i="45"/>
  <c r="W41" i="45"/>
  <c r="T41" i="45" s="1"/>
  <c r="X41" i="45"/>
  <c r="AL40" i="45"/>
  <c r="AK40" i="45"/>
  <c r="AJ40" i="45"/>
  <c r="AI40" i="45"/>
  <c r="AH40" i="45"/>
  <c r="W40" i="45"/>
  <c r="T40" i="45" s="1"/>
  <c r="AL39" i="45"/>
  <c r="AK39" i="45"/>
  <c r="AJ39" i="45"/>
  <c r="AI39" i="45"/>
  <c r="AH39" i="45"/>
  <c r="W39" i="45"/>
  <c r="T39" i="45" s="1"/>
  <c r="S39" i="45"/>
  <c r="AL38" i="45"/>
  <c r="AK38" i="45"/>
  <c r="AJ38" i="45"/>
  <c r="AI38" i="45"/>
  <c r="AH38" i="45"/>
  <c r="W38" i="45"/>
  <c r="T38" i="45" s="1"/>
  <c r="S38" i="45"/>
  <c r="AL37" i="45"/>
  <c r="AK37" i="45"/>
  <c r="AJ37" i="45"/>
  <c r="AI37" i="45"/>
  <c r="AH37" i="45"/>
  <c r="W37" i="45"/>
  <c r="R37" i="45" s="1"/>
  <c r="S37" i="45"/>
  <c r="X37" i="45"/>
  <c r="AL36" i="45"/>
  <c r="AK36" i="45"/>
  <c r="AJ36" i="45"/>
  <c r="AI36" i="45"/>
  <c r="AH36" i="45"/>
  <c r="W36" i="45"/>
  <c r="R36" i="45" s="1"/>
  <c r="T36" i="45"/>
  <c r="S36" i="45"/>
  <c r="AL35" i="45"/>
  <c r="AK35" i="45"/>
  <c r="AJ35" i="45"/>
  <c r="AI35" i="45"/>
  <c r="AH35" i="45"/>
  <c r="W35" i="45"/>
  <c r="R35" i="45" s="1"/>
  <c r="AL34" i="45"/>
  <c r="AK34" i="45"/>
  <c r="AJ34" i="45"/>
  <c r="AI34" i="45"/>
  <c r="AH34" i="45"/>
  <c r="W34" i="45"/>
  <c r="T34" i="45" s="1"/>
  <c r="S34" i="45"/>
  <c r="AL33" i="45"/>
  <c r="AK33" i="45"/>
  <c r="AJ33" i="45"/>
  <c r="AI33" i="45"/>
  <c r="AH33" i="45"/>
  <c r="W33" i="45"/>
  <c r="R33" i="45" s="1"/>
  <c r="AL32" i="45"/>
  <c r="AK32" i="45"/>
  <c r="AJ32" i="45"/>
  <c r="AI32" i="45"/>
  <c r="AH32" i="45"/>
  <c r="W32" i="45"/>
  <c r="T32" i="45" s="1"/>
  <c r="S32" i="45"/>
  <c r="AL31" i="45"/>
  <c r="AK31" i="45"/>
  <c r="AJ31" i="45"/>
  <c r="AI31" i="45"/>
  <c r="AH31" i="45"/>
  <c r="W31" i="45"/>
  <c r="R31" i="45" s="1"/>
  <c r="AL30" i="45"/>
  <c r="AK30" i="45"/>
  <c r="AJ30" i="45"/>
  <c r="AI30" i="45"/>
  <c r="AH30" i="45"/>
  <c r="W30" i="45"/>
  <c r="R30" i="45" s="1"/>
  <c r="T30" i="45"/>
  <c r="S30" i="45"/>
  <c r="AL29" i="45"/>
  <c r="AK29" i="45"/>
  <c r="AJ29" i="45"/>
  <c r="AI29" i="45"/>
  <c r="AH29" i="45"/>
  <c r="W29" i="45"/>
  <c r="R29" i="45" s="1"/>
  <c r="T29" i="45"/>
  <c r="S29" i="45"/>
  <c r="AL28" i="45"/>
  <c r="AK28" i="45"/>
  <c r="AJ28" i="45"/>
  <c r="AI28" i="45"/>
  <c r="AH28" i="45"/>
  <c r="W28" i="45"/>
  <c r="R28" i="45" s="1"/>
  <c r="T28" i="45"/>
  <c r="S28" i="45"/>
  <c r="AL27" i="45"/>
  <c r="AK27" i="45"/>
  <c r="AJ27" i="45"/>
  <c r="AI27" i="45"/>
  <c r="AH27" i="45"/>
  <c r="W27" i="45"/>
  <c r="T27" i="45" s="1"/>
  <c r="S27" i="45"/>
  <c r="AL26" i="45"/>
  <c r="AK26" i="45"/>
  <c r="AJ26" i="45"/>
  <c r="AI26" i="45"/>
  <c r="AH26" i="45"/>
  <c r="W26" i="45"/>
  <c r="R26" i="45" s="1"/>
  <c r="S26" i="45"/>
  <c r="AL25" i="45"/>
  <c r="AK25" i="45"/>
  <c r="AJ25" i="45"/>
  <c r="AI25" i="45"/>
  <c r="AH25" i="45"/>
  <c r="W25" i="45"/>
  <c r="R25" i="45" s="1"/>
  <c r="T25" i="45"/>
  <c r="S25" i="45"/>
  <c r="AL24" i="45"/>
  <c r="AK24" i="45"/>
  <c r="AJ24" i="45"/>
  <c r="AI24" i="45"/>
  <c r="AH24" i="45"/>
  <c r="W24" i="45"/>
  <c r="R24" i="45" s="1"/>
  <c r="S24" i="45"/>
  <c r="AL23" i="45"/>
  <c r="AK23" i="45"/>
  <c r="AJ23" i="45"/>
  <c r="AI23" i="45"/>
  <c r="AH23" i="45"/>
  <c r="W23" i="45"/>
  <c r="R23" i="45" s="1"/>
  <c r="T23" i="45"/>
  <c r="S23" i="45"/>
  <c r="AL22" i="45"/>
  <c r="AK22" i="45"/>
  <c r="AJ22" i="45"/>
  <c r="AI22" i="45"/>
  <c r="AH22" i="45"/>
  <c r="W22" i="45"/>
  <c r="R22" i="45" s="1"/>
  <c r="S22" i="45"/>
  <c r="AL21" i="45"/>
  <c r="AK21" i="45"/>
  <c r="AJ21" i="45"/>
  <c r="AI21" i="45"/>
  <c r="AH21" i="45"/>
  <c r="W21" i="45"/>
  <c r="R21" i="45" s="1"/>
  <c r="S21" i="45"/>
  <c r="AL20" i="45"/>
  <c r="AK20" i="45"/>
  <c r="AJ20" i="45"/>
  <c r="AI20" i="45"/>
  <c r="AH20" i="45"/>
  <c r="W20" i="45"/>
  <c r="R20" i="45" s="1"/>
  <c r="S20" i="45"/>
  <c r="AL19" i="45"/>
  <c r="AK19" i="45"/>
  <c r="AJ19" i="45"/>
  <c r="AI19" i="45"/>
  <c r="AH19" i="45"/>
  <c r="W19" i="45"/>
  <c r="R19" i="45" s="1"/>
  <c r="T19" i="45"/>
  <c r="S19" i="45"/>
  <c r="X19" i="45"/>
  <c r="AL18" i="45"/>
  <c r="AK18" i="45"/>
  <c r="AJ18" i="45"/>
  <c r="AI18" i="45"/>
  <c r="AH18" i="45"/>
  <c r="W18" i="45"/>
  <c r="R18" i="45" s="1"/>
  <c r="AL17" i="45"/>
  <c r="AK17" i="45"/>
  <c r="AJ17" i="45"/>
  <c r="AI17" i="45"/>
  <c r="AH17" i="45"/>
  <c r="W17" i="45"/>
  <c r="R17" i="45" s="1"/>
  <c r="T17" i="45"/>
  <c r="S17" i="45"/>
  <c r="AL16" i="45"/>
  <c r="AK16" i="45"/>
  <c r="AJ16" i="45"/>
  <c r="AI16" i="45"/>
  <c r="AH16" i="45"/>
  <c r="W16" i="45"/>
  <c r="S16" i="45" s="1"/>
  <c r="AL15" i="45"/>
  <c r="AK15" i="45"/>
  <c r="AJ15" i="45"/>
  <c r="AI15" i="45"/>
  <c r="AH15" i="45"/>
  <c r="W15" i="45"/>
  <c r="T15" i="45" s="1"/>
  <c r="S15" i="45"/>
  <c r="X15" i="45"/>
  <c r="AL14" i="45"/>
  <c r="AK14" i="45"/>
  <c r="AJ14" i="45"/>
  <c r="AI14" i="45"/>
  <c r="AH14" i="45"/>
  <c r="W14" i="45"/>
  <c r="R14" i="45" s="1"/>
  <c r="S14" i="45"/>
  <c r="AL13" i="45"/>
  <c r="AK13" i="45"/>
  <c r="AJ13" i="45"/>
  <c r="AI13" i="45"/>
  <c r="AH13" i="45"/>
  <c r="W13" i="45"/>
  <c r="S13" i="45" s="1"/>
  <c r="AL12" i="45"/>
  <c r="AK12" i="45"/>
  <c r="AJ12" i="45"/>
  <c r="AI12" i="45"/>
  <c r="AH12" i="45"/>
  <c r="W12" i="45"/>
  <c r="R12" i="45" s="1"/>
  <c r="AL11" i="45"/>
  <c r="AK11" i="45"/>
  <c r="AJ11" i="45"/>
  <c r="AI11" i="45"/>
  <c r="AH11" i="45"/>
  <c r="W11" i="45"/>
  <c r="R11" i="45" s="1"/>
  <c r="T11" i="45"/>
  <c r="S11" i="45"/>
  <c r="X11" i="45"/>
  <c r="AL10" i="45"/>
  <c r="AK10" i="45"/>
  <c r="AJ10" i="45"/>
  <c r="AI10" i="45"/>
  <c r="AH10" i="45"/>
  <c r="W10" i="45"/>
  <c r="R10" i="45" s="1"/>
  <c r="AL9" i="45"/>
  <c r="AK9" i="45"/>
  <c r="AJ9" i="45"/>
  <c r="AI9" i="45"/>
  <c r="AH9" i="45"/>
  <c r="W9" i="45"/>
  <c r="R9" i="45" s="1"/>
  <c r="T9" i="45"/>
  <c r="S9" i="45"/>
  <c r="AL8" i="45"/>
  <c r="AK8" i="45"/>
  <c r="AJ8" i="45"/>
  <c r="AI8" i="45"/>
  <c r="AH8" i="45"/>
  <c r="W8" i="45"/>
  <c r="R8" i="45" s="1"/>
  <c r="S8" i="45"/>
  <c r="AL7" i="45"/>
  <c r="AK7" i="45"/>
  <c r="AJ7" i="45"/>
  <c r="AI7" i="45"/>
  <c r="AH7" i="45"/>
  <c r="W7" i="45"/>
  <c r="R7" i="45" s="1"/>
  <c r="S7" i="45"/>
  <c r="X7" i="45"/>
  <c r="AL6" i="45"/>
  <c r="AK6" i="45"/>
  <c r="AJ6" i="45"/>
  <c r="AI6" i="45"/>
  <c r="AH6" i="45"/>
  <c r="W6" i="45"/>
  <c r="R6" i="45" s="1"/>
  <c r="S6" i="45"/>
  <c r="AL5" i="45"/>
  <c r="AK5" i="45"/>
  <c r="AJ5" i="45"/>
  <c r="AI5" i="45"/>
  <c r="AH5" i="45"/>
  <c r="W5" i="45"/>
  <c r="R5" i="45" s="1"/>
  <c r="S5" i="45"/>
  <c r="X5" i="45"/>
  <c r="X208" i="43"/>
  <c r="X207" i="43"/>
  <c r="AL107" i="43"/>
  <c r="AK107" i="43"/>
  <c r="AJ107" i="43"/>
  <c r="AI107" i="43"/>
  <c r="AH107" i="43"/>
  <c r="W107" i="43"/>
  <c r="S107" i="43"/>
  <c r="AL106" i="43"/>
  <c r="AK106" i="43"/>
  <c r="AJ106" i="43"/>
  <c r="AI106" i="43"/>
  <c r="AH106" i="43"/>
  <c r="W106" i="43"/>
  <c r="R106" i="43" s="1"/>
  <c r="S106" i="43"/>
  <c r="AL105" i="43"/>
  <c r="AK105" i="43"/>
  <c r="AJ105" i="43"/>
  <c r="AI105" i="43"/>
  <c r="AH105" i="43"/>
  <c r="W105" i="43"/>
  <c r="T105" i="43" s="1"/>
  <c r="AL104" i="43"/>
  <c r="AK104" i="43"/>
  <c r="AJ104" i="43"/>
  <c r="AI104" i="43"/>
  <c r="AH104" i="43"/>
  <c r="W104" i="43"/>
  <c r="T104" i="43" s="1"/>
  <c r="AL103" i="43"/>
  <c r="AK103" i="43"/>
  <c r="AJ103" i="43"/>
  <c r="AI103" i="43"/>
  <c r="AH103" i="43"/>
  <c r="W103" i="43"/>
  <c r="R103" i="43" s="1"/>
  <c r="T103" i="43"/>
  <c r="S103" i="43"/>
  <c r="AL102" i="43"/>
  <c r="AK102" i="43"/>
  <c r="AJ102" i="43"/>
  <c r="AI102" i="43"/>
  <c r="AH102" i="43"/>
  <c r="W102" i="43"/>
  <c r="T102" i="43" s="1"/>
  <c r="AL101" i="43"/>
  <c r="AK101" i="43"/>
  <c r="AJ101" i="43"/>
  <c r="AI101" i="43"/>
  <c r="AH101" i="43"/>
  <c r="W101" i="43"/>
  <c r="T101" i="43"/>
  <c r="AL100" i="43"/>
  <c r="AK100" i="43"/>
  <c r="AJ100" i="43"/>
  <c r="AI100" i="43"/>
  <c r="AH100" i="43"/>
  <c r="W100" i="43"/>
  <c r="R100" i="43" s="1"/>
  <c r="AL99" i="43"/>
  <c r="AK99" i="43"/>
  <c r="AJ99" i="43"/>
  <c r="AI99" i="43"/>
  <c r="AH99" i="43"/>
  <c r="W99" i="43"/>
  <c r="R99" i="43" s="1"/>
  <c r="T99" i="43"/>
  <c r="S99" i="43"/>
  <c r="AL98" i="43"/>
  <c r="AK98" i="43"/>
  <c r="AJ98" i="43"/>
  <c r="AI98" i="43"/>
  <c r="AH98" i="43"/>
  <c r="W98" i="43"/>
  <c r="R98" i="43" s="1"/>
  <c r="AL97" i="43"/>
  <c r="AK97" i="43"/>
  <c r="AJ97" i="43"/>
  <c r="AI97" i="43"/>
  <c r="AH97" i="43"/>
  <c r="W97" i="43"/>
  <c r="T97" i="43" s="1"/>
  <c r="AL96" i="43"/>
  <c r="AK96" i="43"/>
  <c r="AJ96" i="43"/>
  <c r="AI96" i="43"/>
  <c r="AH96" i="43"/>
  <c r="W96" i="43"/>
  <c r="R96" i="43" s="1"/>
  <c r="T96" i="43"/>
  <c r="S96" i="43"/>
  <c r="AL95" i="43"/>
  <c r="AK95" i="43"/>
  <c r="AJ95" i="43"/>
  <c r="AI95" i="43"/>
  <c r="AH95" i="43"/>
  <c r="W95" i="43"/>
  <c r="T95" i="43"/>
  <c r="AL94" i="43"/>
  <c r="AK94" i="43"/>
  <c r="AJ94" i="43"/>
  <c r="AI94" i="43"/>
  <c r="AH94" i="43"/>
  <c r="W94" i="43"/>
  <c r="R94" i="43" s="1"/>
  <c r="S94" i="43"/>
  <c r="AL93" i="43"/>
  <c r="AK93" i="43"/>
  <c r="AJ93" i="43"/>
  <c r="AI93" i="43"/>
  <c r="AH93" i="43"/>
  <c r="W93" i="43"/>
  <c r="T93" i="43" s="1"/>
  <c r="AL92" i="43"/>
  <c r="AK92" i="43"/>
  <c r="AJ92" i="43"/>
  <c r="AI92" i="43"/>
  <c r="AH92" i="43"/>
  <c r="W92" i="43"/>
  <c r="R92" i="43" s="1"/>
  <c r="AL91" i="43"/>
  <c r="AK91" i="43"/>
  <c r="AJ91" i="43"/>
  <c r="AI91" i="43"/>
  <c r="AH91" i="43"/>
  <c r="W91" i="43"/>
  <c r="R91" i="43" s="1"/>
  <c r="S91" i="43"/>
  <c r="AL90" i="43"/>
  <c r="AK90" i="43"/>
  <c r="AJ90" i="43"/>
  <c r="AI90" i="43"/>
  <c r="AH90" i="43"/>
  <c r="W90" i="43"/>
  <c r="R90" i="43" s="1"/>
  <c r="S90" i="43"/>
  <c r="AL89" i="43"/>
  <c r="AK89" i="43"/>
  <c r="AJ89" i="43"/>
  <c r="AI89" i="43"/>
  <c r="AH89" i="43"/>
  <c r="W89" i="43"/>
  <c r="S89" i="43" s="1"/>
  <c r="AL88" i="43"/>
  <c r="AK88" i="43"/>
  <c r="AJ88" i="43"/>
  <c r="AI88" i="43"/>
  <c r="AH88" i="43"/>
  <c r="W88" i="43"/>
  <c r="T88" i="43" s="1"/>
  <c r="S88" i="43"/>
  <c r="AL87" i="43"/>
  <c r="AK87" i="43"/>
  <c r="AJ87" i="43"/>
  <c r="AI87" i="43"/>
  <c r="AH87" i="43"/>
  <c r="W87" i="43"/>
  <c r="R87" i="43" s="1"/>
  <c r="S87" i="43"/>
  <c r="AL86" i="43"/>
  <c r="AK86" i="43"/>
  <c r="AJ86" i="43"/>
  <c r="AI86" i="43"/>
  <c r="AH86" i="43"/>
  <c r="W86" i="43"/>
  <c r="T86" i="43" s="1"/>
  <c r="S86" i="43"/>
  <c r="AL85" i="43"/>
  <c r="AK85" i="43"/>
  <c r="AJ85" i="43"/>
  <c r="AI85" i="43"/>
  <c r="AH85" i="43"/>
  <c r="W85" i="43"/>
  <c r="R85" i="43" s="1"/>
  <c r="S85" i="43"/>
  <c r="AL84" i="43"/>
  <c r="AK84" i="43"/>
  <c r="AJ84" i="43"/>
  <c r="AI84" i="43"/>
  <c r="AH84" i="43"/>
  <c r="W84" i="43"/>
  <c r="R84" i="43" s="1"/>
  <c r="AL83" i="43"/>
  <c r="AK83" i="43"/>
  <c r="AJ83" i="43"/>
  <c r="AI83" i="43"/>
  <c r="AH83" i="43"/>
  <c r="W83" i="43"/>
  <c r="S83" i="43" s="1"/>
  <c r="T83" i="43"/>
  <c r="R83" i="43"/>
  <c r="AL82" i="43"/>
  <c r="AK82" i="43"/>
  <c r="AJ82" i="43"/>
  <c r="AI82" i="43"/>
  <c r="AH82" i="43"/>
  <c r="W82" i="43"/>
  <c r="R82" i="43" s="1"/>
  <c r="T82" i="43"/>
  <c r="S82" i="43"/>
  <c r="AL81" i="43"/>
  <c r="AK81" i="43"/>
  <c r="AJ81" i="43"/>
  <c r="AI81" i="43"/>
  <c r="AH81" i="43"/>
  <c r="W81" i="43"/>
  <c r="R81" i="43" s="1"/>
  <c r="S81" i="43"/>
  <c r="AL80" i="43"/>
  <c r="AK80" i="43"/>
  <c r="AJ80" i="43"/>
  <c r="AI80" i="43"/>
  <c r="AH80" i="43"/>
  <c r="W80" i="43"/>
  <c r="R80" i="43" s="1"/>
  <c r="T80" i="43"/>
  <c r="S80" i="43"/>
  <c r="AL79" i="43"/>
  <c r="AK79" i="43"/>
  <c r="AJ79" i="43"/>
  <c r="AI79" i="43"/>
  <c r="AH79" i="43"/>
  <c r="W79" i="43"/>
  <c r="R79" i="43" s="1"/>
  <c r="T79" i="43"/>
  <c r="S79" i="43"/>
  <c r="AL78" i="43"/>
  <c r="AK78" i="43"/>
  <c r="AJ78" i="43"/>
  <c r="AI78" i="43"/>
  <c r="AH78" i="43"/>
  <c r="W78" i="43"/>
  <c r="R78" i="43" s="1"/>
  <c r="S78" i="43"/>
  <c r="AL77" i="43"/>
  <c r="AK77" i="43"/>
  <c r="AJ77" i="43"/>
  <c r="AI77" i="43"/>
  <c r="AH77" i="43"/>
  <c r="W77" i="43"/>
  <c r="R77" i="43" s="1"/>
  <c r="T77" i="43"/>
  <c r="AL76" i="43"/>
  <c r="AK76" i="43"/>
  <c r="AJ76" i="43"/>
  <c r="AI76" i="43"/>
  <c r="AH76" i="43"/>
  <c r="W76" i="43"/>
  <c r="R76" i="43" s="1"/>
  <c r="T76" i="43"/>
  <c r="S76" i="43"/>
  <c r="AL75" i="43"/>
  <c r="AK75" i="43"/>
  <c r="AJ75" i="43"/>
  <c r="AI75" i="43"/>
  <c r="AH75" i="43"/>
  <c r="W75" i="43"/>
  <c r="R75" i="43" s="1"/>
  <c r="AL74" i="43"/>
  <c r="AK74" i="43"/>
  <c r="AJ74" i="43"/>
  <c r="AI74" i="43"/>
  <c r="AH74" i="43"/>
  <c r="W74" i="43"/>
  <c r="R74" i="43" s="1"/>
  <c r="AL73" i="43"/>
  <c r="AK73" i="43"/>
  <c r="AJ73" i="43"/>
  <c r="AI73" i="43"/>
  <c r="AH73" i="43"/>
  <c r="W73" i="43"/>
  <c r="R73" i="43" s="1"/>
  <c r="AL72" i="43"/>
  <c r="AK72" i="43"/>
  <c r="AJ72" i="43"/>
  <c r="AI72" i="43"/>
  <c r="AH72" i="43"/>
  <c r="W72" i="43"/>
  <c r="R72" i="43" s="1"/>
  <c r="AL71" i="43"/>
  <c r="AK71" i="43"/>
  <c r="AJ71" i="43"/>
  <c r="AI71" i="43"/>
  <c r="AH71" i="43"/>
  <c r="W71" i="43"/>
  <c r="R71" i="43" s="1"/>
  <c r="AL70" i="43"/>
  <c r="AK70" i="43"/>
  <c r="AJ70" i="43"/>
  <c r="AI70" i="43"/>
  <c r="AH70" i="43"/>
  <c r="W70" i="43"/>
  <c r="R70" i="43" s="1"/>
  <c r="T70" i="43"/>
  <c r="S70" i="43"/>
  <c r="AL69" i="43"/>
  <c r="AK69" i="43"/>
  <c r="AJ69" i="43"/>
  <c r="AI69" i="43"/>
  <c r="AH69" i="43"/>
  <c r="W69" i="43"/>
  <c r="R69" i="43" s="1"/>
  <c r="AL68" i="43"/>
  <c r="AK68" i="43"/>
  <c r="AJ68" i="43"/>
  <c r="AI68" i="43"/>
  <c r="AH68" i="43"/>
  <c r="W68" i="43"/>
  <c r="R68" i="43" s="1"/>
  <c r="T68" i="43"/>
  <c r="S68" i="43"/>
  <c r="AL67" i="43"/>
  <c r="AK67" i="43"/>
  <c r="AJ67" i="43"/>
  <c r="AI67" i="43"/>
  <c r="AH67" i="43"/>
  <c r="W67" i="43"/>
  <c r="R67" i="43" s="1"/>
  <c r="AL66" i="43"/>
  <c r="AK66" i="43"/>
  <c r="AJ66" i="43"/>
  <c r="AI66" i="43"/>
  <c r="AH66" i="43"/>
  <c r="W66" i="43"/>
  <c r="R66" i="43" s="1"/>
  <c r="S66" i="43"/>
  <c r="AL65" i="43"/>
  <c r="AK65" i="43"/>
  <c r="AJ65" i="43"/>
  <c r="AI65" i="43"/>
  <c r="AH65" i="43"/>
  <c r="W65" i="43"/>
  <c r="R65" i="43" s="1"/>
  <c r="AL64" i="43"/>
  <c r="AK64" i="43"/>
  <c r="AJ64" i="43"/>
  <c r="AI64" i="43"/>
  <c r="AH64" i="43"/>
  <c r="W64" i="43"/>
  <c r="R64" i="43" s="1"/>
  <c r="AL63" i="43"/>
  <c r="AK63" i="43"/>
  <c r="AJ63" i="43"/>
  <c r="AI63" i="43"/>
  <c r="AH63" i="43"/>
  <c r="W63" i="43"/>
  <c r="R63" i="43" s="1"/>
  <c r="T63" i="43"/>
  <c r="AL62" i="43"/>
  <c r="AK62" i="43"/>
  <c r="AJ62" i="43"/>
  <c r="AI62" i="43"/>
  <c r="AH62" i="43"/>
  <c r="W62" i="43"/>
  <c r="R62" i="43" s="1"/>
  <c r="T62" i="43"/>
  <c r="S62" i="43"/>
  <c r="AL61" i="43"/>
  <c r="AK61" i="43"/>
  <c r="AJ61" i="43"/>
  <c r="AI61" i="43"/>
  <c r="AH61" i="43"/>
  <c r="W61" i="43"/>
  <c r="R61" i="43" s="1"/>
  <c r="AL60" i="43"/>
  <c r="AK60" i="43"/>
  <c r="AJ60" i="43"/>
  <c r="AI60" i="43"/>
  <c r="AH60" i="43"/>
  <c r="W60" i="43"/>
  <c r="R60" i="43" s="1"/>
  <c r="S60" i="43"/>
  <c r="AL59" i="43"/>
  <c r="AK59" i="43"/>
  <c r="AJ59" i="43"/>
  <c r="AI59" i="43"/>
  <c r="AH59" i="43"/>
  <c r="W59" i="43"/>
  <c r="R59" i="43" s="1"/>
  <c r="AL58" i="43"/>
  <c r="AK58" i="43"/>
  <c r="AJ58" i="43"/>
  <c r="AI58" i="43"/>
  <c r="AH58" i="43"/>
  <c r="W58" i="43"/>
  <c r="R58" i="43" s="1"/>
  <c r="T58" i="43"/>
  <c r="S58" i="43"/>
  <c r="AL57" i="43"/>
  <c r="AK57" i="43"/>
  <c r="AJ57" i="43"/>
  <c r="AI57" i="43"/>
  <c r="AH57" i="43"/>
  <c r="W57" i="43"/>
  <c r="R57" i="43" s="1"/>
  <c r="AL56" i="43"/>
  <c r="AK56" i="43"/>
  <c r="AJ56" i="43"/>
  <c r="AI56" i="43"/>
  <c r="AH56" i="43"/>
  <c r="W56" i="43"/>
  <c r="R56" i="43" s="1"/>
  <c r="S56" i="43"/>
  <c r="AL55" i="43"/>
  <c r="AK55" i="43"/>
  <c r="AJ55" i="43"/>
  <c r="AI55" i="43"/>
  <c r="AH55" i="43"/>
  <c r="W55" i="43"/>
  <c r="R55" i="43" s="1"/>
  <c r="AL54" i="43"/>
  <c r="AK54" i="43"/>
  <c r="AJ54" i="43"/>
  <c r="AI54" i="43"/>
  <c r="AH54" i="43"/>
  <c r="W54" i="43"/>
  <c r="R54" i="43" s="1"/>
  <c r="AL53" i="43"/>
  <c r="AK53" i="43"/>
  <c r="AJ53" i="43"/>
  <c r="AI53" i="43"/>
  <c r="AH53" i="43"/>
  <c r="W53" i="43"/>
  <c r="R53" i="43" s="1"/>
  <c r="AL52" i="43"/>
  <c r="AK52" i="43"/>
  <c r="AJ52" i="43"/>
  <c r="AI52" i="43"/>
  <c r="AH52" i="43"/>
  <c r="W52" i="43"/>
  <c r="R52" i="43" s="1"/>
  <c r="T52" i="43"/>
  <c r="S52" i="43"/>
  <c r="AL51" i="43"/>
  <c r="AK51" i="43"/>
  <c r="AJ51" i="43"/>
  <c r="AI51" i="43"/>
  <c r="AH51" i="43"/>
  <c r="W51" i="43"/>
  <c r="R51" i="43" s="1"/>
  <c r="AL50" i="43"/>
  <c r="AK50" i="43"/>
  <c r="AJ50" i="43"/>
  <c r="AI50" i="43"/>
  <c r="AH50" i="43"/>
  <c r="W50" i="43"/>
  <c r="R50" i="43" s="1"/>
  <c r="T50" i="43"/>
  <c r="S50" i="43"/>
  <c r="AL49" i="43"/>
  <c r="AK49" i="43"/>
  <c r="AJ49" i="43"/>
  <c r="AI49" i="43"/>
  <c r="AH49" i="43"/>
  <c r="W49" i="43"/>
  <c r="R49" i="43" s="1"/>
  <c r="AL48" i="43"/>
  <c r="AK48" i="43"/>
  <c r="AJ48" i="43"/>
  <c r="AI48" i="43"/>
  <c r="AH48" i="43"/>
  <c r="W48" i="43"/>
  <c r="R48" i="43" s="1"/>
  <c r="AL47" i="43"/>
  <c r="AK47" i="43"/>
  <c r="AJ47" i="43"/>
  <c r="AI47" i="43"/>
  <c r="AH47" i="43"/>
  <c r="W47" i="43"/>
  <c r="R47" i="43" s="1"/>
  <c r="AL46" i="43"/>
  <c r="AK46" i="43"/>
  <c r="AJ46" i="43"/>
  <c r="AI46" i="43"/>
  <c r="AH46" i="43"/>
  <c r="W46" i="43"/>
  <c r="R46" i="43" s="1"/>
  <c r="T46" i="43"/>
  <c r="S46" i="43"/>
  <c r="AL45" i="43"/>
  <c r="AK45" i="43"/>
  <c r="AJ45" i="43"/>
  <c r="AI45" i="43"/>
  <c r="AH45" i="43"/>
  <c r="W45" i="43"/>
  <c r="R45" i="43" s="1"/>
  <c r="AL44" i="43"/>
  <c r="AK44" i="43"/>
  <c r="AJ44" i="43"/>
  <c r="AI44" i="43"/>
  <c r="AH44" i="43"/>
  <c r="W44" i="43"/>
  <c r="R44" i="43" s="1"/>
  <c r="T44" i="43"/>
  <c r="S44" i="43"/>
  <c r="AL43" i="43"/>
  <c r="AK43" i="43"/>
  <c r="AJ43" i="43"/>
  <c r="AI43" i="43"/>
  <c r="AH43" i="43"/>
  <c r="W43" i="43"/>
  <c r="R43" i="43" s="1"/>
  <c r="T43" i="43"/>
  <c r="AL42" i="43"/>
  <c r="AK42" i="43"/>
  <c r="AJ42" i="43"/>
  <c r="AI42" i="43"/>
  <c r="AH42" i="43"/>
  <c r="W42" i="43"/>
  <c r="S42" i="43" s="1"/>
  <c r="AL41" i="43"/>
  <c r="AK41" i="43"/>
  <c r="AJ41" i="43"/>
  <c r="AI41" i="43"/>
  <c r="AH41" i="43"/>
  <c r="W41" i="43"/>
  <c r="R41" i="43" s="1"/>
  <c r="AL40" i="43"/>
  <c r="AK40" i="43"/>
  <c r="AJ40" i="43"/>
  <c r="AI40" i="43"/>
  <c r="AH40" i="43"/>
  <c r="W40" i="43"/>
  <c r="S40" i="43" s="1"/>
  <c r="AL39" i="43"/>
  <c r="AK39" i="43"/>
  <c r="AJ39" i="43"/>
  <c r="AI39" i="43"/>
  <c r="AH39" i="43"/>
  <c r="W39" i="43"/>
  <c r="R39" i="43" s="1"/>
  <c r="AL38" i="43"/>
  <c r="AK38" i="43"/>
  <c r="AJ38" i="43"/>
  <c r="AI38" i="43"/>
  <c r="AH38" i="43"/>
  <c r="W38" i="43"/>
  <c r="T38" i="43" s="1"/>
  <c r="S38" i="43"/>
  <c r="AL37" i="43"/>
  <c r="AK37" i="43"/>
  <c r="AJ37" i="43"/>
  <c r="AI37" i="43"/>
  <c r="AH37" i="43"/>
  <c r="W37" i="43"/>
  <c r="R37" i="43" s="1"/>
  <c r="S37" i="43"/>
  <c r="AL36" i="43"/>
  <c r="AK36" i="43"/>
  <c r="AJ36" i="43"/>
  <c r="AI36" i="43"/>
  <c r="AH36" i="43"/>
  <c r="W36" i="43"/>
  <c r="R36" i="43" s="1"/>
  <c r="T36" i="43"/>
  <c r="S36" i="43"/>
  <c r="AL35" i="43"/>
  <c r="AK35" i="43"/>
  <c r="AJ35" i="43"/>
  <c r="AI35" i="43"/>
  <c r="AH35" i="43"/>
  <c r="W35" i="43"/>
  <c r="R35" i="43" s="1"/>
  <c r="T35" i="43"/>
  <c r="S35" i="43"/>
  <c r="AL34" i="43"/>
  <c r="AK34" i="43"/>
  <c r="AJ34" i="43"/>
  <c r="AI34" i="43"/>
  <c r="AH34" i="43"/>
  <c r="W34" i="43"/>
  <c r="T34" i="43" s="1"/>
  <c r="S34" i="43"/>
  <c r="AL33" i="43"/>
  <c r="AK33" i="43"/>
  <c r="AJ33" i="43"/>
  <c r="AI33" i="43"/>
  <c r="AH33" i="43"/>
  <c r="W33" i="43"/>
  <c r="R33" i="43" s="1"/>
  <c r="AL32" i="43"/>
  <c r="AK32" i="43"/>
  <c r="AJ32" i="43"/>
  <c r="AI32" i="43"/>
  <c r="AH32" i="43"/>
  <c r="W32" i="43"/>
  <c r="T32" i="43" s="1"/>
  <c r="S32" i="43"/>
  <c r="AL31" i="43"/>
  <c r="AK31" i="43"/>
  <c r="AJ31" i="43"/>
  <c r="AI31" i="43"/>
  <c r="AH31" i="43"/>
  <c r="W31" i="43"/>
  <c r="R31" i="43" s="1"/>
  <c r="AL30" i="43"/>
  <c r="AK30" i="43"/>
  <c r="AJ30" i="43"/>
  <c r="AI30" i="43"/>
  <c r="AH30" i="43"/>
  <c r="W30" i="43"/>
  <c r="R30" i="43" s="1"/>
  <c r="T30" i="43"/>
  <c r="S30" i="43"/>
  <c r="AL29" i="43"/>
  <c r="AK29" i="43"/>
  <c r="AJ29" i="43"/>
  <c r="AI29" i="43"/>
  <c r="AH29" i="43"/>
  <c r="W29" i="43"/>
  <c r="R29" i="43" s="1"/>
  <c r="T29" i="43"/>
  <c r="S29" i="43"/>
  <c r="AL28" i="43"/>
  <c r="AK28" i="43"/>
  <c r="AJ28" i="43"/>
  <c r="AI28" i="43"/>
  <c r="AH28" i="43"/>
  <c r="W28" i="43"/>
  <c r="R28" i="43" s="1"/>
  <c r="T28" i="43"/>
  <c r="S28" i="43"/>
  <c r="AL27" i="43"/>
  <c r="AK27" i="43"/>
  <c r="AJ27" i="43"/>
  <c r="AI27" i="43"/>
  <c r="AH27" i="43"/>
  <c r="W27" i="43"/>
  <c r="T27" i="43" s="1"/>
  <c r="AL26" i="43"/>
  <c r="AK26" i="43"/>
  <c r="AJ26" i="43"/>
  <c r="AI26" i="43"/>
  <c r="AH26" i="43"/>
  <c r="W26" i="43"/>
  <c r="R26" i="43" s="1"/>
  <c r="S26" i="43"/>
  <c r="AL25" i="43"/>
  <c r="AK25" i="43"/>
  <c r="AJ25" i="43"/>
  <c r="AI25" i="43"/>
  <c r="AH25" i="43"/>
  <c r="W25" i="43"/>
  <c r="R25" i="43" s="1"/>
  <c r="S25" i="43"/>
  <c r="AL24" i="43"/>
  <c r="AK24" i="43"/>
  <c r="AJ24" i="43"/>
  <c r="AI24" i="43"/>
  <c r="AH24" i="43"/>
  <c r="W24" i="43"/>
  <c r="R24" i="43" s="1"/>
  <c r="S24" i="43"/>
  <c r="AL23" i="43"/>
  <c r="AK23" i="43"/>
  <c r="AJ23" i="43"/>
  <c r="AI23" i="43"/>
  <c r="AH23" i="43"/>
  <c r="W23" i="43"/>
  <c r="R23" i="43" s="1"/>
  <c r="T23" i="43"/>
  <c r="S23" i="43"/>
  <c r="AL22" i="43"/>
  <c r="AK22" i="43"/>
  <c r="AJ22" i="43"/>
  <c r="AI22" i="43"/>
  <c r="AH22" i="43"/>
  <c r="W22" i="43"/>
  <c r="R22" i="43" s="1"/>
  <c r="S22" i="43"/>
  <c r="AL21" i="43"/>
  <c r="AK21" i="43"/>
  <c r="AJ21" i="43"/>
  <c r="AI21" i="43"/>
  <c r="AH21" i="43"/>
  <c r="W21" i="43"/>
  <c r="R21" i="43" s="1"/>
  <c r="S21" i="43"/>
  <c r="AL20" i="43"/>
  <c r="AK20" i="43"/>
  <c r="AJ20" i="43"/>
  <c r="AI20" i="43"/>
  <c r="AH20" i="43"/>
  <c r="W20" i="43"/>
  <c r="R20" i="43" s="1"/>
  <c r="T20" i="43"/>
  <c r="S20" i="43"/>
  <c r="AL19" i="43"/>
  <c r="AK19" i="43"/>
  <c r="AJ19" i="43"/>
  <c r="AI19" i="43"/>
  <c r="AH19" i="43"/>
  <c r="W19" i="43"/>
  <c r="R19" i="43" s="1"/>
  <c r="T19" i="43"/>
  <c r="S19" i="43"/>
  <c r="AL18" i="43"/>
  <c r="AK18" i="43"/>
  <c r="AJ18" i="43"/>
  <c r="AI18" i="43"/>
  <c r="AH18" i="43"/>
  <c r="W18" i="43"/>
  <c r="T18" i="43" s="1"/>
  <c r="AL17" i="43"/>
  <c r="AK17" i="43"/>
  <c r="AJ17" i="43"/>
  <c r="AI17" i="43"/>
  <c r="AH17" i="43"/>
  <c r="W17" i="43"/>
  <c r="R17" i="43" s="1"/>
  <c r="T17" i="43"/>
  <c r="S17" i="43"/>
  <c r="AL16" i="43"/>
  <c r="AK16" i="43"/>
  <c r="AJ16" i="43"/>
  <c r="AI16" i="43"/>
  <c r="AH16" i="43"/>
  <c r="W16" i="43"/>
  <c r="T16" i="43" s="1"/>
  <c r="AL15" i="43"/>
  <c r="AK15" i="43"/>
  <c r="AJ15" i="43"/>
  <c r="AI15" i="43"/>
  <c r="AH15" i="43"/>
  <c r="W15" i="43"/>
  <c r="R15" i="43" s="1"/>
  <c r="S15" i="43"/>
  <c r="AL14" i="43"/>
  <c r="AK14" i="43"/>
  <c r="AJ14" i="43"/>
  <c r="AI14" i="43"/>
  <c r="AH14" i="43"/>
  <c r="W14" i="43"/>
  <c r="R14" i="43" s="1"/>
  <c r="S14" i="43"/>
  <c r="AL13" i="43"/>
  <c r="AK13" i="43"/>
  <c r="AJ13" i="43"/>
  <c r="AI13" i="43"/>
  <c r="AH13" i="43"/>
  <c r="W13" i="43"/>
  <c r="T13" i="43" s="1"/>
  <c r="AL12" i="43"/>
  <c r="AK12" i="43"/>
  <c r="AJ12" i="43"/>
  <c r="AI12" i="43"/>
  <c r="AH12" i="43"/>
  <c r="W12" i="43"/>
  <c r="R12" i="43" s="1"/>
  <c r="AL11" i="43"/>
  <c r="AK11" i="43"/>
  <c r="AJ11" i="43"/>
  <c r="AI11" i="43"/>
  <c r="AH11" i="43"/>
  <c r="W11" i="43"/>
  <c r="R11" i="43" s="1"/>
  <c r="T11" i="43"/>
  <c r="S11" i="43"/>
  <c r="AL10" i="43"/>
  <c r="AK10" i="43"/>
  <c r="AJ10" i="43"/>
  <c r="AI10" i="43"/>
  <c r="AH10" i="43"/>
  <c r="W10" i="43"/>
  <c r="T10" i="43" s="1"/>
  <c r="AL9" i="43"/>
  <c r="AK9" i="43"/>
  <c r="AJ9" i="43"/>
  <c r="AI9" i="43"/>
  <c r="AH9" i="43"/>
  <c r="W9" i="43"/>
  <c r="R9" i="43" s="1"/>
  <c r="T9" i="43"/>
  <c r="S9" i="43"/>
  <c r="AL8" i="43"/>
  <c r="AK8" i="43"/>
  <c r="AJ8" i="43"/>
  <c r="AI8" i="43"/>
  <c r="AH8" i="43"/>
  <c r="W8" i="43"/>
  <c r="R8" i="43" s="1"/>
  <c r="S8" i="43"/>
  <c r="AL7" i="43"/>
  <c r="AK7" i="43"/>
  <c r="AJ7" i="43"/>
  <c r="AI7" i="43"/>
  <c r="AH7" i="43"/>
  <c r="W7" i="43"/>
  <c r="R7" i="43" s="1"/>
  <c r="S7" i="43"/>
  <c r="AL6" i="43"/>
  <c r="AK6" i="43"/>
  <c r="AJ6" i="43"/>
  <c r="AI6" i="43"/>
  <c r="AH6" i="43"/>
  <c r="W6" i="43"/>
  <c r="R6" i="43" s="1"/>
  <c r="S6" i="43"/>
  <c r="AL5" i="43"/>
  <c r="AK5" i="43"/>
  <c r="AJ5" i="43"/>
  <c r="AI5" i="43"/>
  <c r="AH5" i="43"/>
  <c r="W5" i="43"/>
  <c r="R5" i="43" s="1"/>
  <c r="T5" i="43"/>
  <c r="S5" i="43"/>
  <c r="P5" i="43"/>
  <c r="X5" i="43" s="1"/>
  <c r="X208" i="42"/>
  <c r="X207" i="42"/>
  <c r="AL107" i="42"/>
  <c r="AK107" i="42"/>
  <c r="AJ107" i="42"/>
  <c r="AI107" i="42"/>
  <c r="AH107" i="42"/>
  <c r="W107" i="42"/>
  <c r="T107" i="42" s="1"/>
  <c r="AL106" i="42"/>
  <c r="AK106" i="42"/>
  <c r="AJ106" i="42"/>
  <c r="AI106" i="42"/>
  <c r="AH106" i="42"/>
  <c r="W106" i="42"/>
  <c r="R106" i="42" s="1"/>
  <c r="S106" i="42"/>
  <c r="AL105" i="42"/>
  <c r="AK105" i="42"/>
  <c r="AJ105" i="42"/>
  <c r="AI105" i="42"/>
  <c r="AH105" i="42"/>
  <c r="W105" i="42"/>
  <c r="R105" i="42" s="1"/>
  <c r="S105" i="42"/>
  <c r="AL104" i="42"/>
  <c r="AK104" i="42"/>
  <c r="AJ104" i="42"/>
  <c r="AI104" i="42"/>
  <c r="AH104" i="42"/>
  <c r="W104" i="42"/>
  <c r="S104" i="42" s="1"/>
  <c r="U104" i="42" s="1"/>
  <c r="AL103" i="42"/>
  <c r="AK103" i="42"/>
  <c r="AJ103" i="42"/>
  <c r="AI103" i="42"/>
  <c r="AH103" i="42"/>
  <c r="W103" i="42"/>
  <c r="R103" i="42" s="1"/>
  <c r="T103" i="42"/>
  <c r="S103" i="42"/>
  <c r="U103" i="42" s="1"/>
  <c r="AL102" i="42"/>
  <c r="AK102" i="42"/>
  <c r="AJ102" i="42"/>
  <c r="AI102" i="42"/>
  <c r="AH102" i="42"/>
  <c r="W102" i="42"/>
  <c r="T102" i="42" s="1"/>
  <c r="AL101" i="42"/>
  <c r="AK101" i="42"/>
  <c r="AJ101" i="42"/>
  <c r="AI101" i="42"/>
  <c r="AH101" i="42"/>
  <c r="W101" i="42"/>
  <c r="R101" i="42" s="1"/>
  <c r="T101" i="42"/>
  <c r="S101" i="42"/>
  <c r="U101" i="42" s="1"/>
  <c r="AL100" i="42"/>
  <c r="AK100" i="42"/>
  <c r="AJ100" i="42"/>
  <c r="AI100" i="42"/>
  <c r="AH100" i="42"/>
  <c r="W100" i="42"/>
  <c r="R100" i="42" s="1"/>
  <c r="T100" i="42"/>
  <c r="S100" i="42"/>
  <c r="U100" i="42" s="1"/>
  <c r="AL99" i="42"/>
  <c r="AK99" i="42"/>
  <c r="AJ99" i="42"/>
  <c r="AI99" i="42"/>
  <c r="AH99" i="42"/>
  <c r="W99" i="42"/>
  <c r="R99" i="42" s="1"/>
  <c r="T99" i="42"/>
  <c r="S99" i="42"/>
  <c r="U99" i="42" s="1"/>
  <c r="AL98" i="42"/>
  <c r="AK98" i="42"/>
  <c r="AJ98" i="42"/>
  <c r="AI98" i="42"/>
  <c r="AH98" i="42"/>
  <c r="W98" i="42"/>
  <c r="R98" i="42" s="1"/>
  <c r="S98" i="42"/>
  <c r="AL97" i="42"/>
  <c r="AK97" i="42"/>
  <c r="AJ97" i="42"/>
  <c r="AI97" i="42"/>
  <c r="AH97" i="42"/>
  <c r="W97" i="42"/>
  <c r="R97" i="42" s="1"/>
  <c r="T97" i="42"/>
  <c r="S97" i="42"/>
  <c r="U97" i="42" s="1"/>
  <c r="AL96" i="42"/>
  <c r="AK96" i="42"/>
  <c r="AJ96" i="42"/>
  <c r="AI96" i="42"/>
  <c r="AH96" i="42"/>
  <c r="W96" i="42"/>
  <c r="R96" i="42" s="1"/>
  <c r="T96" i="42"/>
  <c r="S96" i="42"/>
  <c r="U96" i="42" s="1"/>
  <c r="AL95" i="42"/>
  <c r="AK95" i="42"/>
  <c r="AJ95" i="42"/>
  <c r="AI95" i="42"/>
  <c r="AH95" i="42"/>
  <c r="W95" i="42"/>
  <c r="R95" i="42" s="1"/>
  <c r="T95" i="42"/>
  <c r="S95" i="42"/>
  <c r="U95" i="42" s="1"/>
  <c r="AL94" i="42"/>
  <c r="AK94" i="42"/>
  <c r="AJ94" i="42"/>
  <c r="AI94" i="42"/>
  <c r="AH94" i="42"/>
  <c r="W94" i="42"/>
  <c r="S94" i="42"/>
  <c r="AL93" i="42"/>
  <c r="AK93" i="42"/>
  <c r="AJ93" i="42"/>
  <c r="AI93" i="42"/>
  <c r="AH93" i="42"/>
  <c r="W93" i="42"/>
  <c r="S93" i="42" s="1"/>
  <c r="U93" i="42" s="1"/>
  <c r="AL92" i="42"/>
  <c r="AK92" i="42"/>
  <c r="AJ92" i="42"/>
  <c r="AI92" i="42"/>
  <c r="AH92" i="42"/>
  <c r="W92" i="42"/>
  <c r="R92" i="42" s="1"/>
  <c r="T92" i="42"/>
  <c r="S92" i="42"/>
  <c r="U92" i="42" s="1"/>
  <c r="AL91" i="42"/>
  <c r="AK91" i="42"/>
  <c r="AJ91" i="42"/>
  <c r="AI91" i="42"/>
  <c r="AH91" i="42"/>
  <c r="W91" i="42"/>
  <c r="R91" i="42" s="1"/>
  <c r="S91" i="42"/>
  <c r="AL90" i="42"/>
  <c r="AK90" i="42"/>
  <c r="AJ90" i="42"/>
  <c r="AI90" i="42"/>
  <c r="AH90" i="42"/>
  <c r="W90" i="42"/>
  <c r="R90" i="42" s="1"/>
  <c r="S90" i="42"/>
  <c r="AL89" i="42"/>
  <c r="AK89" i="42"/>
  <c r="AJ89" i="42"/>
  <c r="AI89" i="42"/>
  <c r="AH89" i="42"/>
  <c r="W89" i="42"/>
  <c r="R89" i="42" s="1"/>
  <c r="AL88" i="42"/>
  <c r="AK88" i="42"/>
  <c r="AJ88" i="42"/>
  <c r="AI88" i="42"/>
  <c r="AH88" i="42"/>
  <c r="W88" i="42"/>
  <c r="S88" i="42"/>
  <c r="AL87" i="42"/>
  <c r="AK87" i="42"/>
  <c r="AJ87" i="42"/>
  <c r="AI87" i="42"/>
  <c r="AH87" i="42"/>
  <c r="W87" i="42"/>
  <c r="R87" i="42" s="1"/>
  <c r="S87" i="42"/>
  <c r="AL86" i="42"/>
  <c r="AK86" i="42"/>
  <c r="AJ86" i="42"/>
  <c r="AI86" i="42"/>
  <c r="AH86" i="42"/>
  <c r="W86" i="42"/>
  <c r="S86" i="42" s="1"/>
  <c r="U86" i="42" s="1"/>
  <c r="AL85" i="42"/>
  <c r="AK85" i="42"/>
  <c r="AJ85" i="42"/>
  <c r="AI85" i="42"/>
  <c r="AH85" i="42"/>
  <c r="W85" i="42"/>
  <c r="R85" i="42" s="1"/>
  <c r="T85" i="42"/>
  <c r="S85" i="42"/>
  <c r="U85" i="42" s="1"/>
  <c r="AL84" i="42"/>
  <c r="AK84" i="42"/>
  <c r="AJ84" i="42"/>
  <c r="AI84" i="42"/>
  <c r="AH84" i="42"/>
  <c r="W84" i="42"/>
  <c r="R84" i="42" s="1"/>
  <c r="S84" i="42"/>
  <c r="AL83" i="42"/>
  <c r="AK83" i="42"/>
  <c r="AJ83" i="42"/>
  <c r="AI83" i="42"/>
  <c r="AH83" i="42"/>
  <c r="W83" i="42"/>
  <c r="R83" i="42" s="1"/>
  <c r="T83" i="42"/>
  <c r="S83" i="42"/>
  <c r="AL82" i="42"/>
  <c r="AK82" i="42"/>
  <c r="AJ82" i="42"/>
  <c r="AI82" i="42"/>
  <c r="AH82" i="42"/>
  <c r="W82" i="42"/>
  <c r="R82" i="42" s="1"/>
  <c r="T82" i="42"/>
  <c r="S82" i="42"/>
  <c r="U82" i="42" s="1"/>
  <c r="AL81" i="42"/>
  <c r="AK81" i="42"/>
  <c r="AJ81" i="42"/>
  <c r="AI81" i="42"/>
  <c r="AH81" i="42"/>
  <c r="W81" i="42"/>
  <c r="R81" i="42" s="1"/>
  <c r="S81" i="42"/>
  <c r="AL80" i="42"/>
  <c r="AK80" i="42"/>
  <c r="AJ80" i="42"/>
  <c r="AI80" i="42"/>
  <c r="AH80" i="42"/>
  <c r="W80" i="42"/>
  <c r="R80" i="42" s="1"/>
  <c r="T80" i="42"/>
  <c r="S80" i="42"/>
  <c r="AL79" i="42"/>
  <c r="AK79" i="42"/>
  <c r="AJ79" i="42"/>
  <c r="AI79" i="42"/>
  <c r="AH79" i="42"/>
  <c r="W79" i="42"/>
  <c r="R79" i="42" s="1"/>
  <c r="T79" i="42"/>
  <c r="S79" i="42"/>
  <c r="U79" i="42" s="1"/>
  <c r="AL78" i="42"/>
  <c r="AK78" i="42"/>
  <c r="AJ78" i="42"/>
  <c r="AI78" i="42"/>
  <c r="AH78" i="42"/>
  <c r="W78" i="42"/>
  <c r="S78" i="42" s="1"/>
  <c r="U78" i="42" s="1"/>
  <c r="T78" i="42"/>
  <c r="R78" i="42"/>
  <c r="AL77" i="42"/>
  <c r="AK77" i="42"/>
  <c r="AJ77" i="42"/>
  <c r="AI77" i="42"/>
  <c r="AH77" i="42"/>
  <c r="W77" i="42"/>
  <c r="R77" i="42" s="1"/>
  <c r="T77" i="42"/>
  <c r="S77" i="42"/>
  <c r="AL76" i="42"/>
  <c r="AK76" i="42"/>
  <c r="AJ76" i="42"/>
  <c r="AI76" i="42"/>
  <c r="AH76" i="42"/>
  <c r="W76" i="42"/>
  <c r="R76" i="42" s="1"/>
  <c r="T76" i="42"/>
  <c r="S76" i="42"/>
  <c r="U76" i="42" s="1"/>
  <c r="AL75" i="42"/>
  <c r="AK75" i="42"/>
  <c r="AJ75" i="42"/>
  <c r="AI75" i="42"/>
  <c r="AH75" i="42"/>
  <c r="W75" i="42"/>
  <c r="R75" i="42" s="1"/>
  <c r="S75" i="42"/>
  <c r="AL74" i="42"/>
  <c r="AK74" i="42"/>
  <c r="AJ74" i="42"/>
  <c r="AI74" i="42"/>
  <c r="AH74" i="42"/>
  <c r="W74" i="42"/>
  <c r="S74" i="42" s="1"/>
  <c r="AL73" i="42"/>
  <c r="AK73" i="42"/>
  <c r="AJ73" i="42"/>
  <c r="AI73" i="42"/>
  <c r="AH73" i="42"/>
  <c r="W73" i="42"/>
  <c r="R73" i="42" s="1"/>
  <c r="AL72" i="42"/>
  <c r="AK72" i="42"/>
  <c r="AJ72" i="42"/>
  <c r="AI72" i="42"/>
  <c r="AH72" i="42"/>
  <c r="W72" i="42"/>
  <c r="R72" i="42" s="1"/>
  <c r="T72" i="42"/>
  <c r="S72" i="42"/>
  <c r="U72" i="42" s="1"/>
  <c r="AL71" i="42"/>
  <c r="AK71" i="42"/>
  <c r="AJ71" i="42"/>
  <c r="AI71" i="42"/>
  <c r="AH71" i="42"/>
  <c r="W71" i="42"/>
  <c r="R71" i="42" s="1"/>
  <c r="S71" i="42"/>
  <c r="U71" i="42" s="1"/>
  <c r="AL70" i="42"/>
  <c r="AK70" i="42"/>
  <c r="AJ70" i="42"/>
  <c r="AI70" i="42"/>
  <c r="AH70" i="42"/>
  <c r="W70" i="42"/>
  <c r="R70" i="42" s="1"/>
  <c r="T70" i="42"/>
  <c r="S70" i="42"/>
  <c r="U70" i="42" s="1"/>
  <c r="AL69" i="42"/>
  <c r="AK69" i="42"/>
  <c r="AJ69" i="42"/>
  <c r="AI69" i="42"/>
  <c r="AH69" i="42"/>
  <c r="W69" i="42"/>
  <c r="R69" i="42" s="1"/>
  <c r="AL68" i="42"/>
  <c r="AK68" i="42"/>
  <c r="AJ68" i="42"/>
  <c r="AI68" i="42"/>
  <c r="AH68" i="42"/>
  <c r="W68" i="42"/>
  <c r="R68" i="42" s="1"/>
  <c r="T68" i="42"/>
  <c r="S68" i="42"/>
  <c r="U68" i="42" s="1"/>
  <c r="AL67" i="42"/>
  <c r="AK67" i="42"/>
  <c r="AJ67" i="42"/>
  <c r="AI67" i="42"/>
  <c r="AH67" i="42"/>
  <c r="W67" i="42"/>
  <c r="R67" i="42" s="1"/>
  <c r="S67" i="42"/>
  <c r="AL66" i="42"/>
  <c r="AK66" i="42"/>
  <c r="AJ66" i="42"/>
  <c r="AI66" i="42"/>
  <c r="AH66" i="42"/>
  <c r="W66" i="42"/>
  <c r="S66" i="42" s="1"/>
  <c r="AL65" i="42"/>
  <c r="AK65" i="42"/>
  <c r="AJ65" i="42"/>
  <c r="AI65" i="42"/>
  <c r="AH65" i="42"/>
  <c r="W65" i="42"/>
  <c r="R65" i="42" s="1"/>
  <c r="T65" i="42"/>
  <c r="S65" i="42"/>
  <c r="U65" i="42" s="1"/>
  <c r="AL64" i="42"/>
  <c r="AK64" i="42"/>
  <c r="AJ64" i="42"/>
  <c r="AI64" i="42"/>
  <c r="AH64" i="42"/>
  <c r="W64" i="42"/>
  <c r="S64" i="42" s="1"/>
  <c r="U64" i="42" s="1"/>
  <c r="AL63" i="42"/>
  <c r="AK63" i="42"/>
  <c r="AJ63" i="42"/>
  <c r="AI63" i="42"/>
  <c r="AH63" i="42"/>
  <c r="W63" i="42"/>
  <c r="R63" i="42" s="1"/>
  <c r="T63" i="42"/>
  <c r="S63" i="42"/>
  <c r="U63" i="42" s="1"/>
  <c r="AL62" i="42"/>
  <c r="AK62" i="42"/>
  <c r="AJ62" i="42"/>
  <c r="AI62" i="42"/>
  <c r="AH62" i="42"/>
  <c r="W62" i="42"/>
  <c r="R62" i="42" s="1"/>
  <c r="T62" i="42"/>
  <c r="S62" i="42"/>
  <c r="U62" i="42" s="1"/>
  <c r="AL61" i="42"/>
  <c r="AK61" i="42"/>
  <c r="AJ61" i="42"/>
  <c r="AI61" i="42"/>
  <c r="AH61" i="42"/>
  <c r="W61" i="42"/>
  <c r="R61" i="42" s="1"/>
  <c r="T61" i="42"/>
  <c r="S61" i="42"/>
  <c r="U61" i="42" s="1"/>
  <c r="AL60" i="42"/>
  <c r="AK60" i="42"/>
  <c r="AJ60" i="42"/>
  <c r="AI60" i="42"/>
  <c r="AH60" i="42"/>
  <c r="W60" i="42"/>
  <c r="S60" i="42"/>
  <c r="AL59" i="42"/>
  <c r="AK59" i="42"/>
  <c r="AJ59" i="42"/>
  <c r="AI59" i="42"/>
  <c r="AH59" i="42"/>
  <c r="W59" i="42"/>
  <c r="S59" i="42" s="1"/>
  <c r="U59" i="42" s="1"/>
  <c r="AL58" i="42"/>
  <c r="AK58" i="42"/>
  <c r="AJ58" i="42"/>
  <c r="AI58" i="42"/>
  <c r="AH58" i="42"/>
  <c r="W58" i="42"/>
  <c r="R58" i="42" s="1"/>
  <c r="T58" i="42"/>
  <c r="S58" i="42"/>
  <c r="U58" i="42" s="1"/>
  <c r="AL57" i="42"/>
  <c r="AK57" i="42"/>
  <c r="AJ57" i="42"/>
  <c r="AI57" i="42"/>
  <c r="AH57" i="42"/>
  <c r="W57" i="42"/>
  <c r="S57" i="42" s="1"/>
  <c r="AL56" i="42"/>
  <c r="AK56" i="42"/>
  <c r="AJ56" i="42"/>
  <c r="AI56" i="42"/>
  <c r="AH56" i="42"/>
  <c r="W56" i="42"/>
  <c r="R56" i="42" s="1"/>
  <c r="S56" i="42"/>
  <c r="AL55" i="42"/>
  <c r="AK55" i="42"/>
  <c r="AJ55" i="42"/>
  <c r="AI55" i="42"/>
  <c r="AH55" i="42"/>
  <c r="W55" i="42"/>
  <c r="R55" i="42" s="1"/>
  <c r="S55" i="42"/>
  <c r="AL54" i="42"/>
  <c r="AK54" i="42"/>
  <c r="AJ54" i="42"/>
  <c r="AI54" i="42"/>
  <c r="AH54" i="42"/>
  <c r="W54" i="42"/>
  <c r="R54" i="42" s="1"/>
  <c r="AL53" i="42"/>
  <c r="AK53" i="42"/>
  <c r="AJ53" i="42"/>
  <c r="AI53" i="42"/>
  <c r="AH53" i="42"/>
  <c r="W53" i="42"/>
  <c r="R53" i="42" s="1"/>
  <c r="T53" i="42"/>
  <c r="S53" i="42"/>
  <c r="U53" i="42" s="1"/>
  <c r="AL52" i="42"/>
  <c r="AK52" i="42"/>
  <c r="AJ52" i="42"/>
  <c r="AI52" i="42"/>
  <c r="AH52" i="42"/>
  <c r="W52" i="42"/>
  <c r="R52" i="42" s="1"/>
  <c r="T52" i="42"/>
  <c r="S52" i="42"/>
  <c r="U52" i="42" s="1"/>
  <c r="AL51" i="42"/>
  <c r="AK51" i="42"/>
  <c r="AJ51" i="42"/>
  <c r="AI51" i="42"/>
  <c r="AH51" i="42"/>
  <c r="W51" i="42"/>
  <c r="R51" i="42" s="1"/>
  <c r="T51" i="42"/>
  <c r="S51" i="42"/>
  <c r="U51" i="42" s="1"/>
  <c r="AL50" i="42"/>
  <c r="AK50" i="42"/>
  <c r="AJ50" i="42"/>
  <c r="AI50" i="42"/>
  <c r="AH50" i="42"/>
  <c r="W50" i="42"/>
  <c r="R50" i="42" s="1"/>
  <c r="T50" i="42"/>
  <c r="S50" i="42"/>
  <c r="U50" i="42" s="1"/>
  <c r="AL49" i="42"/>
  <c r="AK49" i="42"/>
  <c r="AJ49" i="42"/>
  <c r="AI49" i="42"/>
  <c r="AH49" i="42"/>
  <c r="W49" i="42"/>
  <c r="R49" i="42" s="1"/>
  <c r="T49" i="42"/>
  <c r="S49" i="42"/>
  <c r="U49" i="42" s="1"/>
  <c r="AL48" i="42"/>
  <c r="AK48" i="42"/>
  <c r="AJ48" i="42"/>
  <c r="AI48" i="42"/>
  <c r="AH48" i="42"/>
  <c r="W48" i="42"/>
  <c r="R48" i="42" s="1"/>
  <c r="AL47" i="42"/>
  <c r="AK47" i="42"/>
  <c r="AJ47" i="42"/>
  <c r="AI47" i="42"/>
  <c r="AH47" i="42"/>
  <c r="W47" i="42"/>
  <c r="R47" i="42" s="1"/>
  <c r="S47" i="42"/>
  <c r="AL46" i="42"/>
  <c r="AK46" i="42"/>
  <c r="AJ46" i="42"/>
  <c r="AI46" i="42"/>
  <c r="AH46" i="42"/>
  <c r="W46" i="42"/>
  <c r="R46" i="42" s="1"/>
  <c r="T46" i="42"/>
  <c r="S46" i="42"/>
  <c r="U46" i="42" s="1"/>
  <c r="AL45" i="42"/>
  <c r="AK45" i="42"/>
  <c r="AJ45" i="42"/>
  <c r="AI45" i="42"/>
  <c r="AH45" i="42"/>
  <c r="W45" i="42"/>
  <c r="R45" i="42" s="1"/>
  <c r="S45" i="42"/>
  <c r="AL44" i="42"/>
  <c r="AK44" i="42"/>
  <c r="AJ44" i="42"/>
  <c r="AI44" i="42"/>
  <c r="AH44" i="42"/>
  <c r="W44" i="42"/>
  <c r="R44" i="42" s="1"/>
  <c r="T44" i="42"/>
  <c r="S44" i="42"/>
  <c r="U44" i="42" s="1"/>
  <c r="AL43" i="42"/>
  <c r="AK43" i="42"/>
  <c r="AJ43" i="42"/>
  <c r="AI43" i="42"/>
  <c r="AH43" i="42"/>
  <c r="W43" i="42"/>
  <c r="R43" i="42" s="1"/>
  <c r="T43" i="42"/>
  <c r="S43" i="42"/>
  <c r="U43" i="42" s="1"/>
  <c r="AL42" i="42"/>
  <c r="AK42" i="42"/>
  <c r="AJ42" i="42"/>
  <c r="AI42" i="42"/>
  <c r="AH42" i="42"/>
  <c r="W42" i="42"/>
  <c r="S42" i="42" s="1"/>
  <c r="U42" i="42" s="1"/>
  <c r="AL41" i="42"/>
  <c r="AK41" i="42"/>
  <c r="AJ41" i="42"/>
  <c r="AI41" i="42"/>
  <c r="AH41" i="42"/>
  <c r="W41" i="42"/>
  <c r="S41" i="42" s="1"/>
  <c r="U41" i="42" s="1"/>
  <c r="AL40" i="42"/>
  <c r="AK40" i="42"/>
  <c r="AJ40" i="42"/>
  <c r="AI40" i="42"/>
  <c r="AH40" i="42"/>
  <c r="W40" i="42"/>
  <c r="S40" i="42" s="1"/>
  <c r="U40" i="42" s="1"/>
  <c r="AL39" i="42"/>
  <c r="AK39" i="42"/>
  <c r="AJ39" i="42"/>
  <c r="AI39" i="42"/>
  <c r="AH39" i="42"/>
  <c r="W39" i="42"/>
  <c r="R39" i="42" s="1"/>
  <c r="S39" i="42"/>
  <c r="AL38" i="42"/>
  <c r="AK38" i="42"/>
  <c r="AJ38" i="42"/>
  <c r="AI38" i="42"/>
  <c r="AH38" i="42"/>
  <c r="W38" i="42"/>
  <c r="S38" i="42" s="1"/>
  <c r="U38" i="42" s="1"/>
  <c r="AL37" i="42"/>
  <c r="AK37" i="42"/>
  <c r="AJ37" i="42"/>
  <c r="AI37" i="42"/>
  <c r="AH37" i="42"/>
  <c r="W37" i="42"/>
  <c r="R37" i="42" s="1"/>
  <c r="T37" i="42"/>
  <c r="S37" i="42"/>
  <c r="U37" i="42" s="1"/>
  <c r="AL36" i="42"/>
  <c r="AK36" i="42"/>
  <c r="AJ36" i="42"/>
  <c r="AI36" i="42"/>
  <c r="AH36" i="42"/>
  <c r="W36" i="42"/>
  <c r="R36" i="42" s="1"/>
  <c r="T36" i="42"/>
  <c r="AL35" i="42"/>
  <c r="AK35" i="42"/>
  <c r="AJ35" i="42"/>
  <c r="AI35" i="42"/>
  <c r="AH35" i="42"/>
  <c r="W35" i="42"/>
  <c r="R35" i="42" s="1"/>
  <c r="AL34" i="42"/>
  <c r="AK34" i="42"/>
  <c r="AJ34" i="42"/>
  <c r="AI34" i="42"/>
  <c r="AH34" i="42"/>
  <c r="W34" i="42"/>
  <c r="S34" i="42" s="1"/>
  <c r="U34" i="42" s="1"/>
  <c r="AL33" i="42"/>
  <c r="AK33" i="42"/>
  <c r="AJ33" i="42"/>
  <c r="AI33" i="42"/>
  <c r="AH33" i="42"/>
  <c r="W33" i="42"/>
  <c r="R33" i="42" s="1"/>
  <c r="T33" i="42"/>
  <c r="AL32" i="42"/>
  <c r="AK32" i="42"/>
  <c r="AJ32" i="42"/>
  <c r="AI32" i="42"/>
  <c r="AH32" i="42"/>
  <c r="W32" i="42"/>
  <c r="S32" i="42" s="1"/>
  <c r="U32" i="42" s="1"/>
  <c r="AL31" i="42"/>
  <c r="AK31" i="42"/>
  <c r="AJ31" i="42"/>
  <c r="AI31" i="42"/>
  <c r="AH31" i="42"/>
  <c r="W31" i="42"/>
  <c r="R31" i="42" s="1"/>
  <c r="T31" i="42"/>
  <c r="S31" i="42"/>
  <c r="U31" i="42" s="1"/>
  <c r="AL30" i="42"/>
  <c r="AK30" i="42"/>
  <c r="AJ30" i="42"/>
  <c r="AI30" i="42"/>
  <c r="AH30" i="42"/>
  <c r="W30" i="42"/>
  <c r="R30" i="42" s="1"/>
  <c r="T30" i="42"/>
  <c r="AL29" i="42"/>
  <c r="AK29" i="42"/>
  <c r="AJ29" i="42"/>
  <c r="AI29" i="42"/>
  <c r="AH29" i="42"/>
  <c r="W29" i="42"/>
  <c r="R29" i="42" s="1"/>
  <c r="T29" i="42"/>
  <c r="S29" i="42"/>
  <c r="AL28" i="42"/>
  <c r="AK28" i="42"/>
  <c r="AJ28" i="42"/>
  <c r="AI28" i="42"/>
  <c r="AH28" i="42"/>
  <c r="W28" i="42"/>
  <c r="R28" i="42" s="1"/>
  <c r="T28" i="42"/>
  <c r="S28" i="42"/>
  <c r="U28" i="42" s="1"/>
  <c r="AL27" i="42"/>
  <c r="AK27" i="42"/>
  <c r="AJ27" i="42"/>
  <c r="AI27" i="42"/>
  <c r="AH27" i="42"/>
  <c r="W27" i="42"/>
  <c r="S27" i="42" s="1"/>
  <c r="U27" i="42" s="1"/>
  <c r="AL26" i="42"/>
  <c r="AK26" i="42"/>
  <c r="AJ26" i="42"/>
  <c r="AI26" i="42"/>
  <c r="AH26" i="42"/>
  <c r="W26" i="42"/>
  <c r="R26" i="42" s="1"/>
  <c r="S26" i="42"/>
  <c r="AL25" i="42"/>
  <c r="AK25" i="42"/>
  <c r="AJ25" i="42"/>
  <c r="AI25" i="42"/>
  <c r="AH25" i="42"/>
  <c r="W25" i="42"/>
  <c r="R25" i="42" s="1"/>
  <c r="AL24" i="42"/>
  <c r="AK24" i="42"/>
  <c r="AJ24" i="42"/>
  <c r="AI24" i="42"/>
  <c r="AH24" i="42"/>
  <c r="W24" i="42"/>
  <c r="R24" i="42" s="1"/>
  <c r="S24" i="42"/>
  <c r="AL23" i="42"/>
  <c r="AK23" i="42"/>
  <c r="AJ23" i="42"/>
  <c r="AI23" i="42"/>
  <c r="AH23" i="42"/>
  <c r="W23" i="42"/>
  <c r="R23" i="42" s="1"/>
  <c r="T23" i="42"/>
  <c r="S23" i="42"/>
  <c r="U23" i="42" s="1"/>
  <c r="AL22" i="42"/>
  <c r="AK22" i="42"/>
  <c r="AJ22" i="42"/>
  <c r="AI22" i="42"/>
  <c r="AH22" i="42"/>
  <c r="W22" i="42"/>
  <c r="R22" i="42" s="1"/>
  <c r="AL21" i="42"/>
  <c r="AK21" i="42"/>
  <c r="AJ21" i="42"/>
  <c r="AI21" i="42"/>
  <c r="AH21" i="42"/>
  <c r="W21" i="42"/>
  <c r="R21" i="42" s="1"/>
  <c r="S21" i="42"/>
  <c r="AL20" i="42"/>
  <c r="AK20" i="42"/>
  <c r="AJ20" i="42"/>
  <c r="AI20" i="42"/>
  <c r="AH20" i="42"/>
  <c r="W20" i="42"/>
  <c r="R20" i="42" s="1"/>
  <c r="T20" i="42"/>
  <c r="S20" i="42"/>
  <c r="U20" i="42" s="1"/>
  <c r="AL19" i="42"/>
  <c r="AK19" i="42"/>
  <c r="AJ19" i="42"/>
  <c r="AI19" i="42"/>
  <c r="AH19" i="42"/>
  <c r="W19" i="42"/>
  <c r="R19" i="42" s="1"/>
  <c r="T19" i="42"/>
  <c r="S19" i="42"/>
  <c r="U19" i="42" s="1"/>
  <c r="AL18" i="42"/>
  <c r="AK18" i="42"/>
  <c r="AJ18" i="42"/>
  <c r="AI18" i="42"/>
  <c r="AH18" i="42"/>
  <c r="W18" i="42"/>
  <c r="R18" i="42" s="1"/>
  <c r="AL17" i="42"/>
  <c r="AK17" i="42"/>
  <c r="AJ17" i="42"/>
  <c r="AI17" i="42"/>
  <c r="AH17" i="42"/>
  <c r="W17" i="42"/>
  <c r="R17" i="42" s="1"/>
  <c r="T17" i="42"/>
  <c r="S17" i="42"/>
  <c r="U17" i="42" s="1"/>
  <c r="AL16" i="42"/>
  <c r="AK16" i="42"/>
  <c r="AJ16" i="42"/>
  <c r="AI16" i="42"/>
  <c r="AH16" i="42"/>
  <c r="W16" i="42"/>
  <c r="T16" i="42" s="1"/>
  <c r="AL15" i="42"/>
  <c r="AK15" i="42"/>
  <c r="AJ15" i="42"/>
  <c r="AI15" i="42"/>
  <c r="AH15" i="42"/>
  <c r="W15" i="42"/>
  <c r="R15" i="42" s="1"/>
  <c r="S15" i="42"/>
  <c r="AL14" i="42"/>
  <c r="AK14" i="42"/>
  <c r="AJ14" i="42"/>
  <c r="AI14" i="42"/>
  <c r="AH14" i="42"/>
  <c r="W14" i="42"/>
  <c r="R14" i="42" s="1"/>
  <c r="S14" i="42"/>
  <c r="AL13" i="42"/>
  <c r="AK13" i="42"/>
  <c r="AJ13" i="42"/>
  <c r="AI13" i="42"/>
  <c r="AH13" i="42"/>
  <c r="W13" i="42"/>
  <c r="T13" i="42" s="1"/>
  <c r="AL12" i="42"/>
  <c r="AK12" i="42"/>
  <c r="AJ12" i="42"/>
  <c r="AI12" i="42"/>
  <c r="AH12" i="42"/>
  <c r="W12" i="42"/>
  <c r="R12" i="42" s="1"/>
  <c r="AL11" i="42"/>
  <c r="AK11" i="42"/>
  <c r="AJ11" i="42"/>
  <c r="AI11" i="42"/>
  <c r="AH11" i="42"/>
  <c r="W11" i="42"/>
  <c r="R11" i="42" s="1"/>
  <c r="T11" i="42"/>
  <c r="AL10" i="42"/>
  <c r="AK10" i="42"/>
  <c r="AJ10" i="42"/>
  <c r="AI10" i="42"/>
  <c r="AH10" i="42"/>
  <c r="W10" i="42"/>
  <c r="R10" i="42" s="1"/>
  <c r="T10" i="42"/>
  <c r="S10" i="42"/>
  <c r="U10" i="42" s="1"/>
  <c r="AL9" i="42"/>
  <c r="AK9" i="42"/>
  <c r="AJ9" i="42"/>
  <c r="AI9" i="42"/>
  <c r="AH9" i="42"/>
  <c r="W9" i="42"/>
  <c r="R9" i="42" s="1"/>
  <c r="T9" i="42"/>
  <c r="S9" i="42"/>
  <c r="U9" i="42" s="1"/>
  <c r="AL8" i="42"/>
  <c r="AK8" i="42"/>
  <c r="AJ8" i="42"/>
  <c r="AI8" i="42"/>
  <c r="AH8" i="42"/>
  <c r="W8" i="42"/>
  <c r="R8" i="42" s="1"/>
  <c r="S8" i="42"/>
  <c r="AL7" i="42"/>
  <c r="AK7" i="42"/>
  <c r="AJ7" i="42"/>
  <c r="AI7" i="42"/>
  <c r="AH7" i="42"/>
  <c r="W7" i="42"/>
  <c r="R7" i="42" s="1"/>
  <c r="S7" i="42"/>
  <c r="AL6" i="42"/>
  <c r="AK6" i="42"/>
  <c r="AJ6" i="42"/>
  <c r="AI6" i="42"/>
  <c r="AH6" i="42"/>
  <c r="W6" i="42"/>
  <c r="R6" i="42" s="1"/>
  <c r="S6" i="42"/>
  <c r="AL5" i="42"/>
  <c r="AK5" i="42"/>
  <c r="AJ5" i="42"/>
  <c r="AI5" i="42"/>
  <c r="AH5" i="42"/>
  <c r="W5" i="42"/>
  <c r="R5" i="42" s="1"/>
  <c r="T5" i="42"/>
  <c r="S5" i="42"/>
  <c r="U5" i="42" s="1"/>
  <c r="V5" i="42" s="1"/>
  <c r="X5" i="42"/>
  <c r="W107" i="22"/>
  <c r="S107" i="22" s="1"/>
  <c r="U107" i="22" s="1"/>
  <c r="X107" i="22"/>
  <c r="X6" i="22"/>
  <c r="X7" i="22"/>
  <c r="X8" i="22"/>
  <c r="X9" i="22"/>
  <c r="X10" i="22"/>
  <c r="X11" i="22"/>
  <c r="X15" i="22"/>
  <c r="X16" i="22"/>
  <c r="X17" i="22"/>
  <c r="X18" i="22"/>
  <c r="X19" i="22"/>
  <c r="X20" i="22"/>
  <c r="X21" i="22"/>
  <c r="X22" i="22"/>
  <c r="X23" i="22"/>
  <c r="X24" i="22"/>
  <c r="X25" i="22"/>
  <c r="X26" i="22"/>
  <c r="X27" i="22"/>
  <c r="X28" i="22"/>
  <c r="X29" i="22"/>
  <c r="X30" i="22"/>
  <c r="X31" i="22"/>
  <c r="X32" i="22"/>
  <c r="X33" i="22"/>
  <c r="X34" i="22"/>
  <c r="X35" i="22"/>
  <c r="X36" i="22"/>
  <c r="X37" i="22"/>
  <c r="X38" i="22"/>
  <c r="X39" i="22"/>
  <c r="X40" i="22"/>
  <c r="X41" i="22"/>
  <c r="X42" i="22"/>
  <c r="X43" i="22"/>
  <c r="X44" i="22"/>
  <c r="X45" i="22"/>
  <c r="X46" i="22"/>
  <c r="X47" i="22"/>
  <c r="X48" i="22"/>
  <c r="X49" i="22"/>
  <c r="X50" i="22"/>
  <c r="X51" i="22"/>
  <c r="X52" i="22"/>
  <c r="X53" i="22"/>
  <c r="X54" i="22"/>
  <c r="X55" i="22"/>
  <c r="X56" i="22"/>
  <c r="X57" i="22"/>
  <c r="X58" i="22"/>
  <c r="X59" i="22"/>
  <c r="X60" i="22"/>
  <c r="X61" i="22"/>
  <c r="X62" i="22"/>
  <c r="X63" i="22"/>
  <c r="X65" i="22"/>
  <c r="X66" i="22"/>
  <c r="X67" i="22"/>
  <c r="X68" i="22"/>
  <c r="X69" i="22"/>
  <c r="X70" i="22"/>
  <c r="X73" i="22"/>
  <c r="X74" i="22"/>
  <c r="X77" i="22"/>
  <c r="X78" i="22"/>
  <c r="X79" i="22"/>
  <c r="X80" i="22"/>
  <c r="X81" i="22"/>
  <c r="X83" i="22"/>
  <c r="X85" i="22"/>
  <c r="X86" i="22"/>
  <c r="X87" i="22"/>
  <c r="X88" i="22"/>
  <c r="X89" i="22"/>
  <c r="X90" i="22"/>
  <c r="X91" i="22"/>
  <c r="X92" i="22"/>
  <c r="X93" i="22"/>
  <c r="X94" i="22"/>
  <c r="X95" i="22"/>
  <c r="X97" i="22"/>
  <c r="X98" i="22"/>
  <c r="X99" i="22"/>
  <c r="X100" i="22"/>
  <c r="X101" i="22"/>
  <c r="X102" i="22"/>
  <c r="X103" i="22"/>
  <c r="X104" i="22"/>
  <c r="X105" i="22"/>
  <c r="X106" i="22"/>
  <c r="X208" i="22"/>
  <c r="X207" i="22"/>
  <c r="AL107" i="22"/>
  <c r="AK107" i="22"/>
  <c r="AJ107" i="22"/>
  <c r="AI107" i="22"/>
  <c r="AH107" i="22"/>
  <c r="AL106" i="22"/>
  <c r="AK106" i="22"/>
  <c r="AJ106" i="22"/>
  <c r="AI106" i="22"/>
  <c r="AH106" i="22"/>
  <c r="W106" i="22"/>
  <c r="AL105" i="22"/>
  <c r="AK105" i="22"/>
  <c r="AJ105" i="22"/>
  <c r="AI105" i="22"/>
  <c r="AH105" i="22"/>
  <c r="W105" i="22"/>
  <c r="T105" i="22" s="1"/>
  <c r="AL104" i="22"/>
  <c r="AK104" i="22"/>
  <c r="AJ104" i="22"/>
  <c r="AI104" i="22"/>
  <c r="AH104" i="22"/>
  <c r="W104" i="22"/>
  <c r="AL103" i="22"/>
  <c r="AK103" i="22"/>
  <c r="AJ103" i="22"/>
  <c r="AI103" i="22"/>
  <c r="AH103" i="22"/>
  <c r="W103" i="22"/>
  <c r="S103" i="22" s="1"/>
  <c r="U103" i="22" s="1"/>
  <c r="AL102" i="22"/>
  <c r="AK102" i="22"/>
  <c r="AJ102" i="22"/>
  <c r="AI102" i="22"/>
  <c r="AH102" i="22"/>
  <c r="W102" i="22"/>
  <c r="AL101" i="22"/>
  <c r="AK101" i="22"/>
  <c r="AJ101" i="22"/>
  <c r="AI101" i="22"/>
  <c r="AH101" i="22"/>
  <c r="W101" i="22"/>
  <c r="AL100" i="22"/>
  <c r="AK100" i="22"/>
  <c r="AJ100" i="22"/>
  <c r="AI100" i="22"/>
  <c r="AH100" i="22"/>
  <c r="W100" i="22"/>
  <c r="S100" i="22" s="1"/>
  <c r="U100" i="22" s="1"/>
  <c r="AL99" i="22"/>
  <c r="AK99" i="22"/>
  <c r="AJ99" i="22"/>
  <c r="AI99" i="22"/>
  <c r="AH99" i="22"/>
  <c r="W99" i="22"/>
  <c r="AL98" i="22"/>
  <c r="AK98" i="22"/>
  <c r="AJ98" i="22"/>
  <c r="AI98" i="22"/>
  <c r="AH98" i="22"/>
  <c r="W98" i="22"/>
  <c r="T98" i="22" s="1"/>
  <c r="AL97" i="22"/>
  <c r="AK97" i="22"/>
  <c r="AJ97" i="22"/>
  <c r="AI97" i="22"/>
  <c r="AH97" i="22"/>
  <c r="W97" i="22"/>
  <c r="AL96" i="22"/>
  <c r="AK96" i="22"/>
  <c r="AJ96" i="22"/>
  <c r="AI96" i="22"/>
  <c r="AH96" i="22"/>
  <c r="W96" i="22"/>
  <c r="X96" i="22"/>
  <c r="AL95" i="22"/>
  <c r="AK95" i="22"/>
  <c r="AJ95" i="22"/>
  <c r="AI95" i="22"/>
  <c r="AH95" i="22"/>
  <c r="W95" i="22"/>
  <c r="AL94" i="22"/>
  <c r="AK94" i="22"/>
  <c r="AJ94" i="22"/>
  <c r="AI94" i="22"/>
  <c r="AH94" i="22"/>
  <c r="W94" i="22"/>
  <c r="T94" i="22" s="1"/>
  <c r="AL93" i="22"/>
  <c r="AK93" i="22"/>
  <c r="AJ93" i="22"/>
  <c r="AI93" i="22"/>
  <c r="AH93" i="22"/>
  <c r="W93" i="22"/>
  <c r="S93" i="22" s="1"/>
  <c r="U93" i="22" s="1"/>
  <c r="AL92" i="22"/>
  <c r="AK92" i="22"/>
  <c r="AJ92" i="22"/>
  <c r="AI92" i="22"/>
  <c r="AH92" i="22"/>
  <c r="W92" i="22"/>
  <c r="S92" i="22" s="1"/>
  <c r="U92" i="22" s="1"/>
  <c r="AL91" i="22"/>
  <c r="AK91" i="22"/>
  <c r="AJ91" i="22"/>
  <c r="AI91" i="22"/>
  <c r="AH91" i="22"/>
  <c r="W91" i="22"/>
  <c r="AL90" i="22"/>
  <c r="AK90" i="22"/>
  <c r="AJ90" i="22"/>
  <c r="AI90" i="22"/>
  <c r="AH90" i="22"/>
  <c r="W90" i="22"/>
  <c r="AL89" i="22"/>
  <c r="AK89" i="22"/>
  <c r="AJ89" i="22"/>
  <c r="AI89" i="22"/>
  <c r="AH89" i="22"/>
  <c r="W89" i="22"/>
  <c r="S89" i="22" s="1"/>
  <c r="U89" i="22" s="1"/>
  <c r="AL88" i="22"/>
  <c r="AK88" i="22"/>
  <c r="AJ88" i="22"/>
  <c r="AI88" i="22"/>
  <c r="AH88" i="22"/>
  <c r="W88" i="22"/>
  <c r="S88" i="22" s="1"/>
  <c r="U88" i="22" s="1"/>
  <c r="AL87" i="22"/>
  <c r="AK87" i="22"/>
  <c r="AJ87" i="22"/>
  <c r="AI87" i="22"/>
  <c r="AH87" i="22"/>
  <c r="W87" i="22"/>
  <c r="AL86" i="22"/>
  <c r="AK86" i="22"/>
  <c r="AJ86" i="22"/>
  <c r="AI86" i="22"/>
  <c r="AH86" i="22"/>
  <c r="W86" i="22"/>
  <c r="S86" i="22" s="1"/>
  <c r="U86" i="22" s="1"/>
  <c r="AL85" i="22"/>
  <c r="AK85" i="22"/>
  <c r="AJ85" i="22"/>
  <c r="AI85" i="22"/>
  <c r="AH85" i="22"/>
  <c r="W85" i="22"/>
  <c r="S85" i="22" s="1"/>
  <c r="U85" i="22" s="1"/>
  <c r="AL84" i="22"/>
  <c r="AK84" i="22"/>
  <c r="AJ84" i="22"/>
  <c r="AI84" i="22"/>
  <c r="AH84" i="22"/>
  <c r="W84" i="22"/>
  <c r="T84" i="22" s="1"/>
  <c r="X84" i="22"/>
  <c r="AL83" i="22"/>
  <c r="AK83" i="22"/>
  <c r="AJ83" i="22"/>
  <c r="AI83" i="22"/>
  <c r="AH83" i="22"/>
  <c r="W83" i="22"/>
  <c r="S83" i="22" s="1"/>
  <c r="AL82" i="22"/>
  <c r="AK82" i="22"/>
  <c r="AJ82" i="22"/>
  <c r="AI82" i="22"/>
  <c r="AH82" i="22"/>
  <c r="X82" i="22"/>
  <c r="W82" i="22"/>
  <c r="S82" i="22" s="1"/>
  <c r="U82" i="22" s="1"/>
  <c r="AL81" i="22"/>
  <c r="AK81" i="22"/>
  <c r="AJ81" i="22"/>
  <c r="AI81" i="22"/>
  <c r="AH81" i="22"/>
  <c r="W81" i="22"/>
  <c r="AL80" i="22"/>
  <c r="AK80" i="22"/>
  <c r="AJ80" i="22"/>
  <c r="AI80" i="22"/>
  <c r="AH80" i="22"/>
  <c r="W80" i="22"/>
  <c r="S80" i="22" s="1"/>
  <c r="AL79" i="22"/>
  <c r="AK79" i="22"/>
  <c r="AJ79" i="22"/>
  <c r="AI79" i="22"/>
  <c r="AH79" i="22"/>
  <c r="W79" i="22"/>
  <c r="S79" i="22" s="1"/>
  <c r="U79" i="22" s="1"/>
  <c r="AL78" i="22"/>
  <c r="AK78" i="22"/>
  <c r="AJ78" i="22"/>
  <c r="AI78" i="22"/>
  <c r="AH78" i="22"/>
  <c r="W78" i="22"/>
  <c r="S78" i="22" s="1"/>
  <c r="U78" i="22" s="1"/>
  <c r="AL77" i="22"/>
  <c r="AK77" i="22"/>
  <c r="AJ77" i="22"/>
  <c r="AI77" i="22"/>
  <c r="AH77" i="22"/>
  <c r="W77" i="22"/>
  <c r="S77" i="22" s="1"/>
  <c r="AL76" i="22"/>
  <c r="AK76" i="22"/>
  <c r="AJ76" i="22"/>
  <c r="AI76" i="22"/>
  <c r="AH76" i="22"/>
  <c r="W76" i="22"/>
  <c r="S76" i="22" s="1"/>
  <c r="U76" i="22" s="1"/>
  <c r="X76" i="22"/>
  <c r="AL75" i="22"/>
  <c r="AK75" i="22"/>
  <c r="AJ75" i="22"/>
  <c r="AI75" i="22"/>
  <c r="AH75" i="22"/>
  <c r="X75" i="22"/>
  <c r="W75" i="22"/>
  <c r="S75" i="22" s="1"/>
  <c r="U75" i="22" s="1"/>
  <c r="AL74" i="22"/>
  <c r="AK74" i="22"/>
  <c r="AJ74" i="22"/>
  <c r="AI74" i="22"/>
  <c r="AH74" i="22"/>
  <c r="W74" i="22"/>
  <c r="AL73" i="22"/>
  <c r="AK73" i="22"/>
  <c r="AJ73" i="22"/>
  <c r="AI73" i="22"/>
  <c r="AH73" i="22"/>
  <c r="W73" i="22"/>
  <c r="S73" i="22" s="1"/>
  <c r="U73" i="22" s="1"/>
  <c r="AL72" i="22"/>
  <c r="AK72" i="22"/>
  <c r="AJ72" i="22"/>
  <c r="AI72" i="22"/>
  <c r="AH72" i="22"/>
  <c r="W72" i="22"/>
  <c r="S72" i="22" s="1"/>
  <c r="U72" i="22" s="1"/>
  <c r="X72" i="22"/>
  <c r="AL71" i="22"/>
  <c r="AK71" i="22"/>
  <c r="AJ71" i="22"/>
  <c r="AI71" i="22"/>
  <c r="AH71" i="22"/>
  <c r="X71" i="22"/>
  <c r="W71" i="22"/>
  <c r="S71" i="22" s="1"/>
  <c r="U71" i="22" s="1"/>
  <c r="AL70" i="22"/>
  <c r="AK70" i="22"/>
  <c r="AJ70" i="22"/>
  <c r="AI70" i="22"/>
  <c r="AH70" i="22"/>
  <c r="W70" i="22"/>
  <c r="S70" i="22" s="1"/>
  <c r="U70" i="22" s="1"/>
  <c r="AL69" i="22"/>
  <c r="AK69" i="22"/>
  <c r="AJ69" i="22"/>
  <c r="AI69" i="22"/>
  <c r="AH69" i="22"/>
  <c r="W69" i="22"/>
  <c r="AL68" i="22"/>
  <c r="AK68" i="22"/>
  <c r="AJ68" i="22"/>
  <c r="AI68" i="22"/>
  <c r="AH68" i="22"/>
  <c r="W68" i="22"/>
  <c r="AL67" i="22"/>
  <c r="AK67" i="22"/>
  <c r="AJ67" i="22"/>
  <c r="AI67" i="22"/>
  <c r="AH67" i="22"/>
  <c r="W67" i="22"/>
  <c r="AL66" i="22"/>
  <c r="AK66" i="22"/>
  <c r="AJ66" i="22"/>
  <c r="AI66" i="22"/>
  <c r="AH66" i="22"/>
  <c r="W66" i="22"/>
  <c r="AL65" i="22"/>
  <c r="AK65" i="22"/>
  <c r="AJ65" i="22"/>
  <c r="AI65" i="22"/>
  <c r="AH65" i="22"/>
  <c r="W65" i="22"/>
  <c r="S65" i="22" s="1"/>
  <c r="U65" i="22" s="1"/>
  <c r="AL64" i="22"/>
  <c r="AK64" i="22"/>
  <c r="AJ64" i="22"/>
  <c r="AI64" i="22"/>
  <c r="AH64" i="22"/>
  <c r="W64" i="22"/>
  <c r="S64" i="22" s="1"/>
  <c r="U64" i="22" s="1"/>
  <c r="X64" i="22"/>
  <c r="AL63" i="22"/>
  <c r="AK63" i="22"/>
  <c r="AJ63" i="22"/>
  <c r="AI63" i="22"/>
  <c r="AH63" i="22"/>
  <c r="W63" i="22"/>
  <c r="S63" i="22" s="1"/>
  <c r="U63" i="22" s="1"/>
  <c r="AL62" i="22"/>
  <c r="AK62" i="22"/>
  <c r="AJ62" i="22"/>
  <c r="AI62" i="22"/>
  <c r="AH62" i="22"/>
  <c r="W62" i="22"/>
  <c r="AL61" i="22"/>
  <c r="AK61" i="22"/>
  <c r="AJ61" i="22"/>
  <c r="AI61" i="22"/>
  <c r="AH61" i="22"/>
  <c r="W61" i="22"/>
  <c r="S61" i="22" s="1"/>
  <c r="U61" i="22" s="1"/>
  <c r="AL60" i="22"/>
  <c r="AK60" i="22"/>
  <c r="AJ60" i="22"/>
  <c r="AI60" i="22"/>
  <c r="AH60" i="22"/>
  <c r="W60" i="22"/>
  <c r="T60" i="22" s="1"/>
  <c r="AL59" i="22"/>
  <c r="AK59" i="22"/>
  <c r="AJ59" i="22"/>
  <c r="AI59" i="22"/>
  <c r="AH59" i="22"/>
  <c r="W59" i="22"/>
  <c r="S59" i="22" s="1"/>
  <c r="U59" i="22" s="1"/>
  <c r="AL58" i="22"/>
  <c r="AK58" i="22"/>
  <c r="AJ58" i="22"/>
  <c r="AI58" i="22"/>
  <c r="AH58" i="22"/>
  <c r="W58" i="22"/>
  <c r="AL57" i="22"/>
  <c r="AK57" i="22"/>
  <c r="AJ57" i="22"/>
  <c r="AI57" i="22"/>
  <c r="AH57" i="22"/>
  <c r="W57" i="22"/>
  <c r="AL56" i="22"/>
  <c r="AK56" i="22"/>
  <c r="AJ56" i="22"/>
  <c r="AI56" i="22"/>
  <c r="AH56" i="22"/>
  <c r="W56" i="22"/>
  <c r="S56" i="22" s="1"/>
  <c r="U56" i="22" s="1"/>
  <c r="AL55" i="22"/>
  <c r="AK55" i="22"/>
  <c r="AJ55" i="22"/>
  <c r="AI55" i="22"/>
  <c r="AH55" i="22"/>
  <c r="W55" i="22"/>
  <c r="S55" i="22" s="1"/>
  <c r="U55" i="22" s="1"/>
  <c r="AL54" i="22"/>
  <c r="AK54" i="22"/>
  <c r="AJ54" i="22"/>
  <c r="AI54" i="22"/>
  <c r="AH54" i="22"/>
  <c r="W54" i="22"/>
  <c r="AL53" i="22"/>
  <c r="AK53" i="22"/>
  <c r="AJ53" i="22"/>
  <c r="AI53" i="22"/>
  <c r="AH53" i="22"/>
  <c r="W53" i="22"/>
  <c r="S53" i="22" s="1"/>
  <c r="U53" i="22" s="1"/>
  <c r="AL52" i="22"/>
  <c r="AK52" i="22"/>
  <c r="AJ52" i="22"/>
  <c r="AI52" i="22"/>
  <c r="AH52" i="22"/>
  <c r="W52" i="22"/>
  <c r="S52" i="22" s="1"/>
  <c r="U52" i="22" s="1"/>
  <c r="AL51" i="22"/>
  <c r="AK51" i="22"/>
  <c r="AJ51" i="22"/>
  <c r="AI51" i="22"/>
  <c r="AH51" i="22"/>
  <c r="W51" i="22"/>
  <c r="S51" i="22" s="1"/>
  <c r="U51" i="22" s="1"/>
  <c r="AL50" i="22"/>
  <c r="AK50" i="22"/>
  <c r="AJ50" i="22"/>
  <c r="AI50" i="22"/>
  <c r="AH50" i="22"/>
  <c r="W50" i="22"/>
  <c r="S50" i="22" s="1"/>
  <c r="U50" i="22" s="1"/>
  <c r="AL49" i="22"/>
  <c r="AK49" i="22"/>
  <c r="AJ49" i="22"/>
  <c r="AI49" i="22"/>
  <c r="AH49" i="22"/>
  <c r="W49" i="22"/>
  <c r="S49" i="22" s="1"/>
  <c r="U49" i="22" s="1"/>
  <c r="AL48" i="22"/>
  <c r="AK48" i="22"/>
  <c r="AJ48" i="22"/>
  <c r="AI48" i="22"/>
  <c r="AH48" i="22"/>
  <c r="W48" i="22"/>
  <c r="AL47" i="22"/>
  <c r="AK47" i="22"/>
  <c r="AJ47" i="22"/>
  <c r="AI47" i="22"/>
  <c r="AH47" i="22"/>
  <c r="W47" i="22"/>
  <c r="AL46" i="22"/>
  <c r="AK46" i="22"/>
  <c r="AJ46" i="22"/>
  <c r="AI46" i="22"/>
  <c r="AH46" i="22"/>
  <c r="W46" i="22"/>
  <c r="S46" i="22" s="1"/>
  <c r="U46" i="22" s="1"/>
  <c r="AL45" i="22"/>
  <c r="AK45" i="22"/>
  <c r="AJ45" i="22"/>
  <c r="AI45" i="22"/>
  <c r="AH45" i="22"/>
  <c r="W45" i="22"/>
  <c r="S45" i="22" s="1"/>
  <c r="U45" i="22" s="1"/>
  <c r="AL44" i="22"/>
  <c r="AK44" i="22"/>
  <c r="AJ44" i="22"/>
  <c r="AI44" i="22"/>
  <c r="AH44" i="22"/>
  <c r="W44" i="22"/>
  <c r="S44" i="22" s="1"/>
  <c r="U44" i="22" s="1"/>
  <c r="AL43" i="22"/>
  <c r="AK43" i="22"/>
  <c r="AJ43" i="22"/>
  <c r="AI43" i="22"/>
  <c r="AH43" i="22"/>
  <c r="W43" i="22"/>
  <c r="S43" i="22" s="1"/>
  <c r="U43" i="22" s="1"/>
  <c r="AL42" i="22"/>
  <c r="AK42" i="22"/>
  <c r="AJ42" i="22"/>
  <c r="AI42" i="22"/>
  <c r="AH42" i="22"/>
  <c r="W42" i="22"/>
  <c r="S42" i="22" s="1"/>
  <c r="U42" i="22" s="1"/>
  <c r="AL41" i="22"/>
  <c r="AK41" i="22"/>
  <c r="AJ41" i="22"/>
  <c r="AI41" i="22"/>
  <c r="AH41" i="22"/>
  <c r="W41" i="22"/>
  <c r="S41" i="22" s="1"/>
  <c r="U41" i="22" s="1"/>
  <c r="AL40" i="22"/>
  <c r="AK40" i="22"/>
  <c r="AJ40" i="22"/>
  <c r="AI40" i="22"/>
  <c r="AH40" i="22"/>
  <c r="W40" i="22"/>
  <c r="S40" i="22" s="1"/>
  <c r="U40" i="22" s="1"/>
  <c r="AL39" i="22"/>
  <c r="AK39" i="22"/>
  <c r="AJ39" i="22"/>
  <c r="AI39" i="22"/>
  <c r="AH39" i="22"/>
  <c r="W39" i="22"/>
  <c r="S39" i="22" s="1"/>
  <c r="AL38" i="22"/>
  <c r="AK38" i="22"/>
  <c r="AJ38" i="22"/>
  <c r="AI38" i="22"/>
  <c r="AH38" i="22"/>
  <c r="W38" i="22"/>
  <c r="S38" i="22" s="1"/>
  <c r="U38" i="22" s="1"/>
  <c r="AL37" i="22"/>
  <c r="AK37" i="22"/>
  <c r="AJ37" i="22"/>
  <c r="AI37" i="22"/>
  <c r="AH37" i="22"/>
  <c r="W37" i="22"/>
  <c r="S37" i="22" s="1"/>
  <c r="U37" i="22" s="1"/>
  <c r="AL36" i="22"/>
  <c r="AK36" i="22"/>
  <c r="AJ36" i="22"/>
  <c r="AI36" i="22"/>
  <c r="AH36" i="22"/>
  <c r="W36" i="22"/>
  <c r="S36" i="22" s="1"/>
  <c r="AL35" i="22"/>
  <c r="AK35" i="22"/>
  <c r="AJ35" i="22"/>
  <c r="AI35" i="22"/>
  <c r="AH35" i="22"/>
  <c r="W35" i="22"/>
  <c r="S35" i="22" s="1"/>
  <c r="U35" i="22" s="1"/>
  <c r="AL34" i="22"/>
  <c r="AK34" i="22"/>
  <c r="AJ34" i="22"/>
  <c r="AI34" i="22"/>
  <c r="AH34" i="22"/>
  <c r="W34" i="22"/>
  <c r="S34" i="22" s="1"/>
  <c r="U34" i="22" s="1"/>
  <c r="AL33" i="22"/>
  <c r="AK33" i="22"/>
  <c r="AJ33" i="22"/>
  <c r="AI33" i="22"/>
  <c r="AH33" i="22"/>
  <c r="W33" i="22"/>
  <c r="S33" i="22" s="1"/>
  <c r="U33" i="22" s="1"/>
  <c r="AL32" i="22"/>
  <c r="AK32" i="22"/>
  <c r="AJ32" i="22"/>
  <c r="AI32" i="22"/>
  <c r="AH32" i="22"/>
  <c r="W32" i="22"/>
  <c r="S32" i="22" s="1"/>
  <c r="U32" i="22" s="1"/>
  <c r="AL31" i="22"/>
  <c r="AK31" i="22"/>
  <c r="AJ31" i="22"/>
  <c r="AI31" i="22"/>
  <c r="AH31" i="22"/>
  <c r="W31" i="22"/>
  <c r="S31" i="22" s="1"/>
  <c r="U31" i="22" s="1"/>
  <c r="AL30" i="22"/>
  <c r="AK30" i="22"/>
  <c r="AJ30" i="22"/>
  <c r="AI30" i="22"/>
  <c r="AH30" i="22"/>
  <c r="W30" i="22"/>
  <c r="S30" i="22" s="1"/>
  <c r="U30" i="22" s="1"/>
  <c r="AL29" i="22"/>
  <c r="AK29" i="22"/>
  <c r="AJ29" i="22"/>
  <c r="AI29" i="22"/>
  <c r="AH29" i="22"/>
  <c r="W29" i="22"/>
  <c r="S29" i="22" s="1"/>
  <c r="AL28" i="22"/>
  <c r="AK28" i="22"/>
  <c r="AJ28" i="22"/>
  <c r="AI28" i="22"/>
  <c r="AH28" i="22"/>
  <c r="W28" i="22"/>
  <c r="S28" i="22" s="1"/>
  <c r="U28" i="22" s="1"/>
  <c r="AL27" i="22"/>
  <c r="AK27" i="22"/>
  <c r="AJ27" i="22"/>
  <c r="AI27" i="22"/>
  <c r="AH27" i="22"/>
  <c r="W27" i="22"/>
  <c r="S27" i="22" s="1"/>
  <c r="U27" i="22" s="1"/>
  <c r="AL26" i="22"/>
  <c r="AK26" i="22"/>
  <c r="AJ26" i="22"/>
  <c r="AI26" i="22"/>
  <c r="AH26" i="22"/>
  <c r="W26" i="22"/>
  <c r="T26" i="22" s="1"/>
  <c r="AL25" i="22"/>
  <c r="AK25" i="22"/>
  <c r="AJ25" i="22"/>
  <c r="AI25" i="22"/>
  <c r="AH25" i="22"/>
  <c r="W25" i="22"/>
  <c r="AL24" i="22"/>
  <c r="AK24" i="22"/>
  <c r="AJ24" i="22"/>
  <c r="AI24" i="22"/>
  <c r="AH24" i="22"/>
  <c r="W24" i="22"/>
  <c r="AL23" i="22"/>
  <c r="AK23" i="22"/>
  <c r="AJ23" i="22"/>
  <c r="AI23" i="22"/>
  <c r="AH23" i="22"/>
  <c r="W23" i="22"/>
  <c r="S23" i="22" s="1"/>
  <c r="U23" i="22" s="1"/>
  <c r="AL22" i="22"/>
  <c r="AK22" i="22"/>
  <c r="AJ22" i="22"/>
  <c r="AI22" i="22"/>
  <c r="AH22" i="22"/>
  <c r="W22" i="22"/>
  <c r="AL21" i="22"/>
  <c r="AK21" i="22"/>
  <c r="AJ21" i="22"/>
  <c r="AI21" i="22"/>
  <c r="AH21" i="22"/>
  <c r="W21" i="22"/>
  <c r="S21" i="22" s="1"/>
  <c r="U21" i="22" s="1"/>
  <c r="AL20" i="22"/>
  <c r="AK20" i="22"/>
  <c r="AJ20" i="22"/>
  <c r="AI20" i="22"/>
  <c r="AH20" i="22"/>
  <c r="W20" i="22"/>
  <c r="S20" i="22" s="1"/>
  <c r="U20" i="22" s="1"/>
  <c r="AL19" i="22"/>
  <c r="AK19" i="22"/>
  <c r="AJ19" i="22"/>
  <c r="AI19" i="22"/>
  <c r="AH19" i="22"/>
  <c r="W19" i="22"/>
  <c r="AL18" i="22"/>
  <c r="AK18" i="22"/>
  <c r="AJ18" i="22"/>
  <c r="AI18" i="22"/>
  <c r="AH18" i="22"/>
  <c r="W18" i="22"/>
  <c r="S18" i="22" s="1"/>
  <c r="U18" i="22" s="1"/>
  <c r="AL17" i="22"/>
  <c r="AK17" i="22"/>
  <c r="AJ17" i="22"/>
  <c r="AI17" i="22"/>
  <c r="AH17" i="22"/>
  <c r="W17" i="22"/>
  <c r="S17" i="22" s="1"/>
  <c r="U17" i="22" s="1"/>
  <c r="AL16" i="22"/>
  <c r="AK16" i="22"/>
  <c r="AJ16" i="22"/>
  <c r="AI16" i="22"/>
  <c r="AH16" i="22"/>
  <c r="W16" i="22"/>
  <c r="S16" i="22" s="1"/>
  <c r="U16" i="22" s="1"/>
  <c r="AL15" i="22"/>
  <c r="AK15" i="22"/>
  <c r="AJ15" i="22"/>
  <c r="AI15" i="22"/>
  <c r="AH15" i="22"/>
  <c r="W15" i="22"/>
  <c r="T15" i="22" s="1"/>
  <c r="U15" i="22" s="1"/>
  <c r="AL14" i="22"/>
  <c r="AK14" i="22"/>
  <c r="AJ14" i="22"/>
  <c r="AI14" i="22"/>
  <c r="AH14" i="22"/>
  <c r="X14" i="22"/>
  <c r="W14" i="22"/>
  <c r="S14" i="22" s="1"/>
  <c r="U14" i="22" s="1"/>
  <c r="AL13" i="22"/>
  <c r="AK13" i="22"/>
  <c r="AJ13" i="22"/>
  <c r="AI13" i="22"/>
  <c r="AH13" i="22"/>
  <c r="X13" i="22"/>
  <c r="W13" i="22"/>
  <c r="S13" i="22" s="1"/>
  <c r="U13" i="22" s="1"/>
  <c r="AL12" i="22"/>
  <c r="AK12" i="22"/>
  <c r="AJ12" i="22"/>
  <c r="AI12" i="22"/>
  <c r="AH12" i="22"/>
  <c r="X12" i="22"/>
  <c r="W12" i="22"/>
  <c r="AL11" i="22"/>
  <c r="AK11" i="22"/>
  <c r="AJ11" i="22"/>
  <c r="AI11" i="22"/>
  <c r="AH11" i="22"/>
  <c r="W11" i="22"/>
  <c r="S11" i="22" s="1"/>
  <c r="AL10" i="22"/>
  <c r="AK10" i="22"/>
  <c r="AJ10" i="22"/>
  <c r="AI10" i="22"/>
  <c r="AH10" i="22"/>
  <c r="W10" i="22"/>
  <c r="S10" i="22" s="1"/>
  <c r="U10" i="22" s="1"/>
  <c r="AL9" i="22"/>
  <c r="AK9" i="22"/>
  <c r="AJ9" i="22"/>
  <c r="AI9" i="22"/>
  <c r="AH9" i="22"/>
  <c r="W9" i="22"/>
  <c r="S9" i="22" s="1"/>
  <c r="U9" i="22" s="1"/>
  <c r="AL8" i="22"/>
  <c r="AK8" i="22"/>
  <c r="AJ8" i="22"/>
  <c r="AI8" i="22"/>
  <c r="AH8" i="22"/>
  <c r="W8" i="22"/>
  <c r="AL7" i="22"/>
  <c r="AK7" i="22"/>
  <c r="AJ7" i="22"/>
  <c r="AI7" i="22"/>
  <c r="AH7" i="22"/>
  <c r="W7" i="22"/>
  <c r="S7" i="22" s="1"/>
  <c r="U7" i="22" s="1"/>
  <c r="AL6" i="22"/>
  <c r="AK6" i="22"/>
  <c r="AJ6" i="22"/>
  <c r="AI6" i="22"/>
  <c r="AH6" i="22"/>
  <c r="W6" i="22"/>
  <c r="S6" i="22" s="1"/>
  <c r="U6" i="22" s="1"/>
  <c r="AL5" i="22"/>
  <c r="AK5" i="22"/>
  <c r="AJ5" i="22"/>
  <c r="AI5" i="22"/>
  <c r="AH5" i="22"/>
  <c r="W5" i="22"/>
  <c r="R5" i="22" s="1"/>
  <c r="P5" i="22"/>
  <c r="R78" i="45" l="1"/>
  <c r="S12" i="45"/>
  <c r="T14" i="45"/>
  <c r="S70" i="45"/>
  <c r="T78" i="45"/>
  <c r="T87" i="45"/>
  <c r="U89" i="45"/>
  <c r="T91" i="45"/>
  <c r="T5" i="45"/>
  <c r="U5" i="45" s="1"/>
  <c r="V5" i="45" s="1"/>
  <c r="T6" i="45"/>
  <c r="U19" i="45"/>
  <c r="T20" i="45"/>
  <c r="T37" i="45"/>
  <c r="U37" i="45" s="1"/>
  <c r="R41" i="45"/>
  <c r="S54" i="45"/>
  <c r="U101" i="45"/>
  <c r="U15" i="45"/>
  <c r="U57" i="45"/>
  <c r="AK111" i="45"/>
  <c r="AD21" i="45" s="1"/>
  <c r="T7" i="45"/>
  <c r="U7" i="45" s="1"/>
  <c r="T22" i="45"/>
  <c r="S31" i="45"/>
  <c r="S33" i="45"/>
  <c r="S35" i="45"/>
  <c r="S42" i="45"/>
  <c r="T45" i="45"/>
  <c r="U45" i="45" s="1"/>
  <c r="T47" i="45"/>
  <c r="T51" i="45"/>
  <c r="T52" i="45"/>
  <c r="S53" i="45"/>
  <c r="S69" i="45"/>
  <c r="U69" i="45" s="1"/>
  <c r="S71" i="45"/>
  <c r="T74" i="45"/>
  <c r="T81" i="45"/>
  <c r="U81" i="45" s="1"/>
  <c r="T85" i="45"/>
  <c r="U85" i="45" s="1"/>
  <c r="T105" i="45"/>
  <c r="U105" i="45" s="1"/>
  <c r="S48" i="43"/>
  <c r="T90" i="43"/>
  <c r="T91" i="43"/>
  <c r="S72" i="43"/>
  <c r="T25" i="43"/>
  <c r="S27" i="43"/>
  <c r="T37" i="43"/>
  <c r="T45" i="43"/>
  <c r="S54" i="43"/>
  <c r="T78" i="43"/>
  <c r="T81" i="43"/>
  <c r="T85" i="43"/>
  <c r="S104" i="43"/>
  <c r="U5" i="43"/>
  <c r="V5" i="43" s="1"/>
  <c r="T6" i="43"/>
  <c r="T7" i="43"/>
  <c r="S12" i="43"/>
  <c r="T14" i="43"/>
  <c r="T22" i="43"/>
  <c r="S31" i="43"/>
  <c r="S33" i="43"/>
  <c r="T47" i="43"/>
  <c r="T51" i="43"/>
  <c r="T67" i="43"/>
  <c r="T75" i="43"/>
  <c r="T87" i="43"/>
  <c r="S92" i="43"/>
  <c r="T106" i="43"/>
  <c r="T22" i="42"/>
  <c r="T24" i="42"/>
  <c r="S35" i="42"/>
  <c r="U35" i="42" s="1"/>
  <c r="S48" i="42"/>
  <c r="U48" i="42" s="1"/>
  <c r="T6" i="42"/>
  <c r="T7" i="42"/>
  <c r="T8" i="42"/>
  <c r="T67" i="42"/>
  <c r="T87" i="42"/>
  <c r="T98" i="42"/>
  <c r="T14" i="42"/>
  <c r="T25" i="42"/>
  <c r="T45" i="42"/>
  <c r="T47" i="42"/>
  <c r="S54" i="42"/>
  <c r="U54" i="42" s="1"/>
  <c r="T55" i="42"/>
  <c r="T56" i="42"/>
  <c r="S69" i="42"/>
  <c r="U69" i="42" s="1"/>
  <c r="S73" i="42"/>
  <c r="U73" i="42" s="1"/>
  <c r="T75" i="42"/>
  <c r="T81" i="42"/>
  <c r="T90" i="42"/>
  <c r="T91" i="42"/>
  <c r="T105" i="42"/>
  <c r="S107" i="42"/>
  <c r="U107" i="42" s="1"/>
  <c r="U84" i="22"/>
  <c r="U105" i="22"/>
  <c r="U90" i="22"/>
  <c r="U47" i="22"/>
  <c r="U98" i="22"/>
  <c r="U67" i="22"/>
  <c r="U60" i="22"/>
  <c r="S8" i="22"/>
  <c r="T8" i="22"/>
  <c r="U8" i="22" s="1"/>
  <c r="T12" i="22"/>
  <c r="S12" i="22"/>
  <c r="U12" i="22" s="1"/>
  <c r="S66" i="22"/>
  <c r="T66" i="22"/>
  <c r="U66" i="22" s="1"/>
  <c r="S67" i="22"/>
  <c r="T67" i="22"/>
  <c r="T69" i="22"/>
  <c r="S69" i="22"/>
  <c r="U69" i="22" s="1"/>
  <c r="S74" i="22"/>
  <c r="T74" i="22"/>
  <c r="U74" i="22" s="1"/>
  <c r="S81" i="22"/>
  <c r="T81" i="22"/>
  <c r="U81" i="22" s="1"/>
  <c r="S87" i="22"/>
  <c r="T87" i="22"/>
  <c r="U87" i="22" s="1"/>
  <c r="S90" i="22"/>
  <c r="T90" i="22"/>
  <c r="S22" i="22"/>
  <c r="T22" i="22"/>
  <c r="U22" i="22" s="1"/>
  <c r="S24" i="22"/>
  <c r="T24" i="22"/>
  <c r="U24" i="22" s="1"/>
  <c r="S25" i="22"/>
  <c r="T25" i="22"/>
  <c r="U25" i="22" s="1"/>
  <c r="S47" i="22"/>
  <c r="T47" i="22"/>
  <c r="T48" i="22"/>
  <c r="S48" i="22"/>
  <c r="U48" i="22" s="1"/>
  <c r="T54" i="22"/>
  <c r="S54" i="22"/>
  <c r="U54" i="22" s="1"/>
  <c r="S57" i="22"/>
  <c r="T57" i="22"/>
  <c r="U57" i="22" s="1"/>
  <c r="R99" i="22"/>
  <c r="S99" i="22"/>
  <c r="U99" i="22" s="1"/>
  <c r="S102" i="22"/>
  <c r="T102" i="22"/>
  <c r="U102" i="22" s="1"/>
  <c r="T104" i="22"/>
  <c r="S104" i="22"/>
  <c r="U104" i="22" s="1"/>
  <c r="S106" i="22"/>
  <c r="T106" i="22"/>
  <c r="U106" i="22" s="1"/>
  <c r="T24" i="45"/>
  <c r="T26" i="45"/>
  <c r="S41" i="45"/>
  <c r="U41" i="45" s="1"/>
  <c r="S49" i="45"/>
  <c r="U49" i="45" s="1"/>
  <c r="S61" i="45"/>
  <c r="U61" i="45" s="1"/>
  <c r="S67" i="45"/>
  <c r="R88" i="45"/>
  <c r="S93" i="45"/>
  <c r="U93" i="45" s="1"/>
  <c r="S10" i="45"/>
  <c r="T12" i="45"/>
  <c r="T53" i="45"/>
  <c r="S59" i="45"/>
  <c r="R84" i="45"/>
  <c r="T8" i="45"/>
  <c r="S18" i="45"/>
  <c r="S40" i="45"/>
  <c r="T55" i="45"/>
  <c r="S65" i="45"/>
  <c r="U65" i="45" s="1"/>
  <c r="R70" i="45"/>
  <c r="R86" i="45"/>
  <c r="X13" i="45"/>
  <c r="X23" i="45"/>
  <c r="U23" i="45" s="1"/>
  <c r="X27" i="45"/>
  <c r="U27" i="45" s="1"/>
  <c r="X31" i="45"/>
  <c r="X35" i="45"/>
  <c r="X43" i="45"/>
  <c r="U43" i="45" s="1"/>
  <c r="X51" i="45"/>
  <c r="X55" i="45"/>
  <c r="X63" i="45"/>
  <c r="U63" i="45" s="1"/>
  <c r="X71" i="45"/>
  <c r="X79" i="45"/>
  <c r="X87" i="45"/>
  <c r="U87" i="45" s="1"/>
  <c r="X95" i="45"/>
  <c r="U95" i="45" s="1"/>
  <c r="X103" i="45"/>
  <c r="X6" i="45"/>
  <c r="X10" i="45"/>
  <c r="X14" i="45"/>
  <c r="X18" i="45"/>
  <c r="X22" i="45"/>
  <c r="X26" i="45"/>
  <c r="X30" i="45"/>
  <c r="U30" i="45" s="1"/>
  <c r="X34" i="45"/>
  <c r="U34" i="45" s="1"/>
  <c r="X59" i="45"/>
  <c r="X67" i="45"/>
  <c r="U67" i="45" s="1"/>
  <c r="X75" i="45"/>
  <c r="X83" i="45"/>
  <c r="X91" i="45"/>
  <c r="X99" i="45"/>
  <c r="U99" i="45" s="1"/>
  <c r="X107" i="45"/>
  <c r="U107" i="45" s="1"/>
  <c r="X38" i="45"/>
  <c r="U38" i="45" s="1"/>
  <c r="X42" i="45"/>
  <c r="X46" i="45"/>
  <c r="U46" i="45" s="1"/>
  <c r="X50" i="45"/>
  <c r="U50" i="45" s="1"/>
  <c r="X52" i="45"/>
  <c r="U52" i="45" s="1"/>
  <c r="X56" i="45"/>
  <c r="U56" i="45" s="1"/>
  <c r="X60" i="45"/>
  <c r="X64" i="45"/>
  <c r="X68" i="45"/>
  <c r="U68" i="45" s="1"/>
  <c r="X72" i="45"/>
  <c r="U72" i="45" s="1"/>
  <c r="X76" i="45"/>
  <c r="U76" i="45" s="1"/>
  <c r="X80" i="45"/>
  <c r="X84" i="45"/>
  <c r="U84" i="45" s="1"/>
  <c r="X88" i="45"/>
  <c r="U88" i="45" s="1"/>
  <c r="X92" i="45"/>
  <c r="X96" i="45"/>
  <c r="U96" i="45" s="1"/>
  <c r="X100" i="45"/>
  <c r="U100" i="45" s="1"/>
  <c r="X104" i="45"/>
  <c r="X9" i="45"/>
  <c r="U9" i="45" s="1"/>
  <c r="X17" i="45"/>
  <c r="U17" i="45" s="1"/>
  <c r="X21" i="45"/>
  <c r="X25" i="45"/>
  <c r="U25" i="45" s="1"/>
  <c r="X29" i="45"/>
  <c r="X33" i="45"/>
  <c r="X39" i="45"/>
  <c r="X47" i="45"/>
  <c r="X8" i="45"/>
  <c r="X12" i="45"/>
  <c r="X16" i="45"/>
  <c r="U16" i="45" s="1"/>
  <c r="X20" i="45"/>
  <c r="X24" i="45"/>
  <c r="X28" i="45"/>
  <c r="U28" i="45" s="1"/>
  <c r="X32" i="45"/>
  <c r="U32" i="45" s="1"/>
  <c r="X36" i="45"/>
  <c r="X40" i="45"/>
  <c r="U40" i="45" s="1"/>
  <c r="X44" i="45"/>
  <c r="U44" i="45" s="1"/>
  <c r="X48" i="45"/>
  <c r="X54" i="45"/>
  <c r="X58" i="45"/>
  <c r="U58" i="45" s="1"/>
  <c r="X62" i="45"/>
  <c r="U62" i="45" s="1"/>
  <c r="X66" i="45"/>
  <c r="X70" i="45"/>
  <c r="X74" i="45"/>
  <c r="U74" i="45" s="1"/>
  <c r="X78" i="45"/>
  <c r="X82" i="45"/>
  <c r="U82" i="45" s="1"/>
  <c r="X86" i="45"/>
  <c r="U86" i="45" s="1"/>
  <c r="X90" i="45"/>
  <c r="X94" i="45"/>
  <c r="X98" i="45"/>
  <c r="X102" i="45"/>
  <c r="X106" i="45"/>
  <c r="AJ111" i="45"/>
  <c r="AD20" i="45" s="1"/>
  <c r="AL111" i="45"/>
  <c r="AD23" i="45" s="1"/>
  <c r="T21" i="45"/>
  <c r="T31" i="45"/>
  <c r="U31" i="45" s="1"/>
  <c r="T48" i="45"/>
  <c r="T54" i="45"/>
  <c r="S64" i="45"/>
  <c r="S66" i="45"/>
  <c r="T71" i="45"/>
  <c r="T73" i="45"/>
  <c r="U73" i="45" s="1"/>
  <c r="S75" i="45"/>
  <c r="S79" i="45"/>
  <c r="S90" i="45"/>
  <c r="S98" i="45"/>
  <c r="S102" i="45"/>
  <c r="T106" i="45"/>
  <c r="U106" i="45" s="1"/>
  <c r="AH111" i="45"/>
  <c r="AD17" i="45" s="1"/>
  <c r="AI111" i="45"/>
  <c r="AD18" i="45" s="1"/>
  <c r="R32" i="45"/>
  <c r="T33" i="45"/>
  <c r="R39" i="45"/>
  <c r="R42" i="45"/>
  <c r="P113" i="45"/>
  <c r="AD31" i="45" s="1"/>
  <c r="R93" i="45"/>
  <c r="R100" i="45"/>
  <c r="S13" i="43"/>
  <c r="R89" i="43"/>
  <c r="T31" i="43"/>
  <c r="S74" i="43"/>
  <c r="S98" i="43"/>
  <c r="T21" i="43"/>
  <c r="T33" i="43"/>
  <c r="T54" i="43"/>
  <c r="T55" i="43"/>
  <c r="T71" i="43"/>
  <c r="S100" i="43"/>
  <c r="X7" i="43"/>
  <c r="U7" i="43" s="1"/>
  <c r="X15" i="43"/>
  <c r="X23" i="43"/>
  <c r="U23" i="43" s="1"/>
  <c r="X31" i="43"/>
  <c r="X41" i="43"/>
  <c r="X49" i="43"/>
  <c r="X57" i="43"/>
  <c r="X65" i="43"/>
  <c r="X73" i="43"/>
  <c r="X81" i="43"/>
  <c r="U81" i="43" s="1"/>
  <c r="X89" i="43"/>
  <c r="U89" i="43" s="1"/>
  <c r="X97" i="43"/>
  <c r="U97" i="43" s="1"/>
  <c r="X105" i="43"/>
  <c r="X9" i="43"/>
  <c r="U9" i="43" s="1"/>
  <c r="X17" i="43"/>
  <c r="U17" i="43" s="1"/>
  <c r="X25" i="43"/>
  <c r="U25" i="43" s="1"/>
  <c r="X33" i="43"/>
  <c r="X51" i="43"/>
  <c r="U51" i="43" s="1"/>
  <c r="X39" i="43"/>
  <c r="X47" i="43"/>
  <c r="X63" i="43"/>
  <c r="X79" i="43"/>
  <c r="U79" i="43" s="1"/>
  <c r="X95" i="43"/>
  <c r="X103" i="43"/>
  <c r="U103" i="43" s="1"/>
  <c r="X6" i="43"/>
  <c r="X10" i="43"/>
  <c r="X14" i="43"/>
  <c r="U14" i="43" s="1"/>
  <c r="X18" i="43"/>
  <c r="X22" i="43"/>
  <c r="X26" i="43"/>
  <c r="X30" i="43"/>
  <c r="U30" i="43" s="1"/>
  <c r="X34" i="43"/>
  <c r="U34" i="43" s="1"/>
  <c r="X59" i="43"/>
  <c r="X67" i="43"/>
  <c r="X75" i="43"/>
  <c r="X83" i="43"/>
  <c r="X91" i="43"/>
  <c r="U91" i="43" s="1"/>
  <c r="X99" i="43"/>
  <c r="U99" i="43" s="1"/>
  <c r="X107" i="43"/>
  <c r="X38" i="43"/>
  <c r="U38" i="43" s="1"/>
  <c r="X42" i="43"/>
  <c r="U42" i="43" s="1"/>
  <c r="X46" i="43"/>
  <c r="U46" i="43" s="1"/>
  <c r="X50" i="43"/>
  <c r="U50" i="43" s="1"/>
  <c r="X52" i="43"/>
  <c r="U52" i="43" s="1"/>
  <c r="X56" i="43"/>
  <c r="X60" i="43"/>
  <c r="X64" i="43"/>
  <c r="X68" i="43"/>
  <c r="U68" i="43" s="1"/>
  <c r="X72" i="43"/>
  <c r="X76" i="43"/>
  <c r="U76" i="43" s="1"/>
  <c r="X80" i="43"/>
  <c r="X84" i="43"/>
  <c r="X88" i="43"/>
  <c r="U88" i="43" s="1"/>
  <c r="X92" i="43"/>
  <c r="X96" i="43"/>
  <c r="U96" i="43" s="1"/>
  <c r="X100" i="43"/>
  <c r="U100" i="43" s="1"/>
  <c r="X104" i="43"/>
  <c r="X11" i="43"/>
  <c r="X19" i="43"/>
  <c r="U19" i="43" s="1"/>
  <c r="X27" i="43"/>
  <c r="X37" i="43"/>
  <c r="X45" i="43"/>
  <c r="X53" i="43"/>
  <c r="X61" i="43"/>
  <c r="X69" i="43"/>
  <c r="X77" i="43"/>
  <c r="X85" i="43"/>
  <c r="U85" i="43" s="1"/>
  <c r="X93" i="43"/>
  <c r="X101" i="43"/>
  <c r="X13" i="43"/>
  <c r="X21" i="43"/>
  <c r="X29" i="43"/>
  <c r="X35" i="43"/>
  <c r="U35" i="43" s="1"/>
  <c r="X43" i="43"/>
  <c r="X55" i="43"/>
  <c r="X71" i="43"/>
  <c r="X87" i="43"/>
  <c r="U87" i="43" s="1"/>
  <c r="X8" i="43"/>
  <c r="X12" i="43"/>
  <c r="X16" i="43"/>
  <c r="X20" i="43"/>
  <c r="U20" i="43" s="1"/>
  <c r="X24" i="43"/>
  <c r="X28" i="43"/>
  <c r="U28" i="43" s="1"/>
  <c r="X32" i="43"/>
  <c r="U32" i="43" s="1"/>
  <c r="X36" i="43"/>
  <c r="X40" i="43"/>
  <c r="U40" i="43" s="1"/>
  <c r="X44" i="43"/>
  <c r="U44" i="43" s="1"/>
  <c r="X48" i="43"/>
  <c r="X54" i="43"/>
  <c r="X58" i="43"/>
  <c r="U58" i="43" s="1"/>
  <c r="X62" i="43"/>
  <c r="U62" i="43" s="1"/>
  <c r="X66" i="43"/>
  <c r="X70" i="43"/>
  <c r="U70" i="43" s="1"/>
  <c r="X74" i="43"/>
  <c r="X78" i="43"/>
  <c r="U78" i="43" s="1"/>
  <c r="X82" i="43"/>
  <c r="U82" i="43" s="1"/>
  <c r="X86" i="43"/>
  <c r="U86" i="43" s="1"/>
  <c r="X90" i="43"/>
  <c r="X94" i="43"/>
  <c r="X98" i="43"/>
  <c r="X102" i="43"/>
  <c r="X106" i="43"/>
  <c r="AI111" i="43"/>
  <c r="AD18" i="43" s="1"/>
  <c r="AK111" i="43"/>
  <c r="AD21" i="43" s="1"/>
  <c r="T8" i="43"/>
  <c r="S10" i="43"/>
  <c r="T12" i="43"/>
  <c r="S16" i="43"/>
  <c r="S18" i="43"/>
  <c r="T24" i="43"/>
  <c r="U24" i="43" s="1"/>
  <c r="T26" i="43"/>
  <c r="S41" i="43"/>
  <c r="T48" i="43"/>
  <c r="T53" i="43"/>
  <c r="S64" i="43"/>
  <c r="T69" i="43"/>
  <c r="T73" i="43"/>
  <c r="T84" i="43"/>
  <c r="U84" i="43" s="1"/>
  <c r="S102" i="43"/>
  <c r="T49" i="43"/>
  <c r="T89" i="43"/>
  <c r="T92" i="43"/>
  <c r="U92" i="43" s="1"/>
  <c r="S11" i="42"/>
  <c r="X12" i="42"/>
  <c r="X20" i="42"/>
  <c r="X38" i="42"/>
  <c r="X46" i="42"/>
  <c r="X54" i="42"/>
  <c r="X62" i="42"/>
  <c r="X70" i="42"/>
  <c r="X78" i="42"/>
  <c r="X86" i="42"/>
  <c r="X94" i="42"/>
  <c r="X102" i="42"/>
  <c r="U102" i="42" s="1"/>
  <c r="X6" i="42"/>
  <c r="U6" i="42" s="1"/>
  <c r="V6" i="42" s="1"/>
  <c r="X10" i="42"/>
  <c r="X14" i="42"/>
  <c r="U14" i="42" s="1"/>
  <c r="X18" i="42"/>
  <c r="X22" i="42"/>
  <c r="U22" i="42" s="1"/>
  <c r="X26" i="42"/>
  <c r="X30" i="42"/>
  <c r="X36" i="42"/>
  <c r="X40" i="42"/>
  <c r="X44" i="42"/>
  <c r="X48" i="42"/>
  <c r="X52" i="42"/>
  <c r="X60" i="42"/>
  <c r="X68" i="42"/>
  <c r="X76" i="42"/>
  <c r="X84" i="42"/>
  <c r="X92" i="42"/>
  <c r="X100" i="42"/>
  <c r="X7" i="42"/>
  <c r="X11" i="42"/>
  <c r="X15" i="42"/>
  <c r="X19" i="42"/>
  <c r="X23" i="42"/>
  <c r="X27" i="42"/>
  <c r="X31" i="42"/>
  <c r="X33" i="42"/>
  <c r="X56" i="42"/>
  <c r="U56" i="42" s="1"/>
  <c r="X64" i="42"/>
  <c r="X72" i="42"/>
  <c r="X80" i="42"/>
  <c r="X88" i="42"/>
  <c r="X96" i="42"/>
  <c r="X104" i="42"/>
  <c r="X37" i="42"/>
  <c r="X41" i="42"/>
  <c r="X45" i="42"/>
  <c r="U45" i="42" s="1"/>
  <c r="X49" i="42"/>
  <c r="X53" i="42"/>
  <c r="X57" i="42"/>
  <c r="X61" i="42"/>
  <c r="X65" i="42"/>
  <c r="X69" i="42"/>
  <c r="X73" i="42"/>
  <c r="X77" i="42"/>
  <c r="X81" i="42"/>
  <c r="U81" i="42" s="1"/>
  <c r="X85" i="42"/>
  <c r="X89" i="42"/>
  <c r="X93" i="42"/>
  <c r="X97" i="42"/>
  <c r="X101" i="42"/>
  <c r="X105" i="42"/>
  <c r="X8" i="42"/>
  <c r="U8" i="42" s="1"/>
  <c r="X16" i="42"/>
  <c r="X34" i="42"/>
  <c r="X42" i="42"/>
  <c r="X50" i="42"/>
  <c r="X58" i="42"/>
  <c r="X66" i="42"/>
  <c r="X74" i="42"/>
  <c r="X82" i="42"/>
  <c r="X90" i="42"/>
  <c r="X98" i="42"/>
  <c r="U98" i="42" s="1"/>
  <c r="X106" i="42"/>
  <c r="X24" i="42"/>
  <c r="U24" i="42" s="1"/>
  <c r="X28" i="42"/>
  <c r="X32" i="42"/>
  <c r="X9" i="42"/>
  <c r="X13" i="42"/>
  <c r="X17" i="42"/>
  <c r="X21" i="42"/>
  <c r="X25" i="42"/>
  <c r="X29" i="42"/>
  <c r="X35" i="42"/>
  <c r="X39" i="42"/>
  <c r="X43" i="42"/>
  <c r="X47" i="42"/>
  <c r="U47" i="42" s="1"/>
  <c r="X51" i="42"/>
  <c r="X55" i="42"/>
  <c r="U55" i="42" s="1"/>
  <c r="X59" i="42"/>
  <c r="X63" i="42"/>
  <c r="X67" i="42"/>
  <c r="X71" i="42"/>
  <c r="X75" i="42"/>
  <c r="X79" i="42"/>
  <c r="X83" i="42"/>
  <c r="X87" i="42"/>
  <c r="U87" i="42" s="1"/>
  <c r="X91" i="42"/>
  <c r="U91" i="42" s="1"/>
  <c r="X95" i="42"/>
  <c r="X99" i="42"/>
  <c r="X103" i="42"/>
  <c r="X107" i="42"/>
  <c r="T12" i="42"/>
  <c r="S16" i="42"/>
  <c r="U16" i="42" s="1"/>
  <c r="T21" i="42"/>
  <c r="T35" i="42"/>
  <c r="T48" i="42"/>
  <c r="T54" i="42"/>
  <c r="S102" i="42"/>
  <c r="T106" i="42"/>
  <c r="S13" i="42"/>
  <c r="U13" i="42" s="1"/>
  <c r="T15" i="42"/>
  <c r="T26" i="42"/>
  <c r="T39" i="42"/>
  <c r="T69" i="42"/>
  <c r="T71" i="42"/>
  <c r="T73" i="42"/>
  <c r="T84" i="42"/>
  <c r="P113" i="42"/>
  <c r="AD31" i="42" s="1"/>
  <c r="R68" i="22"/>
  <c r="S68" i="22"/>
  <c r="U68" i="22" s="1"/>
  <c r="R91" i="22"/>
  <c r="S91" i="22"/>
  <c r="U91" i="22" s="1"/>
  <c r="R95" i="22"/>
  <c r="S95" i="22"/>
  <c r="U95" i="22" s="1"/>
  <c r="S5" i="22"/>
  <c r="R19" i="22"/>
  <c r="S19" i="22"/>
  <c r="U19" i="22" s="1"/>
  <c r="R58" i="22"/>
  <c r="S58" i="22"/>
  <c r="U58" i="22" s="1"/>
  <c r="R62" i="22"/>
  <c r="S62" i="22"/>
  <c r="U62" i="22" s="1"/>
  <c r="R96" i="22"/>
  <c r="S96" i="22"/>
  <c r="U96" i="22" s="1"/>
  <c r="R97" i="22"/>
  <c r="S97" i="22"/>
  <c r="U97" i="22" s="1"/>
  <c r="R98" i="22"/>
  <c r="S98" i="22"/>
  <c r="R101" i="22"/>
  <c r="S101" i="22"/>
  <c r="U101" i="22" s="1"/>
  <c r="R105" i="22"/>
  <c r="S105" i="22"/>
  <c r="P113" i="22"/>
  <c r="AD31" i="22" s="1"/>
  <c r="V6" i="39"/>
  <c r="W6" i="39" s="1"/>
  <c r="S6" i="39"/>
  <c r="T6" i="39" s="1"/>
  <c r="P6" i="39"/>
  <c r="Q6" i="39" s="1"/>
  <c r="M6" i="39"/>
  <c r="N6" i="39" s="1"/>
  <c r="R56" i="45"/>
  <c r="R64" i="45"/>
  <c r="R66" i="45"/>
  <c r="T61" i="43"/>
  <c r="T74" i="43"/>
  <c r="R16" i="42"/>
  <c r="R107" i="42"/>
  <c r="R27" i="22"/>
  <c r="T57" i="42"/>
  <c r="R57" i="42"/>
  <c r="T59" i="42"/>
  <c r="R59" i="42"/>
  <c r="T40" i="42"/>
  <c r="R40" i="42"/>
  <c r="T94" i="42"/>
  <c r="R94" i="42"/>
  <c r="R10" i="43"/>
  <c r="R27" i="43"/>
  <c r="R34" i="43"/>
  <c r="T41" i="43"/>
  <c r="T57" i="43"/>
  <c r="T65" i="43"/>
  <c r="T66" i="43"/>
  <c r="R86" i="43"/>
  <c r="T16" i="45"/>
  <c r="R16" i="45"/>
  <c r="T92" i="45"/>
  <c r="R92" i="45"/>
  <c r="T97" i="45"/>
  <c r="U97" i="45" s="1"/>
  <c r="R97" i="45"/>
  <c r="T104" i="45"/>
  <c r="U104" i="45" s="1"/>
  <c r="R104" i="45"/>
  <c r="T13" i="45"/>
  <c r="R13" i="45"/>
  <c r="T60" i="45"/>
  <c r="R60" i="45"/>
  <c r="R15" i="22"/>
  <c r="R17" i="22"/>
  <c r="R18" i="22"/>
  <c r="R21" i="22"/>
  <c r="R22" i="22"/>
  <c r="R37" i="22"/>
  <c r="R41" i="22"/>
  <c r="R43" i="22"/>
  <c r="R45" i="22"/>
  <c r="R47" i="22"/>
  <c r="R49" i="22"/>
  <c r="R51" i="22"/>
  <c r="R52" i="22"/>
  <c r="R53" i="22"/>
  <c r="R54" i="22"/>
  <c r="R55" i="22"/>
  <c r="R56" i="22"/>
  <c r="R57" i="22"/>
  <c r="R59" i="22"/>
  <c r="R60" i="22"/>
  <c r="R61" i="22"/>
  <c r="R63" i="22"/>
  <c r="R79" i="22"/>
  <c r="R80" i="22"/>
  <c r="R81" i="22"/>
  <c r="R82" i="22"/>
  <c r="R84" i="22"/>
  <c r="R85" i="22"/>
  <c r="R87" i="22"/>
  <c r="R89" i="22"/>
  <c r="R90" i="22"/>
  <c r="R92" i="22"/>
  <c r="R93" i="22"/>
  <c r="R94" i="22"/>
  <c r="R103" i="22"/>
  <c r="R20" i="22"/>
  <c r="R39" i="22"/>
  <c r="R44" i="22"/>
  <c r="R46" i="22"/>
  <c r="R48" i="22"/>
  <c r="R50" i="22"/>
  <c r="R6" i="22"/>
  <c r="R7" i="22"/>
  <c r="R8" i="22"/>
  <c r="R9" i="22"/>
  <c r="R10" i="22"/>
  <c r="R11" i="22"/>
  <c r="R28" i="22"/>
  <c r="R29" i="22"/>
  <c r="R30" i="22"/>
  <c r="R31" i="22"/>
  <c r="R78" i="22"/>
  <c r="R83" i="22"/>
  <c r="R107" i="22"/>
  <c r="T10" i="45"/>
  <c r="R15" i="45"/>
  <c r="T18" i="45"/>
  <c r="R38" i="45"/>
  <c r="R40" i="45"/>
  <c r="R57" i="45"/>
  <c r="R59" i="45"/>
  <c r="R61" i="45"/>
  <c r="R65" i="45"/>
  <c r="R67" i="45"/>
  <c r="R69" i="45"/>
  <c r="R75" i="45"/>
  <c r="T79" i="45"/>
  <c r="R90" i="45"/>
  <c r="R94" i="45"/>
  <c r="R98" i="45"/>
  <c r="T103" i="45"/>
  <c r="R107" i="45"/>
  <c r="T35" i="45"/>
  <c r="R43" i="45"/>
  <c r="R49" i="45"/>
  <c r="R27" i="45"/>
  <c r="R34" i="45"/>
  <c r="R102" i="45"/>
  <c r="AL111" i="43"/>
  <c r="AD23" i="43" s="1"/>
  <c r="R13" i="43"/>
  <c r="AH111" i="43"/>
  <c r="AD17" i="43" s="1"/>
  <c r="T15" i="43"/>
  <c r="U15" i="43" s="1"/>
  <c r="R18" i="43"/>
  <c r="T39" i="43"/>
  <c r="T56" i="43"/>
  <c r="U56" i="43" s="1"/>
  <c r="T59" i="43"/>
  <c r="T60" i="43"/>
  <c r="T64" i="43"/>
  <c r="T72" i="43"/>
  <c r="U72" i="43" s="1"/>
  <c r="R88" i="43"/>
  <c r="T94" i="43"/>
  <c r="T98" i="43"/>
  <c r="T100" i="43"/>
  <c r="R102" i="43"/>
  <c r="R104" i="43"/>
  <c r="T40" i="43"/>
  <c r="R40" i="43"/>
  <c r="R101" i="43"/>
  <c r="S101" i="43"/>
  <c r="AJ111" i="43"/>
  <c r="AD20" i="43" s="1"/>
  <c r="R16" i="43"/>
  <c r="R32" i="43"/>
  <c r="R38" i="43"/>
  <c r="S39" i="43"/>
  <c r="T42" i="43"/>
  <c r="R42" i="43"/>
  <c r="S43" i="43"/>
  <c r="S45" i="43"/>
  <c r="S47" i="43"/>
  <c r="S49" i="43"/>
  <c r="S51" i="43"/>
  <c r="S53" i="43"/>
  <c r="S55" i="43"/>
  <c r="S57" i="43"/>
  <c r="S59" i="43"/>
  <c r="S61" i="43"/>
  <c r="S63" i="43"/>
  <c r="S65" i="43"/>
  <c r="S67" i="43"/>
  <c r="S69" i="43"/>
  <c r="S71" i="43"/>
  <c r="S73" i="43"/>
  <c r="S75" i="43"/>
  <c r="S77" i="43"/>
  <c r="S84" i="43"/>
  <c r="R93" i="43"/>
  <c r="S93" i="43"/>
  <c r="R95" i="43"/>
  <c r="S95" i="43"/>
  <c r="R97" i="43"/>
  <c r="S97" i="43"/>
  <c r="R105" i="43"/>
  <c r="S105" i="43"/>
  <c r="T107" i="43"/>
  <c r="U107" i="43" s="1"/>
  <c r="R107" i="43"/>
  <c r="T32" i="42"/>
  <c r="R32" i="42"/>
  <c r="T38" i="42"/>
  <c r="R38" i="42"/>
  <c r="T41" i="42"/>
  <c r="R41" i="42"/>
  <c r="T60" i="42"/>
  <c r="R60" i="42"/>
  <c r="T74" i="42"/>
  <c r="R74" i="42"/>
  <c r="T86" i="42"/>
  <c r="R86" i="42"/>
  <c r="T88" i="42"/>
  <c r="R88" i="42"/>
  <c r="AH111" i="42"/>
  <c r="AD17" i="42" s="1"/>
  <c r="AJ111" i="42"/>
  <c r="AD20" i="42" s="1"/>
  <c r="AL111" i="42"/>
  <c r="AD23" i="42" s="1"/>
  <c r="R13" i="42"/>
  <c r="T18" i="42"/>
  <c r="T42" i="42"/>
  <c r="R42" i="42"/>
  <c r="T64" i="42"/>
  <c r="R64" i="42"/>
  <c r="T66" i="42"/>
  <c r="R66" i="42"/>
  <c r="S89" i="42"/>
  <c r="U89" i="42" s="1"/>
  <c r="T89" i="42"/>
  <c r="T93" i="42"/>
  <c r="R93" i="42"/>
  <c r="T104" i="42"/>
  <c r="R104" i="42"/>
  <c r="T27" i="42"/>
  <c r="R27" i="42"/>
  <c r="T34" i="42"/>
  <c r="R34" i="42"/>
  <c r="AI111" i="42"/>
  <c r="AD18" i="42" s="1"/>
  <c r="AK111" i="42"/>
  <c r="AD21" i="42" s="1"/>
  <c r="S12" i="42"/>
  <c r="U12" i="42" s="1"/>
  <c r="S18" i="42"/>
  <c r="U18" i="42" s="1"/>
  <c r="S22" i="42"/>
  <c r="S25" i="42"/>
  <c r="S30" i="42"/>
  <c r="U30" i="42" s="1"/>
  <c r="S33" i="42"/>
  <c r="U33" i="42" s="1"/>
  <c r="S36" i="42"/>
  <c r="R102" i="42"/>
  <c r="R12" i="22"/>
  <c r="R14" i="22"/>
  <c r="R32" i="22"/>
  <c r="R33" i="22"/>
  <c r="R35" i="22"/>
  <c r="R36" i="22"/>
  <c r="R64" i="22"/>
  <c r="R65" i="22"/>
  <c r="R66" i="22"/>
  <c r="R67" i="22"/>
  <c r="R69" i="22"/>
  <c r="R71" i="22"/>
  <c r="R73" i="22"/>
  <c r="R75" i="22"/>
  <c r="R77" i="22"/>
  <c r="AH111" i="22"/>
  <c r="AD17" i="22" s="1"/>
  <c r="AJ111" i="22"/>
  <c r="AD20" i="22" s="1"/>
  <c r="AL111" i="22"/>
  <c r="AD23" i="22" s="1"/>
  <c r="R13" i="22"/>
  <c r="R23" i="22"/>
  <c r="R24" i="22"/>
  <c r="R25" i="22"/>
  <c r="R26" i="22"/>
  <c r="AK111" i="22"/>
  <c r="AD21" i="22" s="1"/>
  <c r="R16" i="22"/>
  <c r="R102" i="22"/>
  <c r="R104" i="22"/>
  <c r="R40" i="22"/>
  <c r="R42" i="22"/>
  <c r="R86" i="22"/>
  <c r="X5" i="22"/>
  <c r="AI111" i="22"/>
  <c r="AD18" i="22" s="1"/>
  <c r="R34" i="22"/>
  <c r="R38" i="22"/>
  <c r="R70" i="22"/>
  <c r="R72" i="22"/>
  <c r="R74" i="22"/>
  <c r="R76" i="22"/>
  <c r="R100" i="22"/>
  <c r="R106" i="22"/>
  <c r="R88" i="22"/>
  <c r="U70" i="45" l="1"/>
  <c r="U91" i="45"/>
  <c r="U51" i="45"/>
  <c r="U53" i="45"/>
  <c r="U78" i="45"/>
  <c r="U20" i="45"/>
  <c r="U47" i="45"/>
  <c r="U42" i="45"/>
  <c r="U22" i="45"/>
  <c r="U14" i="45"/>
  <c r="U6" i="45"/>
  <c r="U13" i="45"/>
  <c r="U33" i="45"/>
  <c r="U54" i="45"/>
  <c r="U18" i="45"/>
  <c r="U10" i="45"/>
  <c r="U35" i="45"/>
  <c r="U103" i="45"/>
  <c r="U60" i="45"/>
  <c r="U92" i="45"/>
  <c r="U71" i="45"/>
  <c r="U48" i="45"/>
  <c r="U21" i="45"/>
  <c r="U59" i="45"/>
  <c r="V6" i="45"/>
  <c r="V7" i="45" s="1"/>
  <c r="U55" i="45"/>
  <c r="U24" i="45"/>
  <c r="U8" i="45"/>
  <c r="U12" i="45"/>
  <c r="U98" i="45"/>
  <c r="U90" i="45"/>
  <c r="U66" i="45"/>
  <c r="U64" i="45"/>
  <c r="U75" i="45"/>
  <c r="U79" i="45"/>
  <c r="U102" i="45"/>
  <c r="U90" i="43"/>
  <c r="U27" i="43"/>
  <c r="U67" i="43"/>
  <c r="U47" i="43"/>
  <c r="U74" i="43"/>
  <c r="U66" i="43"/>
  <c r="U43" i="43"/>
  <c r="U37" i="43"/>
  <c r="U22" i="43"/>
  <c r="U6" i="43"/>
  <c r="U69" i="43"/>
  <c r="U53" i="43"/>
  <c r="U10" i="43"/>
  <c r="U60" i="43"/>
  <c r="U73" i="43"/>
  <c r="U48" i="43"/>
  <c r="U12" i="43"/>
  <c r="U8" i="43"/>
  <c r="U101" i="43"/>
  <c r="U104" i="43"/>
  <c r="U55" i="43"/>
  <c r="U33" i="43"/>
  <c r="U31" i="43"/>
  <c r="U71" i="43"/>
  <c r="U54" i="43"/>
  <c r="U21" i="43"/>
  <c r="U106" i="43"/>
  <c r="U102" i="43"/>
  <c r="U18" i="43"/>
  <c r="U65" i="43"/>
  <c r="U49" i="43"/>
  <c r="AD19" i="43"/>
  <c r="AD32" i="43" s="1"/>
  <c r="P113" i="43"/>
  <c r="AD31" i="43" s="1"/>
  <c r="U98" i="43"/>
  <c r="U16" i="43"/>
  <c r="U13" i="43"/>
  <c r="U93" i="43"/>
  <c r="U61" i="43"/>
  <c r="U45" i="43"/>
  <c r="U64" i="43"/>
  <c r="U75" i="43"/>
  <c r="U59" i="43"/>
  <c r="U95" i="43"/>
  <c r="U63" i="43"/>
  <c r="U105" i="43"/>
  <c r="U57" i="43"/>
  <c r="U41" i="43"/>
  <c r="V6" i="43"/>
  <c r="V7" i="43" s="1"/>
  <c r="V8" i="43" s="1"/>
  <c r="V9" i="43" s="1"/>
  <c r="U75" i="42"/>
  <c r="U67" i="42"/>
  <c r="U25" i="42"/>
  <c r="U90" i="42"/>
  <c r="U105" i="42"/>
  <c r="U7" i="42"/>
  <c r="U21" i="42"/>
  <c r="U66" i="42"/>
  <c r="U84" i="42"/>
  <c r="U106" i="42"/>
  <c r="U74" i="42"/>
  <c r="U57" i="42"/>
  <c r="U88" i="42"/>
  <c r="U15" i="42"/>
  <c r="U60" i="42"/>
  <c r="V7" i="42"/>
  <c r="V8" i="42" s="1"/>
  <c r="V9" i="42" s="1"/>
  <c r="V10" i="42" s="1"/>
  <c r="V11" i="42" s="1"/>
  <c r="V12" i="42" s="1"/>
  <c r="V13" i="42" s="1"/>
  <c r="V14" i="42" s="1"/>
  <c r="V15" i="42" s="1"/>
  <c r="V16" i="42" s="1"/>
  <c r="V17" i="42" s="1"/>
  <c r="V18" i="42" s="1"/>
  <c r="V19" i="42" s="1"/>
  <c r="V20" i="42" s="1"/>
  <c r="U5" i="22"/>
  <c r="U113" i="22" s="1"/>
  <c r="AA37" i="22" s="1"/>
  <c r="AD19" i="45"/>
  <c r="AD32" i="45" s="1"/>
  <c r="T113" i="42"/>
  <c r="AD25" i="42" s="1"/>
  <c r="AD28" i="42" s="1"/>
  <c r="T113" i="43"/>
  <c r="AD25" i="43" s="1"/>
  <c r="AD28" i="43" s="1"/>
  <c r="T113" i="45"/>
  <c r="AD25" i="45" s="1"/>
  <c r="AD28" i="45" s="1"/>
  <c r="S113" i="45"/>
  <c r="S113" i="43"/>
  <c r="S113" i="42"/>
  <c r="AD24" i="42" s="1"/>
  <c r="AD19" i="42"/>
  <c r="AD32" i="42" s="1"/>
  <c r="U113" i="42"/>
  <c r="AA37" i="42" s="1"/>
  <c r="AD19" i="22"/>
  <c r="AD32" i="22" s="1"/>
  <c r="T113" i="22"/>
  <c r="AD25" i="22" s="1"/>
  <c r="AD28" i="22" s="1"/>
  <c r="S113" i="22"/>
  <c r="V8" i="45" l="1"/>
  <c r="V9" i="45" s="1"/>
  <c r="V10" i="45" s="1"/>
  <c r="V11" i="45" s="1"/>
  <c r="V12" i="45" s="1"/>
  <c r="V13" i="45" s="1"/>
  <c r="V14" i="45" s="1"/>
  <c r="V15" i="45" s="1"/>
  <c r="V16" i="45" s="1"/>
  <c r="V17" i="45" s="1"/>
  <c r="V18" i="45" s="1"/>
  <c r="V19" i="45" s="1"/>
  <c r="V20" i="45" s="1"/>
  <c r="V21" i="45" s="1"/>
  <c r="V22" i="45" s="1"/>
  <c r="V23" i="45" s="1"/>
  <c r="V24" i="45" s="1"/>
  <c r="V25" i="45" s="1"/>
  <c r="V26" i="45" s="1"/>
  <c r="V27" i="45" s="1"/>
  <c r="V28" i="45" s="1"/>
  <c r="V29" i="45" s="1"/>
  <c r="V30" i="45" s="1"/>
  <c r="V31" i="45" s="1"/>
  <c r="V32" i="45" s="1"/>
  <c r="V33" i="45" s="1"/>
  <c r="V34" i="45" s="1"/>
  <c r="V35" i="45" s="1"/>
  <c r="V36" i="45" s="1"/>
  <c r="V37" i="45" s="1"/>
  <c r="V38" i="45" s="1"/>
  <c r="V39" i="45" s="1"/>
  <c r="V40" i="45" s="1"/>
  <c r="V41" i="45" s="1"/>
  <c r="V42" i="45" s="1"/>
  <c r="V43" i="45" s="1"/>
  <c r="V44" i="45" s="1"/>
  <c r="V45" i="45" s="1"/>
  <c r="V46" i="45" s="1"/>
  <c r="V47" i="45" s="1"/>
  <c r="V48" i="45" s="1"/>
  <c r="V49" i="45" s="1"/>
  <c r="V50" i="45" s="1"/>
  <c r="V51" i="45" s="1"/>
  <c r="V52" i="45" s="1"/>
  <c r="V53" i="45" s="1"/>
  <c r="V54" i="45" s="1"/>
  <c r="V55" i="45" s="1"/>
  <c r="V56" i="45" s="1"/>
  <c r="V57" i="45" s="1"/>
  <c r="V58" i="45" s="1"/>
  <c r="V59" i="45" s="1"/>
  <c r="V60" i="45" s="1"/>
  <c r="V61" i="45" s="1"/>
  <c r="V62" i="45" s="1"/>
  <c r="V63" i="45" s="1"/>
  <c r="V64" i="45" s="1"/>
  <c r="V65" i="45" s="1"/>
  <c r="V66" i="45" s="1"/>
  <c r="V67" i="45" s="1"/>
  <c r="V68" i="45" s="1"/>
  <c r="V69" i="45" s="1"/>
  <c r="V70" i="45" s="1"/>
  <c r="V71" i="45" s="1"/>
  <c r="V72" i="45" s="1"/>
  <c r="V73" i="45" s="1"/>
  <c r="V74" i="45" s="1"/>
  <c r="V75" i="45" s="1"/>
  <c r="V76" i="45" s="1"/>
  <c r="V77" i="45" s="1"/>
  <c r="V78" i="45" s="1"/>
  <c r="V79" i="45" s="1"/>
  <c r="V80" i="45" s="1"/>
  <c r="V81" i="45" s="1"/>
  <c r="V82" i="45" s="1"/>
  <c r="V83" i="45" s="1"/>
  <c r="V84" i="45" s="1"/>
  <c r="V85" i="45" s="1"/>
  <c r="V86" i="45" s="1"/>
  <c r="V87" i="45" s="1"/>
  <c r="V88" i="45" s="1"/>
  <c r="V89" i="45" s="1"/>
  <c r="V90" i="45" s="1"/>
  <c r="V91" i="45" s="1"/>
  <c r="V92" i="45" s="1"/>
  <c r="V93" i="45" s="1"/>
  <c r="V94" i="45" s="1"/>
  <c r="V95" i="45" s="1"/>
  <c r="V96" i="45" s="1"/>
  <c r="V97" i="45" s="1"/>
  <c r="V98" i="45" s="1"/>
  <c r="V99" i="45" s="1"/>
  <c r="V100" i="45" s="1"/>
  <c r="V101" i="45" s="1"/>
  <c r="V102" i="45" s="1"/>
  <c r="V103" i="45" s="1"/>
  <c r="V104" i="45" s="1"/>
  <c r="V105" i="45" s="1"/>
  <c r="V106" i="45" s="1"/>
  <c r="V107" i="45" s="1"/>
  <c r="U113" i="43"/>
  <c r="AA37" i="43" s="1"/>
  <c r="V10" i="43"/>
  <c r="V11" i="43" s="1"/>
  <c r="V12" i="43" s="1"/>
  <c r="V13" i="43" s="1"/>
  <c r="V14" i="43" s="1"/>
  <c r="V15" i="43" s="1"/>
  <c r="V16" i="43" s="1"/>
  <c r="V17" i="43" s="1"/>
  <c r="V18" i="43" s="1"/>
  <c r="V19" i="43" s="1"/>
  <c r="V20" i="43" s="1"/>
  <c r="V21" i="43" s="1"/>
  <c r="V22" i="43" s="1"/>
  <c r="V23" i="43" s="1"/>
  <c r="V24" i="43" s="1"/>
  <c r="V25" i="43" s="1"/>
  <c r="V26" i="43" s="1"/>
  <c r="V27" i="43" s="1"/>
  <c r="V28" i="43" s="1"/>
  <c r="V29" i="43" s="1"/>
  <c r="V30" i="43" s="1"/>
  <c r="V31" i="43" s="1"/>
  <c r="V32" i="43" s="1"/>
  <c r="V33" i="43" s="1"/>
  <c r="V34" i="43" s="1"/>
  <c r="V35" i="43" s="1"/>
  <c r="V36" i="43" s="1"/>
  <c r="V37" i="43" s="1"/>
  <c r="V38" i="43" s="1"/>
  <c r="V39" i="43" s="1"/>
  <c r="V40" i="43" s="1"/>
  <c r="V41" i="43" s="1"/>
  <c r="V42" i="43" s="1"/>
  <c r="V43" i="43" s="1"/>
  <c r="V44" i="43" s="1"/>
  <c r="V45" i="43" s="1"/>
  <c r="V46" i="43" s="1"/>
  <c r="V47" i="43" s="1"/>
  <c r="V48" i="43" s="1"/>
  <c r="V49" i="43" s="1"/>
  <c r="V50" i="43" s="1"/>
  <c r="V51" i="43" s="1"/>
  <c r="V52" i="43" s="1"/>
  <c r="V53" i="43" s="1"/>
  <c r="V54" i="43" s="1"/>
  <c r="V55" i="43" s="1"/>
  <c r="V56" i="43" s="1"/>
  <c r="V57" i="43" s="1"/>
  <c r="V58" i="43" s="1"/>
  <c r="V59" i="43" s="1"/>
  <c r="V60" i="43" s="1"/>
  <c r="V61" i="43" s="1"/>
  <c r="V62" i="43" s="1"/>
  <c r="V63" i="43" s="1"/>
  <c r="V64" i="43" s="1"/>
  <c r="V65" i="43" s="1"/>
  <c r="V66" i="43" s="1"/>
  <c r="V67" i="43" s="1"/>
  <c r="V68" i="43" s="1"/>
  <c r="V69" i="43" s="1"/>
  <c r="V70" i="43" s="1"/>
  <c r="V71" i="43" s="1"/>
  <c r="V72" i="43" s="1"/>
  <c r="V73" i="43" s="1"/>
  <c r="V74" i="43" s="1"/>
  <c r="V75" i="43" s="1"/>
  <c r="V76" i="43" s="1"/>
  <c r="V77" i="43" s="1"/>
  <c r="V78" i="43" s="1"/>
  <c r="V79" i="43" s="1"/>
  <c r="V80" i="43" s="1"/>
  <c r="V81" i="43" s="1"/>
  <c r="V82" i="43" s="1"/>
  <c r="V83" i="43" s="1"/>
  <c r="V84" i="43" s="1"/>
  <c r="V85" i="43" s="1"/>
  <c r="V86" i="43" s="1"/>
  <c r="V87" i="43" s="1"/>
  <c r="V88" i="43" s="1"/>
  <c r="V89" i="43" s="1"/>
  <c r="V90" i="43" s="1"/>
  <c r="V91" i="43" s="1"/>
  <c r="V92" i="43" s="1"/>
  <c r="V93" i="43" s="1"/>
  <c r="V94" i="43" s="1"/>
  <c r="V95" i="43" s="1"/>
  <c r="V96" i="43" s="1"/>
  <c r="V97" i="43" s="1"/>
  <c r="V98" i="43" s="1"/>
  <c r="V99" i="43" s="1"/>
  <c r="V100" i="43" s="1"/>
  <c r="V101" i="43" s="1"/>
  <c r="V102" i="43" s="1"/>
  <c r="V103" i="43" s="1"/>
  <c r="V104" i="43" s="1"/>
  <c r="V105" i="43" s="1"/>
  <c r="V106" i="43" s="1"/>
  <c r="V107" i="43" s="1"/>
  <c r="V21" i="42"/>
  <c r="V22" i="42" s="1"/>
  <c r="V23" i="42" s="1"/>
  <c r="V24" i="42" s="1"/>
  <c r="V25" i="42" s="1"/>
  <c r="V26" i="42" s="1"/>
  <c r="V27" i="42" s="1"/>
  <c r="V28" i="42" s="1"/>
  <c r="V29" i="42" s="1"/>
  <c r="V30" i="42" s="1"/>
  <c r="V31" i="42" s="1"/>
  <c r="V32" i="42" s="1"/>
  <c r="V33" i="42" s="1"/>
  <c r="V34" i="42" s="1"/>
  <c r="V35" i="42" s="1"/>
  <c r="V36" i="42" s="1"/>
  <c r="V37" i="42" s="1"/>
  <c r="V38" i="42" s="1"/>
  <c r="V39" i="42" s="1"/>
  <c r="V40" i="42" s="1"/>
  <c r="V41" i="42" s="1"/>
  <c r="V42" i="42" s="1"/>
  <c r="V43" i="42" s="1"/>
  <c r="V44" i="42" s="1"/>
  <c r="V45" i="42" s="1"/>
  <c r="V46" i="42" s="1"/>
  <c r="V47" i="42" s="1"/>
  <c r="V48" i="42" s="1"/>
  <c r="V49" i="42" s="1"/>
  <c r="V50" i="42" s="1"/>
  <c r="V51" i="42" s="1"/>
  <c r="V52" i="42" s="1"/>
  <c r="V53" i="42" s="1"/>
  <c r="V54" i="42" s="1"/>
  <c r="V55" i="42" s="1"/>
  <c r="V56" i="42" s="1"/>
  <c r="V57" i="42" s="1"/>
  <c r="V58" i="42" s="1"/>
  <c r="V59" i="42" s="1"/>
  <c r="V60" i="42" s="1"/>
  <c r="V61" i="42" s="1"/>
  <c r="V62" i="42" s="1"/>
  <c r="V63" i="42" s="1"/>
  <c r="V64" i="42" s="1"/>
  <c r="V65" i="42" s="1"/>
  <c r="V66" i="42" s="1"/>
  <c r="V67" i="42" s="1"/>
  <c r="V68" i="42" s="1"/>
  <c r="V69" i="42" s="1"/>
  <c r="V70" i="42" s="1"/>
  <c r="V71" i="42" s="1"/>
  <c r="V72" i="42" s="1"/>
  <c r="V73" i="42" s="1"/>
  <c r="V74" i="42" s="1"/>
  <c r="V75" i="42" s="1"/>
  <c r="V76" i="42" s="1"/>
  <c r="V77" i="42" s="1"/>
  <c r="V78" i="42" s="1"/>
  <c r="V79" i="42" s="1"/>
  <c r="V80" i="42" s="1"/>
  <c r="V81" i="42" s="1"/>
  <c r="V82" i="42" s="1"/>
  <c r="V83" i="42" s="1"/>
  <c r="V84" i="42" s="1"/>
  <c r="V85" i="42" s="1"/>
  <c r="V86" i="42" s="1"/>
  <c r="V87" i="42" s="1"/>
  <c r="V88" i="42" s="1"/>
  <c r="V89" i="42" s="1"/>
  <c r="V90" i="42" s="1"/>
  <c r="V91" i="42" s="1"/>
  <c r="V92" i="42" s="1"/>
  <c r="V93" i="42" s="1"/>
  <c r="V94" i="42" s="1"/>
  <c r="V95" i="42" s="1"/>
  <c r="V96" i="42" s="1"/>
  <c r="V97" i="42" s="1"/>
  <c r="V98" i="42" s="1"/>
  <c r="V99" i="42" s="1"/>
  <c r="V100" i="42" s="1"/>
  <c r="V101" i="42" s="1"/>
  <c r="V102" i="42" s="1"/>
  <c r="V103" i="42" s="1"/>
  <c r="V104" i="42" s="1"/>
  <c r="V105" i="42" s="1"/>
  <c r="V106" i="42" s="1"/>
  <c r="V107" i="42" s="1"/>
  <c r="V5" i="22"/>
  <c r="V6" i="22" s="1"/>
  <c r="V7" i="22" s="1"/>
  <c r="V8" i="22" s="1"/>
  <c r="V9" i="22" s="1"/>
  <c r="V10" i="22" s="1"/>
  <c r="V11" i="22" s="1"/>
  <c r="V12" i="22" s="1"/>
  <c r="V13" i="22" s="1"/>
  <c r="V14" i="22" s="1"/>
  <c r="V15" i="22" s="1"/>
  <c r="V16" i="22" s="1"/>
  <c r="V17" i="22" s="1"/>
  <c r="V18" i="22" s="1"/>
  <c r="V19" i="22" s="1"/>
  <c r="V20" i="22" s="1"/>
  <c r="V21" i="22" s="1"/>
  <c r="V22" i="22" s="1"/>
  <c r="V23" i="22" s="1"/>
  <c r="V24" i="22" s="1"/>
  <c r="V25" i="22" s="1"/>
  <c r="V26" i="22" s="1"/>
  <c r="V27" i="22" s="1"/>
  <c r="V28" i="22" s="1"/>
  <c r="V29" i="22" s="1"/>
  <c r="V30" i="22" s="1"/>
  <c r="V31" i="22" s="1"/>
  <c r="V32" i="22" s="1"/>
  <c r="V33" i="22" s="1"/>
  <c r="V34" i="22" s="1"/>
  <c r="V35" i="22" s="1"/>
  <c r="V36" i="22" s="1"/>
  <c r="V37" i="22" s="1"/>
  <c r="V38" i="22" s="1"/>
  <c r="V39" i="22" s="1"/>
  <c r="V40" i="22" s="1"/>
  <c r="V41" i="22" s="1"/>
  <c r="V42" i="22" s="1"/>
  <c r="V43" i="22" s="1"/>
  <c r="V44" i="22" s="1"/>
  <c r="V45" i="22" s="1"/>
  <c r="V46" i="22" s="1"/>
  <c r="V47" i="22" s="1"/>
  <c r="V48" i="22" s="1"/>
  <c r="V49" i="22" s="1"/>
  <c r="V50" i="22" s="1"/>
  <c r="V51" i="22" s="1"/>
  <c r="V52" i="22" s="1"/>
  <c r="V53" i="22" s="1"/>
  <c r="V54" i="22" s="1"/>
  <c r="V55" i="22" s="1"/>
  <c r="V56" i="22" s="1"/>
  <c r="V57" i="22" s="1"/>
  <c r="V58" i="22" s="1"/>
  <c r="V59" i="22" s="1"/>
  <c r="V60" i="22" s="1"/>
  <c r="V61" i="22" s="1"/>
  <c r="V62" i="22" s="1"/>
  <c r="V63" i="22" s="1"/>
  <c r="V64" i="22" s="1"/>
  <c r="V65" i="22" s="1"/>
  <c r="V66" i="22" s="1"/>
  <c r="V67" i="22" s="1"/>
  <c r="V68" i="22" s="1"/>
  <c r="V69" i="22" s="1"/>
  <c r="V70" i="22" s="1"/>
  <c r="V71" i="22" s="1"/>
  <c r="V72" i="22" s="1"/>
  <c r="V73" i="22" s="1"/>
  <c r="V74" i="22" s="1"/>
  <c r="V75" i="22" s="1"/>
  <c r="V76" i="22" s="1"/>
  <c r="V77" i="22" s="1"/>
  <c r="V78" i="22" s="1"/>
  <c r="V79" i="22" s="1"/>
  <c r="V80" i="22" s="1"/>
  <c r="V81" i="22" s="1"/>
  <c r="V82" i="22" s="1"/>
  <c r="V83" i="22" s="1"/>
  <c r="V84" i="22" s="1"/>
  <c r="V85" i="22" s="1"/>
  <c r="V86" i="22" s="1"/>
  <c r="V87" i="22" s="1"/>
  <c r="V88" i="22" s="1"/>
  <c r="V89" i="22" s="1"/>
  <c r="V90" i="22" s="1"/>
  <c r="V91" i="22" s="1"/>
  <c r="V92" i="22" s="1"/>
  <c r="V93" i="22" s="1"/>
  <c r="V94" i="22" s="1"/>
  <c r="V95" i="22" s="1"/>
  <c r="V96" i="22" s="1"/>
  <c r="V97" i="22" s="1"/>
  <c r="V98" i="22" s="1"/>
  <c r="V99" i="22" s="1"/>
  <c r="V100" i="22" s="1"/>
  <c r="V101" i="22" s="1"/>
  <c r="V102" i="22" s="1"/>
  <c r="V103" i="22" s="1"/>
  <c r="V104" i="22" s="1"/>
  <c r="V105" i="22" s="1"/>
  <c r="V106" i="22" s="1"/>
  <c r="U113" i="45"/>
  <c r="AA37" i="45" s="1"/>
  <c r="T114" i="42"/>
  <c r="T114" i="45"/>
  <c r="AD24" i="45"/>
  <c r="T114" i="43"/>
  <c r="AD24" i="43"/>
  <c r="AD26" i="42"/>
  <c r="AD27" i="42"/>
  <c r="V107" i="22"/>
  <c r="T114" i="22"/>
  <c r="AD24" i="22"/>
  <c r="AD27" i="45" l="1"/>
  <c r="AD26" i="45"/>
  <c r="AD27" i="43"/>
  <c r="AD26" i="43"/>
  <c r="AD27" i="22"/>
  <c r="AD26" i="22"/>
  <c r="Q28" i="38" l="1"/>
  <c r="P28" i="38"/>
  <c r="O28" i="38"/>
  <c r="Q21" i="38"/>
  <c r="P21" i="38"/>
  <c r="O21" i="38"/>
  <c r="Q15" i="38"/>
  <c r="P15" i="38"/>
  <c r="O15" i="38"/>
  <c r="Q9" i="38"/>
  <c r="P9" i="38"/>
  <c r="O9" i="38"/>
</calcChain>
</file>

<file path=xl/sharedStrings.xml><?xml version="1.0" encoding="utf-8"?>
<sst xmlns="http://schemas.openxmlformats.org/spreadsheetml/2006/main" count="2928" uniqueCount="191">
  <si>
    <t>勝率</t>
  </si>
  <si>
    <t>平均利益</t>
  </si>
  <si>
    <t>平均損失</t>
  </si>
  <si>
    <t>通貨ペア</t>
  </si>
  <si>
    <t>売買</t>
  </si>
  <si>
    <t>エントリー日時</t>
  </si>
  <si>
    <t>利益pips</t>
  </si>
  <si>
    <t>損失pips</t>
  </si>
  <si>
    <t>トレード詳細データ</t>
  </si>
  <si>
    <t>トレード期間</t>
  </si>
  <si>
    <t>買いエントリー回数</t>
  </si>
  <si>
    <t>売りエントリー回数</t>
  </si>
  <si>
    <t>合計トレード回数</t>
  </si>
  <si>
    <t>合計勝ち数</t>
  </si>
  <si>
    <t>合計負け数</t>
  </si>
  <si>
    <t>引き分け</t>
  </si>
  <si>
    <t>合計利益</t>
  </si>
  <si>
    <t>合計損失</t>
  </si>
  <si>
    <t>合計損益</t>
  </si>
  <si>
    <t>最大連勝数</t>
  </si>
  <si>
    <t>最大連敗数</t>
  </si>
  <si>
    <t>最大DD(pips)</t>
  </si>
  <si>
    <t>気づき：</t>
  </si>
  <si>
    <t>エントリー価格</t>
    <rPh sb="5" eb="7">
      <t>カカク</t>
    </rPh>
    <phoneticPr fontId="4"/>
  </si>
  <si>
    <t>ストップ価格</t>
    <rPh sb="4" eb="6">
      <t>カカク</t>
    </rPh>
    <phoneticPr fontId="4"/>
  </si>
  <si>
    <t>余裕値幅</t>
    <rPh sb="0" eb="2">
      <t>ヨユウ</t>
    </rPh>
    <rPh sb="2" eb="4">
      <t>ネハバ</t>
    </rPh>
    <phoneticPr fontId="4"/>
  </si>
  <si>
    <t>B</t>
    <phoneticPr fontId="4"/>
  </si>
  <si>
    <t>生高値</t>
    <rPh sb="0" eb="1">
      <t>ナマ</t>
    </rPh>
    <rPh sb="1" eb="3">
      <t>タカネ</t>
    </rPh>
    <phoneticPr fontId="4"/>
  </si>
  <si>
    <t>生安値</t>
    <rPh sb="0" eb="1">
      <t>ナマ</t>
    </rPh>
    <rPh sb="1" eb="3">
      <t>ヤスネ</t>
    </rPh>
    <phoneticPr fontId="4"/>
  </si>
  <si>
    <t>目標値</t>
    <rPh sb="0" eb="2">
      <t>モクヒョウ</t>
    </rPh>
    <rPh sb="2" eb="3">
      <t>ネ</t>
    </rPh>
    <phoneticPr fontId="4"/>
  </si>
  <si>
    <t>基準値幅</t>
    <rPh sb="0" eb="2">
      <t>キジュン</t>
    </rPh>
    <rPh sb="2" eb="4">
      <t>ネハバ</t>
    </rPh>
    <phoneticPr fontId="4"/>
  </si>
  <si>
    <t>１．０倍</t>
    <rPh sb="3" eb="4">
      <t>バイ</t>
    </rPh>
    <phoneticPr fontId="4"/>
  </si>
  <si>
    <t>#</t>
    <phoneticPr fontId="4"/>
  </si>
  <si>
    <t>PIPS</t>
    <phoneticPr fontId="4"/>
  </si>
  <si>
    <t>＋余裕値幅</t>
    <phoneticPr fontId="4"/>
  </si>
  <si>
    <t>○✕</t>
    <phoneticPr fontId="4"/>
  </si>
  <si>
    <t>基準値幅の1.0倍</t>
    <rPh sb="0" eb="2">
      <t>キジュン</t>
    </rPh>
    <rPh sb="2" eb="4">
      <t>ネハバ</t>
    </rPh>
    <rPh sb="8" eb="9">
      <t>バイ</t>
    </rPh>
    <phoneticPr fontId="4"/>
  </si>
  <si>
    <t>基準値幅の1.5倍</t>
    <rPh sb="0" eb="2">
      <t>キジュン</t>
    </rPh>
    <rPh sb="2" eb="4">
      <t>ネハバ</t>
    </rPh>
    <rPh sb="8" eb="9">
      <t>バイ</t>
    </rPh>
    <phoneticPr fontId="4"/>
  </si>
  <si>
    <t>基準値幅の2.0倍</t>
    <rPh sb="0" eb="2">
      <t>キジュン</t>
    </rPh>
    <rPh sb="2" eb="4">
      <t>ネハバ</t>
    </rPh>
    <rPh sb="8" eb="9">
      <t>バイ</t>
    </rPh>
    <phoneticPr fontId="4"/>
  </si>
  <si>
    <t>0.5倍</t>
    <rPh sb="3" eb="4">
      <t>バイ</t>
    </rPh>
    <phoneticPr fontId="4"/>
  </si>
  <si>
    <t>1．０倍</t>
    <rPh sb="3" eb="4">
      <t>バイ</t>
    </rPh>
    <phoneticPr fontId="4"/>
  </si>
  <si>
    <t>1.5倍</t>
    <rPh sb="3" eb="4">
      <t>バイ</t>
    </rPh>
    <phoneticPr fontId="4"/>
  </si>
  <si>
    <t>２．０倍</t>
    <rPh sb="3" eb="4">
      <t>バイ</t>
    </rPh>
    <phoneticPr fontId="4"/>
  </si>
  <si>
    <t>○</t>
    <phoneticPr fontId="4"/>
  </si>
  <si>
    <t>S</t>
    <phoneticPr fontId="4"/>
  </si>
  <si>
    <t>キャンセル</t>
    <phoneticPr fontId="4"/>
  </si>
  <si>
    <t>-</t>
  </si>
  <si>
    <t>キャンセル</t>
    <phoneticPr fontId="4"/>
  </si>
  <si>
    <t>資金</t>
    <rPh sb="0" eb="2">
      <t>シキン</t>
    </rPh>
    <phoneticPr fontId="4"/>
  </si>
  <si>
    <t>計算</t>
    <rPh sb="0" eb="2">
      <t>ケイサン</t>
    </rPh>
    <phoneticPr fontId="4"/>
  </si>
  <si>
    <t>リスク</t>
    <phoneticPr fontId="4"/>
  </si>
  <si>
    <t>数量</t>
    <rPh sb="0" eb="2">
      <t>スウリョウ</t>
    </rPh>
    <phoneticPr fontId="4"/>
  </si>
  <si>
    <t>金額</t>
    <rPh sb="0" eb="2">
      <t>キンガク</t>
    </rPh>
    <phoneticPr fontId="4"/>
  </si>
  <si>
    <t>利益金額</t>
    <rPh sb="0" eb="2">
      <t>リエキ</t>
    </rPh>
    <rPh sb="2" eb="4">
      <t>キンガク</t>
    </rPh>
    <phoneticPr fontId="4"/>
  </si>
  <si>
    <t>損失金額</t>
    <rPh sb="0" eb="2">
      <t>ソンシツ</t>
    </rPh>
    <rPh sb="2" eb="4">
      <t>キンガク</t>
    </rPh>
    <phoneticPr fontId="4"/>
  </si>
  <si>
    <t>累計損益</t>
    <rPh sb="0" eb="2">
      <t>ルイケイ</t>
    </rPh>
    <rPh sb="2" eb="4">
      <t>ソンエキ</t>
    </rPh>
    <phoneticPr fontId="4"/>
  </si>
  <si>
    <t>1or0</t>
    <phoneticPr fontId="4"/>
  </si>
  <si>
    <t>勝敗</t>
    <rPh sb="0" eb="2">
      <t>ショウハイ</t>
    </rPh>
    <phoneticPr fontId="4"/>
  </si>
  <si>
    <t>運用資金</t>
    <rPh sb="0" eb="2">
      <t>ウンヨウ</t>
    </rPh>
    <rPh sb="2" eb="4">
      <t>シキン</t>
    </rPh>
    <phoneticPr fontId="4"/>
  </si>
  <si>
    <t>単利運用</t>
    <rPh sb="0" eb="2">
      <t>タンリ</t>
    </rPh>
    <rPh sb="2" eb="4">
      <t>ウンヨウ</t>
    </rPh>
    <phoneticPr fontId="4"/>
  </si>
  <si>
    <t>時間</t>
    <rPh sb="0" eb="2">
      <t>ジカン</t>
    </rPh>
    <phoneticPr fontId="4"/>
  </si>
  <si>
    <t>基準値幅の0.5倍</t>
    <rPh sb="0" eb="2">
      <t>キジュン</t>
    </rPh>
    <rPh sb="2" eb="4">
      <t>ネハバ</t>
    </rPh>
    <rPh sb="8" eb="9">
      <t>バイ</t>
    </rPh>
    <phoneticPr fontId="4"/>
  </si>
  <si>
    <t>Ｘ</t>
    <phoneticPr fontId="4"/>
  </si>
  <si>
    <t>Ｃ</t>
    <phoneticPr fontId="4"/>
  </si>
  <si>
    <t>オアンダ</t>
    <phoneticPr fontId="4"/>
  </si>
  <si>
    <t>S</t>
  </si>
  <si>
    <t>B</t>
  </si>
  <si>
    <t>通貨量</t>
    <rPh sb="0" eb="2">
      <t>ツウカ</t>
    </rPh>
    <rPh sb="2" eb="3">
      <t>リョウ</t>
    </rPh>
    <phoneticPr fontId="4"/>
  </si>
  <si>
    <t>通貨レート</t>
    <rPh sb="0" eb="2">
      <t>ツウカ</t>
    </rPh>
    <phoneticPr fontId="4"/>
  </si>
  <si>
    <t>万単位</t>
    <rPh sb="0" eb="1">
      <t>マン</t>
    </rPh>
    <rPh sb="1" eb="3">
      <t>タンイ</t>
    </rPh>
    <phoneticPr fontId="4"/>
  </si>
  <si>
    <t>通貨量</t>
    <rPh sb="0" eb="3">
      <t>ツウカリョウ</t>
    </rPh>
    <phoneticPr fontId="4"/>
  </si>
  <si>
    <t>GBPJPY</t>
    <phoneticPr fontId="4"/>
  </si>
  <si>
    <t>-</t>
    <phoneticPr fontId="4"/>
  </si>
  <si>
    <t>キャンセル</t>
    <phoneticPr fontId="4"/>
  </si>
  <si>
    <t>リスク</t>
    <phoneticPr fontId="4"/>
  </si>
  <si>
    <t>HL_SR</t>
    <phoneticPr fontId="4"/>
  </si>
  <si>
    <t>サイン</t>
    <phoneticPr fontId="4"/>
  </si>
  <si>
    <t>サポレジブレイクして終値が順方向で確定してその後にサイン出現</t>
    <rPh sb="10" eb="12">
      <t>オワリネ</t>
    </rPh>
    <rPh sb="13" eb="16">
      <t>ジュンホウコウ</t>
    </rPh>
    <rPh sb="17" eb="19">
      <t>カクテイ</t>
    </rPh>
    <rPh sb="23" eb="24">
      <t>ゴ</t>
    </rPh>
    <rPh sb="28" eb="30">
      <t>シュツゲン</t>
    </rPh>
    <phoneticPr fontId="4"/>
  </si>
  <si>
    <t>前日高値安値の反発後サイン出現　１回目トライ反発（Ｗフォーメーション初動）サイン</t>
    <rPh sb="0" eb="2">
      <t>ゼンジツ</t>
    </rPh>
    <rPh sb="2" eb="4">
      <t>タカネ</t>
    </rPh>
    <rPh sb="4" eb="6">
      <t>ヤスネ</t>
    </rPh>
    <rPh sb="7" eb="9">
      <t>ハンパツ</t>
    </rPh>
    <rPh sb="9" eb="10">
      <t>ゴ</t>
    </rPh>
    <rPh sb="13" eb="15">
      <t>シュツゲン</t>
    </rPh>
    <rPh sb="17" eb="19">
      <t>カイメ</t>
    </rPh>
    <rPh sb="22" eb="24">
      <t>ハンパツ</t>
    </rPh>
    <rPh sb="34" eb="36">
      <t>ショドウ</t>
    </rPh>
    <phoneticPr fontId="4"/>
  </si>
  <si>
    <t>反発確認後順方向で終値確定後サイン</t>
    <rPh sb="0" eb="2">
      <t>ハンパツ</t>
    </rPh>
    <rPh sb="2" eb="4">
      <t>カクニン</t>
    </rPh>
    <rPh sb="4" eb="5">
      <t>ゴ</t>
    </rPh>
    <rPh sb="5" eb="8">
      <t>ジュンホウコウ</t>
    </rPh>
    <rPh sb="9" eb="11">
      <t>オワリネ</t>
    </rPh>
    <rPh sb="11" eb="14">
      <t>カクテイゴ</t>
    </rPh>
    <phoneticPr fontId="4"/>
  </si>
  <si>
    <t>リトレース後のサイン</t>
    <rPh sb="5" eb="6">
      <t>ゴ</t>
    </rPh>
    <phoneticPr fontId="4"/>
  </si>
  <si>
    <t>トリプル・ダブル反発後のサイン出現</t>
    <rPh sb="8" eb="10">
      <t>ハンパツ</t>
    </rPh>
    <rPh sb="10" eb="11">
      <t>ゴ</t>
    </rPh>
    <rPh sb="15" eb="17">
      <t>シュツゲン</t>
    </rPh>
    <phoneticPr fontId="4"/>
  </si>
  <si>
    <t>反発して順行</t>
    <rPh sb="0" eb="2">
      <t>ハンパツ</t>
    </rPh>
    <rPh sb="4" eb="6">
      <t>ジュンコウ</t>
    </rPh>
    <phoneticPr fontId="4"/>
  </si>
  <si>
    <t>プライスアクション</t>
    <phoneticPr fontId="4"/>
  </si>
  <si>
    <t>X</t>
    <phoneticPr fontId="4"/>
  </si>
  <si>
    <t>C</t>
    <phoneticPr fontId="4"/>
  </si>
  <si>
    <t>前日高値からのサポレジ絡みでのサインでは、今までの検証より勝率が高い。</t>
    <rPh sb="0" eb="2">
      <t>ゼンジツ</t>
    </rPh>
    <rPh sb="2" eb="4">
      <t>タカネ</t>
    </rPh>
    <rPh sb="11" eb="12">
      <t>カラ</t>
    </rPh>
    <rPh sb="21" eb="22">
      <t>イマ</t>
    </rPh>
    <rPh sb="25" eb="27">
      <t>ケンショウ</t>
    </rPh>
    <rPh sb="29" eb="31">
      <t>ショウリツ</t>
    </rPh>
    <rPh sb="32" eb="33">
      <t>タカ</t>
    </rPh>
    <phoneticPr fontId="4"/>
  </si>
  <si>
    <t>H4</t>
    <phoneticPr fontId="4"/>
  </si>
  <si>
    <t>EB</t>
  </si>
  <si>
    <t>PB</t>
  </si>
  <si>
    <t>2015.08.12</t>
  </si>
  <si>
    <t>2015.08.06</t>
  </si>
  <si>
    <t>2015.07.30</t>
  </si>
  <si>
    <t>2015.07.29</t>
  </si>
  <si>
    <t>2015.07.28</t>
  </si>
  <si>
    <t>2015.07.14</t>
  </si>
  <si>
    <t>2015.07.06</t>
  </si>
  <si>
    <t>2015.06.15</t>
  </si>
  <si>
    <t>2015.06.08</t>
  </si>
  <si>
    <t>2015.06.04</t>
  </si>
  <si>
    <t>2015.05.21</t>
  </si>
  <si>
    <t>2015.05.08</t>
  </si>
  <si>
    <t>2015.04.28</t>
  </si>
  <si>
    <t>2015.04.22</t>
  </si>
  <si>
    <t>2015.04.14</t>
  </si>
  <si>
    <t>2015.04.09</t>
  </si>
  <si>
    <t>2015.04.08</t>
  </si>
  <si>
    <t>2015.04.07</t>
  </si>
  <si>
    <t>2015.04.02</t>
  </si>
  <si>
    <t>2015.04.01</t>
  </si>
  <si>
    <t>2015.03.30</t>
  </si>
  <si>
    <t>2015.03.27</t>
  </si>
  <si>
    <t>2015.03.26</t>
  </si>
  <si>
    <t>2015.03.20</t>
  </si>
  <si>
    <t>2015.03.17</t>
  </si>
  <si>
    <t>2015.03.16</t>
  </si>
  <si>
    <t>2015.03.12</t>
  </si>
  <si>
    <t>2015.03.06</t>
  </si>
  <si>
    <t>2015.03.05</t>
  </si>
  <si>
    <t>2015.03.02</t>
  </si>
  <si>
    <t>2015.02.27</t>
  </si>
  <si>
    <t>2015.02.25</t>
  </si>
  <si>
    <t>2015.02.18</t>
  </si>
  <si>
    <t>2015.02.12</t>
  </si>
  <si>
    <t>2015.02.10</t>
  </si>
  <si>
    <t>2015.02.05</t>
  </si>
  <si>
    <t>2015.02.03</t>
  </si>
  <si>
    <t>2015.01.26</t>
  </si>
  <si>
    <t>2015.01.21</t>
  </si>
  <si>
    <t>2015.01.15</t>
  </si>
  <si>
    <t>2015.01.13</t>
  </si>
  <si>
    <t>2015.01.12</t>
  </si>
  <si>
    <t>2015.01.05</t>
  </si>
  <si>
    <t>2015.01.02</t>
  </si>
  <si>
    <t>2014.12.29</t>
  </si>
  <si>
    <t>2014.12.18</t>
  </si>
  <si>
    <t>2014.12.11</t>
  </si>
  <si>
    <t>2014.12.08</t>
  </si>
  <si>
    <t>2014.12.01</t>
  </si>
  <si>
    <t>2014.11.27</t>
  </si>
  <si>
    <t>2014.11.25</t>
  </si>
  <si>
    <t>2014.11.17</t>
  </si>
  <si>
    <t>2014.11.12</t>
  </si>
  <si>
    <t>2014.11.11</t>
  </si>
  <si>
    <t>2014.10.29</t>
  </si>
  <si>
    <t>2014.10.28</t>
  </si>
  <si>
    <t>2014.10.24</t>
  </si>
  <si>
    <t>2014.10.13</t>
  </si>
  <si>
    <t>2014.10.09</t>
  </si>
  <si>
    <t>2014.10.06</t>
  </si>
  <si>
    <t>2014.09.12</t>
  </si>
  <si>
    <t>2014.09.10</t>
  </si>
  <si>
    <t>2014.09.05</t>
  </si>
  <si>
    <t>2014.09.04</t>
  </si>
  <si>
    <t>2014.08.29</t>
  </si>
  <si>
    <t>2014.08.26</t>
  </si>
  <si>
    <t>2014.08.22</t>
  </si>
  <si>
    <t>2014.08.14</t>
  </si>
  <si>
    <t>2014.08.07</t>
  </si>
  <si>
    <t>2014.08.06</t>
  </si>
  <si>
    <t>2014.08.04</t>
  </si>
  <si>
    <t>2014.08.01</t>
  </si>
  <si>
    <t>2014.07.24</t>
  </si>
  <si>
    <t>2014.07.18</t>
  </si>
  <si>
    <t>2014.06.30</t>
  </si>
  <si>
    <t>2014.06.27</t>
  </si>
  <si>
    <t>2014.06.26</t>
  </si>
  <si>
    <t>2014.06.19</t>
  </si>
  <si>
    <t>2014.06.18</t>
  </si>
  <si>
    <t>2014.06.10</t>
  </si>
  <si>
    <t>2014.06.06</t>
  </si>
  <si>
    <t>2014.06.05</t>
  </si>
  <si>
    <t>2014.05.30</t>
  </si>
  <si>
    <t>2014.05.29</t>
  </si>
  <si>
    <t>2014.05.27</t>
  </si>
  <si>
    <t>2014.05.21</t>
  </si>
  <si>
    <t>2014.05.19</t>
  </si>
  <si>
    <t>2014.05.09</t>
  </si>
  <si>
    <t>2014.05.02</t>
  </si>
  <si>
    <t>2014.04.30</t>
  </si>
  <si>
    <t>2014.04.22</t>
  </si>
  <si>
    <t>2014.04.17</t>
  </si>
  <si>
    <t>2014.04.15</t>
  </si>
  <si>
    <t>2014.04.14</t>
  </si>
  <si>
    <t>2014.11.19</t>
  </si>
  <si>
    <t>B</t>
    <phoneticPr fontId="4"/>
  </si>
  <si>
    <t>S</t>
    <phoneticPr fontId="4"/>
  </si>
  <si>
    <t>H4 HL_SR</t>
    <phoneticPr fontId="4"/>
  </si>
  <si>
    <t>2014.11.19-2015.8.12</t>
  </si>
  <si>
    <t>2014.11.19-2015.8.12</t>
    <phoneticPr fontId="4"/>
  </si>
  <si>
    <t>約0.75年増減（％）</t>
    <rPh sb="0" eb="1">
      <t>ヤク</t>
    </rPh>
    <rPh sb="5" eb="6">
      <t>ネン</t>
    </rPh>
    <rPh sb="6" eb="8">
      <t>ゾウゲン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</si>
</sst>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_-* #,##0.00_-;\-* #,##0.00_-;_-* &quot;-&quot;??_-;_-@_-"/>
    <numFmt numFmtId="177" formatCode="0.00_ ;[Red]\-0.00\ "/>
    <numFmt numFmtId="178" formatCode="0.00_ "/>
    <numFmt numFmtId="179" formatCode="0.0_ "/>
    <numFmt numFmtId="180" formatCode="_-* #,##0_-;\-* #,##0_-;_-* &quot;-&quot;??_-;_-@_-"/>
    <numFmt numFmtId="181" formatCode="0_ ;[Red]\-0\ "/>
    <numFmt numFmtId="182" formatCode="0.000_ "/>
    <numFmt numFmtId="183" formatCode="h:mm;@"/>
  </numFmts>
  <fonts count="8">
    <font>
      <sz val="11"/>
      <color indexed="8"/>
      <name val="ＭＳ Ｐゴシック"/>
      <family val="3"/>
      <charset val="128"/>
    </font>
    <font>
      <sz val="11"/>
      <name val="ＭＳ Ｐゴシック"/>
      <family val="3"/>
      <charset val="128"/>
    </font>
    <font>
      <b/>
      <sz val="11"/>
      <color indexed="8"/>
      <name val="ＭＳ Ｐゴシック"/>
      <family val="3"/>
      <charset val="128"/>
    </font>
    <font>
      <b/>
      <sz val="12"/>
      <color indexed="8"/>
      <name val="ＭＳ Ｐゴシック"/>
      <family val="3"/>
      <charset val="128"/>
    </font>
    <font>
      <sz val="6"/>
      <name val="ＭＳ Ｐゴシック"/>
      <family val="3"/>
      <charset val="128"/>
    </font>
    <font>
      <b/>
      <sz val="11"/>
      <color indexed="10"/>
      <name val="ＭＳ Ｐゴシック"/>
      <family val="3"/>
      <charset val="128"/>
    </font>
    <font>
      <b/>
      <sz val="11"/>
      <color indexed="9"/>
      <name val="ＭＳ Ｐゴシック"/>
      <family val="3"/>
      <charset val="128"/>
    </font>
    <font>
      <sz val="11"/>
      <color indexed="8"/>
      <name val="ＭＳ Ｐゴシック"/>
      <family val="3"/>
      <charset val="128"/>
    </font>
  </fonts>
  <fills count="5">
    <fill>
      <patternFill patternType="none"/>
    </fill>
    <fill>
      <patternFill patternType="gray125"/>
    </fill>
    <fill>
      <patternFill patternType="solid">
        <fgColor indexed="41"/>
        <bgColor indexed="64"/>
      </patternFill>
    </fill>
    <fill>
      <patternFill patternType="gray0625"/>
    </fill>
    <fill>
      <patternFill patternType="solid">
        <fgColor indexed="62"/>
        <bgColor indexed="64"/>
      </patternFill>
    </fill>
  </fills>
  <borders count="21">
    <border>
      <left/>
      <right/>
      <top/>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s>
  <cellStyleXfs count="5">
    <xf numFmtId="0" fontId="0" fillId="0" borderId="0">
      <alignment vertical="center"/>
    </xf>
    <xf numFmtId="176" fontId="7" fillId="0" borderId="0" applyFont="0" applyFill="0" applyBorder="0" applyAlignment="0" applyProtection="0">
      <alignment vertical="center"/>
    </xf>
    <xf numFmtId="0" fontId="7" fillId="0" borderId="0">
      <alignment vertical="center"/>
    </xf>
    <xf numFmtId="0" fontId="7" fillId="0" borderId="0">
      <alignment vertical="center"/>
    </xf>
    <xf numFmtId="0" fontId="1" fillId="0" borderId="0">
      <alignment vertical="center"/>
    </xf>
  </cellStyleXfs>
  <cellXfs count="64">
    <xf numFmtId="0" fontId="0" fillId="0" borderId="0" xfId="0">
      <alignment vertical="center"/>
    </xf>
    <xf numFmtId="0" fontId="1" fillId="0" borderId="0" xfId="4" applyBorder="1">
      <alignment vertical="center"/>
    </xf>
    <xf numFmtId="0" fontId="2" fillId="0" borderId="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xf>
    <xf numFmtId="0" fontId="2" fillId="0" borderId="8" xfId="0" applyNumberFormat="1" applyFont="1" applyFill="1" applyBorder="1" applyAlignment="1" applyProtection="1">
      <alignment horizontal="center" vertical="center"/>
    </xf>
    <xf numFmtId="177" fontId="2" fillId="0" borderId="6" xfId="0" applyNumberFormat="1" applyFont="1" applyFill="1" applyBorder="1" applyAlignment="1" applyProtection="1">
      <alignment horizontal="center" vertical="center"/>
    </xf>
    <xf numFmtId="178" fontId="2" fillId="0" borderId="6" xfId="0" applyNumberFormat="1" applyFont="1" applyFill="1" applyBorder="1" applyAlignment="1" applyProtection="1">
      <alignment horizontal="center" vertical="center"/>
    </xf>
    <xf numFmtId="0" fontId="2" fillId="0" borderId="0" xfId="0" applyFont="1">
      <alignment vertical="center"/>
    </xf>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9" xfId="0" applyFont="1" applyFill="1" applyBorder="1" applyAlignment="1">
      <alignment horizontal="center" vertical="center"/>
    </xf>
    <xf numFmtId="14" fontId="3" fillId="0" borderId="10" xfId="0"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NumberFormat="1" applyFont="1" applyFill="1" applyBorder="1" applyAlignment="1" applyProtection="1">
      <alignment horizontal="center" vertical="center"/>
    </xf>
    <xf numFmtId="0" fontId="3" fillId="0" borderId="1" xfId="0" quotePrefix="1" applyFont="1" applyFill="1" applyBorder="1" applyAlignment="1">
      <alignment horizontal="center" vertical="center"/>
    </xf>
    <xf numFmtId="0" fontId="3" fillId="0" borderId="10" xfId="0" applyNumberFormat="1" applyFont="1" applyFill="1" applyBorder="1" applyAlignment="1" applyProtection="1">
      <alignment horizontal="center" vertical="center"/>
    </xf>
    <xf numFmtId="10" fontId="2" fillId="0" borderId="13" xfId="0" applyNumberFormat="1" applyFont="1" applyFill="1" applyBorder="1" applyAlignment="1" applyProtection="1">
      <alignment horizontal="center" vertical="center"/>
    </xf>
    <xf numFmtId="14" fontId="3" fillId="0" borderId="0" xfId="0" applyNumberFormat="1" applyFont="1" applyFill="1" applyBorder="1" applyAlignment="1" applyProtection="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179" fontId="3" fillId="0" borderId="0" xfId="0" applyNumberFormat="1" applyFont="1" applyFill="1" applyBorder="1" applyAlignment="1">
      <alignment horizontal="center" vertical="center"/>
    </xf>
    <xf numFmtId="0" fontId="2" fillId="0" borderId="0" xfId="0" applyNumberFormat="1" applyFont="1" applyFill="1" applyBorder="1" applyAlignment="1" applyProtection="1">
      <alignment horizontal="center" vertical="center"/>
    </xf>
    <xf numFmtId="180" fontId="3" fillId="0" borderId="0" xfId="1"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38" fontId="3" fillId="0" borderId="0" xfId="1" applyNumberFormat="1" applyFont="1" applyFill="1" applyBorder="1" applyAlignment="1">
      <alignment horizontal="center" vertical="center"/>
    </xf>
    <xf numFmtId="38" fontId="2" fillId="0" borderId="0" xfId="1" applyNumberFormat="1" applyFont="1" applyFill="1" applyBorder="1" applyAlignment="1" applyProtection="1">
      <alignment horizontal="center" vertical="center"/>
    </xf>
    <xf numFmtId="180" fontId="3" fillId="0" borderId="0" xfId="0" applyNumberFormat="1" applyFont="1" applyFill="1" applyBorder="1" applyAlignment="1">
      <alignment horizontal="center" vertical="center"/>
    </xf>
    <xf numFmtId="9" fontId="3" fillId="2" borderId="0" xfId="0" applyNumberFormat="1" applyFont="1" applyFill="1" applyBorder="1" applyAlignment="1">
      <alignment horizontal="center" vertical="center"/>
    </xf>
    <xf numFmtId="9" fontId="3" fillId="0" borderId="1" xfId="0" applyNumberFormat="1" applyFont="1" applyFill="1" applyBorder="1" applyAlignment="1">
      <alignment horizontal="center" vertical="center"/>
    </xf>
    <xf numFmtId="38" fontId="3" fillId="0" borderId="1" xfId="1" applyNumberFormat="1" applyFont="1" applyFill="1" applyBorder="1" applyAlignment="1">
      <alignment horizontal="center" vertical="center"/>
    </xf>
    <xf numFmtId="180" fontId="3" fillId="0" borderId="10" xfId="0" applyNumberFormat="1" applyFont="1" applyFill="1" applyBorder="1" applyAlignment="1">
      <alignment horizontal="center" vertical="center"/>
    </xf>
    <xf numFmtId="0" fontId="3" fillId="0" borderId="17" xfId="0" applyFont="1" applyFill="1" applyBorder="1" applyAlignment="1">
      <alignment horizontal="center" vertical="center"/>
    </xf>
    <xf numFmtId="180" fontId="3" fillId="0" borderId="17" xfId="1" applyNumberFormat="1" applyFont="1" applyFill="1" applyBorder="1" applyAlignment="1">
      <alignment horizontal="center" vertical="center"/>
    </xf>
    <xf numFmtId="9" fontId="3" fillId="0" borderId="17" xfId="0" applyNumberFormat="1" applyFont="1" applyFill="1" applyBorder="1" applyAlignment="1">
      <alignment horizontal="center" vertical="center"/>
    </xf>
    <xf numFmtId="180" fontId="3" fillId="0" borderId="17" xfId="1" applyNumberFormat="1" applyFont="1" applyFill="1" applyBorder="1" applyAlignment="1">
      <alignment vertical="center"/>
    </xf>
    <xf numFmtId="0" fontId="3" fillId="2" borderId="17" xfId="0" applyFont="1" applyFill="1" applyBorder="1" applyAlignment="1">
      <alignment horizontal="center" vertical="center"/>
    </xf>
    <xf numFmtId="180" fontId="3" fillId="2" borderId="17" xfId="1" applyNumberFormat="1" applyFont="1" applyFill="1" applyBorder="1" applyAlignment="1">
      <alignment horizontal="center" vertical="center"/>
    </xf>
    <xf numFmtId="176" fontId="3" fillId="0" borderId="17" xfId="1" applyNumberFormat="1" applyFont="1" applyFill="1" applyBorder="1" applyAlignment="1">
      <alignment horizontal="center" vertical="center"/>
    </xf>
    <xf numFmtId="56" fontId="3" fillId="0" borderId="0" xfId="0" applyNumberFormat="1" applyFont="1" applyFill="1" applyBorder="1" applyAlignment="1">
      <alignment horizontal="center" vertical="center"/>
    </xf>
    <xf numFmtId="180" fontId="2" fillId="0" borderId="6" xfId="1" applyNumberFormat="1" applyFont="1" applyFill="1" applyBorder="1" applyAlignment="1" applyProtection="1">
      <alignment horizontal="center" vertical="center"/>
    </xf>
    <xf numFmtId="180" fontId="5" fillId="0" borderId="6" xfId="1" applyNumberFormat="1" applyFont="1" applyFill="1" applyBorder="1" applyAlignment="1" applyProtection="1">
      <alignment horizontal="center" vertical="center"/>
    </xf>
    <xf numFmtId="0" fontId="3" fillId="0" borderId="10" xfId="0" applyFont="1" applyFill="1" applyBorder="1" applyAlignment="1">
      <alignment horizontal="center" vertical="center" wrapText="1"/>
    </xf>
    <xf numFmtId="180" fontId="3" fillId="3" borderId="17" xfId="1" applyNumberFormat="1" applyFont="1" applyFill="1" applyBorder="1" applyAlignment="1">
      <alignment horizontal="center" vertical="center"/>
    </xf>
    <xf numFmtId="38" fontId="3" fillId="3" borderId="17" xfId="1" applyNumberFormat="1" applyFont="1" applyFill="1" applyBorder="1" applyAlignment="1">
      <alignment horizontal="center" vertical="center"/>
    </xf>
    <xf numFmtId="181" fontId="2" fillId="0" borderId="6" xfId="0" applyNumberFormat="1" applyFont="1" applyFill="1" applyBorder="1" applyAlignment="1" applyProtection="1">
      <alignment horizontal="center" vertical="center"/>
    </xf>
    <xf numFmtId="182" fontId="3" fillId="0" borderId="0" xfId="0" applyNumberFormat="1" applyFont="1" applyFill="1" applyBorder="1" applyAlignment="1">
      <alignment horizontal="center" vertical="center"/>
    </xf>
    <xf numFmtId="183" fontId="3" fillId="0" borderId="0" xfId="0" applyNumberFormat="1" applyFont="1" applyFill="1" applyBorder="1" applyAlignment="1" applyProtection="1">
      <alignment horizontal="center" vertical="center"/>
    </xf>
    <xf numFmtId="183" fontId="3" fillId="0" borderId="0" xfId="0" applyNumberFormat="1" applyFont="1" applyFill="1" applyBorder="1" applyAlignment="1">
      <alignment horizontal="center" vertical="center"/>
    </xf>
    <xf numFmtId="183" fontId="3" fillId="0" borderId="1" xfId="0" applyNumberFormat="1" applyFont="1" applyFill="1" applyBorder="1" applyAlignment="1">
      <alignment horizontal="center" vertical="center" wrapText="1"/>
    </xf>
    <xf numFmtId="183" fontId="3" fillId="0" borderId="10" xfId="0" applyNumberFormat="1" applyFont="1" applyFill="1" applyBorder="1" applyAlignment="1" applyProtection="1">
      <alignment horizontal="center" vertical="center"/>
    </xf>
    <xf numFmtId="0" fontId="3" fillId="0" borderId="0" xfId="0" applyFont="1" applyFill="1" applyBorder="1" applyAlignment="1">
      <alignment horizontal="left" vertical="center"/>
    </xf>
    <xf numFmtId="0" fontId="0" fillId="0" borderId="0" xfId="0" applyBorder="1">
      <alignment vertical="center"/>
    </xf>
    <xf numFmtId="0" fontId="3" fillId="0" borderId="20" xfId="0" applyFont="1" applyFill="1" applyBorder="1" applyAlignment="1">
      <alignment horizontal="center" vertical="center" wrapText="1"/>
    </xf>
    <xf numFmtId="0" fontId="0" fillId="0" borderId="12" xfId="0" applyBorder="1" applyAlignment="1">
      <alignment horizontal="center" vertical="center"/>
    </xf>
    <xf numFmtId="0" fontId="6" fillId="4" borderId="18" xfId="0" applyNumberFormat="1" applyFont="1" applyFill="1" applyBorder="1" applyAlignment="1" applyProtection="1">
      <alignment horizontal="center" vertical="center"/>
    </xf>
    <xf numFmtId="0" fontId="6" fillId="4" borderId="19" xfId="0" applyNumberFormat="1" applyFont="1" applyFill="1" applyBorder="1" applyAlignment="1" applyProtection="1">
      <alignment horizontal="center" vertical="center"/>
    </xf>
  </cellXfs>
  <cellStyles count="5">
    <cellStyle name="桁区切り" xfId="1" builtinId="6"/>
    <cellStyle name="標準" xfId="0" builtinId="0"/>
    <cellStyle name="標準 2" xfId="2"/>
    <cellStyle name="標準 3" xfId="3"/>
    <cellStyle name="標準_気づき"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27</xdr:col>
      <xdr:colOff>605952</xdr:colOff>
      <xdr:row>54</xdr:row>
      <xdr:rowOff>58715</xdr:rowOff>
    </xdr:to>
    <xdr:pic>
      <xdr:nvPicPr>
        <xdr:cNvPr id="3" name="図 2"/>
        <xdr:cNvPicPr>
          <a:picLocks noChangeAspect="1"/>
        </xdr:cNvPicPr>
      </xdr:nvPicPr>
      <xdr:blipFill>
        <a:blip xmlns:r="http://schemas.openxmlformats.org/officeDocument/2006/relationships" r:embed="rId1"/>
        <a:stretch>
          <a:fillRect/>
        </a:stretch>
      </xdr:blipFill>
      <xdr:spPr>
        <a:xfrm>
          <a:off x="680357" y="353786"/>
          <a:ext cx="18295238" cy="9257143"/>
        </a:xfrm>
        <a:prstGeom prst="rect">
          <a:avLst/>
        </a:prstGeom>
      </xdr:spPr>
    </xdr:pic>
    <xdr:clientData/>
  </xdr:twoCellAnchor>
  <xdr:twoCellAnchor editAs="oneCell">
    <xdr:from>
      <xdr:col>1</xdr:col>
      <xdr:colOff>0</xdr:colOff>
      <xdr:row>57</xdr:row>
      <xdr:rowOff>0</xdr:rowOff>
    </xdr:from>
    <xdr:to>
      <xdr:col>27</xdr:col>
      <xdr:colOff>558333</xdr:colOff>
      <xdr:row>109</xdr:row>
      <xdr:rowOff>11096</xdr:rowOff>
    </xdr:to>
    <xdr:pic>
      <xdr:nvPicPr>
        <xdr:cNvPr id="5" name="図 4"/>
        <xdr:cNvPicPr>
          <a:picLocks noChangeAspect="1"/>
        </xdr:cNvPicPr>
      </xdr:nvPicPr>
      <xdr:blipFill>
        <a:blip xmlns:r="http://schemas.openxmlformats.org/officeDocument/2006/relationships" r:embed="rId2"/>
        <a:stretch>
          <a:fillRect/>
        </a:stretch>
      </xdr:blipFill>
      <xdr:spPr>
        <a:xfrm>
          <a:off x="680357" y="10082893"/>
          <a:ext cx="18247619" cy="9209524"/>
        </a:xfrm>
        <a:prstGeom prst="rect">
          <a:avLst/>
        </a:prstGeom>
      </xdr:spPr>
    </xdr:pic>
    <xdr:clientData/>
  </xdr:twoCellAnchor>
  <xdr:twoCellAnchor editAs="oneCell">
    <xdr:from>
      <xdr:col>1</xdr:col>
      <xdr:colOff>0</xdr:colOff>
      <xdr:row>111</xdr:row>
      <xdr:rowOff>0</xdr:rowOff>
    </xdr:from>
    <xdr:to>
      <xdr:col>27</xdr:col>
      <xdr:colOff>558333</xdr:colOff>
      <xdr:row>163</xdr:row>
      <xdr:rowOff>30142</xdr:rowOff>
    </xdr:to>
    <xdr:pic>
      <xdr:nvPicPr>
        <xdr:cNvPr id="6" name="図 5"/>
        <xdr:cNvPicPr>
          <a:picLocks noChangeAspect="1"/>
        </xdr:cNvPicPr>
      </xdr:nvPicPr>
      <xdr:blipFill>
        <a:blip xmlns:r="http://schemas.openxmlformats.org/officeDocument/2006/relationships" r:embed="rId3"/>
        <a:stretch>
          <a:fillRect/>
        </a:stretch>
      </xdr:blipFill>
      <xdr:spPr>
        <a:xfrm>
          <a:off x="680357" y="19635107"/>
          <a:ext cx="18247619" cy="92285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5"/>
  <sheetViews>
    <sheetView zoomScale="85" zoomScaleNormal="85" zoomScaleSheetLayoutView="70" workbookViewId="0">
      <pane xSplit="1" ySplit="4" topLeftCell="B24" activePane="bottomRight" state="frozen"/>
      <selection pane="topRight" activeCell="B1" sqref="B1"/>
      <selection pane="bottomLeft" activeCell="A5" sqref="A5"/>
      <selection pane="bottomRight" activeCell="L25" sqref="L25"/>
    </sheetView>
  </sheetViews>
  <sheetFormatPr defaultColWidth="10" defaultRowHeight="35.1" customHeight="1"/>
  <cols>
    <col min="1" max="1" width="5.125" style="13" bestFit="1" customWidth="1"/>
    <col min="2" max="2" width="6.375" style="13" customWidth="1"/>
    <col min="3" max="3" width="7.5" style="13" customWidth="1"/>
    <col min="4" max="4" width="6" style="13" customWidth="1"/>
    <col min="5" max="5" width="15.875" style="13" customWidth="1"/>
    <col min="6" max="6" width="7" style="55" customWidth="1"/>
    <col min="7" max="7" width="13.25" style="13" customWidth="1"/>
    <col min="8" max="8" width="11.375" style="13" customWidth="1"/>
    <col min="9" max="9" width="6.875" style="13" customWidth="1"/>
    <col min="10" max="11" width="13.25" style="13" customWidth="1"/>
    <col min="12" max="14" width="10.125" style="13" customWidth="1"/>
    <col min="15" max="15" width="5.25" style="13" bestFit="1" customWidth="1"/>
    <col min="16" max="16" width="10.125" style="13" bestFit="1" customWidth="1"/>
    <col min="17" max="17" width="13.375" style="13" bestFit="1" customWidth="1"/>
    <col min="18" max="18" width="7" style="13" customWidth="1"/>
    <col min="19" max="19" width="10.125" style="13" bestFit="1" customWidth="1"/>
    <col min="20" max="20" width="12.125" style="13" bestFit="1" customWidth="1"/>
    <col min="21" max="21" width="7" style="13" customWidth="1"/>
    <col min="22" max="22" width="10.125" style="13" bestFit="1" customWidth="1"/>
    <col min="23" max="23" width="13.375" style="13" bestFit="1" customWidth="1"/>
    <col min="24" max="24" width="6.25" style="13" customWidth="1"/>
    <col min="25" max="16384" width="10" style="13"/>
  </cols>
  <sheetData>
    <row r="1" spans="1:29" ht="35.1" customHeight="1">
      <c r="E1" s="20" t="s">
        <v>3</v>
      </c>
      <c r="F1" s="54"/>
      <c r="G1" s="13" t="s">
        <v>75</v>
      </c>
    </row>
    <row r="2" spans="1:29" ht="35.1" customHeight="1">
      <c r="E2" s="13" t="s">
        <v>71</v>
      </c>
      <c r="G2" s="13" t="s">
        <v>87</v>
      </c>
    </row>
    <row r="3" spans="1:29" ht="35.1" customHeight="1">
      <c r="A3" s="25"/>
      <c r="B3" s="60" t="s">
        <v>83</v>
      </c>
      <c r="C3" s="15"/>
      <c r="D3" s="15"/>
      <c r="E3" s="15"/>
      <c r="F3" s="56" t="s">
        <v>64</v>
      </c>
      <c r="G3" s="15" t="s">
        <v>27</v>
      </c>
      <c r="H3" s="15" t="s">
        <v>28</v>
      </c>
      <c r="I3" s="15" t="s">
        <v>33</v>
      </c>
      <c r="J3" s="21" t="s">
        <v>34</v>
      </c>
      <c r="K3" s="21" t="s">
        <v>34</v>
      </c>
      <c r="L3" s="15" t="s">
        <v>31</v>
      </c>
      <c r="M3" s="15" t="s">
        <v>30</v>
      </c>
      <c r="N3" s="15"/>
      <c r="O3" s="15"/>
      <c r="P3" s="15" t="s">
        <v>30</v>
      </c>
      <c r="Q3" s="15"/>
      <c r="R3" s="15"/>
      <c r="S3" s="15" t="s">
        <v>30</v>
      </c>
      <c r="T3" s="15"/>
      <c r="U3" s="15"/>
      <c r="V3" s="15" t="s">
        <v>30</v>
      </c>
      <c r="W3" s="15"/>
      <c r="X3" s="16"/>
    </row>
    <row r="4" spans="1:29" ht="35.1" customHeight="1">
      <c r="A4" s="26" t="s">
        <v>32</v>
      </c>
      <c r="B4" s="61"/>
      <c r="C4" s="18" t="s">
        <v>76</v>
      </c>
      <c r="D4" s="22" t="s">
        <v>4</v>
      </c>
      <c r="E4" s="22" t="s">
        <v>5</v>
      </c>
      <c r="F4" s="57" t="s">
        <v>60</v>
      </c>
      <c r="G4" s="18" t="s">
        <v>23</v>
      </c>
      <c r="H4" s="18" t="s">
        <v>24</v>
      </c>
      <c r="I4" s="49" t="s">
        <v>25</v>
      </c>
      <c r="J4" s="18" t="s">
        <v>23</v>
      </c>
      <c r="K4" s="18" t="s">
        <v>24</v>
      </c>
      <c r="L4" s="18" t="s">
        <v>30</v>
      </c>
      <c r="M4" s="18" t="s">
        <v>39</v>
      </c>
      <c r="N4" s="18" t="s">
        <v>29</v>
      </c>
      <c r="O4" s="18" t="s">
        <v>35</v>
      </c>
      <c r="P4" s="18" t="s">
        <v>40</v>
      </c>
      <c r="Q4" s="18" t="s">
        <v>29</v>
      </c>
      <c r="R4" s="18" t="s">
        <v>35</v>
      </c>
      <c r="S4" s="18" t="s">
        <v>41</v>
      </c>
      <c r="T4" s="18" t="s">
        <v>29</v>
      </c>
      <c r="U4" s="18" t="s">
        <v>35</v>
      </c>
      <c r="V4" s="18" t="s">
        <v>42</v>
      </c>
      <c r="W4" s="18" t="s">
        <v>29</v>
      </c>
      <c r="X4" s="19" t="s">
        <v>35</v>
      </c>
      <c r="AB4" s="13">
        <v>1</v>
      </c>
      <c r="AC4" s="58" t="s">
        <v>77</v>
      </c>
    </row>
    <row r="5" spans="1:29" ht="35.1" customHeight="1">
      <c r="A5" s="27">
        <v>1</v>
      </c>
      <c r="B5" s="13">
        <v>2</v>
      </c>
      <c r="C5" s="13" t="s">
        <v>88</v>
      </c>
      <c r="D5" s="13" t="s">
        <v>65</v>
      </c>
      <c r="E5" s="14" t="s">
        <v>90</v>
      </c>
      <c r="F5" s="55">
        <v>0.16666666666666666</v>
      </c>
      <c r="G5" s="13">
        <v>194.482</v>
      </c>
      <c r="H5" s="13">
        <v>195.02</v>
      </c>
      <c r="I5" s="13">
        <v>2</v>
      </c>
      <c r="J5" s="13">
        <f>ROUNDDOWN(G5-(I5/100),3)</f>
        <v>194.46199999999999</v>
      </c>
      <c r="K5" s="13">
        <f>ROUNDDOWN(H5+(I5/100),3)</f>
        <v>195.04</v>
      </c>
      <c r="L5" s="13">
        <f>ABS(ROUNDDOWN(J5-K5,3))</f>
        <v>0.57799999999999996</v>
      </c>
      <c r="M5" s="13">
        <f>ROUNDDOWN(L5*0.5,3)</f>
        <v>0.28899999999999998</v>
      </c>
      <c r="N5" s="13">
        <f>ROUNDDOWN(J5-M5,3)</f>
        <v>194.173</v>
      </c>
      <c r="O5" s="13" t="s">
        <v>43</v>
      </c>
      <c r="P5" s="13">
        <f>ROUNDDOWN(L5*1,3)</f>
        <v>0.57799999999999996</v>
      </c>
      <c r="Q5" s="13">
        <f>ROUNDDOWN(J5-P5,3)</f>
        <v>193.88399999999999</v>
      </c>
      <c r="R5" s="13" t="s">
        <v>43</v>
      </c>
      <c r="S5" s="13">
        <f>ROUNDDOWN(L5*1.5,3)</f>
        <v>0.86699999999999999</v>
      </c>
      <c r="T5" s="13">
        <f>ROUNDDOWN(J5-S5,3)</f>
        <v>193.595</v>
      </c>
      <c r="U5" s="13" t="s">
        <v>43</v>
      </c>
      <c r="V5" s="13">
        <f>ROUNDDOWN(L5*2,3)</f>
        <v>1.1559999999999999</v>
      </c>
      <c r="W5" s="13">
        <f>ROUNDDOWN(J5-V5,3)</f>
        <v>193.30600000000001</v>
      </c>
      <c r="X5" s="13" t="s">
        <v>84</v>
      </c>
      <c r="Y5" s="13" t="s">
        <v>44</v>
      </c>
      <c r="AB5" s="13">
        <v>2</v>
      </c>
      <c r="AC5" s="58" t="s">
        <v>78</v>
      </c>
    </row>
    <row r="6" spans="1:29" ht="35.1" customHeight="1">
      <c r="A6" s="27">
        <v>2</v>
      </c>
      <c r="B6" s="13">
        <v>1</v>
      </c>
      <c r="C6" s="13" t="s">
        <v>88</v>
      </c>
      <c r="D6" s="13" t="s">
        <v>66</v>
      </c>
      <c r="E6" s="14" t="s">
        <v>91</v>
      </c>
      <c r="F6" s="55">
        <v>0</v>
      </c>
      <c r="G6" s="13">
        <v>194.92699999999999</v>
      </c>
      <c r="H6" s="13">
        <v>194.62</v>
      </c>
      <c r="I6" s="13">
        <v>2</v>
      </c>
      <c r="J6" s="53">
        <f t="shared" ref="J6" si="0">ROUNDDOWN(G6+(I6/100),3)</f>
        <v>194.947</v>
      </c>
      <c r="K6" s="13">
        <f t="shared" ref="K6" si="1">ROUNDDOWN(H6-(I6/100),3)</f>
        <v>194.6</v>
      </c>
      <c r="L6" s="13">
        <f t="shared" ref="L6:L7" si="2">ABS(ROUNDDOWN(J6-K6,3))</f>
        <v>0.34699999999999998</v>
      </c>
      <c r="M6" s="13">
        <f t="shared" ref="M6:M7" si="3">ROUNDDOWN(L6*0.5,3)</f>
        <v>0.17299999999999999</v>
      </c>
      <c r="N6" s="53">
        <f t="shared" ref="N6" si="4">ROUNDDOWN(J6+M6,3)</f>
        <v>195.12</v>
      </c>
      <c r="O6" s="13" t="s">
        <v>43</v>
      </c>
      <c r="P6" s="13">
        <f t="shared" ref="P6:P7" si="5">ROUNDDOWN(L6*1,3)</f>
        <v>0.34699999999999998</v>
      </c>
      <c r="Q6" s="53">
        <f t="shared" ref="Q6" si="6">ROUNDDOWN(J6+P6,3)</f>
        <v>195.29400000000001</v>
      </c>
      <c r="R6" s="13" t="s">
        <v>84</v>
      </c>
      <c r="S6" s="13">
        <f t="shared" ref="S6:S7" si="7">ROUNDDOWN(L6*1.5,3)</f>
        <v>0.52</v>
      </c>
      <c r="T6" s="53">
        <f t="shared" ref="T6" si="8">ROUNDDOWN(J6+S6,3)</f>
        <v>195.46700000000001</v>
      </c>
      <c r="U6" s="13" t="s">
        <v>84</v>
      </c>
      <c r="V6" s="13">
        <f t="shared" ref="V6:V7" si="9">ROUNDDOWN(L6*2,3)</f>
        <v>0.69399999999999995</v>
      </c>
      <c r="W6" s="53">
        <f t="shared" ref="W6" si="10">ROUNDDOWN(J6+V6,3)</f>
        <v>195.64099999999999</v>
      </c>
      <c r="X6" s="13" t="s">
        <v>84</v>
      </c>
      <c r="Y6" s="13" t="s">
        <v>26</v>
      </c>
      <c r="AB6" s="13">
        <v>3</v>
      </c>
      <c r="AC6" s="58" t="s">
        <v>79</v>
      </c>
    </row>
    <row r="7" spans="1:29" ht="35.1" customHeight="1">
      <c r="A7" s="27">
        <v>3</v>
      </c>
      <c r="B7" s="13">
        <v>5</v>
      </c>
      <c r="C7" s="13" t="s">
        <v>88</v>
      </c>
      <c r="D7" s="13" t="s">
        <v>65</v>
      </c>
      <c r="E7" s="14" t="s">
        <v>92</v>
      </c>
      <c r="F7" s="55">
        <v>0.66666666666666663</v>
      </c>
      <c r="G7" s="13">
        <v>193.577</v>
      </c>
      <c r="H7" s="13">
        <v>194.57900000000001</v>
      </c>
      <c r="I7" s="13">
        <v>2</v>
      </c>
      <c r="J7" s="13">
        <f t="shared" ref="J7" si="11">ROUNDDOWN(G7-(I7/100),3)</f>
        <v>193.55699999999999</v>
      </c>
      <c r="K7" s="13">
        <f t="shared" ref="K7" si="12">ROUNDDOWN(H7+(I7/100),3)</f>
        <v>194.59899999999999</v>
      </c>
      <c r="L7" s="13">
        <f t="shared" si="2"/>
        <v>1.042</v>
      </c>
      <c r="M7" s="13">
        <f t="shared" si="3"/>
        <v>0.52100000000000002</v>
      </c>
      <c r="N7" s="13">
        <f t="shared" ref="N7" si="13">ROUNDDOWN(J7-M7,3)</f>
        <v>193.036</v>
      </c>
      <c r="O7" s="13" t="s">
        <v>43</v>
      </c>
      <c r="P7" s="13">
        <f t="shared" si="5"/>
        <v>1.042</v>
      </c>
      <c r="Q7" s="13">
        <f t="shared" ref="Q7" si="14">ROUNDDOWN(J7-P7,3)</f>
        <v>192.51499999999999</v>
      </c>
      <c r="R7" s="13" t="s">
        <v>84</v>
      </c>
      <c r="S7" s="13">
        <f t="shared" si="7"/>
        <v>1.5629999999999999</v>
      </c>
      <c r="T7" s="13">
        <f t="shared" ref="T7" si="15">ROUNDDOWN(J7-S7,3)</f>
        <v>191.994</v>
      </c>
      <c r="U7" s="13" t="s">
        <v>84</v>
      </c>
      <c r="V7" s="13">
        <f t="shared" si="9"/>
        <v>2.0840000000000001</v>
      </c>
      <c r="W7" s="13">
        <f t="shared" ref="W7" si="16">ROUNDDOWN(J7-V7,3)</f>
        <v>191.47300000000001</v>
      </c>
      <c r="X7" s="13" t="s">
        <v>84</v>
      </c>
      <c r="Y7" s="13" t="s">
        <v>44</v>
      </c>
      <c r="AB7" s="13">
        <v>4</v>
      </c>
      <c r="AC7" s="58" t="s">
        <v>80</v>
      </c>
    </row>
    <row r="8" spans="1:29" ht="35.1" customHeight="1">
      <c r="A8" s="27">
        <v>4</v>
      </c>
      <c r="B8" s="13">
        <v>2</v>
      </c>
      <c r="C8" s="13" t="s">
        <v>89</v>
      </c>
      <c r="D8" s="13" t="s">
        <v>65</v>
      </c>
      <c r="E8" s="14" t="s">
        <v>93</v>
      </c>
      <c r="F8" s="55">
        <v>0.66666666666666663</v>
      </c>
      <c r="G8" s="13">
        <v>193.375</v>
      </c>
      <c r="H8" s="13">
        <v>194.16499999999999</v>
      </c>
      <c r="I8" s="13">
        <v>2</v>
      </c>
      <c r="J8" s="13">
        <f>ROUNDDOWN(G8-(I8/100),3)</f>
        <v>193.35499999999999</v>
      </c>
      <c r="K8" s="13">
        <f>ROUNDDOWN(H8+(I8/100),3)</f>
        <v>194.185</v>
      </c>
      <c r="L8" s="13">
        <f>ABS(ROUNDDOWN(J8-K8,3))</f>
        <v>0.83</v>
      </c>
      <c r="M8" s="13">
        <f>ROUNDDOWN(L8*0.5,3)</f>
        <v>0.41499999999999998</v>
      </c>
      <c r="N8" s="13">
        <f>ROUNDDOWN(J8-M8,3)</f>
        <v>192.94</v>
      </c>
      <c r="O8" s="13" t="s">
        <v>84</v>
      </c>
      <c r="P8" s="13">
        <f>ROUNDDOWN(L8*1,3)</f>
        <v>0.83</v>
      </c>
      <c r="Q8" s="13">
        <f>ROUNDDOWN(J8-P8,3)</f>
        <v>192.52500000000001</v>
      </c>
      <c r="R8" s="13" t="s">
        <v>84</v>
      </c>
      <c r="S8" s="13">
        <f>ROUNDDOWN(L8*1.5,3)</f>
        <v>1.2450000000000001</v>
      </c>
      <c r="T8" s="13">
        <f>ROUNDDOWN(J8-S8,3)</f>
        <v>192.11</v>
      </c>
      <c r="U8" s="13" t="s">
        <v>84</v>
      </c>
      <c r="V8" s="13">
        <f>ROUNDDOWN(L8*2,3)</f>
        <v>1.66</v>
      </c>
      <c r="W8" s="13">
        <f>ROUNDDOWN(J8-V8,3)</f>
        <v>191.69499999999999</v>
      </c>
      <c r="X8" s="13" t="s">
        <v>84</v>
      </c>
      <c r="Y8" s="13" t="s">
        <v>44</v>
      </c>
      <c r="AB8" s="13">
        <v>5</v>
      </c>
      <c r="AC8" s="58" t="s">
        <v>81</v>
      </c>
    </row>
    <row r="9" spans="1:29" ht="35.1" customHeight="1">
      <c r="A9" s="27">
        <v>5</v>
      </c>
      <c r="B9" s="13">
        <v>1</v>
      </c>
      <c r="C9" s="13" t="s">
        <v>88</v>
      </c>
      <c r="D9" s="13" t="s">
        <v>66</v>
      </c>
      <c r="E9" s="14" t="s">
        <v>94</v>
      </c>
      <c r="F9" s="55">
        <v>0.16666666666666666</v>
      </c>
      <c r="G9" s="13">
        <v>192.375</v>
      </c>
      <c r="H9" s="13">
        <v>191.44300000000001</v>
      </c>
      <c r="I9" s="13">
        <v>2</v>
      </c>
      <c r="J9" s="53">
        <f t="shared" ref="J9:J12" si="17">ROUNDDOWN(G9+(I9/100),3)</f>
        <v>192.39500000000001</v>
      </c>
      <c r="K9" s="13">
        <f t="shared" ref="K9:K12" si="18">ROUNDDOWN(H9-(I9/100),3)</f>
        <v>191.423</v>
      </c>
      <c r="L9" s="13">
        <f t="shared" ref="L9:L12" si="19">ABS(ROUNDDOWN(J9-K9,3))</f>
        <v>0.97199999999999998</v>
      </c>
      <c r="M9" s="13">
        <f t="shared" ref="M9:M12" si="20">ROUNDDOWN(L9*0.5,3)</f>
        <v>0.48599999999999999</v>
      </c>
      <c r="N9" s="53">
        <f t="shared" ref="N9:N12" si="21">ROUNDDOWN(J9+M9,3)</f>
        <v>192.881</v>
      </c>
      <c r="O9" s="13" t="s">
        <v>43</v>
      </c>
      <c r="P9" s="13">
        <f t="shared" ref="P9:P12" si="22">ROUNDDOWN(L9*1,3)</f>
        <v>0.97199999999999998</v>
      </c>
      <c r="Q9" s="53">
        <f t="shared" ref="Q9:Q12" si="23">ROUNDDOWN(J9+P9,3)</f>
        <v>193.36699999999999</v>
      </c>
      <c r="R9" s="13" t="s">
        <v>43</v>
      </c>
      <c r="S9" s="13">
        <f t="shared" ref="S9:S12" si="24">ROUNDDOWN(L9*1.5,3)</f>
        <v>1.458</v>
      </c>
      <c r="T9" s="53">
        <f t="shared" ref="T9:T12" si="25">ROUNDDOWN(J9+S9,3)</f>
        <v>193.85300000000001</v>
      </c>
      <c r="U9" s="13" t="s">
        <v>43</v>
      </c>
      <c r="V9" s="13">
        <f t="shared" ref="V9:V12" si="26">ROUNDDOWN(L9*2,3)</f>
        <v>1.944</v>
      </c>
      <c r="W9" s="53">
        <f t="shared" ref="W9:W12" si="27">ROUNDDOWN(J9+V9,3)</f>
        <v>194.339</v>
      </c>
      <c r="X9" s="13" t="s">
        <v>43</v>
      </c>
      <c r="Y9" s="13" t="s">
        <v>26</v>
      </c>
      <c r="AB9" s="13">
        <v>6</v>
      </c>
      <c r="AC9" s="58" t="s">
        <v>82</v>
      </c>
    </row>
    <row r="10" spans="1:29" ht="35.1" customHeight="1">
      <c r="A10" s="27">
        <v>6</v>
      </c>
      <c r="B10" s="13">
        <v>1</v>
      </c>
      <c r="C10" s="13" t="s">
        <v>88</v>
      </c>
      <c r="D10" s="13" t="s">
        <v>66</v>
      </c>
      <c r="E10" s="14" t="s">
        <v>95</v>
      </c>
      <c r="F10" s="55">
        <v>0.5</v>
      </c>
      <c r="G10" s="13">
        <v>192.57</v>
      </c>
      <c r="H10" s="13">
        <v>190.887</v>
      </c>
      <c r="I10" s="13">
        <v>2</v>
      </c>
      <c r="J10" s="53">
        <f t="shared" si="17"/>
        <v>192.59</v>
      </c>
      <c r="K10" s="13">
        <f t="shared" si="18"/>
        <v>190.86699999999999</v>
      </c>
      <c r="L10" s="13">
        <f t="shared" si="19"/>
        <v>1.7230000000000001</v>
      </c>
      <c r="M10" s="13">
        <f t="shared" si="20"/>
        <v>0.86099999999999999</v>
      </c>
      <c r="N10" s="53">
        <f t="shared" si="21"/>
        <v>193.45099999999999</v>
      </c>
      <c r="O10" s="13" t="s">
        <v>43</v>
      </c>
      <c r="P10" s="13">
        <f t="shared" si="22"/>
        <v>1.7230000000000001</v>
      </c>
      <c r="Q10" s="53">
        <f t="shared" si="23"/>
        <v>194.31299999999999</v>
      </c>
      <c r="R10" s="13" t="s">
        <v>43</v>
      </c>
      <c r="S10" s="13">
        <f t="shared" si="24"/>
        <v>2.5840000000000001</v>
      </c>
      <c r="T10" s="53">
        <f t="shared" si="25"/>
        <v>195.17400000000001</v>
      </c>
      <c r="U10" s="13" t="s">
        <v>43</v>
      </c>
      <c r="V10" s="13">
        <f t="shared" si="26"/>
        <v>3.4460000000000002</v>
      </c>
      <c r="W10" s="53">
        <f t="shared" si="27"/>
        <v>196.036</v>
      </c>
      <c r="X10" s="13" t="s">
        <v>43</v>
      </c>
      <c r="Y10" s="13" t="s">
        <v>26</v>
      </c>
    </row>
    <row r="11" spans="1:29" ht="35.1" customHeight="1">
      <c r="A11" s="27">
        <v>7</v>
      </c>
      <c r="B11" s="13">
        <v>1</v>
      </c>
      <c r="C11" s="13" t="s">
        <v>88</v>
      </c>
      <c r="D11" s="13" t="s">
        <v>66</v>
      </c>
      <c r="E11" s="14" t="s">
        <v>96</v>
      </c>
      <c r="F11" s="55">
        <v>0.66666666666666663</v>
      </c>
      <c r="G11" s="13">
        <v>191.65100000000001</v>
      </c>
      <c r="H11" s="13">
        <v>190.57400000000001</v>
      </c>
      <c r="I11" s="13">
        <v>2</v>
      </c>
      <c r="J11" s="53">
        <f t="shared" si="17"/>
        <v>191.67099999999999</v>
      </c>
      <c r="K11" s="13">
        <f t="shared" si="18"/>
        <v>190.554</v>
      </c>
      <c r="L11" s="13">
        <f t="shared" si="19"/>
        <v>1.1160000000000001</v>
      </c>
      <c r="M11" s="13">
        <f t="shared" si="20"/>
        <v>0.55800000000000005</v>
      </c>
      <c r="N11" s="53">
        <f t="shared" si="21"/>
        <v>192.22900000000001</v>
      </c>
      <c r="O11" s="13" t="s">
        <v>85</v>
      </c>
      <c r="P11" s="13">
        <f t="shared" si="22"/>
        <v>1.1160000000000001</v>
      </c>
      <c r="Q11" s="53">
        <f t="shared" si="23"/>
        <v>192.78700000000001</v>
      </c>
      <c r="R11" s="13" t="s">
        <v>85</v>
      </c>
      <c r="S11" s="13">
        <f t="shared" si="24"/>
        <v>1.6739999999999999</v>
      </c>
      <c r="T11" s="53">
        <f t="shared" si="25"/>
        <v>193.345</v>
      </c>
      <c r="U11" s="13" t="s">
        <v>85</v>
      </c>
      <c r="V11" s="13">
        <f t="shared" si="26"/>
        <v>2.2320000000000002</v>
      </c>
      <c r="W11" s="53">
        <f t="shared" si="27"/>
        <v>193.90299999999999</v>
      </c>
      <c r="X11" s="13" t="s">
        <v>85</v>
      </c>
      <c r="Y11" s="13" t="s">
        <v>26</v>
      </c>
    </row>
    <row r="12" spans="1:29" ht="35.1" customHeight="1">
      <c r="A12" s="27">
        <v>8</v>
      </c>
      <c r="B12" s="13">
        <v>1</v>
      </c>
      <c r="C12" s="13" t="s">
        <v>88</v>
      </c>
      <c r="D12" s="13" t="s">
        <v>66</v>
      </c>
      <c r="E12" s="14" t="s">
        <v>97</v>
      </c>
      <c r="F12" s="55">
        <v>0.66666666666666663</v>
      </c>
      <c r="G12" s="13">
        <v>192.399</v>
      </c>
      <c r="H12" s="13">
        <v>191.43199999999999</v>
      </c>
      <c r="I12" s="13">
        <v>2</v>
      </c>
      <c r="J12" s="53">
        <f t="shared" si="17"/>
        <v>192.41900000000001</v>
      </c>
      <c r="K12" s="13">
        <f t="shared" si="18"/>
        <v>191.41200000000001</v>
      </c>
      <c r="L12" s="13">
        <f t="shared" si="19"/>
        <v>1.0069999999999999</v>
      </c>
      <c r="M12" s="13">
        <f t="shared" si="20"/>
        <v>0.503</v>
      </c>
      <c r="N12" s="53">
        <f t="shared" si="21"/>
        <v>192.922</v>
      </c>
      <c r="O12" s="13" t="s">
        <v>43</v>
      </c>
      <c r="P12" s="13">
        <f t="shared" si="22"/>
        <v>1.0069999999999999</v>
      </c>
      <c r="Q12" s="53">
        <f t="shared" si="23"/>
        <v>193.42599999999999</v>
      </c>
      <c r="R12" s="13" t="s">
        <v>43</v>
      </c>
      <c r="S12" s="13">
        <f t="shared" si="24"/>
        <v>1.51</v>
      </c>
      <c r="T12" s="53">
        <f t="shared" si="25"/>
        <v>193.929</v>
      </c>
      <c r="U12" s="13" t="s">
        <v>43</v>
      </c>
      <c r="V12" s="13">
        <f t="shared" si="26"/>
        <v>2.0139999999999998</v>
      </c>
      <c r="W12" s="53">
        <f t="shared" si="27"/>
        <v>194.43299999999999</v>
      </c>
      <c r="X12" s="13" t="s">
        <v>43</v>
      </c>
      <c r="Y12" s="13" t="s">
        <v>26</v>
      </c>
    </row>
    <row r="13" spans="1:29" ht="35.1" customHeight="1">
      <c r="A13" s="27">
        <v>9</v>
      </c>
      <c r="B13" s="13">
        <v>2</v>
      </c>
      <c r="C13" s="13" t="s">
        <v>88</v>
      </c>
      <c r="D13" s="13" t="s">
        <v>65</v>
      </c>
      <c r="E13" s="14" t="s">
        <v>98</v>
      </c>
      <c r="F13" s="55">
        <v>0.33333333333333331</v>
      </c>
      <c r="G13" s="13">
        <v>190.858</v>
      </c>
      <c r="H13" s="13">
        <v>191.76300000000001</v>
      </c>
      <c r="I13" s="13">
        <v>2</v>
      </c>
      <c r="J13" s="13">
        <f>ROUNDDOWN(G13-(I13/100),3)</f>
        <v>190.83799999999999</v>
      </c>
      <c r="K13" s="13">
        <f>ROUNDDOWN(H13+(I13/100),3)</f>
        <v>191.78299999999999</v>
      </c>
      <c r="L13" s="13">
        <f>ABS(ROUNDDOWN(J13-K13,3))</f>
        <v>0.94399999999999995</v>
      </c>
      <c r="M13" s="13">
        <f>ROUNDDOWN(L13*0.5,3)</f>
        <v>0.47199999999999998</v>
      </c>
      <c r="N13" s="13">
        <f>ROUNDDOWN(J13-M13,3)</f>
        <v>190.36600000000001</v>
      </c>
      <c r="O13" s="13" t="s">
        <v>43</v>
      </c>
      <c r="P13" s="13">
        <f>ROUNDDOWN(L13*1,3)</f>
        <v>0.94399999999999995</v>
      </c>
      <c r="Q13" s="13">
        <f>ROUNDDOWN(J13-P13,3)</f>
        <v>189.89400000000001</v>
      </c>
      <c r="R13" s="13" t="s">
        <v>43</v>
      </c>
      <c r="S13" s="13">
        <f>ROUNDDOWN(L13*1.5,3)</f>
        <v>1.4159999999999999</v>
      </c>
      <c r="T13" s="13">
        <f>ROUNDDOWN(J13-S13,3)</f>
        <v>189.422</v>
      </c>
      <c r="U13" s="13" t="s">
        <v>43</v>
      </c>
      <c r="V13" s="13">
        <f>ROUNDDOWN(L13*2,3)</f>
        <v>1.8879999999999999</v>
      </c>
      <c r="W13" s="13">
        <f>ROUNDDOWN(J13-V13,3)</f>
        <v>188.95</v>
      </c>
      <c r="X13" s="13" t="s">
        <v>84</v>
      </c>
      <c r="Y13" s="13" t="s">
        <v>44</v>
      </c>
    </row>
    <row r="14" spans="1:29" ht="35.1" customHeight="1">
      <c r="A14" s="27">
        <v>10</v>
      </c>
      <c r="B14" s="13">
        <v>1</v>
      </c>
      <c r="C14" s="13" t="s">
        <v>89</v>
      </c>
      <c r="D14" s="13" t="s">
        <v>66</v>
      </c>
      <c r="E14" s="14" t="s">
        <v>99</v>
      </c>
      <c r="F14" s="55">
        <v>0.33333333333333331</v>
      </c>
      <c r="G14" s="13">
        <v>191.01499999999999</v>
      </c>
      <c r="H14" s="13">
        <v>189.80600000000001</v>
      </c>
      <c r="I14" s="13">
        <v>2</v>
      </c>
      <c r="J14" s="53">
        <f t="shared" ref="J14:J19" si="28">ROUNDDOWN(G14+(I14/100),3)</f>
        <v>191.035</v>
      </c>
      <c r="K14" s="13">
        <f t="shared" ref="K14:K19" si="29">ROUNDDOWN(H14-(I14/100),3)</f>
        <v>189.786</v>
      </c>
      <c r="L14" s="13">
        <f t="shared" ref="L14:L19" si="30">ABS(ROUNDDOWN(J14-K14,3))</f>
        <v>1.2490000000000001</v>
      </c>
      <c r="M14" s="13">
        <f t="shared" ref="M14:M19" si="31">ROUNDDOWN(L14*0.5,3)</f>
        <v>0.624</v>
      </c>
      <c r="N14" s="53">
        <f t="shared" ref="N14:N19" si="32">ROUNDDOWN(J14+M14,3)</f>
        <v>191.65899999999999</v>
      </c>
      <c r="O14" s="13" t="s">
        <v>43</v>
      </c>
      <c r="P14" s="13">
        <f t="shared" ref="P14:P19" si="33">ROUNDDOWN(L14*1,3)</f>
        <v>1.2490000000000001</v>
      </c>
      <c r="Q14" s="53">
        <f t="shared" ref="Q14:Q19" si="34">ROUNDDOWN(J14+P14,3)</f>
        <v>192.28399999999999</v>
      </c>
      <c r="R14" s="13" t="s">
        <v>84</v>
      </c>
      <c r="S14" s="13">
        <f t="shared" ref="S14:S19" si="35">ROUNDDOWN(L14*1.5,3)</f>
        <v>1.873</v>
      </c>
      <c r="T14" s="53">
        <f t="shared" ref="T14:T19" si="36">ROUNDDOWN(J14+S14,3)</f>
        <v>192.90799999999999</v>
      </c>
      <c r="U14" s="13" t="s">
        <v>84</v>
      </c>
      <c r="V14" s="13">
        <f t="shared" ref="V14:V19" si="37">ROUNDDOWN(L14*2,3)</f>
        <v>2.4980000000000002</v>
      </c>
      <c r="W14" s="53">
        <f t="shared" ref="W14:W19" si="38">ROUNDDOWN(J14+V14,3)</f>
        <v>193.53299999999999</v>
      </c>
      <c r="X14" s="13" t="s">
        <v>84</v>
      </c>
      <c r="Y14" s="13" t="s">
        <v>26</v>
      </c>
    </row>
    <row r="15" spans="1:29" ht="35.1" customHeight="1">
      <c r="A15" s="27">
        <v>11</v>
      </c>
      <c r="B15" s="13">
        <v>1</v>
      </c>
      <c r="C15" s="13" t="s">
        <v>88</v>
      </c>
      <c r="D15" s="13" t="s">
        <v>66</v>
      </c>
      <c r="E15" s="14" t="s">
        <v>100</v>
      </c>
      <c r="F15" s="55">
        <v>0.33333333333333331</v>
      </c>
      <c r="G15" s="13">
        <v>189.44200000000001</v>
      </c>
      <c r="H15" s="13">
        <v>187.93899999999999</v>
      </c>
      <c r="I15" s="13">
        <v>2</v>
      </c>
      <c r="J15" s="53">
        <f t="shared" si="28"/>
        <v>189.46199999999999</v>
      </c>
      <c r="K15" s="13">
        <f t="shared" si="29"/>
        <v>187.91900000000001</v>
      </c>
      <c r="L15" s="13">
        <f t="shared" si="30"/>
        <v>1.542</v>
      </c>
      <c r="M15" s="13">
        <f t="shared" si="31"/>
        <v>0.77100000000000002</v>
      </c>
      <c r="N15" s="53">
        <f t="shared" si="32"/>
        <v>190.233</v>
      </c>
      <c r="O15" s="13" t="s">
        <v>84</v>
      </c>
      <c r="P15" s="13">
        <f t="shared" si="33"/>
        <v>1.542</v>
      </c>
      <c r="Q15" s="53">
        <f t="shared" si="34"/>
        <v>191.00399999999999</v>
      </c>
      <c r="R15" s="13" t="s">
        <v>84</v>
      </c>
      <c r="S15" s="13">
        <f t="shared" si="35"/>
        <v>2.3130000000000002</v>
      </c>
      <c r="T15" s="53">
        <f t="shared" si="36"/>
        <v>191.77500000000001</v>
      </c>
      <c r="U15" s="13" t="s">
        <v>84</v>
      </c>
      <c r="V15" s="13">
        <f t="shared" si="37"/>
        <v>3.0840000000000001</v>
      </c>
      <c r="W15" s="53">
        <f t="shared" si="38"/>
        <v>192.54599999999999</v>
      </c>
      <c r="X15" s="13" t="s">
        <v>84</v>
      </c>
      <c r="Y15" s="13" t="s">
        <v>26</v>
      </c>
    </row>
    <row r="16" spans="1:29" ht="35.1" customHeight="1">
      <c r="A16" s="27">
        <v>12</v>
      </c>
      <c r="B16" s="13">
        <v>1</v>
      </c>
      <c r="C16" s="13" t="s">
        <v>89</v>
      </c>
      <c r="D16" s="13" t="s">
        <v>66</v>
      </c>
      <c r="E16" s="14" t="s">
        <v>101</v>
      </c>
      <c r="F16" s="55">
        <v>0.66666666666666663</v>
      </c>
      <c r="G16" s="13">
        <v>185.221</v>
      </c>
      <c r="H16" s="13">
        <v>184.13200000000001</v>
      </c>
      <c r="I16" s="13">
        <v>2</v>
      </c>
      <c r="J16" s="53">
        <f t="shared" si="28"/>
        <v>185.24100000000001</v>
      </c>
      <c r="K16" s="13">
        <f t="shared" si="29"/>
        <v>184.11199999999999</v>
      </c>
      <c r="L16" s="13">
        <f t="shared" si="30"/>
        <v>1.129</v>
      </c>
      <c r="M16" s="13">
        <f t="shared" si="31"/>
        <v>0.56399999999999995</v>
      </c>
      <c r="N16" s="53">
        <f t="shared" si="32"/>
        <v>185.80500000000001</v>
      </c>
      <c r="O16" s="13" t="s">
        <v>43</v>
      </c>
      <c r="P16" s="13">
        <f t="shared" si="33"/>
        <v>1.129</v>
      </c>
      <c r="Q16" s="53">
        <f t="shared" si="34"/>
        <v>186.37</v>
      </c>
      <c r="R16" s="13" t="s">
        <v>43</v>
      </c>
      <c r="S16" s="13">
        <f t="shared" si="35"/>
        <v>1.6930000000000001</v>
      </c>
      <c r="T16" s="53">
        <f t="shared" si="36"/>
        <v>186.934</v>
      </c>
      <c r="U16" s="13" t="s">
        <v>43</v>
      </c>
      <c r="V16" s="13">
        <f t="shared" si="37"/>
        <v>2.258</v>
      </c>
      <c r="W16" s="53">
        <f t="shared" si="38"/>
        <v>187.499</v>
      </c>
      <c r="X16" s="13" t="s">
        <v>43</v>
      </c>
      <c r="Y16" s="13" t="s">
        <v>26</v>
      </c>
    </row>
    <row r="17" spans="1:25" ht="35.1" customHeight="1">
      <c r="A17" s="27">
        <v>13</v>
      </c>
      <c r="B17" s="13">
        <v>1</v>
      </c>
      <c r="C17" s="13" t="s">
        <v>88</v>
      </c>
      <c r="D17" s="13" t="s">
        <v>66</v>
      </c>
      <c r="E17" s="14" t="s">
        <v>102</v>
      </c>
      <c r="F17" s="55">
        <v>0.5</v>
      </c>
      <c r="G17" s="13">
        <v>182.114</v>
      </c>
      <c r="H17" s="13">
        <v>180.97399999999999</v>
      </c>
      <c r="I17" s="13">
        <v>2</v>
      </c>
      <c r="J17" s="53">
        <f t="shared" si="28"/>
        <v>182.13399999999999</v>
      </c>
      <c r="K17" s="13">
        <f t="shared" si="29"/>
        <v>180.95400000000001</v>
      </c>
      <c r="L17" s="13">
        <f t="shared" si="30"/>
        <v>1.179</v>
      </c>
      <c r="M17" s="13">
        <f t="shared" si="31"/>
        <v>0.58899999999999997</v>
      </c>
      <c r="N17" s="53">
        <f t="shared" si="32"/>
        <v>182.72300000000001</v>
      </c>
      <c r="O17" s="13" t="s">
        <v>43</v>
      </c>
      <c r="P17" s="13">
        <f t="shared" si="33"/>
        <v>1.179</v>
      </c>
      <c r="Q17" s="53">
        <f t="shared" si="34"/>
        <v>183.31299999999999</v>
      </c>
      <c r="R17" s="13" t="s">
        <v>43</v>
      </c>
      <c r="S17" s="13">
        <f t="shared" si="35"/>
        <v>1.768</v>
      </c>
      <c r="T17" s="53">
        <f t="shared" si="36"/>
        <v>183.90199999999999</v>
      </c>
      <c r="U17" s="13" t="s">
        <v>43</v>
      </c>
      <c r="V17" s="13">
        <f t="shared" si="37"/>
        <v>2.3580000000000001</v>
      </c>
      <c r="W17" s="53">
        <f t="shared" si="38"/>
        <v>184.49199999999999</v>
      </c>
      <c r="X17" s="13" t="s">
        <v>43</v>
      </c>
      <c r="Y17" s="13" t="s">
        <v>26</v>
      </c>
    </row>
    <row r="18" spans="1:25" ht="35.1" customHeight="1">
      <c r="A18" s="27">
        <v>14</v>
      </c>
      <c r="B18" s="13">
        <v>1</v>
      </c>
      <c r="C18" s="13" t="s">
        <v>88</v>
      </c>
      <c r="D18" s="13" t="s">
        <v>66</v>
      </c>
      <c r="E18" s="14" t="s">
        <v>103</v>
      </c>
      <c r="F18" s="55">
        <v>0.33333333333333331</v>
      </c>
      <c r="G18" s="13">
        <v>179.33199999999999</v>
      </c>
      <c r="H18" s="13">
        <v>178.452</v>
      </c>
      <c r="I18" s="13">
        <v>2</v>
      </c>
      <c r="J18" s="53">
        <f t="shared" si="28"/>
        <v>179.352</v>
      </c>
      <c r="K18" s="13">
        <f t="shared" si="29"/>
        <v>178.43199999999999</v>
      </c>
      <c r="L18" s="13">
        <f t="shared" si="30"/>
        <v>0.92</v>
      </c>
      <c r="M18" s="13">
        <f t="shared" si="31"/>
        <v>0.46</v>
      </c>
      <c r="N18" s="53">
        <f t="shared" si="32"/>
        <v>179.81200000000001</v>
      </c>
      <c r="O18" s="13" t="s">
        <v>43</v>
      </c>
      <c r="P18" s="13">
        <f t="shared" si="33"/>
        <v>0.92</v>
      </c>
      <c r="Q18" s="53">
        <f t="shared" si="34"/>
        <v>180.27199999999999</v>
      </c>
      <c r="R18" s="13" t="s">
        <v>43</v>
      </c>
      <c r="S18" s="13">
        <f t="shared" si="35"/>
        <v>1.38</v>
      </c>
      <c r="T18" s="53">
        <f t="shared" si="36"/>
        <v>180.732</v>
      </c>
      <c r="U18" s="13" t="s">
        <v>43</v>
      </c>
      <c r="V18" s="13">
        <f t="shared" si="37"/>
        <v>1.84</v>
      </c>
      <c r="W18" s="53">
        <f t="shared" si="38"/>
        <v>181.19200000000001</v>
      </c>
      <c r="X18" s="13" t="s">
        <v>43</v>
      </c>
      <c r="Y18" s="13" t="s">
        <v>26</v>
      </c>
    </row>
    <row r="19" spans="1:25" ht="35.1" customHeight="1">
      <c r="A19" s="27">
        <v>15</v>
      </c>
      <c r="B19" s="13">
        <v>5</v>
      </c>
      <c r="C19" s="13" t="s">
        <v>88</v>
      </c>
      <c r="D19" s="13" t="s">
        <v>66</v>
      </c>
      <c r="E19" s="14" t="s">
        <v>104</v>
      </c>
      <c r="F19" s="55">
        <v>0.5</v>
      </c>
      <c r="G19" s="13">
        <v>176.261</v>
      </c>
      <c r="H19" s="13">
        <v>174.899</v>
      </c>
      <c r="I19" s="13">
        <v>2</v>
      </c>
      <c r="J19" s="53">
        <f t="shared" si="28"/>
        <v>176.28100000000001</v>
      </c>
      <c r="K19" s="13">
        <f t="shared" si="29"/>
        <v>174.87899999999999</v>
      </c>
      <c r="L19" s="13">
        <f t="shared" si="30"/>
        <v>1.4019999999999999</v>
      </c>
      <c r="M19" s="13">
        <f t="shared" si="31"/>
        <v>0.70099999999999996</v>
      </c>
      <c r="N19" s="53">
        <f t="shared" si="32"/>
        <v>176.982</v>
      </c>
      <c r="O19" s="13" t="s">
        <v>43</v>
      </c>
      <c r="P19" s="13">
        <f t="shared" si="33"/>
        <v>1.4019999999999999</v>
      </c>
      <c r="Q19" s="53">
        <f t="shared" si="34"/>
        <v>177.68299999999999</v>
      </c>
      <c r="R19" s="13" t="s">
        <v>43</v>
      </c>
      <c r="S19" s="13">
        <f t="shared" si="35"/>
        <v>2.1030000000000002</v>
      </c>
      <c r="T19" s="53">
        <f t="shared" si="36"/>
        <v>178.38399999999999</v>
      </c>
      <c r="U19" s="13" t="s">
        <v>43</v>
      </c>
      <c r="V19" s="13">
        <f t="shared" si="37"/>
        <v>2.8039999999999998</v>
      </c>
      <c r="W19" s="53">
        <f t="shared" si="38"/>
        <v>179.08500000000001</v>
      </c>
      <c r="X19" s="13" t="s">
        <v>43</v>
      </c>
      <c r="Y19" s="13" t="s">
        <v>26</v>
      </c>
    </row>
    <row r="20" spans="1:25" ht="35.1" customHeight="1">
      <c r="A20" s="27">
        <v>16</v>
      </c>
      <c r="B20" s="13">
        <v>5</v>
      </c>
      <c r="C20" s="13" t="s">
        <v>88</v>
      </c>
      <c r="D20" s="13" t="s">
        <v>65</v>
      </c>
      <c r="E20" s="14" t="s">
        <v>105</v>
      </c>
      <c r="F20" s="55">
        <v>0.33333333333333331</v>
      </c>
      <c r="G20" s="13">
        <v>177.56100000000001</v>
      </c>
      <c r="H20" s="13">
        <v>178.863</v>
      </c>
      <c r="I20" s="13">
        <v>2</v>
      </c>
      <c r="J20" s="13">
        <f>ROUNDDOWN(G20-(I20/100),3)</f>
        <v>177.541</v>
      </c>
      <c r="K20" s="13">
        <f>ROUNDDOWN(H20+(I20/100),3)</f>
        <v>178.88300000000001</v>
      </c>
      <c r="L20" s="13">
        <f>ABS(ROUNDDOWN(J20-K20,3))</f>
        <v>1.3420000000000001</v>
      </c>
      <c r="M20" s="13">
        <f>ROUNDDOWN(L20*0.5,3)</f>
        <v>0.67100000000000004</v>
      </c>
      <c r="N20" s="13">
        <f>ROUNDDOWN(J20-M20,3)</f>
        <v>176.87</v>
      </c>
      <c r="O20" s="13" t="s">
        <v>43</v>
      </c>
      <c r="P20" s="13">
        <f>ROUNDDOWN(L20*1,3)</f>
        <v>1.3420000000000001</v>
      </c>
      <c r="Q20" s="13">
        <f>ROUNDDOWN(J20-P20,3)</f>
        <v>176.19900000000001</v>
      </c>
      <c r="R20" s="13" t="s">
        <v>43</v>
      </c>
      <c r="S20" s="13">
        <f>ROUNDDOWN(L20*1.5,3)</f>
        <v>2.0129999999999999</v>
      </c>
      <c r="T20" s="13">
        <f>ROUNDDOWN(J20-S20,3)</f>
        <v>175.52799999999999</v>
      </c>
      <c r="U20" s="13" t="s">
        <v>43</v>
      </c>
      <c r="V20" s="13">
        <f>ROUNDDOWN(L20*2,3)</f>
        <v>2.6840000000000002</v>
      </c>
      <c r="W20" s="13">
        <f>ROUNDDOWN(J20-V20,3)</f>
        <v>174.857</v>
      </c>
      <c r="X20" s="13" t="s">
        <v>84</v>
      </c>
      <c r="Y20" s="13" t="s">
        <v>44</v>
      </c>
    </row>
    <row r="21" spans="1:25" ht="35.1" customHeight="1">
      <c r="A21" s="27">
        <v>17</v>
      </c>
      <c r="B21" s="13">
        <v>1</v>
      </c>
      <c r="C21" s="13" t="s">
        <v>88</v>
      </c>
      <c r="D21" s="13" t="s">
        <v>66</v>
      </c>
      <c r="E21" s="14" t="s">
        <v>106</v>
      </c>
      <c r="F21" s="55">
        <v>0.33333333333333331</v>
      </c>
      <c r="G21" s="13">
        <v>178.71100000000001</v>
      </c>
      <c r="H21" s="13">
        <v>177.69499999999999</v>
      </c>
      <c r="I21" s="13">
        <v>2</v>
      </c>
      <c r="J21" s="53">
        <f t="shared" ref="J21:J30" si="39">ROUNDDOWN(G21+(I21/100),3)</f>
        <v>178.73099999999999</v>
      </c>
      <c r="K21" s="13">
        <f t="shared" ref="K21:K30" si="40">ROUNDDOWN(H21-(I21/100),3)</f>
        <v>177.67500000000001</v>
      </c>
      <c r="L21" s="13">
        <f t="shared" ref="L21:L33" si="41">ABS(ROUNDDOWN(J21-K21,3))</f>
        <v>1.0549999999999999</v>
      </c>
      <c r="M21" s="13">
        <f t="shared" ref="M21:M33" si="42">ROUNDDOWN(L21*0.5,3)</f>
        <v>0.52700000000000002</v>
      </c>
      <c r="N21" s="53">
        <f t="shared" ref="N21:N30" si="43">ROUNDDOWN(J21+M21,3)</f>
        <v>179.25800000000001</v>
      </c>
      <c r="O21" s="13" t="s">
        <v>43</v>
      </c>
      <c r="P21" s="13">
        <f t="shared" ref="P21:P33" si="44">ROUNDDOWN(L21*1,3)</f>
        <v>1.0549999999999999</v>
      </c>
      <c r="Q21" s="53">
        <f t="shared" ref="Q21:Q30" si="45">ROUNDDOWN(J21+P21,3)</f>
        <v>179.786</v>
      </c>
      <c r="R21" s="13" t="s">
        <v>84</v>
      </c>
      <c r="S21" s="13">
        <f t="shared" ref="S21:S33" si="46">ROUNDDOWN(L21*1.5,3)</f>
        <v>1.5820000000000001</v>
      </c>
      <c r="T21" s="53">
        <f t="shared" ref="T21:T30" si="47">ROUNDDOWN(J21+S21,3)</f>
        <v>180.31299999999999</v>
      </c>
      <c r="U21" s="13" t="s">
        <v>84</v>
      </c>
      <c r="V21" s="13">
        <f t="shared" ref="V21:V33" si="48">ROUNDDOWN(L21*2,3)</f>
        <v>2.11</v>
      </c>
      <c r="W21" s="53">
        <f t="shared" ref="W21:W30" si="49">ROUNDDOWN(J21+V21,3)</f>
        <v>180.84100000000001</v>
      </c>
      <c r="X21" s="13" t="s">
        <v>84</v>
      </c>
      <c r="Y21" s="13" t="s">
        <v>26</v>
      </c>
    </row>
    <row r="22" spans="1:25" ht="35.1" customHeight="1">
      <c r="A22" s="27">
        <v>18</v>
      </c>
      <c r="B22" s="13">
        <v>1</v>
      </c>
      <c r="C22" s="13" t="s">
        <v>88</v>
      </c>
      <c r="D22" s="13" t="s">
        <v>66</v>
      </c>
      <c r="E22" s="14" t="s">
        <v>107</v>
      </c>
      <c r="F22" s="55">
        <v>0.5</v>
      </c>
      <c r="G22" s="13">
        <v>179.01400000000001</v>
      </c>
      <c r="H22" s="13">
        <v>178.096</v>
      </c>
      <c r="I22" s="13">
        <v>2</v>
      </c>
      <c r="J22" s="53">
        <f t="shared" si="39"/>
        <v>179.03399999999999</v>
      </c>
      <c r="K22" s="13">
        <f t="shared" si="40"/>
        <v>178.07599999999999</v>
      </c>
      <c r="L22" s="13">
        <f t="shared" si="41"/>
        <v>0.95699999999999996</v>
      </c>
      <c r="M22" s="13">
        <f t="shared" si="42"/>
        <v>0.47799999999999998</v>
      </c>
      <c r="N22" s="53">
        <f t="shared" si="43"/>
        <v>179.512</v>
      </c>
      <c r="O22" s="13" t="s">
        <v>84</v>
      </c>
      <c r="P22" s="13">
        <f t="shared" si="44"/>
        <v>0.95699999999999996</v>
      </c>
      <c r="Q22" s="53">
        <f t="shared" si="45"/>
        <v>179.99100000000001</v>
      </c>
      <c r="R22" s="13" t="s">
        <v>84</v>
      </c>
      <c r="S22" s="13">
        <f t="shared" si="46"/>
        <v>1.4350000000000001</v>
      </c>
      <c r="T22" s="53">
        <f t="shared" si="47"/>
        <v>180.46899999999999</v>
      </c>
      <c r="U22" s="13" t="s">
        <v>84</v>
      </c>
      <c r="V22" s="13">
        <f t="shared" si="48"/>
        <v>1.9139999999999999</v>
      </c>
      <c r="W22" s="53">
        <f t="shared" si="49"/>
        <v>180.94800000000001</v>
      </c>
      <c r="X22" s="13" t="s">
        <v>84</v>
      </c>
      <c r="Y22" s="13" t="s">
        <v>26</v>
      </c>
    </row>
    <row r="23" spans="1:25" ht="35.1" customHeight="1">
      <c r="A23" s="27">
        <v>19</v>
      </c>
      <c r="B23" s="13">
        <v>5</v>
      </c>
      <c r="C23" s="13" t="s">
        <v>88</v>
      </c>
      <c r="D23" s="13" t="s">
        <v>66</v>
      </c>
      <c r="E23" s="14" t="s">
        <v>108</v>
      </c>
      <c r="F23" s="55">
        <v>0.5</v>
      </c>
      <c r="G23" s="13">
        <v>177.5</v>
      </c>
      <c r="H23" s="13">
        <v>176.76400000000001</v>
      </c>
      <c r="I23" s="13">
        <v>2</v>
      </c>
      <c r="J23" s="53">
        <f t="shared" si="39"/>
        <v>177.52</v>
      </c>
      <c r="K23" s="13">
        <f t="shared" si="40"/>
        <v>176.744</v>
      </c>
      <c r="L23" s="13">
        <f t="shared" si="41"/>
        <v>0.77600000000000002</v>
      </c>
      <c r="M23" s="13">
        <f t="shared" si="42"/>
        <v>0.38800000000000001</v>
      </c>
      <c r="N23" s="53">
        <f t="shared" si="43"/>
        <v>177.90799999999999</v>
      </c>
      <c r="O23" s="13" t="s">
        <v>43</v>
      </c>
      <c r="P23" s="13">
        <f t="shared" si="44"/>
        <v>0.77600000000000002</v>
      </c>
      <c r="Q23" s="53">
        <f t="shared" si="45"/>
        <v>178.29599999999999</v>
      </c>
      <c r="R23" s="13" t="s">
        <v>43</v>
      </c>
      <c r="S23" s="13">
        <f t="shared" si="46"/>
        <v>1.1639999999999999</v>
      </c>
      <c r="T23" s="53">
        <f t="shared" si="47"/>
        <v>178.684</v>
      </c>
      <c r="U23" s="13" t="s">
        <v>43</v>
      </c>
      <c r="V23" s="13">
        <f t="shared" si="48"/>
        <v>1.552</v>
      </c>
      <c r="W23" s="53">
        <f t="shared" si="49"/>
        <v>179.072</v>
      </c>
      <c r="X23" s="13" t="s">
        <v>43</v>
      </c>
      <c r="Y23" s="13" t="s">
        <v>26</v>
      </c>
    </row>
    <row r="24" spans="1:25" ht="35.1" customHeight="1">
      <c r="A24" s="27">
        <v>20</v>
      </c>
      <c r="B24" s="13">
        <v>5</v>
      </c>
      <c r="C24" s="13" t="s">
        <v>88</v>
      </c>
      <c r="D24" s="13" t="s">
        <v>66</v>
      </c>
      <c r="E24" s="14" t="s">
        <v>109</v>
      </c>
      <c r="F24" s="55">
        <v>0.83333333333333337</v>
      </c>
      <c r="G24" s="13">
        <v>177.55799999999999</v>
      </c>
      <c r="H24" s="13">
        <v>177.19200000000001</v>
      </c>
      <c r="I24" s="13">
        <v>2</v>
      </c>
      <c r="J24" s="53">
        <f t="shared" si="39"/>
        <v>177.578</v>
      </c>
      <c r="K24" s="13">
        <f t="shared" si="40"/>
        <v>177.172</v>
      </c>
      <c r="L24" s="13">
        <f t="shared" si="41"/>
        <v>0.40600000000000003</v>
      </c>
      <c r="M24" s="13">
        <f t="shared" si="42"/>
        <v>0.20300000000000001</v>
      </c>
      <c r="N24" s="53">
        <f t="shared" si="43"/>
        <v>177.78100000000001</v>
      </c>
      <c r="O24" s="13" t="s">
        <v>84</v>
      </c>
      <c r="P24" s="13">
        <f t="shared" si="44"/>
        <v>0.40600000000000003</v>
      </c>
      <c r="Q24" s="53">
        <f t="shared" si="45"/>
        <v>177.98400000000001</v>
      </c>
      <c r="R24" s="13" t="s">
        <v>84</v>
      </c>
      <c r="S24" s="13">
        <f t="shared" si="46"/>
        <v>0.60899999999999999</v>
      </c>
      <c r="T24" s="53">
        <f t="shared" si="47"/>
        <v>178.18700000000001</v>
      </c>
      <c r="U24" s="13" t="s">
        <v>84</v>
      </c>
      <c r="V24" s="13">
        <f t="shared" si="48"/>
        <v>0.81200000000000006</v>
      </c>
      <c r="W24" s="53">
        <f t="shared" si="49"/>
        <v>178.39</v>
      </c>
      <c r="X24" s="13" t="s">
        <v>84</v>
      </c>
      <c r="Y24" s="13" t="s">
        <v>26</v>
      </c>
    </row>
    <row r="25" spans="1:25" ht="35.1" customHeight="1">
      <c r="A25" s="27">
        <v>21</v>
      </c>
      <c r="B25" s="13">
        <v>5</v>
      </c>
      <c r="C25" s="13" t="s">
        <v>88</v>
      </c>
      <c r="D25" s="13" t="s">
        <v>66</v>
      </c>
      <c r="E25" s="14" t="s">
        <v>110</v>
      </c>
      <c r="F25" s="55">
        <v>0.33333333333333331</v>
      </c>
      <c r="G25" s="13">
        <v>177.95500000000001</v>
      </c>
      <c r="H25" s="13">
        <v>176.67</v>
      </c>
      <c r="I25" s="13">
        <v>2</v>
      </c>
      <c r="J25" s="53">
        <f t="shared" si="39"/>
        <v>177.97499999999999</v>
      </c>
      <c r="K25" s="13">
        <f t="shared" si="40"/>
        <v>176.65</v>
      </c>
      <c r="L25" s="13">
        <f t="shared" si="41"/>
        <v>1.3240000000000001</v>
      </c>
      <c r="M25" s="13">
        <f t="shared" si="42"/>
        <v>0.66200000000000003</v>
      </c>
      <c r="N25" s="53">
        <f t="shared" si="43"/>
        <v>178.637</v>
      </c>
      <c r="O25" s="13" t="s">
        <v>84</v>
      </c>
      <c r="P25" s="13">
        <f t="shared" si="44"/>
        <v>1.3240000000000001</v>
      </c>
      <c r="Q25" s="53">
        <f t="shared" si="45"/>
        <v>179.29900000000001</v>
      </c>
      <c r="R25" s="13" t="s">
        <v>84</v>
      </c>
      <c r="S25" s="13">
        <f t="shared" si="46"/>
        <v>1.986</v>
      </c>
      <c r="T25" s="53">
        <f t="shared" si="47"/>
        <v>179.96100000000001</v>
      </c>
      <c r="U25" s="13" t="s">
        <v>84</v>
      </c>
      <c r="V25" s="13">
        <f t="shared" si="48"/>
        <v>2.6480000000000001</v>
      </c>
      <c r="W25" s="53">
        <f t="shared" si="49"/>
        <v>180.62299999999999</v>
      </c>
      <c r="X25" s="13" t="s">
        <v>84</v>
      </c>
      <c r="Y25" s="13" t="s">
        <v>26</v>
      </c>
    </row>
    <row r="26" spans="1:25" ht="35.1" customHeight="1">
      <c r="A26" s="27">
        <v>22</v>
      </c>
      <c r="B26" s="13">
        <v>5</v>
      </c>
      <c r="C26" s="13" t="s">
        <v>88</v>
      </c>
      <c r="D26" s="13" t="s">
        <v>66</v>
      </c>
      <c r="E26" s="14" t="s">
        <v>111</v>
      </c>
      <c r="F26" s="55">
        <v>0.5</v>
      </c>
      <c r="G26" s="13">
        <v>177.92400000000001</v>
      </c>
      <c r="H26" s="13">
        <v>176.68700000000001</v>
      </c>
      <c r="I26" s="13">
        <v>2</v>
      </c>
      <c r="J26" s="53">
        <f t="shared" si="39"/>
        <v>177.94399999999999</v>
      </c>
      <c r="K26" s="13">
        <f t="shared" si="40"/>
        <v>176.667</v>
      </c>
      <c r="L26" s="13">
        <f t="shared" si="41"/>
        <v>1.276</v>
      </c>
      <c r="M26" s="13">
        <f t="shared" si="42"/>
        <v>0.63800000000000001</v>
      </c>
      <c r="N26" s="53">
        <f t="shared" si="43"/>
        <v>178.58199999999999</v>
      </c>
      <c r="O26" s="13" t="s">
        <v>85</v>
      </c>
      <c r="P26" s="13">
        <f t="shared" si="44"/>
        <v>1.276</v>
      </c>
      <c r="Q26" s="53">
        <f t="shared" si="45"/>
        <v>179.22</v>
      </c>
      <c r="R26" s="13" t="s">
        <v>85</v>
      </c>
      <c r="S26" s="13">
        <f t="shared" si="46"/>
        <v>1.9139999999999999</v>
      </c>
      <c r="T26" s="53">
        <f t="shared" si="47"/>
        <v>179.858</v>
      </c>
      <c r="U26" s="13" t="s">
        <v>85</v>
      </c>
      <c r="V26" s="13">
        <f t="shared" si="48"/>
        <v>2.552</v>
      </c>
      <c r="W26" s="53">
        <f t="shared" si="49"/>
        <v>180.49600000000001</v>
      </c>
      <c r="X26" s="13" t="s">
        <v>85</v>
      </c>
      <c r="Y26" s="13" t="s">
        <v>26</v>
      </c>
    </row>
    <row r="27" spans="1:25" ht="35.1" customHeight="1">
      <c r="A27" s="27">
        <v>23</v>
      </c>
      <c r="B27" s="13">
        <v>5</v>
      </c>
      <c r="C27" s="13" t="s">
        <v>89</v>
      </c>
      <c r="D27" s="13" t="s">
        <v>66</v>
      </c>
      <c r="E27" s="14" t="s">
        <v>112</v>
      </c>
      <c r="F27" s="55">
        <v>0.33333333333333331</v>
      </c>
      <c r="G27" s="13">
        <v>177.298</v>
      </c>
      <c r="H27" s="13">
        <v>176.471</v>
      </c>
      <c r="I27" s="13">
        <v>2</v>
      </c>
      <c r="J27" s="53">
        <f t="shared" si="39"/>
        <v>177.31800000000001</v>
      </c>
      <c r="K27" s="13">
        <f t="shared" si="40"/>
        <v>176.45099999999999</v>
      </c>
      <c r="L27" s="13">
        <f t="shared" si="41"/>
        <v>0.86699999999999999</v>
      </c>
      <c r="M27" s="13">
        <f t="shared" si="42"/>
        <v>0.433</v>
      </c>
      <c r="N27" s="53">
        <f t="shared" si="43"/>
        <v>177.751</v>
      </c>
      <c r="O27" s="13" t="s">
        <v>43</v>
      </c>
      <c r="P27" s="13">
        <f t="shared" si="44"/>
        <v>0.86699999999999999</v>
      </c>
      <c r="Q27" s="53">
        <f t="shared" si="45"/>
        <v>178.185</v>
      </c>
      <c r="R27" s="13" t="s">
        <v>43</v>
      </c>
      <c r="S27" s="13">
        <f t="shared" si="46"/>
        <v>1.3</v>
      </c>
      <c r="T27" s="53">
        <f t="shared" si="47"/>
        <v>178.61799999999999</v>
      </c>
      <c r="U27" s="13" t="s">
        <v>43</v>
      </c>
      <c r="V27" s="13">
        <f t="shared" si="48"/>
        <v>1.734</v>
      </c>
      <c r="W27" s="53">
        <f t="shared" si="49"/>
        <v>179.05199999999999</v>
      </c>
      <c r="X27" s="13" t="s">
        <v>43</v>
      </c>
      <c r="Y27" s="13" t="s">
        <v>26</v>
      </c>
    </row>
    <row r="28" spans="1:25" ht="35.1" customHeight="1">
      <c r="A28" s="27">
        <v>24</v>
      </c>
      <c r="B28" s="13">
        <v>5</v>
      </c>
      <c r="C28" s="13" t="s">
        <v>88</v>
      </c>
      <c r="D28" s="13" t="s">
        <v>66</v>
      </c>
      <c r="E28" s="14" t="s">
        <v>113</v>
      </c>
      <c r="F28" s="55">
        <v>0.33333333333333331</v>
      </c>
      <c r="G28" s="13">
        <v>178.339</v>
      </c>
      <c r="H28" s="13">
        <v>177.93100000000001</v>
      </c>
      <c r="I28" s="13">
        <v>2</v>
      </c>
      <c r="J28" s="53">
        <f t="shared" si="39"/>
        <v>178.35900000000001</v>
      </c>
      <c r="K28" s="13">
        <f t="shared" si="40"/>
        <v>177.911</v>
      </c>
      <c r="L28" s="13">
        <f t="shared" si="41"/>
        <v>0.44800000000000001</v>
      </c>
      <c r="M28" s="13">
        <f t="shared" si="42"/>
        <v>0.224</v>
      </c>
      <c r="N28" s="53">
        <f t="shared" si="43"/>
        <v>178.583</v>
      </c>
      <c r="O28" s="13" t="s">
        <v>43</v>
      </c>
      <c r="P28" s="13">
        <f t="shared" si="44"/>
        <v>0.44800000000000001</v>
      </c>
      <c r="Q28" s="53">
        <f t="shared" si="45"/>
        <v>178.80699999999999</v>
      </c>
      <c r="R28" s="13" t="s">
        <v>43</v>
      </c>
      <c r="S28" s="13">
        <f t="shared" si="46"/>
        <v>0.67200000000000004</v>
      </c>
      <c r="T28" s="53">
        <f t="shared" si="47"/>
        <v>179.03100000000001</v>
      </c>
      <c r="U28" s="13" t="s">
        <v>43</v>
      </c>
      <c r="V28" s="13">
        <f t="shared" si="48"/>
        <v>0.89600000000000002</v>
      </c>
      <c r="W28" s="53">
        <f t="shared" si="49"/>
        <v>179.255</v>
      </c>
      <c r="X28" s="13" t="s">
        <v>43</v>
      </c>
      <c r="Y28" s="13" t="s">
        <v>26</v>
      </c>
    </row>
    <row r="29" spans="1:25" ht="35.1" customHeight="1">
      <c r="A29" s="27">
        <v>25</v>
      </c>
      <c r="B29" s="13">
        <v>5</v>
      </c>
      <c r="C29" s="13" t="s">
        <v>89</v>
      </c>
      <c r="D29" s="13" t="s">
        <v>66</v>
      </c>
      <c r="E29" s="14" t="s">
        <v>114</v>
      </c>
      <c r="F29" s="55">
        <v>0.66666666666666663</v>
      </c>
      <c r="G29" s="13">
        <v>179.255</v>
      </c>
      <c r="H29" s="13">
        <v>178.53700000000001</v>
      </c>
      <c r="I29" s="13">
        <v>2</v>
      </c>
      <c r="J29" s="53">
        <f t="shared" si="39"/>
        <v>179.27500000000001</v>
      </c>
      <c r="K29" s="13">
        <f t="shared" si="40"/>
        <v>178.517</v>
      </c>
      <c r="L29" s="13">
        <f t="shared" si="41"/>
        <v>0.75800000000000001</v>
      </c>
      <c r="M29" s="13">
        <f t="shared" si="42"/>
        <v>0.379</v>
      </c>
      <c r="N29" s="53">
        <f t="shared" si="43"/>
        <v>179.654</v>
      </c>
      <c r="O29" s="13" t="s">
        <v>85</v>
      </c>
      <c r="P29" s="13">
        <f t="shared" si="44"/>
        <v>0.75800000000000001</v>
      </c>
      <c r="Q29" s="53">
        <f t="shared" si="45"/>
        <v>180.03299999999999</v>
      </c>
      <c r="R29" s="13" t="s">
        <v>85</v>
      </c>
      <c r="S29" s="13">
        <f t="shared" si="46"/>
        <v>1.137</v>
      </c>
      <c r="T29" s="53">
        <f t="shared" si="47"/>
        <v>180.41200000000001</v>
      </c>
      <c r="U29" s="13" t="s">
        <v>85</v>
      </c>
      <c r="V29" s="13">
        <f t="shared" si="48"/>
        <v>1.516</v>
      </c>
      <c r="W29" s="53">
        <f t="shared" si="49"/>
        <v>180.791</v>
      </c>
      <c r="X29" s="13" t="s">
        <v>85</v>
      </c>
      <c r="Y29" s="13" t="s">
        <v>26</v>
      </c>
    </row>
    <row r="30" spans="1:25" ht="35.1" customHeight="1">
      <c r="A30" s="27">
        <v>26</v>
      </c>
      <c r="B30" s="13">
        <v>5</v>
      </c>
      <c r="C30" s="13" t="s">
        <v>89</v>
      </c>
      <c r="D30" s="13" t="s">
        <v>66</v>
      </c>
      <c r="E30" s="14" t="s">
        <v>115</v>
      </c>
      <c r="F30" s="55">
        <v>0</v>
      </c>
      <c r="G30" s="13">
        <v>179.131</v>
      </c>
      <c r="H30" s="13">
        <v>178.75299999999999</v>
      </c>
      <c r="I30" s="13">
        <v>2</v>
      </c>
      <c r="J30" s="53">
        <f t="shared" si="39"/>
        <v>179.15100000000001</v>
      </c>
      <c r="K30" s="13">
        <f t="shared" si="40"/>
        <v>178.733</v>
      </c>
      <c r="L30" s="13">
        <f t="shared" si="41"/>
        <v>0.41799999999999998</v>
      </c>
      <c r="M30" s="13">
        <f t="shared" si="42"/>
        <v>0.20899999999999999</v>
      </c>
      <c r="N30" s="53">
        <f t="shared" si="43"/>
        <v>179.36</v>
      </c>
      <c r="O30" s="13" t="s">
        <v>43</v>
      </c>
      <c r="P30" s="13">
        <f t="shared" si="44"/>
        <v>0.41799999999999998</v>
      </c>
      <c r="Q30" s="53">
        <f t="shared" si="45"/>
        <v>179.56899999999999</v>
      </c>
      <c r="R30" s="13" t="s">
        <v>43</v>
      </c>
      <c r="S30" s="13">
        <f t="shared" si="46"/>
        <v>0.627</v>
      </c>
      <c r="T30" s="53">
        <f t="shared" si="47"/>
        <v>179.77799999999999</v>
      </c>
      <c r="U30" s="13" t="s">
        <v>43</v>
      </c>
      <c r="V30" s="13">
        <f t="shared" si="48"/>
        <v>0.83599999999999997</v>
      </c>
      <c r="W30" s="53">
        <f t="shared" si="49"/>
        <v>179.98699999999999</v>
      </c>
      <c r="X30" s="13" t="s">
        <v>43</v>
      </c>
      <c r="Y30" s="13" t="s">
        <v>26</v>
      </c>
    </row>
    <row r="31" spans="1:25" ht="35.1" customHeight="1">
      <c r="A31" s="27">
        <v>27</v>
      </c>
      <c r="B31" s="13">
        <v>1</v>
      </c>
      <c r="C31" s="13" t="s">
        <v>88</v>
      </c>
      <c r="D31" s="13" t="s">
        <v>65</v>
      </c>
      <c r="E31" s="14" t="s">
        <v>116</v>
      </c>
      <c r="F31" s="55">
        <v>0.5</v>
      </c>
      <c r="G31" s="13">
        <v>180.84899999999999</v>
      </c>
      <c r="H31" s="13">
        <v>181.72499999999999</v>
      </c>
      <c r="I31" s="13">
        <v>2</v>
      </c>
      <c r="J31" s="13">
        <f t="shared" ref="J31:J33" si="50">ROUNDDOWN(G31-(I31/100),3)</f>
        <v>180.82900000000001</v>
      </c>
      <c r="K31" s="13">
        <f t="shared" ref="K31:K33" si="51">ROUNDDOWN(H31+(I31/100),3)</f>
        <v>181.745</v>
      </c>
      <c r="L31" s="13">
        <f t="shared" si="41"/>
        <v>0.91500000000000004</v>
      </c>
      <c r="M31" s="13">
        <f t="shared" si="42"/>
        <v>0.45700000000000002</v>
      </c>
      <c r="N31" s="13">
        <f t="shared" ref="N31:N33" si="52">ROUNDDOWN(J31-M31,3)</f>
        <v>180.37200000000001</v>
      </c>
      <c r="O31" s="13" t="s">
        <v>43</v>
      </c>
      <c r="P31" s="13">
        <f t="shared" si="44"/>
        <v>0.91500000000000004</v>
      </c>
      <c r="Q31" s="13">
        <f t="shared" ref="Q31:Q33" si="53">ROUNDDOWN(J31-P31,3)</f>
        <v>179.91399999999999</v>
      </c>
      <c r="R31" s="13" t="s">
        <v>43</v>
      </c>
      <c r="S31" s="13">
        <f t="shared" si="46"/>
        <v>1.3720000000000001</v>
      </c>
      <c r="T31" s="13">
        <f t="shared" ref="T31:T33" si="54">ROUNDDOWN(J31-S31,3)</f>
        <v>179.45699999999999</v>
      </c>
      <c r="U31" s="13" t="s">
        <v>43</v>
      </c>
      <c r="V31" s="13">
        <f t="shared" si="48"/>
        <v>1.83</v>
      </c>
      <c r="W31" s="13">
        <f t="shared" ref="W31:W33" si="55">ROUNDDOWN(J31-V31,3)</f>
        <v>178.999</v>
      </c>
      <c r="X31" s="13" t="s">
        <v>43</v>
      </c>
      <c r="Y31" s="13" t="s">
        <v>44</v>
      </c>
    </row>
    <row r="32" spans="1:25" ht="35.1" customHeight="1">
      <c r="A32" s="27">
        <v>28</v>
      </c>
      <c r="B32" s="13">
        <v>1</v>
      </c>
      <c r="C32" s="13" t="s">
        <v>88</v>
      </c>
      <c r="D32" s="13" t="s">
        <v>65</v>
      </c>
      <c r="E32" s="14" t="s">
        <v>117</v>
      </c>
      <c r="F32" s="55">
        <v>0.33333333333333331</v>
      </c>
      <c r="G32" s="13">
        <v>182.41200000000001</v>
      </c>
      <c r="H32" s="13">
        <v>183.08099999999999</v>
      </c>
      <c r="I32" s="13">
        <v>2</v>
      </c>
      <c r="J32" s="13">
        <f t="shared" si="50"/>
        <v>182.392</v>
      </c>
      <c r="K32" s="13">
        <f t="shared" si="51"/>
        <v>183.101</v>
      </c>
      <c r="L32" s="13">
        <f t="shared" si="41"/>
        <v>0.70899999999999996</v>
      </c>
      <c r="M32" s="13">
        <f t="shared" si="42"/>
        <v>0.35399999999999998</v>
      </c>
      <c r="N32" s="13">
        <f t="shared" si="52"/>
        <v>182.03800000000001</v>
      </c>
      <c r="O32" s="13" t="s">
        <v>43</v>
      </c>
      <c r="P32" s="13">
        <f t="shared" si="44"/>
        <v>0.70899999999999996</v>
      </c>
      <c r="Q32" s="13">
        <f t="shared" si="53"/>
        <v>181.68299999999999</v>
      </c>
      <c r="R32" s="13" t="s">
        <v>43</v>
      </c>
      <c r="S32" s="13">
        <f t="shared" si="46"/>
        <v>1.0629999999999999</v>
      </c>
      <c r="T32" s="13">
        <f t="shared" si="54"/>
        <v>181.32900000000001</v>
      </c>
      <c r="U32" s="13" t="s">
        <v>84</v>
      </c>
      <c r="V32" s="13">
        <f t="shared" si="48"/>
        <v>1.4179999999999999</v>
      </c>
      <c r="W32" s="13">
        <f t="shared" si="55"/>
        <v>180.97399999999999</v>
      </c>
      <c r="X32" s="13" t="s">
        <v>84</v>
      </c>
      <c r="Y32" s="13" t="s">
        <v>44</v>
      </c>
    </row>
    <row r="33" spans="1:25" ht="35.1" customHeight="1">
      <c r="A33" s="27">
        <v>29</v>
      </c>
      <c r="B33" s="13">
        <v>1</v>
      </c>
      <c r="C33" s="13" t="s">
        <v>88</v>
      </c>
      <c r="D33" s="13" t="s">
        <v>65</v>
      </c>
      <c r="E33" s="14" t="s">
        <v>117</v>
      </c>
      <c r="F33" s="55">
        <v>0</v>
      </c>
      <c r="G33" s="13">
        <v>182.721</v>
      </c>
      <c r="H33" s="13">
        <v>183.24</v>
      </c>
      <c r="I33" s="13">
        <v>2</v>
      </c>
      <c r="J33" s="13">
        <f t="shared" si="50"/>
        <v>182.70099999999999</v>
      </c>
      <c r="K33" s="13">
        <f t="shared" si="51"/>
        <v>183.26</v>
      </c>
      <c r="L33" s="13">
        <f t="shared" si="41"/>
        <v>0.55800000000000005</v>
      </c>
      <c r="M33" s="13">
        <f t="shared" si="42"/>
        <v>0.27900000000000003</v>
      </c>
      <c r="N33" s="13">
        <f t="shared" si="52"/>
        <v>182.422</v>
      </c>
      <c r="O33" s="13" t="s">
        <v>43</v>
      </c>
      <c r="P33" s="13">
        <f t="shared" si="44"/>
        <v>0.55800000000000005</v>
      </c>
      <c r="Q33" s="13">
        <f t="shared" si="53"/>
        <v>182.143</v>
      </c>
      <c r="R33" s="13" t="s">
        <v>43</v>
      </c>
      <c r="S33" s="13">
        <f t="shared" si="46"/>
        <v>0.83699999999999997</v>
      </c>
      <c r="T33" s="13">
        <f t="shared" si="54"/>
        <v>181.864</v>
      </c>
      <c r="U33" s="13" t="s">
        <v>43</v>
      </c>
      <c r="V33" s="13">
        <f t="shared" si="48"/>
        <v>1.1160000000000001</v>
      </c>
      <c r="W33" s="13">
        <f t="shared" si="55"/>
        <v>181.58500000000001</v>
      </c>
      <c r="X33" s="13" t="s">
        <v>43</v>
      </c>
      <c r="Y33" s="13" t="s">
        <v>44</v>
      </c>
    </row>
    <row r="34" spans="1:25" ht="35.1" customHeight="1">
      <c r="A34" s="27">
        <v>30</v>
      </c>
      <c r="B34" s="13">
        <v>5</v>
      </c>
      <c r="C34" s="13" t="s">
        <v>88</v>
      </c>
      <c r="D34" s="13" t="s">
        <v>66</v>
      </c>
      <c r="E34" s="14" t="s">
        <v>118</v>
      </c>
      <c r="F34" s="55">
        <v>0.33333333333333331</v>
      </c>
      <c r="G34" s="13">
        <v>182.88300000000001</v>
      </c>
      <c r="H34" s="13">
        <v>182.381</v>
      </c>
      <c r="I34" s="13">
        <v>2</v>
      </c>
      <c r="J34" s="53">
        <f t="shared" ref="J34" si="56">ROUNDDOWN(G34+(I34/100),3)</f>
        <v>182.90299999999999</v>
      </c>
      <c r="K34" s="13">
        <f t="shared" ref="K34" si="57">ROUNDDOWN(H34-(I34/100),3)</f>
        <v>182.36099999999999</v>
      </c>
      <c r="L34" s="13">
        <f t="shared" ref="L34:L50" si="58">ABS(ROUNDDOWN(J34-K34,3))</f>
        <v>0.54200000000000004</v>
      </c>
      <c r="M34" s="13">
        <f t="shared" ref="M34:M50" si="59">ROUNDDOWN(L34*0.5,3)</f>
        <v>0.27100000000000002</v>
      </c>
      <c r="N34" s="53">
        <f t="shared" ref="N34" si="60">ROUNDDOWN(J34+M34,3)</f>
        <v>183.17400000000001</v>
      </c>
      <c r="O34" s="13" t="s">
        <v>43</v>
      </c>
      <c r="P34" s="13">
        <f t="shared" ref="P34:P50" si="61">ROUNDDOWN(L34*1,3)</f>
        <v>0.54200000000000004</v>
      </c>
      <c r="Q34" s="53">
        <f t="shared" ref="Q34" si="62">ROUNDDOWN(J34+P34,3)</f>
        <v>183.44499999999999</v>
      </c>
      <c r="R34" s="13" t="s">
        <v>43</v>
      </c>
      <c r="S34" s="13">
        <f t="shared" ref="S34:S50" si="63">ROUNDDOWN(L34*1.5,3)</f>
        <v>0.81299999999999994</v>
      </c>
      <c r="T34" s="53">
        <f t="shared" ref="T34" si="64">ROUNDDOWN(J34+S34,3)</f>
        <v>183.71600000000001</v>
      </c>
      <c r="U34" s="13" t="s">
        <v>84</v>
      </c>
      <c r="V34" s="13">
        <f t="shared" ref="V34:V50" si="65">ROUNDDOWN(L34*2,3)</f>
        <v>1.0840000000000001</v>
      </c>
      <c r="W34" s="53">
        <f t="shared" ref="W34" si="66">ROUNDDOWN(J34+V34,3)</f>
        <v>183.98699999999999</v>
      </c>
      <c r="X34" s="13" t="s">
        <v>84</v>
      </c>
      <c r="Y34" s="13" t="s">
        <v>26</v>
      </c>
    </row>
    <row r="35" spans="1:25" ht="35.1" customHeight="1">
      <c r="A35" s="27">
        <v>31</v>
      </c>
      <c r="B35" s="13">
        <v>5</v>
      </c>
      <c r="C35" s="13" t="s">
        <v>88</v>
      </c>
      <c r="D35" s="13" t="s">
        <v>65</v>
      </c>
      <c r="E35" s="14" t="s">
        <v>119</v>
      </c>
      <c r="F35" s="55">
        <v>0.5</v>
      </c>
      <c r="G35" s="13">
        <v>184.15299999999999</v>
      </c>
      <c r="H35" s="13">
        <v>184.82</v>
      </c>
      <c r="I35" s="13">
        <v>2</v>
      </c>
      <c r="J35" s="13">
        <f t="shared" ref="J35:J36" si="67">ROUNDDOWN(G35-(I35/100),3)</f>
        <v>184.13300000000001</v>
      </c>
      <c r="K35" s="13">
        <f t="shared" ref="K35:K36" si="68">ROUNDDOWN(H35+(I35/100),3)</f>
        <v>184.84</v>
      </c>
      <c r="L35" s="13">
        <f t="shared" si="58"/>
        <v>0.70599999999999996</v>
      </c>
      <c r="M35" s="13">
        <f t="shared" si="59"/>
        <v>0.35299999999999998</v>
      </c>
      <c r="N35" s="13">
        <f t="shared" ref="N35:N36" si="69">ROUNDDOWN(J35-M35,3)</f>
        <v>183.78</v>
      </c>
      <c r="O35" s="13" t="s">
        <v>43</v>
      </c>
      <c r="P35" s="13">
        <f t="shared" si="61"/>
        <v>0.70599999999999996</v>
      </c>
      <c r="Q35" s="13">
        <f t="shared" ref="Q35:Q36" si="70">ROUNDDOWN(J35-P35,3)</f>
        <v>183.42699999999999</v>
      </c>
      <c r="R35" s="13" t="s">
        <v>43</v>
      </c>
      <c r="S35" s="13">
        <f t="shared" si="63"/>
        <v>1.0589999999999999</v>
      </c>
      <c r="T35" s="13">
        <f t="shared" ref="T35:T36" si="71">ROUNDDOWN(J35-S35,3)</f>
        <v>183.07400000000001</v>
      </c>
      <c r="U35" s="13" t="s">
        <v>43</v>
      </c>
      <c r="V35" s="13">
        <f t="shared" si="65"/>
        <v>1.4119999999999999</v>
      </c>
      <c r="W35" s="13">
        <f t="shared" ref="W35:W36" si="72">ROUNDDOWN(J35-V35,3)</f>
        <v>182.721</v>
      </c>
      <c r="X35" s="13" t="s">
        <v>43</v>
      </c>
      <c r="Y35" s="13" t="s">
        <v>44</v>
      </c>
    </row>
    <row r="36" spans="1:25" ht="35.1" customHeight="1">
      <c r="A36" s="27">
        <v>32</v>
      </c>
      <c r="B36" s="13">
        <v>1</v>
      </c>
      <c r="C36" s="13" t="s">
        <v>88</v>
      </c>
      <c r="D36" s="13" t="s">
        <v>65</v>
      </c>
      <c r="E36" s="14" t="s">
        <v>120</v>
      </c>
      <c r="F36" s="55">
        <v>0.66666666666666663</v>
      </c>
      <c r="G36" s="13">
        <v>183.78200000000001</v>
      </c>
      <c r="H36" s="13">
        <v>185.00200000000001</v>
      </c>
      <c r="I36" s="13">
        <v>2</v>
      </c>
      <c r="J36" s="13">
        <f t="shared" si="67"/>
        <v>183.762</v>
      </c>
      <c r="K36" s="13">
        <f t="shared" si="68"/>
        <v>185.02199999999999</v>
      </c>
      <c r="L36" s="13">
        <f t="shared" si="58"/>
        <v>1.2589999999999999</v>
      </c>
      <c r="M36" s="13">
        <f t="shared" si="59"/>
        <v>0.629</v>
      </c>
      <c r="N36" s="13">
        <f t="shared" si="69"/>
        <v>183.13300000000001</v>
      </c>
      <c r="O36" s="13" t="s">
        <v>85</v>
      </c>
      <c r="P36" s="13">
        <f t="shared" si="61"/>
        <v>1.2589999999999999</v>
      </c>
      <c r="Q36" s="13">
        <f t="shared" si="70"/>
        <v>182.50299999999999</v>
      </c>
      <c r="R36" s="13" t="s">
        <v>85</v>
      </c>
      <c r="S36" s="13">
        <f t="shared" si="63"/>
        <v>1.8879999999999999</v>
      </c>
      <c r="T36" s="13">
        <f t="shared" si="71"/>
        <v>181.874</v>
      </c>
      <c r="U36" s="13" t="s">
        <v>85</v>
      </c>
      <c r="V36" s="13">
        <f t="shared" si="65"/>
        <v>2.5179999999999998</v>
      </c>
      <c r="W36" s="13">
        <f t="shared" si="72"/>
        <v>181.244</v>
      </c>
      <c r="X36" s="13" t="s">
        <v>85</v>
      </c>
      <c r="Y36" s="13" t="s">
        <v>44</v>
      </c>
    </row>
    <row r="37" spans="1:25" ht="35.1" customHeight="1">
      <c r="A37" s="27">
        <v>33</v>
      </c>
      <c r="B37" s="13">
        <v>1</v>
      </c>
      <c r="C37" s="13" t="s">
        <v>89</v>
      </c>
      <c r="D37" s="13" t="s">
        <v>66</v>
      </c>
      <c r="E37" s="14" t="s">
        <v>121</v>
      </c>
      <c r="F37" s="55">
        <v>0.5</v>
      </c>
      <c r="G37" s="13">
        <v>184.322</v>
      </c>
      <c r="H37" s="13">
        <v>183.89599999999999</v>
      </c>
      <c r="I37" s="13">
        <v>2</v>
      </c>
      <c r="J37" s="53">
        <f t="shared" ref="J37:J43" si="73">ROUNDDOWN(G37+(I37/100),3)</f>
        <v>184.34200000000001</v>
      </c>
      <c r="K37" s="13">
        <f t="shared" ref="K37:K43" si="74">ROUNDDOWN(H37-(I37/100),3)</f>
        <v>183.876</v>
      </c>
      <c r="L37" s="13">
        <f t="shared" si="58"/>
        <v>0.46600000000000003</v>
      </c>
      <c r="M37" s="13">
        <f t="shared" si="59"/>
        <v>0.23300000000000001</v>
      </c>
      <c r="N37" s="53">
        <f t="shared" ref="N37:N43" si="75">ROUNDDOWN(J37+M37,3)</f>
        <v>184.57499999999999</v>
      </c>
      <c r="O37" s="13" t="s">
        <v>43</v>
      </c>
      <c r="P37" s="13">
        <f t="shared" si="61"/>
        <v>0.46600000000000003</v>
      </c>
      <c r="Q37" s="53">
        <f t="shared" ref="Q37:Q43" si="76">ROUNDDOWN(J37+P37,3)</f>
        <v>184.80799999999999</v>
      </c>
      <c r="R37" s="13" t="s">
        <v>43</v>
      </c>
      <c r="S37" s="13">
        <f t="shared" si="63"/>
        <v>0.69899999999999995</v>
      </c>
      <c r="T37" s="53">
        <f t="shared" ref="T37:T43" si="77">ROUNDDOWN(J37+S37,3)</f>
        <v>185.041</v>
      </c>
      <c r="U37" s="13" t="s">
        <v>84</v>
      </c>
      <c r="V37" s="13">
        <f t="shared" si="65"/>
        <v>0.93200000000000005</v>
      </c>
      <c r="W37" s="53">
        <f t="shared" ref="W37:W43" si="78">ROUNDDOWN(J37+V37,3)</f>
        <v>185.274</v>
      </c>
      <c r="X37" s="13" t="s">
        <v>84</v>
      </c>
      <c r="Y37" s="13" t="s">
        <v>26</v>
      </c>
    </row>
    <row r="38" spans="1:25" ht="35.1" customHeight="1">
      <c r="A38" s="27">
        <v>34</v>
      </c>
      <c r="B38" s="13">
        <v>5</v>
      </c>
      <c r="C38" s="13" t="s">
        <v>88</v>
      </c>
      <c r="D38" s="13" t="s">
        <v>65</v>
      </c>
      <c r="E38" s="14" t="s">
        <v>122</v>
      </c>
      <c r="F38" s="55">
        <v>0.83333333333333337</v>
      </c>
      <c r="G38" s="13">
        <v>183.05799999999999</v>
      </c>
      <c r="H38" s="13">
        <v>184.06200000000001</v>
      </c>
      <c r="I38" s="13">
        <v>2</v>
      </c>
      <c r="J38" s="13">
        <f>ROUNDDOWN(G38-(I38/100),3)</f>
        <v>183.03800000000001</v>
      </c>
      <c r="K38" s="13">
        <f>ROUNDDOWN(H38+(I38/100),3)</f>
        <v>184.08199999999999</v>
      </c>
      <c r="L38" s="13">
        <f>ABS(ROUNDDOWN(J38-K38,3))</f>
        <v>1.0429999999999999</v>
      </c>
      <c r="M38" s="13">
        <f>ROUNDDOWN(L38*0.5,3)</f>
        <v>0.52100000000000002</v>
      </c>
      <c r="N38" s="13">
        <f>ROUNDDOWN(J38-M38,3)</f>
        <v>182.517</v>
      </c>
      <c r="O38" s="13" t="s">
        <v>43</v>
      </c>
      <c r="P38" s="13">
        <f>ROUNDDOWN(L38*1,3)</f>
        <v>1.0429999999999999</v>
      </c>
      <c r="Q38" s="13">
        <f>ROUNDDOWN(J38-P38,3)</f>
        <v>181.995</v>
      </c>
      <c r="R38" s="13" t="s">
        <v>43</v>
      </c>
      <c r="S38" s="13">
        <f>ROUNDDOWN(L38*1.5,3)</f>
        <v>1.5640000000000001</v>
      </c>
      <c r="T38" s="13">
        <f>ROUNDDOWN(J38-S38,3)</f>
        <v>181.47399999999999</v>
      </c>
      <c r="U38" s="13" t="s">
        <v>84</v>
      </c>
      <c r="V38" s="13">
        <f>ROUNDDOWN(L38*2,3)</f>
        <v>2.0859999999999999</v>
      </c>
      <c r="W38" s="13">
        <f>ROUNDDOWN(J38-V38,3)</f>
        <v>180.952</v>
      </c>
      <c r="X38" s="13" t="s">
        <v>84</v>
      </c>
      <c r="Y38" s="13" t="s">
        <v>44</v>
      </c>
    </row>
    <row r="39" spans="1:25" ht="35.1" customHeight="1">
      <c r="A39" s="27">
        <v>35</v>
      </c>
      <c r="B39" s="13">
        <v>1</v>
      </c>
      <c r="C39" s="13" t="s">
        <v>88</v>
      </c>
      <c r="D39" s="13" t="s">
        <v>66</v>
      </c>
      <c r="E39" s="14" t="s">
        <v>123</v>
      </c>
      <c r="F39" s="55">
        <v>0.5</v>
      </c>
      <c r="G39" s="13">
        <v>184.172</v>
      </c>
      <c r="H39" s="13">
        <v>182.00800000000001</v>
      </c>
      <c r="I39" s="13">
        <v>2</v>
      </c>
      <c r="J39" s="53">
        <f t="shared" si="73"/>
        <v>184.19200000000001</v>
      </c>
      <c r="K39" s="13">
        <f t="shared" si="74"/>
        <v>181.988</v>
      </c>
      <c r="L39" s="13">
        <f t="shared" si="58"/>
        <v>2.2040000000000002</v>
      </c>
      <c r="M39" s="13">
        <f t="shared" si="59"/>
        <v>1.1020000000000001</v>
      </c>
      <c r="N39" s="53">
        <f t="shared" si="75"/>
        <v>185.29400000000001</v>
      </c>
      <c r="O39" s="13" t="s">
        <v>85</v>
      </c>
      <c r="P39" s="13">
        <f t="shared" si="61"/>
        <v>2.2040000000000002</v>
      </c>
      <c r="Q39" s="53">
        <f t="shared" si="76"/>
        <v>186.39599999999999</v>
      </c>
      <c r="R39" s="13" t="s">
        <v>85</v>
      </c>
      <c r="S39" s="13">
        <f t="shared" si="63"/>
        <v>3.306</v>
      </c>
      <c r="T39" s="53">
        <f t="shared" si="77"/>
        <v>187.49799999999999</v>
      </c>
      <c r="U39" s="13" t="s">
        <v>85</v>
      </c>
      <c r="V39" s="13">
        <f t="shared" si="65"/>
        <v>4.4080000000000004</v>
      </c>
      <c r="W39" s="53">
        <f t="shared" si="78"/>
        <v>188.6</v>
      </c>
      <c r="X39" s="13" t="s">
        <v>85</v>
      </c>
      <c r="Y39" s="13" t="s">
        <v>26</v>
      </c>
    </row>
    <row r="40" spans="1:25" ht="35.1" customHeight="1">
      <c r="A40" s="27">
        <v>36</v>
      </c>
      <c r="B40" s="13">
        <v>1</v>
      </c>
      <c r="C40" s="13" t="s">
        <v>88</v>
      </c>
      <c r="D40" s="13" t="s">
        <v>66</v>
      </c>
      <c r="E40" s="14" t="s">
        <v>124</v>
      </c>
      <c r="F40" s="55">
        <v>0.66666666666666663</v>
      </c>
      <c r="G40" s="13">
        <v>182.249</v>
      </c>
      <c r="H40" s="13">
        <v>181.53399999999999</v>
      </c>
      <c r="I40" s="13">
        <v>2</v>
      </c>
      <c r="J40" s="53">
        <f t="shared" si="73"/>
        <v>182.26900000000001</v>
      </c>
      <c r="K40" s="13">
        <f t="shared" si="74"/>
        <v>181.51400000000001</v>
      </c>
      <c r="L40" s="13">
        <f t="shared" si="58"/>
        <v>0.754</v>
      </c>
      <c r="M40" s="13">
        <f t="shared" si="59"/>
        <v>0.377</v>
      </c>
      <c r="N40" s="53">
        <f t="shared" si="75"/>
        <v>182.64599999999999</v>
      </c>
      <c r="O40" s="13" t="s">
        <v>43</v>
      </c>
      <c r="P40" s="13">
        <f t="shared" si="61"/>
        <v>0.754</v>
      </c>
      <c r="Q40" s="53">
        <f t="shared" si="76"/>
        <v>183.023</v>
      </c>
      <c r="R40" s="13" t="s">
        <v>43</v>
      </c>
      <c r="S40" s="13">
        <f t="shared" si="63"/>
        <v>1.131</v>
      </c>
      <c r="T40" s="53">
        <f t="shared" si="77"/>
        <v>183.4</v>
      </c>
      <c r="U40" s="13" t="s">
        <v>43</v>
      </c>
      <c r="V40" s="13">
        <f t="shared" si="65"/>
        <v>1.508</v>
      </c>
      <c r="W40" s="53">
        <f t="shared" si="78"/>
        <v>183.77699999999999</v>
      </c>
      <c r="X40" s="13" t="s">
        <v>43</v>
      </c>
      <c r="Y40" s="13" t="s">
        <v>26</v>
      </c>
    </row>
    <row r="41" spans="1:25" ht="35.1" customHeight="1">
      <c r="A41" s="27">
        <v>37</v>
      </c>
      <c r="B41" s="13">
        <v>1</v>
      </c>
      <c r="C41" s="13" t="s">
        <v>88</v>
      </c>
      <c r="D41" s="13" t="s">
        <v>66</v>
      </c>
      <c r="E41" s="14" t="s">
        <v>125</v>
      </c>
      <c r="F41" s="55">
        <v>0.83333333333333337</v>
      </c>
      <c r="G41" s="13">
        <v>180.398</v>
      </c>
      <c r="H41" s="13">
        <v>179.45</v>
      </c>
      <c r="I41" s="13">
        <v>2</v>
      </c>
      <c r="J41" s="53">
        <f t="shared" si="73"/>
        <v>180.41800000000001</v>
      </c>
      <c r="K41" s="13">
        <f t="shared" si="74"/>
        <v>179.43</v>
      </c>
      <c r="L41" s="13">
        <f t="shared" si="58"/>
        <v>0.98799999999999999</v>
      </c>
      <c r="M41" s="13">
        <f t="shared" si="59"/>
        <v>0.49399999999999999</v>
      </c>
      <c r="N41" s="53">
        <f t="shared" si="75"/>
        <v>180.91200000000001</v>
      </c>
      <c r="O41" s="13" t="s">
        <v>43</v>
      </c>
      <c r="P41" s="13">
        <f t="shared" si="61"/>
        <v>0.98799999999999999</v>
      </c>
      <c r="Q41" s="53">
        <f t="shared" si="76"/>
        <v>181.40600000000001</v>
      </c>
      <c r="R41" s="13" t="s">
        <v>43</v>
      </c>
      <c r="S41" s="13">
        <f t="shared" si="63"/>
        <v>1.482</v>
      </c>
      <c r="T41" s="53">
        <f t="shared" si="77"/>
        <v>181.9</v>
      </c>
      <c r="U41" s="13" t="s">
        <v>43</v>
      </c>
      <c r="V41" s="13">
        <f t="shared" si="65"/>
        <v>1.976</v>
      </c>
      <c r="W41" s="53">
        <f t="shared" si="78"/>
        <v>182.39400000000001</v>
      </c>
      <c r="X41" s="13" t="s">
        <v>43</v>
      </c>
      <c r="Y41" s="13" t="s">
        <v>26</v>
      </c>
    </row>
    <row r="42" spans="1:25" ht="35.1" customHeight="1">
      <c r="A42" s="27">
        <v>38</v>
      </c>
      <c r="B42" s="13">
        <v>5</v>
      </c>
      <c r="C42" s="13" t="s">
        <v>88</v>
      </c>
      <c r="D42" s="20" t="s">
        <v>66</v>
      </c>
      <c r="E42" s="24" t="s">
        <v>126</v>
      </c>
      <c r="F42" s="55">
        <v>0.33333333333333331</v>
      </c>
      <c r="G42" s="13">
        <v>176.351</v>
      </c>
      <c r="H42" s="13">
        <v>175.57400000000001</v>
      </c>
      <c r="I42" s="13">
        <v>2</v>
      </c>
      <c r="J42" s="53">
        <f t="shared" si="73"/>
        <v>176.37100000000001</v>
      </c>
      <c r="K42" s="13">
        <f t="shared" si="74"/>
        <v>175.554</v>
      </c>
      <c r="L42" s="13">
        <f t="shared" si="58"/>
        <v>0.81699999999999995</v>
      </c>
      <c r="M42" s="13">
        <f t="shared" si="59"/>
        <v>0.40799999999999997</v>
      </c>
      <c r="N42" s="53">
        <f t="shared" si="75"/>
        <v>176.779</v>
      </c>
      <c r="O42" s="13" t="s">
        <v>43</v>
      </c>
      <c r="P42" s="13">
        <f t="shared" si="61"/>
        <v>0.81699999999999995</v>
      </c>
      <c r="Q42" s="53">
        <f t="shared" si="76"/>
        <v>177.18799999999999</v>
      </c>
      <c r="R42" s="13" t="s">
        <v>43</v>
      </c>
      <c r="S42" s="13">
        <f t="shared" si="63"/>
        <v>1.2250000000000001</v>
      </c>
      <c r="T42" s="53">
        <f t="shared" si="77"/>
        <v>177.596</v>
      </c>
      <c r="U42" s="13" t="s">
        <v>43</v>
      </c>
      <c r="V42" s="13">
        <f t="shared" si="65"/>
        <v>1.6339999999999999</v>
      </c>
      <c r="W42" s="53">
        <f t="shared" si="78"/>
        <v>178.005</v>
      </c>
      <c r="X42" s="13" t="s">
        <v>43</v>
      </c>
      <c r="Y42" s="13" t="s">
        <v>26</v>
      </c>
    </row>
    <row r="43" spans="1:25" ht="35.1" customHeight="1">
      <c r="A43" s="27">
        <v>39</v>
      </c>
      <c r="B43" s="13">
        <v>5</v>
      </c>
      <c r="C43" s="13" t="s">
        <v>89</v>
      </c>
      <c r="D43" s="13" t="s">
        <v>66</v>
      </c>
      <c r="E43" s="14" t="s">
        <v>127</v>
      </c>
      <c r="F43" s="55">
        <v>0.16666666666666666</v>
      </c>
      <c r="G43" s="13">
        <v>176.69499999999999</v>
      </c>
      <c r="H43" s="13">
        <v>176.179</v>
      </c>
      <c r="I43" s="13">
        <v>2</v>
      </c>
      <c r="J43" s="53">
        <f t="shared" si="73"/>
        <v>176.715</v>
      </c>
      <c r="K43" s="13">
        <f t="shared" si="74"/>
        <v>176.15899999999999</v>
      </c>
      <c r="L43" s="13">
        <f t="shared" si="58"/>
        <v>0.55600000000000005</v>
      </c>
      <c r="M43" s="13">
        <f t="shared" si="59"/>
        <v>0.27800000000000002</v>
      </c>
      <c r="N43" s="53">
        <f t="shared" si="75"/>
        <v>176.99299999999999</v>
      </c>
      <c r="O43" s="13" t="s">
        <v>43</v>
      </c>
      <c r="P43" s="13">
        <f t="shared" si="61"/>
        <v>0.55600000000000005</v>
      </c>
      <c r="Q43" s="53">
        <f t="shared" si="76"/>
        <v>177.27099999999999</v>
      </c>
      <c r="R43" s="13" t="s">
        <v>43</v>
      </c>
      <c r="S43" s="13">
        <f t="shared" si="63"/>
        <v>0.83399999999999996</v>
      </c>
      <c r="T43" s="53">
        <f t="shared" si="77"/>
        <v>177.54900000000001</v>
      </c>
      <c r="U43" s="13" t="s">
        <v>43</v>
      </c>
      <c r="V43" s="13">
        <f t="shared" si="65"/>
        <v>1.1120000000000001</v>
      </c>
      <c r="W43" s="53">
        <f t="shared" si="78"/>
        <v>177.827</v>
      </c>
      <c r="X43" s="13" t="s">
        <v>43</v>
      </c>
      <c r="Y43" s="13" t="s">
        <v>26</v>
      </c>
    </row>
    <row r="44" spans="1:25" ht="35.1" customHeight="1">
      <c r="A44" s="27">
        <v>40</v>
      </c>
      <c r="B44" s="13">
        <v>5</v>
      </c>
      <c r="C44" s="13" t="s">
        <v>88</v>
      </c>
      <c r="D44" s="13" t="s">
        <v>65</v>
      </c>
      <c r="E44" s="14" t="s">
        <v>128</v>
      </c>
      <c r="F44" s="55">
        <v>0</v>
      </c>
      <c r="G44" s="13">
        <v>179.333</v>
      </c>
      <c r="H44" s="13">
        <v>179.923</v>
      </c>
      <c r="I44" s="13">
        <v>2</v>
      </c>
      <c r="J44" s="13">
        <f t="shared" ref="J44:J46" si="79">ROUNDDOWN(G44-(I44/100),3)</f>
        <v>179.31299999999999</v>
      </c>
      <c r="K44" s="13">
        <f t="shared" ref="K44:K46" si="80">ROUNDDOWN(H44+(I44/100),3)</f>
        <v>179.94300000000001</v>
      </c>
      <c r="L44" s="13">
        <f t="shared" si="58"/>
        <v>0.63</v>
      </c>
      <c r="M44" s="13">
        <f t="shared" si="59"/>
        <v>0.315</v>
      </c>
      <c r="N44" s="13">
        <f t="shared" ref="N44:N46" si="81">ROUNDDOWN(J44-M44,3)</f>
        <v>178.99799999999999</v>
      </c>
      <c r="O44" s="13" t="s">
        <v>43</v>
      </c>
      <c r="P44" s="13">
        <f t="shared" si="61"/>
        <v>0.63</v>
      </c>
      <c r="Q44" s="13">
        <f t="shared" ref="Q44:Q46" si="82">ROUNDDOWN(J44-P44,3)</f>
        <v>178.68299999999999</v>
      </c>
      <c r="R44" s="13" t="s">
        <v>43</v>
      </c>
      <c r="S44" s="13">
        <f t="shared" si="63"/>
        <v>0.94499999999999995</v>
      </c>
      <c r="T44" s="13">
        <f t="shared" ref="T44:T46" si="83">ROUNDDOWN(J44-S44,3)</f>
        <v>178.36799999999999</v>
      </c>
      <c r="U44" s="13" t="s">
        <v>43</v>
      </c>
      <c r="V44" s="13">
        <f t="shared" si="65"/>
        <v>1.26</v>
      </c>
      <c r="W44" s="13">
        <f t="shared" ref="W44:W46" si="84">ROUNDDOWN(J44-V44,3)</f>
        <v>178.053</v>
      </c>
      <c r="X44" s="13" t="s">
        <v>43</v>
      </c>
      <c r="Y44" s="13" t="s">
        <v>44</v>
      </c>
    </row>
    <row r="45" spans="1:25" ht="35.1" customHeight="1">
      <c r="A45" s="27">
        <v>41</v>
      </c>
      <c r="B45" s="13">
        <v>1</v>
      </c>
      <c r="C45" s="13" t="s">
        <v>88</v>
      </c>
      <c r="D45" s="13" t="s">
        <v>65</v>
      </c>
      <c r="E45" s="14" t="s">
        <v>129</v>
      </c>
      <c r="F45" s="55">
        <v>0.33333333333333331</v>
      </c>
      <c r="G45" s="13">
        <v>177.083</v>
      </c>
      <c r="H45" s="13">
        <v>179.57300000000001</v>
      </c>
      <c r="I45" s="13">
        <v>2</v>
      </c>
      <c r="J45" s="13">
        <f t="shared" si="79"/>
        <v>177.06299999999999</v>
      </c>
      <c r="K45" s="13">
        <f t="shared" si="80"/>
        <v>179.59299999999999</v>
      </c>
      <c r="L45" s="13">
        <f t="shared" si="58"/>
        <v>2.5299999999999998</v>
      </c>
      <c r="M45" s="13">
        <f t="shared" si="59"/>
        <v>1.2649999999999999</v>
      </c>
      <c r="N45" s="13">
        <f t="shared" si="81"/>
        <v>175.798</v>
      </c>
      <c r="O45" s="13" t="s">
        <v>43</v>
      </c>
      <c r="P45" s="13">
        <f t="shared" si="61"/>
        <v>2.5299999999999998</v>
      </c>
      <c r="Q45" s="13">
        <f t="shared" si="82"/>
        <v>174.53299999999999</v>
      </c>
      <c r="R45" s="13" t="s">
        <v>84</v>
      </c>
      <c r="S45" s="13">
        <f t="shared" si="63"/>
        <v>3.7949999999999999</v>
      </c>
      <c r="T45" s="13">
        <f t="shared" si="83"/>
        <v>173.268</v>
      </c>
      <c r="U45" s="13" t="s">
        <v>84</v>
      </c>
      <c r="V45" s="13">
        <f t="shared" si="65"/>
        <v>5.0599999999999996</v>
      </c>
      <c r="W45" s="13">
        <f t="shared" si="84"/>
        <v>172.00299999999999</v>
      </c>
      <c r="X45" s="13" t="s">
        <v>84</v>
      </c>
      <c r="Y45" s="13" t="s">
        <v>44</v>
      </c>
    </row>
    <row r="46" spans="1:25" ht="35.1" customHeight="1">
      <c r="A46" s="27">
        <v>42</v>
      </c>
      <c r="B46" s="13">
        <v>1</v>
      </c>
      <c r="C46" s="13" t="s">
        <v>88</v>
      </c>
      <c r="D46" s="13" t="s">
        <v>65</v>
      </c>
      <c r="E46" s="14" t="s">
        <v>130</v>
      </c>
      <c r="F46" s="55">
        <v>0.66666666666666663</v>
      </c>
      <c r="G46" s="13">
        <v>178.80099999999999</v>
      </c>
      <c r="H46" s="13">
        <v>180.08099999999999</v>
      </c>
      <c r="I46" s="13">
        <v>2</v>
      </c>
      <c r="J46" s="13">
        <f t="shared" si="79"/>
        <v>178.78100000000001</v>
      </c>
      <c r="K46" s="13">
        <f t="shared" si="80"/>
        <v>180.101</v>
      </c>
      <c r="L46" s="13">
        <f t="shared" si="58"/>
        <v>1.319</v>
      </c>
      <c r="M46" s="13">
        <f t="shared" si="59"/>
        <v>0.65900000000000003</v>
      </c>
      <c r="N46" s="13">
        <f t="shared" si="81"/>
        <v>178.12200000000001</v>
      </c>
      <c r="O46" s="13" t="s">
        <v>43</v>
      </c>
      <c r="P46" s="13">
        <f t="shared" si="61"/>
        <v>1.319</v>
      </c>
      <c r="Q46" s="13">
        <f t="shared" si="82"/>
        <v>177.46199999999999</v>
      </c>
      <c r="R46" s="13" t="s">
        <v>43</v>
      </c>
      <c r="S46" s="13">
        <f t="shared" si="63"/>
        <v>1.978</v>
      </c>
      <c r="T46" s="13">
        <f t="shared" si="83"/>
        <v>176.803</v>
      </c>
      <c r="U46" s="13" t="s">
        <v>43</v>
      </c>
      <c r="V46" s="13">
        <f t="shared" si="65"/>
        <v>2.6379999999999999</v>
      </c>
      <c r="W46" s="13">
        <f t="shared" si="84"/>
        <v>176.143</v>
      </c>
      <c r="X46" s="13" t="s">
        <v>43</v>
      </c>
      <c r="Y46" s="13" t="s">
        <v>44</v>
      </c>
    </row>
    <row r="47" spans="1:25" ht="35.1" customHeight="1">
      <c r="A47" s="27">
        <v>43</v>
      </c>
      <c r="B47" s="13">
        <v>5</v>
      </c>
      <c r="C47" s="13" t="s">
        <v>88</v>
      </c>
      <c r="D47" s="13" t="s">
        <v>66</v>
      </c>
      <c r="E47" s="14" t="s">
        <v>131</v>
      </c>
      <c r="F47" s="55">
        <v>0.33333333333333331</v>
      </c>
      <c r="G47" s="13">
        <v>180.15899999999999</v>
      </c>
      <c r="H47" s="13">
        <v>179.01499999999999</v>
      </c>
      <c r="I47" s="13">
        <v>2</v>
      </c>
      <c r="J47" s="53">
        <f t="shared" ref="J47" si="85">ROUNDDOWN(G47+(I47/100),3)</f>
        <v>180.179</v>
      </c>
      <c r="K47" s="13">
        <f t="shared" ref="K47" si="86">ROUNDDOWN(H47-(I47/100),3)</f>
        <v>178.995</v>
      </c>
      <c r="L47" s="13">
        <f t="shared" si="58"/>
        <v>1.1839999999999999</v>
      </c>
      <c r="M47" s="13">
        <f t="shared" si="59"/>
        <v>0.59199999999999997</v>
      </c>
      <c r="N47" s="53">
        <f t="shared" ref="N47" si="87">ROUNDDOWN(J47+M47,3)</f>
        <v>180.77099999999999</v>
      </c>
      <c r="O47" s="13" t="s">
        <v>84</v>
      </c>
      <c r="P47" s="13">
        <f t="shared" si="61"/>
        <v>1.1839999999999999</v>
      </c>
      <c r="Q47" s="53">
        <f t="shared" ref="Q47" si="88">ROUNDDOWN(J47+P47,3)</f>
        <v>181.363</v>
      </c>
      <c r="R47" s="13" t="s">
        <v>84</v>
      </c>
      <c r="S47" s="13">
        <f t="shared" si="63"/>
        <v>1.776</v>
      </c>
      <c r="T47" s="53">
        <f t="shared" ref="T47" si="89">ROUNDDOWN(J47+S47,3)</f>
        <v>181.95500000000001</v>
      </c>
      <c r="U47" s="13" t="s">
        <v>84</v>
      </c>
      <c r="V47" s="13">
        <f t="shared" si="65"/>
        <v>2.3679999999999999</v>
      </c>
      <c r="W47" s="53">
        <f t="shared" ref="W47" si="90">ROUNDDOWN(J47+V47,3)</f>
        <v>182.547</v>
      </c>
      <c r="X47" s="13" t="s">
        <v>84</v>
      </c>
      <c r="Y47" s="13" t="s">
        <v>26</v>
      </c>
    </row>
    <row r="48" spans="1:25" ht="35.1" customHeight="1">
      <c r="A48" s="27">
        <v>44</v>
      </c>
      <c r="B48" s="13">
        <v>1</v>
      </c>
      <c r="C48" s="13" t="s">
        <v>88</v>
      </c>
      <c r="D48" s="13" t="s">
        <v>65</v>
      </c>
      <c r="E48" s="14" t="s">
        <v>132</v>
      </c>
      <c r="F48" s="55">
        <v>0.33333333333333331</v>
      </c>
      <c r="G48" s="13">
        <v>183.833</v>
      </c>
      <c r="H48" s="13">
        <v>184.34800000000001</v>
      </c>
      <c r="I48" s="13">
        <v>2</v>
      </c>
      <c r="J48" s="13">
        <f t="shared" ref="J48:J50" si="91">ROUNDDOWN(G48-(I48/100),3)</f>
        <v>183.81299999999999</v>
      </c>
      <c r="K48" s="13">
        <f t="shared" ref="K48:K50" si="92">ROUNDDOWN(H48+(I48/100),3)</f>
        <v>184.36799999999999</v>
      </c>
      <c r="L48" s="13">
        <f t="shared" si="58"/>
        <v>0.55500000000000005</v>
      </c>
      <c r="M48" s="13">
        <f t="shared" si="59"/>
        <v>0.27700000000000002</v>
      </c>
      <c r="N48" s="13">
        <f t="shared" ref="N48:N50" si="93">ROUNDDOWN(J48-M48,3)</f>
        <v>183.536</v>
      </c>
      <c r="O48" s="13" t="s">
        <v>43</v>
      </c>
      <c r="P48" s="13">
        <f t="shared" si="61"/>
        <v>0.55500000000000005</v>
      </c>
      <c r="Q48" s="13">
        <f t="shared" ref="Q48:Q50" si="94">ROUNDDOWN(J48-P48,3)</f>
        <v>183.25800000000001</v>
      </c>
      <c r="R48" s="13" t="s">
        <v>43</v>
      </c>
      <c r="S48" s="13">
        <f t="shared" si="63"/>
        <v>0.83199999999999996</v>
      </c>
      <c r="T48" s="13">
        <f t="shared" ref="T48:T50" si="95">ROUNDDOWN(J48-S48,3)</f>
        <v>182.98099999999999</v>
      </c>
      <c r="U48" s="13" t="s">
        <v>43</v>
      </c>
      <c r="V48" s="13">
        <f t="shared" si="65"/>
        <v>1.1100000000000001</v>
      </c>
      <c r="W48" s="13">
        <f t="shared" ref="W48:W50" si="96">ROUNDDOWN(J48-V48,3)</f>
        <v>182.703</v>
      </c>
      <c r="X48" s="13" t="s">
        <v>43</v>
      </c>
      <c r="Y48" s="13" t="s">
        <v>44</v>
      </c>
    </row>
    <row r="49" spans="1:25" ht="35.1" customHeight="1">
      <c r="A49" s="27">
        <v>45</v>
      </c>
      <c r="B49" s="13">
        <v>1</v>
      </c>
      <c r="C49" s="13" t="s">
        <v>88</v>
      </c>
      <c r="D49" s="13" t="s">
        <v>65</v>
      </c>
      <c r="E49" s="14" t="s">
        <v>133</v>
      </c>
      <c r="F49" s="55">
        <v>0.33333333333333331</v>
      </c>
      <c r="G49" s="13">
        <v>186.238</v>
      </c>
      <c r="H49" s="13">
        <v>187.30799999999999</v>
      </c>
      <c r="I49" s="13">
        <v>2</v>
      </c>
      <c r="J49" s="13">
        <f t="shared" si="91"/>
        <v>186.21799999999999</v>
      </c>
      <c r="K49" s="13">
        <f t="shared" si="92"/>
        <v>187.328</v>
      </c>
      <c r="L49" s="13">
        <f t="shared" si="58"/>
        <v>1.1100000000000001</v>
      </c>
      <c r="M49" s="13">
        <f t="shared" si="59"/>
        <v>0.55500000000000005</v>
      </c>
      <c r="N49" s="13">
        <f t="shared" si="93"/>
        <v>185.66300000000001</v>
      </c>
      <c r="O49" s="13" t="s">
        <v>43</v>
      </c>
      <c r="P49" s="13">
        <f t="shared" si="61"/>
        <v>1.1100000000000001</v>
      </c>
      <c r="Q49" s="13">
        <f t="shared" si="94"/>
        <v>185.108</v>
      </c>
      <c r="R49" s="13" t="s">
        <v>43</v>
      </c>
      <c r="S49" s="13">
        <f t="shared" si="63"/>
        <v>1.665</v>
      </c>
      <c r="T49" s="13">
        <f t="shared" si="95"/>
        <v>184.553</v>
      </c>
      <c r="U49" s="13" t="s">
        <v>43</v>
      </c>
      <c r="V49" s="13">
        <f t="shared" si="65"/>
        <v>2.2200000000000002</v>
      </c>
      <c r="W49" s="13">
        <f t="shared" si="96"/>
        <v>183.99799999999999</v>
      </c>
      <c r="X49" s="13" t="s">
        <v>43</v>
      </c>
      <c r="Y49" s="13" t="s">
        <v>44</v>
      </c>
    </row>
    <row r="50" spans="1:25" ht="35.1" customHeight="1">
      <c r="A50" s="27">
        <v>46</v>
      </c>
      <c r="B50" s="13">
        <v>5</v>
      </c>
      <c r="C50" s="13" t="s">
        <v>88</v>
      </c>
      <c r="D50" s="13" t="s">
        <v>65</v>
      </c>
      <c r="E50" s="14" t="s">
        <v>134</v>
      </c>
      <c r="F50" s="55">
        <v>0.33333333333333331</v>
      </c>
      <c r="G50" s="13">
        <v>187.23400000000001</v>
      </c>
      <c r="H50" s="13">
        <v>187.584</v>
      </c>
      <c r="I50" s="13">
        <v>2</v>
      </c>
      <c r="J50" s="13">
        <f t="shared" si="91"/>
        <v>187.214</v>
      </c>
      <c r="K50" s="13">
        <f t="shared" si="92"/>
        <v>187.60400000000001</v>
      </c>
      <c r="L50" s="13">
        <f t="shared" si="58"/>
        <v>0.39</v>
      </c>
      <c r="M50" s="13">
        <f t="shared" si="59"/>
        <v>0.19500000000000001</v>
      </c>
      <c r="N50" s="13">
        <f t="shared" si="93"/>
        <v>187.01900000000001</v>
      </c>
      <c r="O50" s="13" t="s">
        <v>43</v>
      </c>
      <c r="P50" s="13">
        <f t="shared" si="61"/>
        <v>0.39</v>
      </c>
      <c r="Q50" s="13">
        <f t="shared" si="94"/>
        <v>186.82400000000001</v>
      </c>
      <c r="R50" s="13" t="s">
        <v>43</v>
      </c>
      <c r="S50" s="13">
        <f t="shared" si="63"/>
        <v>0.58499999999999996</v>
      </c>
      <c r="T50" s="13">
        <f t="shared" si="95"/>
        <v>186.62899999999999</v>
      </c>
      <c r="U50" s="13" t="s">
        <v>43</v>
      </c>
      <c r="V50" s="13">
        <f t="shared" si="65"/>
        <v>0.78</v>
      </c>
      <c r="W50" s="13">
        <f t="shared" si="96"/>
        <v>186.434</v>
      </c>
      <c r="X50" s="13" t="s">
        <v>43</v>
      </c>
      <c r="Y50" s="13" t="s">
        <v>44</v>
      </c>
    </row>
    <row r="51" spans="1:25" ht="35.1" customHeight="1">
      <c r="A51" s="27">
        <v>47</v>
      </c>
      <c r="B51" s="13">
        <v>1</v>
      </c>
      <c r="C51" s="13" t="s">
        <v>88</v>
      </c>
      <c r="D51" s="13" t="s">
        <v>66</v>
      </c>
      <c r="E51" s="24" t="s">
        <v>135</v>
      </c>
      <c r="F51" s="55">
        <v>0.33333333333333331</v>
      </c>
      <c r="G51" s="13">
        <v>185.80099999999999</v>
      </c>
      <c r="H51" s="13">
        <v>184.41300000000001</v>
      </c>
      <c r="I51" s="13">
        <v>2</v>
      </c>
      <c r="J51" s="53">
        <f t="shared" ref="J51:J52" si="97">ROUNDDOWN(G51+(I51/100),3)</f>
        <v>185.821</v>
      </c>
      <c r="K51" s="13">
        <f t="shared" ref="K51:K52" si="98">ROUNDDOWN(H51-(I51/100),3)</f>
        <v>184.393</v>
      </c>
      <c r="L51" s="13">
        <f t="shared" ref="L51:L52" si="99">ABS(ROUNDDOWN(J51-K51,3))</f>
        <v>1.4279999999999999</v>
      </c>
      <c r="M51" s="13">
        <f t="shared" ref="M51:M52" si="100">ROUNDDOWN(L51*0.5,3)</f>
        <v>0.71399999999999997</v>
      </c>
      <c r="N51" s="53">
        <f t="shared" ref="N51:N52" si="101">ROUNDDOWN(J51+M51,3)</f>
        <v>186.535</v>
      </c>
      <c r="O51" s="13" t="s">
        <v>43</v>
      </c>
      <c r="P51" s="13">
        <f t="shared" ref="P51:P52" si="102">ROUNDDOWN(L51*1,3)</f>
        <v>1.4279999999999999</v>
      </c>
      <c r="Q51" s="53">
        <f t="shared" ref="Q51:Q52" si="103">ROUNDDOWN(J51+P51,3)</f>
        <v>187.249</v>
      </c>
      <c r="R51" s="13" t="s">
        <v>43</v>
      </c>
      <c r="S51" s="13">
        <f t="shared" ref="S51:S52" si="104">ROUNDDOWN(L51*1.5,3)</f>
        <v>2.1419999999999999</v>
      </c>
      <c r="T51" s="53">
        <f t="shared" ref="T51:T52" si="105">ROUNDDOWN(J51+S51,3)</f>
        <v>187.96299999999999</v>
      </c>
      <c r="U51" s="13" t="s">
        <v>84</v>
      </c>
      <c r="V51" s="13">
        <f t="shared" ref="V51:V52" si="106">ROUNDDOWN(L51*2,3)</f>
        <v>2.8559999999999999</v>
      </c>
      <c r="W51" s="53">
        <f t="shared" ref="W51:W52" si="107">ROUNDDOWN(J51+V51,3)</f>
        <v>188.67699999999999</v>
      </c>
      <c r="X51" s="13" t="s">
        <v>84</v>
      </c>
      <c r="Y51" s="13" t="s">
        <v>26</v>
      </c>
    </row>
    <row r="52" spans="1:25" ht="35.1" customHeight="1">
      <c r="A52" s="27">
        <v>48</v>
      </c>
      <c r="B52" s="13">
        <v>5</v>
      </c>
      <c r="C52" s="13" t="s">
        <v>88</v>
      </c>
      <c r="D52" s="13" t="s">
        <v>66</v>
      </c>
      <c r="E52" s="24" t="s">
        <v>136</v>
      </c>
      <c r="F52" s="55">
        <v>0.33333333333333331</v>
      </c>
      <c r="G52" s="13">
        <v>186.11600000000001</v>
      </c>
      <c r="H52" s="13">
        <v>185.19499999999999</v>
      </c>
      <c r="I52" s="13">
        <v>2</v>
      </c>
      <c r="J52" s="53">
        <f t="shared" si="97"/>
        <v>186.136</v>
      </c>
      <c r="K52" s="13">
        <f t="shared" si="98"/>
        <v>185.17500000000001</v>
      </c>
      <c r="L52" s="13">
        <f t="shared" si="99"/>
        <v>0.96</v>
      </c>
      <c r="M52" s="13">
        <f t="shared" si="100"/>
        <v>0.48</v>
      </c>
      <c r="N52" s="53">
        <f t="shared" si="101"/>
        <v>186.61600000000001</v>
      </c>
      <c r="O52" s="13" t="s">
        <v>43</v>
      </c>
      <c r="P52" s="13">
        <f t="shared" si="102"/>
        <v>0.96</v>
      </c>
      <c r="Q52" s="53">
        <f t="shared" si="103"/>
        <v>187.096</v>
      </c>
      <c r="R52" s="13" t="s">
        <v>43</v>
      </c>
      <c r="S52" s="13">
        <f t="shared" si="104"/>
        <v>1.44</v>
      </c>
      <c r="T52" s="53">
        <f t="shared" si="105"/>
        <v>187.57599999999999</v>
      </c>
      <c r="U52" s="13" t="s">
        <v>43</v>
      </c>
      <c r="V52" s="13">
        <f t="shared" si="106"/>
        <v>1.92</v>
      </c>
      <c r="W52" s="53">
        <f t="shared" si="107"/>
        <v>188.05600000000001</v>
      </c>
      <c r="X52" s="13" t="s">
        <v>84</v>
      </c>
      <c r="Y52" s="13" t="s">
        <v>26</v>
      </c>
    </row>
    <row r="53" spans="1:25" ht="35.1" customHeight="1">
      <c r="A53" s="27">
        <v>49</v>
      </c>
      <c r="B53" s="13">
        <v>5</v>
      </c>
      <c r="C53" s="13" t="s">
        <v>88</v>
      </c>
      <c r="D53" s="13" t="s">
        <v>65</v>
      </c>
      <c r="E53" s="24" t="s">
        <v>137</v>
      </c>
      <c r="F53" s="55">
        <v>0.16666666666666666</v>
      </c>
      <c r="G53" s="13">
        <v>189.001</v>
      </c>
      <c r="H53" s="13">
        <v>189.34100000000001</v>
      </c>
      <c r="I53" s="13">
        <v>2</v>
      </c>
      <c r="J53" s="13">
        <f>ROUNDDOWN(G53-(I53/100),3)</f>
        <v>188.98099999999999</v>
      </c>
      <c r="K53" s="13">
        <f>ROUNDDOWN(H53+(I53/100),3)</f>
        <v>189.36099999999999</v>
      </c>
      <c r="L53" s="13">
        <f>ABS(ROUNDDOWN(J53-K53,3))</f>
        <v>0.379</v>
      </c>
      <c r="M53" s="13">
        <f>ROUNDDOWN(L53*0.5,3)</f>
        <v>0.189</v>
      </c>
      <c r="N53" s="13">
        <f>ROUNDDOWN(J53-M53,3)</f>
        <v>188.792</v>
      </c>
      <c r="O53" s="13" t="s">
        <v>43</v>
      </c>
      <c r="P53" s="13">
        <f>ROUNDDOWN(L53*1,3)</f>
        <v>0.379</v>
      </c>
      <c r="Q53" s="13">
        <f>ROUNDDOWN(J53-P53,3)</f>
        <v>188.602</v>
      </c>
      <c r="R53" s="13" t="s">
        <v>43</v>
      </c>
      <c r="S53" s="13">
        <f>ROUNDDOWN(L53*1.5,3)</f>
        <v>0.56799999999999995</v>
      </c>
      <c r="T53" s="13">
        <f>ROUNDDOWN(J53-S53,3)</f>
        <v>188.41300000000001</v>
      </c>
      <c r="U53" s="13" t="s">
        <v>43</v>
      </c>
      <c r="V53" s="13">
        <f>ROUNDDOWN(L53*2,3)</f>
        <v>0.75800000000000001</v>
      </c>
      <c r="W53" s="13">
        <f>ROUNDDOWN(J53-V53,3)</f>
        <v>188.22300000000001</v>
      </c>
      <c r="X53" s="13" t="s">
        <v>43</v>
      </c>
      <c r="Y53" s="13" t="s">
        <v>44</v>
      </c>
    </row>
    <row r="54" spans="1:25" ht="35.1" customHeight="1">
      <c r="A54" s="27">
        <v>50</v>
      </c>
      <c r="B54" s="13">
        <v>1</v>
      </c>
      <c r="C54" s="13" t="s">
        <v>88</v>
      </c>
      <c r="D54" s="13" t="s">
        <v>66</v>
      </c>
      <c r="E54" s="24" t="s">
        <v>138</v>
      </c>
      <c r="F54" s="55">
        <v>0.66666666666666663</v>
      </c>
      <c r="G54" s="13">
        <v>186.24</v>
      </c>
      <c r="H54" s="13">
        <v>185.63800000000001</v>
      </c>
      <c r="I54" s="13">
        <v>2</v>
      </c>
      <c r="J54" s="53">
        <f t="shared" ref="J54" si="108">ROUNDDOWN(G54+(I54/100),3)</f>
        <v>186.26</v>
      </c>
      <c r="K54" s="13">
        <f t="shared" ref="K54" si="109">ROUNDDOWN(H54-(I54/100),3)</f>
        <v>185.61799999999999</v>
      </c>
      <c r="L54" s="13">
        <f t="shared" ref="L54:L55" si="110">ABS(ROUNDDOWN(J54-K54,3))</f>
        <v>0.64100000000000001</v>
      </c>
      <c r="M54" s="13">
        <f t="shared" ref="M54:M55" si="111">ROUNDDOWN(L54*0.5,3)</f>
        <v>0.32</v>
      </c>
      <c r="N54" s="53">
        <f t="shared" ref="N54" si="112">ROUNDDOWN(J54+M54,3)</f>
        <v>186.58</v>
      </c>
      <c r="O54" s="13" t="s">
        <v>43</v>
      </c>
      <c r="P54" s="13">
        <f t="shared" ref="P54:P55" si="113">ROUNDDOWN(L54*1,3)</f>
        <v>0.64100000000000001</v>
      </c>
      <c r="Q54" s="53">
        <f t="shared" ref="Q54" si="114">ROUNDDOWN(J54+P54,3)</f>
        <v>186.90100000000001</v>
      </c>
      <c r="R54" s="13" t="s">
        <v>43</v>
      </c>
      <c r="S54" s="13">
        <f t="shared" ref="S54:S55" si="115">ROUNDDOWN(L54*1.5,3)</f>
        <v>0.96099999999999997</v>
      </c>
      <c r="T54" s="53">
        <f t="shared" ref="T54" si="116">ROUNDDOWN(J54+S54,3)</f>
        <v>187.221</v>
      </c>
      <c r="U54" s="13" t="s">
        <v>43</v>
      </c>
      <c r="V54" s="13">
        <f t="shared" ref="V54:V55" si="117">ROUNDDOWN(L54*2,3)</f>
        <v>1.282</v>
      </c>
      <c r="W54" s="53">
        <f t="shared" ref="W54" si="118">ROUNDDOWN(J54+V54,3)</f>
        <v>187.542</v>
      </c>
      <c r="X54" s="13" t="s">
        <v>43</v>
      </c>
      <c r="Y54" s="13" t="s">
        <v>26</v>
      </c>
    </row>
    <row r="55" spans="1:25" ht="35.1" customHeight="1">
      <c r="A55" s="27">
        <v>51</v>
      </c>
      <c r="B55" s="13">
        <v>1</v>
      </c>
      <c r="C55" s="13" t="s">
        <v>88</v>
      </c>
      <c r="D55" s="13" t="s">
        <v>65</v>
      </c>
      <c r="E55" s="24" t="s">
        <v>91</v>
      </c>
      <c r="F55" s="55">
        <v>0.5</v>
      </c>
      <c r="G55" s="13">
        <v>193.16399999999999</v>
      </c>
      <c r="H55" s="13">
        <v>195.03200000000001</v>
      </c>
      <c r="I55" s="13">
        <v>2</v>
      </c>
      <c r="J55" s="13">
        <f t="shared" ref="J55" si="119">ROUNDDOWN(G55-(I55/100),3)</f>
        <v>193.14400000000001</v>
      </c>
      <c r="K55" s="13">
        <f t="shared" ref="K55" si="120">ROUNDDOWN(H55+(I55/100),3)</f>
        <v>195.05199999999999</v>
      </c>
      <c r="L55" s="13">
        <f t="shared" si="110"/>
        <v>1.907</v>
      </c>
      <c r="M55" s="13">
        <f t="shared" si="111"/>
        <v>0.95299999999999996</v>
      </c>
      <c r="N55" s="13">
        <f t="shared" ref="N55" si="121">ROUNDDOWN(J55-M55,3)</f>
        <v>192.191</v>
      </c>
      <c r="O55" s="13" t="s">
        <v>43</v>
      </c>
      <c r="P55" s="13">
        <f t="shared" si="113"/>
        <v>1.907</v>
      </c>
      <c r="Q55" s="13">
        <f t="shared" ref="Q55" si="122">ROUNDDOWN(J55-P55,3)</f>
        <v>191.23699999999999</v>
      </c>
      <c r="R55" s="13" t="s">
        <v>84</v>
      </c>
      <c r="S55" s="13">
        <f t="shared" si="115"/>
        <v>2.86</v>
      </c>
      <c r="T55" s="13">
        <f t="shared" ref="T55" si="123">ROUNDDOWN(J55-S55,3)</f>
        <v>190.28399999999999</v>
      </c>
      <c r="U55" s="13" t="s">
        <v>84</v>
      </c>
      <c r="V55" s="13">
        <f t="shared" si="117"/>
        <v>3.8140000000000001</v>
      </c>
      <c r="W55" s="13">
        <f t="shared" ref="W55" si="124">ROUNDDOWN(J55-V55,3)</f>
        <v>189.33</v>
      </c>
      <c r="X55" s="13" t="s">
        <v>84</v>
      </c>
      <c r="Y55" s="13" t="s">
        <v>44</v>
      </c>
    </row>
    <row r="56" spans="1:25" ht="35.1" customHeight="1">
      <c r="A56" s="27">
        <v>52</v>
      </c>
      <c r="B56" s="13">
        <v>5</v>
      </c>
      <c r="C56" s="13" t="s">
        <v>88</v>
      </c>
      <c r="D56" s="13" t="s">
        <v>65</v>
      </c>
      <c r="E56" s="24" t="s">
        <v>139</v>
      </c>
      <c r="F56" s="55">
        <v>0</v>
      </c>
      <c r="G56" s="13">
        <v>185.44900000000001</v>
      </c>
      <c r="H56" s="13">
        <v>185.91300000000001</v>
      </c>
      <c r="I56" s="13">
        <v>2</v>
      </c>
      <c r="J56" s="13">
        <f t="shared" ref="J56:J57" si="125">ROUNDDOWN(G56-(I56/100),3)</f>
        <v>185.429</v>
      </c>
      <c r="K56" s="13">
        <f t="shared" ref="K56:K57" si="126">ROUNDDOWN(H56+(I56/100),3)</f>
        <v>185.93299999999999</v>
      </c>
      <c r="L56" s="13">
        <f t="shared" ref="L56:L57" si="127">ABS(ROUNDDOWN(J56-K56,3))</f>
        <v>0.503</v>
      </c>
      <c r="M56" s="13">
        <f t="shared" ref="M56:M57" si="128">ROUNDDOWN(L56*0.5,3)</f>
        <v>0.251</v>
      </c>
      <c r="N56" s="13">
        <f t="shared" ref="N56:N57" si="129">ROUNDDOWN(J56-M56,3)</f>
        <v>185.178</v>
      </c>
      <c r="O56" s="13" t="s">
        <v>43</v>
      </c>
      <c r="P56" s="13">
        <f t="shared" ref="P56:P57" si="130">ROUNDDOWN(L56*1,3)</f>
        <v>0.503</v>
      </c>
      <c r="Q56" s="13">
        <f t="shared" ref="Q56:Q57" si="131">ROUNDDOWN(J56-P56,3)</f>
        <v>184.92599999999999</v>
      </c>
      <c r="R56" s="13" t="s">
        <v>84</v>
      </c>
      <c r="S56" s="13">
        <f t="shared" ref="S56:S57" si="132">ROUNDDOWN(L56*1.5,3)</f>
        <v>0.754</v>
      </c>
      <c r="T56" s="13">
        <f t="shared" ref="T56:T57" si="133">ROUNDDOWN(J56-S56,3)</f>
        <v>184.67500000000001</v>
      </c>
      <c r="U56" s="13" t="s">
        <v>84</v>
      </c>
      <c r="V56" s="13">
        <f t="shared" ref="V56:V57" si="134">ROUNDDOWN(L56*2,3)</f>
        <v>1.006</v>
      </c>
      <c r="W56" s="13">
        <f t="shared" ref="W56:W57" si="135">ROUNDDOWN(J56-V56,3)</f>
        <v>184.423</v>
      </c>
      <c r="X56" s="13" t="s">
        <v>84</v>
      </c>
      <c r="Y56" s="13" t="s">
        <v>44</v>
      </c>
    </row>
    <row r="57" spans="1:25" ht="35.1" customHeight="1">
      <c r="A57" s="27">
        <v>53</v>
      </c>
      <c r="B57" s="13">
        <v>5</v>
      </c>
      <c r="C57" s="13" t="s">
        <v>88</v>
      </c>
      <c r="D57" s="13" t="s">
        <v>65</v>
      </c>
      <c r="E57" s="24" t="s">
        <v>140</v>
      </c>
      <c r="F57" s="55">
        <v>0</v>
      </c>
      <c r="G57" s="13">
        <v>184.833</v>
      </c>
      <c r="H57" s="13">
        <v>186.06700000000001</v>
      </c>
      <c r="I57" s="13">
        <v>2</v>
      </c>
      <c r="J57" s="13">
        <f t="shared" si="125"/>
        <v>184.81299999999999</v>
      </c>
      <c r="K57" s="13">
        <f t="shared" si="126"/>
        <v>186.08699999999999</v>
      </c>
      <c r="L57" s="13">
        <f t="shared" si="127"/>
        <v>1.274</v>
      </c>
      <c r="M57" s="13">
        <f t="shared" si="128"/>
        <v>0.63700000000000001</v>
      </c>
      <c r="N57" s="13">
        <f t="shared" si="129"/>
        <v>184.17599999999999</v>
      </c>
      <c r="O57" s="13" t="s">
        <v>84</v>
      </c>
      <c r="P57" s="13">
        <f t="shared" si="130"/>
        <v>1.274</v>
      </c>
      <c r="Q57" s="13">
        <f t="shared" si="131"/>
        <v>183.53899999999999</v>
      </c>
      <c r="R57" s="13" t="s">
        <v>84</v>
      </c>
      <c r="S57" s="13">
        <f t="shared" si="132"/>
        <v>1.911</v>
      </c>
      <c r="T57" s="13">
        <f t="shared" si="133"/>
        <v>182.90199999999999</v>
      </c>
      <c r="U57" s="13" t="s">
        <v>84</v>
      </c>
      <c r="V57" s="13">
        <f t="shared" si="134"/>
        <v>2.548</v>
      </c>
      <c r="W57" s="13">
        <f t="shared" si="135"/>
        <v>182.26499999999999</v>
      </c>
      <c r="X57" s="13" t="s">
        <v>84</v>
      </c>
      <c r="Y57" s="13" t="s">
        <v>44</v>
      </c>
    </row>
    <row r="58" spans="1:25" ht="35.1" customHeight="1">
      <c r="A58" s="27">
        <v>54</v>
      </c>
      <c r="B58" s="13">
        <v>5</v>
      </c>
      <c r="C58" s="13" t="s">
        <v>88</v>
      </c>
      <c r="D58" s="13" t="s">
        <v>66</v>
      </c>
      <c r="E58" s="24" t="s">
        <v>141</v>
      </c>
      <c r="F58" s="55">
        <v>0.5</v>
      </c>
      <c r="G58" s="13">
        <v>182.06</v>
      </c>
      <c r="H58" s="13">
        <v>181.38</v>
      </c>
      <c r="I58" s="13">
        <v>2</v>
      </c>
      <c r="J58" s="53">
        <f t="shared" ref="J58" si="136">ROUNDDOWN(G58+(I58/100),3)</f>
        <v>182.08</v>
      </c>
      <c r="K58" s="13">
        <f t="shared" ref="K58" si="137">ROUNDDOWN(H58-(I58/100),3)</f>
        <v>181.36</v>
      </c>
      <c r="L58" s="13">
        <f t="shared" ref="L58:L59" si="138">ABS(ROUNDDOWN(J58-K58,3))</f>
        <v>0.71899999999999997</v>
      </c>
      <c r="M58" s="13">
        <f t="shared" ref="M58:M59" si="139">ROUNDDOWN(L58*0.5,3)</f>
        <v>0.35899999999999999</v>
      </c>
      <c r="N58" s="53">
        <f t="shared" ref="N58" si="140">ROUNDDOWN(J58+M58,3)</f>
        <v>182.43899999999999</v>
      </c>
      <c r="O58" s="13" t="s">
        <v>43</v>
      </c>
      <c r="P58" s="13">
        <f t="shared" ref="P58:P59" si="141">ROUNDDOWN(L58*1,3)</f>
        <v>0.71899999999999997</v>
      </c>
      <c r="Q58" s="53">
        <f t="shared" ref="Q58" si="142">ROUNDDOWN(J58+P58,3)</f>
        <v>182.79900000000001</v>
      </c>
      <c r="R58" s="13" t="s">
        <v>43</v>
      </c>
      <c r="S58" s="13">
        <f t="shared" ref="S58:S59" si="143">ROUNDDOWN(L58*1.5,3)</f>
        <v>1.0780000000000001</v>
      </c>
      <c r="T58" s="53">
        <f t="shared" ref="T58" si="144">ROUNDDOWN(J58+S58,3)</f>
        <v>183.15799999999999</v>
      </c>
      <c r="U58" s="13" t="s">
        <v>43</v>
      </c>
      <c r="V58" s="13">
        <f t="shared" ref="V58:V59" si="145">ROUNDDOWN(L58*2,3)</f>
        <v>1.4379999999999999</v>
      </c>
      <c r="W58" s="53">
        <f t="shared" ref="W58" si="146">ROUNDDOWN(J58+V58,3)</f>
        <v>183.518</v>
      </c>
      <c r="X58" s="13" t="s">
        <v>43</v>
      </c>
      <c r="Y58" s="13" t="s">
        <v>26</v>
      </c>
    </row>
    <row r="59" spans="1:25" ht="35.1" customHeight="1">
      <c r="A59" s="27">
        <v>55</v>
      </c>
      <c r="B59" s="13">
        <v>1</v>
      </c>
      <c r="C59" s="13" t="s">
        <v>88</v>
      </c>
      <c r="D59" s="13" t="s">
        <v>65</v>
      </c>
      <c r="E59" s="24" t="s">
        <v>142</v>
      </c>
      <c r="F59" s="55">
        <v>0.16666666666666666</v>
      </c>
      <c r="G59" s="13">
        <v>183.46600000000001</v>
      </c>
      <c r="H59" s="13">
        <v>184.3</v>
      </c>
      <c r="I59" s="13">
        <v>2</v>
      </c>
      <c r="J59" s="13">
        <f t="shared" ref="J59" si="147">ROUNDDOWN(G59-(I59/100),3)</f>
        <v>183.446</v>
      </c>
      <c r="K59" s="13">
        <f t="shared" ref="K59" si="148">ROUNDDOWN(H59+(I59/100),3)</f>
        <v>184.32</v>
      </c>
      <c r="L59" s="13">
        <f t="shared" si="138"/>
        <v>0.873</v>
      </c>
      <c r="M59" s="13">
        <f t="shared" si="139"/>
        <v>0.436</v>
      </c>
      <c r="N59" s="13">
        <f t="shared" ref="N59" si="149">ROUNDDOWN(J59-M59,3)</f>
        <v>183.01</v>
      </c>
      <c r="O59" s="13" t="s">
        <v>43</v>
      </c>
      <c r="P59" s="13">
        <f t="shared" si="141"/>
        <v>0.873</v>
      </c>
      <c r="Q59" s="13">
        <f t="shared" ref="Q59" si="150">ROUNDDOWN(J59-P59,3)</f>
        <v>182.57300000000001</v>
      </c>
      <c r="R59" s="13" t="s">
        <v>43</v>
      </c>
      <c r="S59" s="13">
        <f t="shared" si="143"/>
        <v>1.3089999999999999</v>
      </c>
      <c r="T59" s="13">
        <f t="shared" ref="T59" si="151">ROUNDDOWN(J59-S59,3)</f>
        <v>182.137</v>
      </c>
      <c r="U59" s="13" t="s">
        <v>43</v>
      </c>
      <c r="V59" s="13">
        <f t="shared" si="145"/>
        <v>1.746</v>
      </c>
      <c r="W59" s="13">
        <f t="shared" ref="W59" si="152">ROUNDDOWN(J59-V59,3)</f>
        <v>181.7</v>
      </c>
      <c r="X59" s="13" t="s">
        <v>43</v>
      </c>
      <c r="Y59" s="13" t="s">
        <v>44</v>
      </c>
    </row>
    <row r="60" spans="1:25" ht="35.1" customHeight="1">
      <c r="A60" s="27">
        <v>56</v>
      </c>
      <c r="B60" s="13">
        <v>1</v>
      </c>
      <c r="C60" s="13" t="s">
        <v>88</v>
      </c>
      <c r="D60" s="13" t="s">
        <v>66</v>
      </c>
      <c r="E60" s="24" t="s">
        <v>143</v>
      </c>
      <c r="F60" s="55">
        <v>0.83333333333333337</v>
      </c>
      <c r="G60" s="13">
        <v>184.374</v>
      </c>
      <c r="H60" s="13">
        <v>183.37100000000001</v>
      </c>
      <c r="I60" s="13">
        <v>2</v>
      </c>
      <c r="J60" s="53">
        <f t="shared" ref="J60:J63" si="153">ROUNDDOWN(G60+(I60/100),3)</f>
        <v>184.39400000000001</v>
      </c>
      <c r="K60" s="13">
        <f t="shared" ref="K60:K63" si="154">ROUNDDOWN(H60-(I60/100),3)</f>
        <v>183.351</v>
      </c>
      <c r="L60" s="13">
        <f t="shared" ref="L60:L65" si="155">ABS(ROUNDDOWN(J60-K60,3))</f>
        <v>1.0429999999999999</v>
      </c>
      <c r="M60" s="13">
        <f t="shared" ref="M60:M65" si="156">ROUNDDOWN(L60*0.5,3)</f>
        <v>0.52100000000000002</v>
      </c>
      <c r="N60" s="53">
        <f t="shared" ref="N60:N63" si="157">ROUNDDOWN(J60+M60,3)</f>
        <v>184.91499999999999</v>
      </c>
      <c r="O60" s="13" t="s">
        <v>84</v>
      </c>
      <c r="P60" s="13">
        <f t="shared" ref="P60:P65" si="158">ROUNDDOWN(L60*1,3)</f>
        <v>1.0429999999999999</v>
      </c>
      <c r="Q60" s="53">
        <f t="shared" ref="Q60:Q63" si="159">ROUNDDOWN(J60+P60,3)</f>
        <v>185.43700000000001</v>
      </c>
      <c r="R60" s="13" t="s">
        <v>84</v>
      </c>
      <c r="S60" s="13">
        <f t="shared" ref="S60:S65" si="160">ROUNDDOWN(L60*1.5,3)</f>
        <v>1.5640000000000001</v>
      </c>
      <c r="T60" s="53">
        <f t="shared" ref="T60:T63" si="161">ROUNDDOWN(J60+S60,3)</f>
        <v>185.958</v>
      </c>
      <c r="U60" s="13" t="s">
        <v>84</v>
      </c>
      <c r="V60" s="13">
        <f t="shared" ref="V60:V65" si="162">ROUNDDOWN(L60*2,3)</f>
        <v>2.0859999999999999</v>
      </c>
      <c r="W60" s="53">
        <f t="shared" ref="W60:W63" si="163">ROUNDDOWN(J60+V60,3)</f>
        <v>186.48</v>
      </c>
      <c r="X60" s="13" t="s">
        <v>84</v>
      </c>
      <c r="Y60" s="13" t="s">
        <v>26</v>
      </c>
    </row>
    <row r="61" spans="1:25" ht="35.1" customHeight="1">
      <c r="A61" s="27">
        <v>57</v>
      </c>
      <c r="B61" s="13">
        <v>1</v>
      </c>
      <c r="C61" s="13" t="s">
        <v>89</v>
      </c>
      <c r="D61" s="13" t="s">
        <v>66</v>
      </c>
      <c r="E61" s="24" t="s">
        <v>144</v>
      </c>
      <c r="F61" s="55">
        <v>0.83333333333333337</v>
      </c>
      <c r="G61" s="13">
        <v>174.53399999999999</v>
      </c>
      <c r="H61" s="13">
        <v>173.904</v>
      </c>
      <c r="I61" s="13">
        <v>2</v>
      </c>
      <c r="J61" s="53">
        <f t="shared" si="153"/>
        <v>174.554</v>
      </c>
      <c r="K61" s="13">
        <f t="shared" si="154"/>
        <v>173.88399999999999</v>
      </c>
      <c r="L61" s="13">
        <f t="shared" si="155"/>
        <v>0.67</v>
      </c>
      <c r="M61" s="13">
        <f t="shared" si="156"/>
        <v>0.33500000000000002</v>
      </c>
      <c r="N61" s="53">
        <f t="shared" si="157"/>
        <v>174.88900000000001</v>
      </c>
      <c r="O61" s="13" t="s">
        <v>43</v>
      </c>
      <c r="P61" s="13">
        <f t="shared" si="158"/>
        <v>0.67</v>
      </c>
      <c r="Q61" s="53">
        <f t="shared" si="159"/>
        <v>175.22399999999999</v>
      </c>
      <c r="R61" s="13" t="s">
        <v>43</v>
      </c>
      <c r="S61" s="13">
        <f t="shared" si="160"/>
        <v>1.0049999999999999</v>
      </c>
      <c r="T61" s="53">
        <f t="shared" si="161"/>
        <v>175.559</v>
      </c>
      <c r="U61" s="13" t="s">
        <v>43</v>
      </c>
      <c r="V61" s="13">
        <f t="shared" si="162"/>
        <v>1.34</v>
      </c>
      <c r="W61" s="53">
        <f t="shared" si="163"/>
        <v>175.89400000000001</v>
      </c>
      <c r="X61" s="13" t="s">
        <v>43</v>
      </c>
      <c r="Y61" s="13" t="s">
        <v>26</v>
      </c>
    </row>
    <row r="62" spans="1:25" ht="35.1" customHeight="1">
      <c r="A62" s="27">
        <v>58</v>
      </c>
      <c r="B62" s="13">
        <v>1</v>
      </c>
      <c r="C62" s="13" t="s">
        <v>88</v>
      </c>
      <c r="D62" s="13" t="s">
        <v>66</v>
      </c>
      <c r="E62" s="24" t="s">
        <v>145</v>
      </c>
      <c r="F62" s="55">
        <v>0.5</v>
      </c>
      <c r="G62" s="13">
        <v>174.41300000000001</v>
      </c>
      <c r="H62" s="13">
        <v>173.7</v>
      </c>
      <c r="I62" s="13">
        <v>2</v>
      </c>
      <c r="J62" s="53">
        <f t="shared" si="153"/>
        <v>174.43299999999999</v>
      </c>
      <c r="K62" s="13">
        <f t="shared" si="154"/>
        <v>173.68</v>
      </c>
      <c r="L62" s="13">
        <f t="shared" si="155"/>
        <v>0.752</v>
      </c>
      <c r="M62" s="13">
        <f t="shared" si="156"/>
        <v>0.376</v>
      </c>
      <c r="N62" s="53">
        <f t="shared" si="157"/>
        <v>174.809</v>
      </c>
      <c r="O62" s="13" t="s">
        <v>43</v>
      </c>
      <c r="P62" s="13">
        <f t="shared" si="158"/>
        <v>0.752</v>
      </c>
      <c r="Q62" s="53">
        <f t="shared" si="159"/>
        <v>175.185</v>
      </c>
      <c r="R62" s="13" t="s">
        <v>43</v>
      </c>
      <c r="S62" s="13">
        <f t="shared" si="160"/>
        <v>1.1279999999999999</v>
      </c>
      <c r="T62" s="53">
        <f t="shared" si="161"/>
        <v>175.56100000000001</v>
      </c>
      <c r="U62" s="13" t="s">
        <v>43</v>
      </c>
      <c r="V62" s="13">
        <f t="shared" si="162"/>
        <v>1.504</v>
      </c>
      <c r="W62" s="53">
        <f t="shared" si="163"/>
        <v>175.93700000000001</v>
      </c>
      <c r="X62" s="13" t="s">
        <v>43</v>
      </c>
      <c r="Y62" s="13" t="s">
        <v>26</v>
      </c>
    </row>
    <row r="63" spans="1:25" ht="35.1" customHeight="1">
      <c r="A63" s="27">
        <v>59</v>
      </c>
      <c r="B63" s="13">
        <v>1</v>
      </c>
      <c r="C63" s="13" t="s">
        <v>88</v>
      </c>
      <c r="D63" s="13" t="s">
        <v>66</v>
      </c>
      <c r="E63" s="24" t="s">
        <v>146</v>
      </c>
      <c r="F63" s="55">
        <v>0.33333333333333331</v>
      </c>
      <c r="G63" s="13">
        <v>173.898</v>
      </c>
      <c r="H63" s="13">
        <v>172.983</v>
      </c>
      <c r="I63" s="13">
        <v>2</v>
      </c>
      <c r="J63" s="53">
        <f t="shared" si="153"/>
        <v>173.91800000000001</v>
      </c>
      <c r="K63" s="13">
        <f t="shared" si="154"/>
        <v>172.96299999999999</v>
      </c>
      <c r="L63" s="13">
        <f t="shared" si="155"/>
        <v>0.95499999999999996</v>
      </c>
      <c r="M63" s="13">
        <f t="shared" si="156"/>
        <v>0.47699999999999998</v>
      </c>
      <c r="N63" s="53">
        <f t="shared" si="157"/>
        <v>174.39500000000001</v>
      </c>
      <c r="O63" s="13" t="s">
        <v>43</v>
      </c>
      <c r="P63" s="13">
        <f t="shared" si="158"/>
        <v>0.95499999999999996</v>
      </c>
      <c r="Q63" s="53">
        <f t="shared" si="159"/>
        <v>174.87299999999999</v>
      </c>
      <c r="R63" s="13" t="s">
        <v>43</v>
      </c>
      <c r="S63" s="13">
        <f t="shared" si="160"/>
        <v>1.4319999999999999</v>
      </c>
      <c r="T63" s="53">
        <f t="shared" si="161"/>
        <v>175.35</v>
      </c>
      <c r="U63" s="13" t="s">
        <v>43</v>
      </c>
      <c r="V63" s="13">
        <f t="shared" si="162"/>
        <v>1.91</v>
      </c>
      <c r="W63" s="53">
        <f t="shared" si="163"/>
        <v>175.828</v>
      </c>
      <c r="X63" s="13" t="s">
        <v>43</v>
      </c>
      <c r="Y63" s="13" t="s">
        <v>26</v>
      </c>
    </row>
    <row r="64" spans="1:25" ht="35.1" customHeight="1">
      <c r="A64" s="27">
        <v>60</v>
      </c>
      <c r="B64" s="13">
        <v>1</v>
      </c>
      <c r="C64" s="13" t="s">
        <v>88</v>
      </c>
      <c r="D64" s="13" t="s">
        <v>65</v>
      </c>
      <c r="E64" s="24" t="s">
        <v>147</v>
      </c>
      <c r="F64" s="55">
        <v>0.5</v>
      </c>
      <c r="G64" s="13">
        <v>172.47300000000001</v>
      </c>
      <c r="H64" s="13">
        <v>172.93700000000001</v>
      </c>
      <c r="I64" s="13">
        <v>2</v>
      </c>
      <c r="J64" s="13">
        <f t="shared" ref="J64:J65" si="164">ROUNDDOWN(G64-(I64/100),3)</f>
        <v>172.453</v>
      </c>
      <c r="K64" s="13">
        <f t="shared" ref="K64:K65" si="165">ROUNDDOWN(H64+(I64/100),3)</f>
        <v>172.95699999999999</v>
      </c>
      <c r="L64" s="13">
        <f t="shared" si="155"/>
        <v>0.503</v>
      </c>
      <c r="M64" s="13">
        <f t="shared" si="156"/>
        <v>0.251</v>
      </c>
      <c r="N64" s="13">
        <f t="shared" ref="N64:N65" si="166">ROUNDDOWN(J64-M64,3)</f>
        <v>172.202</v>
      </c>
      <c r="O64" s="13" t="s">
        <v>43</v>
      </c>
      <c r="P64" s="13">
        <f t="shared" si="158"/>
        <v>0.503</v>
      </c>
      <c r="Q64" s="13">
        <f t="shared" ref="Q64:Q65" si="167">ROUNDDOWN(J64-P64,3)</f>
        <v>171.95</v>
      </c>
      <c r="R64" s="13" t="s">
        <v>43</v>
      </c>
      <c r="S64" s="13">
        <f t="shared" si="160"/>
        <v>0.754</v>
      </c>
      <c r="T64" s="13">
        <f t="shared" ref="T64:T65" si="168">ROUNDDOWN(J64-S64,3)</f>
        <v>171.69900000000001</v>
      </c>
      <c r="U64" s="13" t="s">
        <v>43</v>
      </c>
      <c r="V64" s="13">
        <f t="shared" si="162"/>
        <v>1.006</v>
      </c>
      <c r="W64" s="13">
        <f t="shared" ref="W64:W65" si="169">ROUNDDOWN(J64-V64,3)</f>
        <v>171.447</v>
      </c>
      <c r="X64" s="13" t="s">
        <v>43</v>
      </c>
      <c r="Y64" s="13" t="s">
        <v>44</v>
      </c>
    </row>
    <row r="65" spans="1:25" ht="35.1" customHeight="1">
      <c r="A65" s="27">
        <v>61</v>
      </c>
      <c r="B65" s="13">
        <v>1</v>
      </c>
      <c r="C65" s="13" t="s">
        <v>88</v>
      </c>
      <c r="D65" s="13" t="s">
        <v>65</v>
      </c>
      <c r="E65" s="24" t="s">
        <v>148</v>
      </c>
      <c r="F65" s="55">
        <v>0.5</v>
      </c>
      <c r="G65" s="13">
        <v>174.30600000000001</v>
      </c>
      <c r="H65" s="13">
        <v>174.89699999999999</v>
      </c>
      <c r="I65" s="13">
        <v>2</v>
      </c>
      <c r="J65" s="13">
        <f t="shared" si="164"/>
        <v>174.286</v>
      </c>
      <c r="K65" s="13">
        <f t="shared" si="165"/>
        <v>174.917</v>
      </c>
      <c r="L65" s="13">
        <f t="shared" si="155"/>
        <v>0.63100000000000001</v>
      </c>
      <c r="M65" s="13">
        <f t="shared" si="156"/>
        <v>0.315</v>
      </c>
      <c r="N65" s="13">
        <f t="shared" si="166"/>
        <v>173.971</v>
      </c>
      <c r="O65" s="13" t="s">
        <v>43</v>
      </c>
      <c r="P65" s="13">
        <f t="shared" si="158"/>
        <v>0.63100000000000001</v>
      </c>
      <c r="Q65" s="13">
        <f t="shared" si="167"/>
        <v>173.655</v>
      </c>
      <c r="R65" s="13" t="s">
        <v>43</v>
      </c>
      <c r="S65" s="13">
        <f t="shared" si="160"/>
        <v>0.94599999999999995</v>
      </c>
      <c r="T65" s="13">
        <f t="shared" si="168"/>
        <v>173.34</v>
      </c>
      <c r="U65" s="13" t="s">
        <v>43</v>
      </c>
      <c r="V65" s="13">
        <f t="shared" si="162"/>
        <v>1.262</v>
      </c>
      <c r="W65" s="13">
        <f t="shared" si="169"/>
        <v>173.024</v>
      </c>
      <c r="X65" s="13" t="s">
        <v>43</v>
      </c>
      <c r="Y65" s="13" t="s">
        <v>44</v>
      </c>
    </row>
    <row r="66" spans="1:25" ht="35.1" customHeight="1">
      <c r="A66" s="27">
        <v>62</v>
      </c>
      <c r="B66" s="13">
        <v>1</v>
      </c>
      <c r="C66" s="13" t="s">
        <v>88</v>
      </c>
      <c r="D66" s="13" t="s">
        <v>66</v>
      </c>
      <c r="E66" s="24" t="s">
        <v>149</v>
      </c>
      <c r="F66" s="55">
        <v>0.83333333333333337</v>
      </c>
      <c r="G66" s="13">
        <v>175.06299999999999</v>
      </c>
      <c r="H66" s="13">
        <v>174.489</v>
      </c>
      <c r="I66" s="13">
        <v>2</v>
      </c>
      <c r="J66" s="53">
        <f t="shared" ref="J66:J68" si="170">ROUNDDOWN(G66+(I66/100),3)</f>
        <v>175.083</v>
      </c>
      <c r="K66" s="13">
        <f t="shared" ref="K66:K68" si="171">ROUNDDOWN(H66-(I66/100),3)</f>
        <v>174.46899999999999</v>
      </c>
      <c r="L66" s="13">
        <f t="shared" ref="L66:L71" si="172">ABS(ROUNDDOWN(J66-K66,3))</f>
        <v>0.61399999999999999</v>
      </c>
      <c r="M66" s="13">
        <f t="shared" ref="M66:M71" si="173">ROUNDDOWN(L66*0.5,3)</f>
        <v>0.307</v>
      </c>
      <c r="N66" s="53">
        <f t="shared" ref="N66:N68" si="174">ROUNDDOWN(J66+M66,3)</f>
        <v>175.39</v>
      </c>
      <c r="O66" s="13" t="s">
        <v>84</v>
      </c>
      <c r="P66" s="13">
        <f t="shared" ref="P66:P71" si="175">ROUNDDOWN(L66*1,3)</f>
        <v>0.61399999999999999</v>
      </c>
      <c r="Q66" s="53">
        <f t="shared" ref="Q66:Q68" si="176">ROUNDDOWN(J66+P66,3)</f>
        <v>175.697</v>
      </c>
      <c r="R66" s="13" t="s">
        <v>84</v>
      </c>
      <c r="S66" s="13">
        <f t="shared" ref="S66:S71" si="177">ROUNDDOWN(L66*1.5,3)</f>
        <v>0.92100000000000004</v>
      </c>
      <c r="T66" s="53">
        <f t="shared" ref="T66:T68" si="178">ROUNDDOWN(J66+S66,3)</f>
        <v>176.00399999999999</v>
      </c>
      <c r="U66" s="13" t="s">
        <v>84</v>
      </c>
      <c r="V66" s="13">
        <f t="shared" ref="V66:V71" si="179">ROUNDDOWN(L66*2,3)</f>
        <v>1.228</v>
      </c>
      <c r="W66" s="53">
        <f t="shared" ref="W66:W68" si="180">ROUNDDOWN(J66+V66,3)</f>
        <v>176.31100000000001</v>
      </c>
      <c r="X66" s="13" t="s">
        <v>84</v>
      </c>
      <c r="Y66" s="13" t="s">
        <v>26</v>
      </c>
    </row>
    <row r="67" spans="1:25" ht="35.1" customHeight="1">
      <c r="A67" s="27">
        <v>63</v>
      </c>
      <c r="B67" s="13">
        <v>1</v>
      </c>
      <c r="C67" s="13" t="s">
        <v>89</v>
      </c>
      <c r="D67" s="13" t="s">
        <v>66</v>
      </c>
      <c r="E67" s="24" t="s">
        <v>150</v>
      </c>
      <c r="F67" s="55">
        <v>0.5</v>
      </c>
      <c r="G67" s="13">
        <v>174.346</v>
      </c>
      <c r="H67" s="13">
        <v>173.68199999999999</v>
      </c>
      <c r="I67" s="13">
        <v>2</v>
      </c>
      <c r="J67" s="53">
        <f t="shared" si="170"/>
        <v>174.36600000000001</v>
      </c>
      <c r="K67" s="13">
        <f t="shared" si="171"/>
        <v>173.66200000000001</v>
      </c>
      <c r="L67" s="13">
        <f t="shared" si="172"/>
        <v>0.70399999999999996</v>
      </c>
      <c r="M67" s="13">
        <f t="shared" si="173"/>
        <v>0.35199999999999998</v>
      </c>
      <c r="N67" s="53">
        <f t="shared" si="174"/>
        <v>174.71799999999999</v>
      </c>
      <c r="O67" s="13" t="s">
        <v>84</v>
      </c>
      <c r="P67" s="13">
        <f t="shared" si="175"/>
        <v>0.70399999999999996</v>
      </c>
      <c r="Q67" s="53">
        <f t="shared" si="176"/>
        <v>175.07</v>
      </c>
      <c r="R67" s="13" t="s">
        <v>84</v>
      </c>
      <c r="S67" s="13">
        <f t="shared" si="177"/>
        <v>1.056</v>
      </c>
      <c r="T67" s="53">
        <f t="shared" si="178"/>
        <v>175.422</v>
      </c>
      <c r="U67" s="13" t="s">
        <v>84</v>
      </c>
      <c r="V67" s="13">
        <f t="shared" si="179"/>
        <v>1.4079999999999999</v>
      </c>
      <c r="W67" s="53">
        <f t="shared" si="180"/>
        <v>175.774</v>
      </c>
      <c r="X67" s="13" t="s">
        <v>84</v>
      </c>
      <c r="Y67" s="13" t="s">
        <v>26</v>
      </c>
    </row>
    <row r="68" spans="1:25" ht="35.1" customHeight="1">
      <c r="A68" s="27">
        <v>64</v>
      </c>
      <c r="B68" s="13">
        <v>1</v>
      </c>
      <c r="C68" s="13" t="s">
        <v>88</v>
      </c>
      <c r="D68" s="13" t="s">
        <v>66</v>
      </c>
      <c r="E68" s="24" t="s">
        <v>151</v>
      </c>
      <c r="F68" s="55">
        <v>0</v>
      </c>
      <c r="G68" s="13">
        <v>171.29599999999999</v>
      </c>
      <c r="H68" s="13">
        <v>170.96700000000001</v>
      </c>
      <c r="I68" s="13">
        <v>2</v>
      </c>
      <c r="J68" s="53">
        <f t="shared" si="170"/>
        <v>171.316</v>
      </c>
      <c r="K68" s="13">
        <f t="shared" si="171"/>
        <v>170.947</v>
      </c>
      <c r="L68" s="13">
        <f t="shared" si="172"/>
        <v>0.36899999999999999</v>
      </c>
      <c r="M68" s="13">
        <f t="shared" si="173"/>
        <v>0.184</v>
      </c>
      <c r="N68" s="53">
        <f t="shared" si="174"/>
        <v>171.5</v>
      </c>
      <c r="O68" s="13" t="s">
        <v>43</v>
      </c>
      <c r="P68" s="13">
        <f t="shared" si="175"/>
        <v>0.36899999999999999</v>
      </c>
      <c r="Q68" s="53">
        <f t="shared" si="176"/>
        <v>171.685</v>
      </c>
      <c r="R68" s="13" t="s">
        <v>43</v>
      </c>
      <c r="S68" s="13">
        <f t="shared" si="177"/>
        <v>0.55300000000000005</v>
      </c>
      <c r="T68" s="53">
        <f t="shared" si="178"/>
        <v>171.869</v>
      </c>
      <c r="U68" s="13" t="s">
        <v>43</v>
      </c>
      <c r="V68" s="13">
        <f t="shared" si="179"/>
        <v>0.73799999999999999</v>
      </c>
      <c r="W68" s="53">
        <f t="shared" si="180"/>
        <v>172.054</v>
      </c>
      <c r="X68" s="13" t="s">
        <v>43</v>
      </c>
      <c r="Y68" s="13" t="s">
        <v>26</v>
      </c>
    </row>
    <row r="69" spans="1:25" ht="35.1" customHeight="1">
      <c r="A69" s="27">
        <v>65</v>
      </c>
      <c r="B69" s="13">
        <v>1</v>
      </c>
      <c r="C69" s="13" t="s">
        <v>89</v>
      </c>
      <c r="D69" s="13" t="s">
        <v>65</v>
      </c>
      <c r="E69" s="24" t="s">
        <v>152</v>
      </c>
      <c r="F69" s="55">
        <v>0.33333333333333331</v>
      </c>
      <c r="G69" s="13">
        <v>171.63200000000001</v>
      </c>
      <c r="H69" s="13">
        <v>172.006</v>
      </c>
      <c r="I69" s="13">
        <v>2</v>
      </c>
      <c r="J69" s="13">
        <f t="shared" ref="J69:J71" si="181">ROUNDDOWN(G69-(I69/100),3)</f>
        <v>171.61199999999999</v>
      </c>
      <c r="K69" s="13">
        <f t="shared" ref="K69:K71" si="182">ROUNDDOWN(H69+(I69/100),3)</f>
        <v>172.02600000000001</v>
      </c>
      <c r="L69" s="13">
        <f t="shared" si="172"/>
        <v>0.41399999999999998</v>
      </c>
      <c r="M69" s="13">
        <f t="shared" si="173"/>
        <v>0.20699999999999999</v>
      </c>
      <c r="N69" s="13">
        <f t="shared" ref="N69:N71" si="183">ROUNDDOWN(J69-M69,3)</f>
        <v>171.405</v>
      </c>
      <c r="O69" s="13" t="s">
        <v>43</v>
      </c>
      <c r="P69" s="13">
        <f t="shared" si="175"/>
        <v>0.41399999999999998</v>
      </c>
      <c r="Q69" s="13">
        <f t="shared" ref="Q69:Q71" si="184">ROUNDDOWN(J69-P69,3)</f>
        <v>171.19800000000001</v>
      </c>
      <c r="R69" s="13" t="s">
        <v>43</v>
      </c>
      <c r="S69" s="13">
        <f t="shared" si="177"/>
        <v>0.621</v>
      </c>
      <c r="T69" s="13">
        <f t="shared" ref="T69:T71" si="185">ROUNDDOWN(J69-S69,3)</f>
        <v>170.99100000000001</v>
      </c>
      <c r="U69" s="13" t="s">
        <v>43</v>
      </c>
      <c r="V69" s="13">
        <f t="shared" si="179"/>
        <v>0.82799999999999996</v>
      </c>
      <c r="W69" s="13">
        <f t="shared" ref="W69:W71" si="186">ROUNDDOWN(J69-V69,3)</f>
        <v>170.78399999999999</v>
      </c>
      <c r="X69" s="13" t="s">
        <v>43</v>
      </c>
      <c r="Y69" s="13" t="s">
        <v>44</v>
      </c>
    </row>
    <row r="70" spans="1:25" ht="35.1" customHeight="1">
      <c r="A70" s="27">
        <v>66</v>
      </c>
      <c r="B70" s="13">
        <v>1</v>
      </c>
      <c r="C70" s="13" t="s">
        <v>89</v>
      </c>
      <c r="D70" s="13" t="s">
        <v>65</v>
      </c>
      <c r="E70" s="24" t="s">
        <v>152</v>
      </c>
      <c r="F70" s="55">
        <v>0</v>
      </c>
      <c r="G70" s="13">
        <v>171.64</v>
      </c>
      <c r="H70" s="13">
        <v>172.25</v>
      </c>
      <c r="I70" s="13">
        <v>2</v>
      </c>
      <c r="J70" s="13">
        <f t="shared" si="181"/>
        <v>171.62</v>
      </c>
      <c r="K70" s="13">
        <f t="shared" si="182"/>
        <v>172.27</v>
      </c>
      <c r="L70" s="13">
        <f t="shared" si="172"/>
        <v>0.65</v>
      </c>
      <c r="M70" s="13">
        <f t="shared" si="173"/>
        <v>0.32500000000000001</v>
      </c>
      <c r="N70" s="13">
        <f t="shared" si="183"/>
        <v>171.29499999999999</v>
      </c>
      <c r="O70" s="13" t="s">
        <v>43</v>
      </c>
      <c r="P70" s="13">
        <f t="shared" si="175"/>
        <v>0.65</v>
      </c>
      <c r="Q70" s="13">
        <f t="shared" si="184"/>
        <v>170.97</v>
      </c>
      <c r="R70" s="13" t="s">
        <v>43</v>
      </c>
      <c r="S70" s="13">
        <f t="shared" si="177"/>
        <v>0.97499999999999998</v>
      </c>
      <c r="T70" s="13">
        <f t="shared" si="185"/>
        <v>170.64500000000001</v>
      </c>
      <c r="U70" s="13" t="s">
        <v>43</v>
      </c>
      <c r="V70" s="13">
        <f t="shared" si="179"/>
        <v>1.3</v>
      </c>
      <c r="W70" s="13">
        <f t="shared" si="186"/>
        <v>170.32</v>
      </c>
      <c r="X70" s="13" t="s">
        <v>43</v>
      </c>
      <c r="Y70" s="13" t="s">
        <v>44</v>
      </c>
    </row>
    <row r="71" spans="1:25" ht="35.1" customHeight="1">
      <c r="A71" s="27">
        <v>67</v>
      </c>
      <c r="B71" s="13">
        <v>1</v>
      </c>
      <c r="C71" s="13" t="s">
        <v>88</v>
      </c>
      <c r="D71" s="13" t="s">
        <v>65</v>
      </c>
      <c r="E71" s="14" t="s">
        <v>153</v>
      </c>
      <c r="F71" s="55">
        <v>0.5</v>
      </c>
      <c r="G71" s="13">
        <v>172.12700000000001</v>
      </c>
      <c r="H71" s="13">
        <v>172.77099999999999</v>
      </c>
      <c r="I71" s="13">
        <v>2</v>
      </c>
      <c r="J71" s="13">
        <f t="shared" si="181"/>
        <v>172.107</v>
      </c>
      <c r="K71" s="13">
        <f t="shared" si="182"/>
        <v>172.791</v>
      </c>
      <c r="L71" s="13">
        <f t="shared" si="172"/>
        <v>0.68300000000000005</v>
      </c>
      <c r="M71" s="13">
        <f t="shared" si="173"/>
        <v>0.34100000000000003</v>
      </c>
      <c r="N71" s="13">
        <f t="shared" si="183"/>
        <v>171.76599999999999</v>
      </c>
      <c r="O71" s="13" t="s">
        <v>43</v>
      </c>
      <c r="P71" s="13">
        <f t="shared" si="175"/>
        <v>0.68300000000000005</v>
      </c>
      <c r="Q71" s="13">
        <f t="shared" si="184"/>
        <v>171.42400000000001</v>
      </c>
      <c r="R71" s="13" t="s">
        <v>43</v>
      </c>
      <c r="S71" s="13">
        <f t="shared" si="177"/>
        <v>1.024</v>
      </c>
      <c r="T71" s="13">
        <f t="shared" si="185"/>
        <v>171.083</v>
      </c>
      <c r="U71" s="13" t="s">
        <v>43</v>
      </c>
      <c r="V71" s="13">
        <f t="shared" si="179"/>
        <v>1.3660000000000001</v>
      </c>
      <c r="W71" s="13">
        <f t="shared" si="186"/>
        <v>170.74100000000001</v>
      </c>
      <c r="X71" s="13" t="s">
        <v>43</v>
      </c>
      <c r="Y71" s="13" t="s">
        <v>44</v>
      </c>
    </row>
    <row r="72" spans="1:25" ht="35.1" customHeight="1">
      <c r="A72" s="27">
        <v>68</v>
      </c>
      <c r="B72" s="13">
        <v>1</v>
      </c>
      <c r="C72" s="13" t="s">
        <v>88</v>
      </c>
      <c r="D72" s="13" t="s">
        <v>66</v>
      </c>
      <c r="E72" s="14" t="s">
        <v>154</v>
      </c>
      <c r="F72" s="55">
        <v>0.66666666666666663</v>
      </c>
      <c r="G72" s="13">
        <v>172.57</v>
      </c>
      <c r="H72" s="13">
        <v>172.291</v>
      </c>
      <c r="I72" s="13">
        <v>2</v>
      </c>
      <c r="J72" s="53">
        <f t="shared" ref="J72" si="187">ROUNDDOWN(G72+(I72/100),3)</f>
        <v>172.59</v>
      </c>
      <c r="K72" s="13">
        <f t="shared" ref="K72" si="188">ROUNDDOWN(H72-(I72/100),3)</f>
        <v>172.27099999999999</v>
      </c>
      <c r="L72" s="13">
        <f t="shared" ref="L72:L74" si="189">ABS(ROUNDDOWN(J72-K72,3))</f>
        <v>0.31900000000000001</v>
      </c>
      <c r="M72" s="13">
        <f t="shared" ref="M72:M74" si="190">ROUNDDOWN(L72*0.5,3)</f>
        <v>0.159</v>
      </c>
      <c r="N72" s="53">
        <f t="shared" ref="N72" si="191">ROUNDDOWN(J72+M72,3)</f>
        <v>172.749</v>
      </c>
      <c r="O72" s="13" t="s">
        <v>43</v>
      </c>
      <c r="P72" s="13">
        <f t="shared" ref="P72:P74" si="192">ROUNDDOWN(L72*1,3)</f>
        <v>0.31900000000000001</v>
      </c>
      <c r="Q72" s="53">
        <f t="shared" ref="Q72" si="193">ROUNDDOWN(J72+P72,3)</f>
        <v>172.90899999999999</v>
      </c>
      <c r="R72" s="13" t="s">
        <v>43</v>
      </c>
      <c r="S72" s="13">
        <f t="shared" ref="S72:S74" si="194">ROUNDDOWN(L72*1.5,3)</f>
        <v>0.47799999999999998</v>
      </c>
      <c r="T72" s="53">
        <f t="shared" ref="T72" si="195">ROUNDDOWN(J72+S72,3)</f>
        <v>173.06800000000001</v>
      </c>
      <c r="U72" s="13" t="s">
        <v>43</v>
      </c>
      <c r="V72" s="13">
        <f t="shared" ref="V72:V74" si="196">ROUNDDOWN(L72*2,3)</f>
        <v>0.63800000000000001</v>
      </c>
      <c r="W72" s="53">
        <f t="shared" ref="W72" si="197">ROUNDDOWN(J72+V72,3)</f>
        <v>173.22800000000001</v>
      </c>
      <c r="X72" s="13" t="s">
        <v>43</v>
      </c>
      <c r="Y72" s="13" t="s">
        <v>26</v>
      </c>
    </row>
    <row r="73" spans="1:25" ht="35.1" customHeight="1">
      <c r="A73" s="27">
        <v>69</v>
      </c>
      <c r="B73" s="13">
        <v>1</v>
      </c>
      <c r="C73" s="13" t="s">
        <v>89</v>
      </c>
      <c r="D73" s="13" t="s">
        <v>65</v>
      </c>
      <c r="E73" s="14" t="s">
        <v>155</v>
      </c>
      <c r="F73" s="55">
        <v>0.66666666666666663</v>
      </c>
      <c r="G73" s="13">
        <v>172.26900000000001</v>
      </c>
      <c r="H73" s="13">
        <v>172.58500000000001</v>
      </c>
      <c r="I73" s="13">
        <v>2</v>
      </c>
      <c r="J73" s="13">
        <f t="shared" ref="J73:J74" si="198">ROUNDDOWN(G73-(I73/100),3)</f>
        <v>172.249</v>
      </c>
      <c r="K73" s="13">
        <f t="shared" ref="K73:K74" si="199">ROUNDDOWN(H73+(I73/100),3)</f>
        <v>172.60499999999999</v>
      </c>
      <c r="L73" s="13">
        <f t="shared" si="189"/>
        <v>0.35499999999999998</v>
      </c>
      <c r="M73" s="13">
        <f t="shared" si="190"/>
        <v>0.17699999999999999</v>
      </c>
      <c r="N73" s="13">
        <f t="shared" ref="N73:N74" si="200">ROUNDDOWN(J73-M73,3)</f>
        <v>172.072</v>
      </c>
      <c r="O73" s="13" t="s">
        <v>43</v>
      </c>
      <c r="P73" s="13">
        <f t="shared" si="192"/>
        <v>0.35499999999999998</v>
      </c>
      <c r="Q73" s="13">
        <f t="shared" ref="Q73:Q74" si="201">ROUNDDOWN(J73-P73,3)</f>
        <v>171.89400000000001</v>
      </c>
      <c r="R73" s="13" t="s">
        <v>43</v>
      </c>
      <c r="S73" s="13">
        <f t="shared" si="194"/>
        <v>0.53200000000000003</v>
      </c>
      <c r="T73" s="13">
        <f t="shared" ref="T73:T74" si="202">ROUNDDOWN(J73-S73,3)</f>
        <v>171.71700000000001</v>
      </c>
      <c r="U73" s="13" t="s">
        <v>43</v>
      </c>
      <c r="V73" s="13">
        <f t="shared" si="196"/>
        <v>0.71</v>
      </c>
      <c r="W73" s="13">
        <f t="shared" ref="W73:W74" si="203">ROUNDDOWN(J73-V73,3)</f>
        <v>171.53899999999999</v>
      </c>
      <c r="X73" s="13" t="s">
        <v>84</v>
      </c>
      <c r="Y73" s="13" t="s">
        <v>44</v>
      </c>
    </row>
    <row r="74" spans="1:25" ht="35.1" customHeight="1">
      <c r="A74" s="27">
        <v>70</v>
      </c>
      <c r="B74" s="13">
        <v>1</v>
      </c>
      <c r="C74" s="13" t="s">
        <v>88</v>
      </c>
      <c r="D74" s="13" t="s">
        <v>65</v>
      </c>
      <c r="E74" s="24" t="s">
        <v>156</v>
      </c>
      <c r="F74" s="55">
        <v>0.66666666666666663</v>
      </c>
      <c r="G74" s="13">
        <v>171.96600000000001</v>
      </c>
      <c r="H74" s="13">
        <v>172.62</v>
      </c>
      <c r="I74" s="13">
        <v>2</v>
      </c>
      <c r="J74" s="13">
        <f t="shared" si="198"/>
        <v>171.946</v>
      </c>
      <c r="K74" s="13">
        <f t="shared" si="199"/>
        <v>172.64</v>
      </c>
      <c r="L74" s="13">
        <f t="shared" si="189"/>
        <v>0.69299999999999995</v>
      </c>
      <c r="M74" s="13">
        <f t="shared" si="190"/>
        <v>0.34599999999999997</v>
      </c>
      <c r="N74" s="13">
        <f t="shared" si="200"/>
        <v>171.6</v>
      </c>
      <c r="O74" s="13" t="s">
        <v>84</v>
      </c>
      <c r="P74" s="13">
        <f t="shared" si="192"/>
        <v>0.69299999999999995</v>
      </c>
      <c r="Q74" s="13">
        <f t="shared" si="201"/>
        <v>171.25299999999999</v>
      </c>
      <c r="R74" s="13" t="s">
        <v>84</v>
      </c>
      <c r="S74" s="13">
        <f t="shared" si="194"/>
        <v>1.0389999999999999</v>
      </c>
      <c r="T74" s="13">
        <f t="shared" si="202"/>
        <v>170.90700000000001</v>
      </c>
      <c r="U74" s="13" t="s">
        <v>84</v>
      </c>
      <c r="V74" s="13">
        <f t="shared" si="196"/>
        <v>1.3859999999999999</v>
      </c>
      <c r="W74" s="13">
        <f t="shared" si="203"/>
        <v>170.56</v>
      </c>
      <c r="X74" s="13" t="s">
        <v>84</v>
      </c>
      <c r="Y74" s="13" t="s">
        <v>44</v>
      </c>
    </row>
    <row r="75" spans="1:25" ht="35.1" customHeight="1">
      <c r="A75" s="27">
        <v>71</v>
      </c>
      <c r="B75" s="13">
        <v>5</v>
      </c>
      <c r="C75" s="13" t="s">
        <v>88</v>
      </c>
      <c r="D75" s="13" t="s">
        <v>66</v>
      </c>
      <c r="E75" s="24" t="s">
        <v>157</v>
      </c>
      <c r="F75" s="55">
        <v>0.66666666666666663</v>
      </c>
      <c r="G75" s="13">
        <v>171.06700000000001</v>
      </c>
      <c r="H75" s="13">
        <v>170.74299999999999</v>
      </c>
      <c r="I75" s="13">
        <v>2</v>
      </c>
      <c r="J75" s="53">
        <f t="shared" ref="J75" si="204">ROUNDDOWN(G75+(I75/100),3)</f>
        <v>171.08699999999999</v>
      </c>
      <c r="K75" s="13">
        <f t="shared" ref="K75" si="205">ROUNDDOWN(H75-(I75/100),3)</f>
        <v>170.72300000000001</v>
      </c>
      <c r="L75" s="13">
        <f t="shared" ref="L75:L78" si="206">ABS(ROUNDDOWN(J75-K75,3))</f>
        <v>0.36299999999999999</v>
      </c>
      <c r="M75" s="13">
        <f t="shared" ref="M75:M78" si="207">ROUNDDOWN(L75*0.5,3)</f>
        <v>0.18099999999999999</v>
      </c>
      <c r="N75" s="53">
        <f t="shared" ref="N75" si="208">ROUNDDOWN(J75+M75,3)</f>
        <v>171.268</v>
      </c>
      <c r="O75" s="13" t="s">
        <v>43</v>
      </c>
      <c r="P75" s="13">
        <f t="shared" ref="P75:P78" si="209">ROUNDDOWN(L75*1,3)</f>
        <v>0.36299999999999999</v>
      </c>
      <c r="Q75" s="53">
        <f t="shared" ref="Q75" si="210">ROUNDDOWN(J75+P75,3)</f>
        <v>171.45</v>
      </c>
      <c r="R75" s="13" t="s">
        <v>84</v>
      </c>
      <c r="S75" s="13">
        <f t="shared" ref="S75:S78" si="211">ROUNDDOWN(L75*1.5,3)</f>
        <v>0.54400000000000004</v>
      </c>
      <c r="T75" s="53">
        <f t="shared" ref="T75" si="212">ROUNDDOWN(J75+S75,3)</f>
        <v>171.631</v>
      </c>
      <c r="U75" s="13" t="s">
        <v>84</v>
      </c>
      <c r="V75" s="13">
        <f t="shared" ref="V75:V78" si="213">ROUNDDOWN(L75*2,3)</f>
        <v>0.72599999999999998</v>
      </c>
      <c r="W75" s="53">
        <f t="shared" ref="W75" si="214">ROUNDDOWN(J75+V75,3)</f>
        <v>171.81299999999999</v>
      </c>
      <c r="X75" s="13" t="s">
        <v>84</v>
      </c>
      <c r="Y75" s="13" t="s">
        <v>26</v>
      </c>
    </row>
    <row r="76" spans="1:25" ht="35.1" customHeight="1">
      <c r="A76" s="27">
        <v>72</v>
      </c>
      <c r="B76" s="13">
        <v>1</v>
      </c>
      <c r="C76" s="13" t="s">
        <v>88</v>
      </c>
      <c r="D76" s="13" t="s">
        <v>65</v>
      </c>
      <c r="E76" s="24" t="s">
        <v>158</v>
      </c>
      <c r="F76" s="55">
        <v>0.5</v>
      </c>
      <c r="G76" s="13">
        <v>172.08099999999999</v>
      </c>
      <c r="H76" s="13">
        <v>172.45400000000001</v>
      </c>
      <c r="I76" s="13">
        <v>2</v>
      </c>
      <c r="J76" s="13">
        <f t="shared" ref="J76:J78" si="215">ROUNDDOWN(G76-(I76/100),3)</f>
        <v>172.06100000000001</v>
      </c>
      <c r="K76" s="13">
        <f t="shared" ref="K76:K78" si="216">ROUNDDOWN(H76+(I76/100),3)</f>
        <v>172.47399999999999</v>
      </c>
      <c r="L76" s="13">
        <f t="shared" si="206"/>
        <v>0.41199999999999998</v>
      </c>
      <c r="M76" s="13">
        <f t="shared" si="207"/>
        <v>0.20599999999999999</v>
      </c>
      <c r="N76" s="13">
        <f t="shared" ref="N76:N78" si="217">ROUNDDOWN(J76-M76,3)</f>
        <v>171.85499999999999</v>
      </c>
      <c r="O76" s="13" t="s">
        <v>43</v>
      </c>
      <c r="P76" s="13">
        <f t="shared" si="209"/>
        <v>0.41199999999999998</v>
      </c>
      <c r="Q76" s="13">
        <f t="shared" ref="Q76:Q78" si="218">ROUNDDOWN(J76-P76,3)</f>
        <v>171.649</v>
      </c>
      <c r="R76" s="13" t="s">
        <v>43</v>
      </c>
      <c r="S76" s="13">
        <f t="shared" si="211"/>
        <v>0.61799999999999999</v>
      </c>
      <c r="T76" s="13">
        <f t="shared" ref="T76:T78" si="219">ROUNDDOWN(J76-S76,3)</f>
        <v>171.44300000000001</v>
      </c>
      <c r="U76" s="13" t="s">
        <v>43</v>
      </c>
      <c r="V76" s="13">
        <f t="shared" si="213"/>
        <v>0.82399999999999995</v>
      </c>
      <c r="W76" s="13">
        <f t="shared" ref="W76:W78" si="220">ROUNDDOWN(J76-V76,3)</f>
        <v>171.23699999999999</v>
      </c>
      <c r="X76" s="13" t="s">
        <v>43</v>
      </c>
      <c r="Y76" s="13" t="s">
        <v>44</v>
      </c>
    </row>
    <row r="77" spans="1:25" ht="35.1" customHeight="1">
      <c r="A77" s="27">
        <v>73</v>
      </c>
      <c r="B77" s="13">
        <v>1</v>
      </c>
      <c r="C77" s="13" t="s">
        <v>88</v>
      </c>
      <c r="D77" s="46" t="s">
        <v>65</v>
      </c>
      <c r="E77" s="24" t="s">
        <v>159</v>
      </c>
      <c r="F77" s="55">
        <v>0.66666666666666663</v>
      </c>
      <c r="G77" s="13">
        <v>171.46899999999999</v>
      </c>
      <c r="H77" s="13">
        <v>172.48400000000001</v>
      </c>
      <c r="I77" s="13">
        <v>2</v>
      </c>
      <c r="J77" s="13">
        <f t="shared" si="215"/>
        <v>171.44900000000001</v>
      </c>
      <c r="K77" s="13">
        <f t="shared" si="216"/>
        <v>172.50399999999999</v>
      </c>
      <c r="L77" s="13">
        <f t="shared" si="206"/>
        <v>1.054</v>
      </c>
      <c r="M77" s="13">
        <f t="shared" si="207"/>
        <v>0.52700000000000002</v>
      </c>
      <c r="N77" s="13">
        <f t="shared" si="217"/>
        <v>170.922</v>
      </c>
      <c r="O77" s="13" t="s">
        <v>85</v>
      </c>
      <c r="P77" s="13">
        <f t="shared" si="209"/>
        <v>1.054</v>
      </c>
      <c r="Q77" s="13">
        <f t="shared" si="218"/>
        <v>170.39500000000001</v>
      </c>
      <c r="R77" s="13" t="s">
        <v>85</v>
      </c>
      <c r="S77" s="13">
        <f t="shared" si="211"/>
        <v>1.581</v>
      </c>
      <c r="T77" s="13">
        <f t="shared" si="219"/>
        <v>169.86799999999999</v>
      </c>
      <c r="U77" s="13" t="s">
        <v>85</v>
      </c>
      <c r="V77" s="13">
        <f t="shared" si="213"/>
        <v>2.1080000000000001</v>
      </c>
      <c r="W77" s="13">
        <f t="shared" si="220"/>
        <v>169.34100000000001</v>
      </c>
      <c r="X77" s="13" t="s">
        <v>85</v>
      </c>
      <c r="Y77" s="13" t="s">
        <v>44</v>
      </c>
    </row>
    <row r="78" spans="1:25" ht="35.1" customHeight="1">
      <c r="A78" s="27">
        <v>74</v>
      </c>
      <c r="B78" s="13">
        <v>1</v>
      </c>
      <c r="C78" s="13" t="s">
        <v>88</v>
      </c>
      <c r="D78" s="46" t="s">
        <v>185</v>
      </c>
      <c r="E78" s="24" t="s">
        <v>160</v>
      </c>
      <c r="F78" s="55">
        <v>0.83333333333333337</v>
      </c>
      <c r="G78" s="13">
        <v>172.99700000000001</v>
      </c>
      <c r="H78" s="13">
        <v>172.61799999999999</v>
      </c>
      <c r="I78" s="13">
        <v>2</v>
      </c>
      <c r="J78" s="53">
        <f t="shared" ref="J78" si="221">ROUNDDOWN(G78+(I78/100),3)</f>
        <v>173.017</v>
      </c>
      <c r="K78" s="13">
        <f t="shared" ref="K78" si="222">ROUNDDOWN(H78-(I78/100),3)</f>
        <v>172.59800000000001</v>
      </c>
      <c r="L78" s="13">
        <f t="shared" ref="L78:L79" si="223">ABS(ROUNDDOWN(J78-K78,3))</f>
        <v>0.41799999999999998</v>
      </c>
      <c r="M78" s="13">
        <f t="shared" ref="M78:M79" si="224">ROUNDDOWN(L78*0.5,3)</f>
        <v>0.20899999999999999</v>
      </c>
      <c r="N78" s="53">
        <f t="shared" ref="N78" si="225">ROUNDDOWN(J78+M78,3)</f>
        <v>173.226</v>
      </c>
      <c r="O78" s="13" t="s">
        <v>43</v>
      </c>
      <c r="P78" s="13">
        <f t="shared" ref="P78:P79" si="226">ROUNDDOWN(L78*1,3)</f>
        <v>0.41799999999999998</v>
      </c>
      <c r="Q78" s="53">
        <f t="shared" ref="Q78" si="227">ROUNDDOWN(J78+P78,3)</f>
        <v>173.435</v>
      </c>
      <c r="R78" s="13" t="s">
        <v>43</v>
      </c>
      <c r="S78" s="13">
        <f t="shared" ref="S78:S79" si="228">ROUNDDOWN(L78*1.5,3)</f>
        <v>0.627</v>
      </c>
      <c r="T78" s="53">
        <f t="shared" ref="T78" si="229">ROUNDDOWN(J78+S78,3)</f>
        <v>173.64400000000001</v>
      </c>
      <c r="U78" s="13" t="s">
        <v>84</v>
      </c>
      <c r="V78" s="13">
        <f t="shared" ref="V78:V79" si="230">ROUNDDOWN(L78*2,3)</f>
        <v>0.83599999999999997</v>
      </c>
      <c r="W78" s="53">
        <f t="shared" ref="W78" si="231">ROUNDDOWN(J78+V78,3)</f>
        <v>173.85300000000001</v>
      </c>
      <c r="X78" s="13" t="s">
        <v>84</v>
      </c>
      <c r="Y78" s="13" t="s">
        <v>26</v>
      </c>
    </row>
    <row r="79" spans="1:25" ht="35.1" customHeight="1">
      <c r="A79" s="27">
        <v>75</v>
      </c>
      <c r="B79" s="13">
        <v>1</v>
      </c>
      <c r="C79" s="13" t="s">
        <v>88</v>
      </c>
      <c r="D79" s="46" t="s">
        <v>186</v>
      </c>
      <c r="E79" s="24" t="s">
        <v>161</v>
      </c>
      <c r="F79" s="55">
        <v>0.33333333333333331</v>
      </c>
      <c r="G79" s="13">
        <v>173.22800000000001</v>
      </c>
      <c r="H79" s="13">
        <v>173.84100000000001</v>
      </c>
      <c r="I79" s="13">
        <v>2</v>
      </c>
      <c r="J79" s="13">
        <f t="shared" ref="J79" si="232">ROUNDDOWN(G79-(I79/100),3)</f>
        <v>173.208</v>
      </c>
      <c r="K79" s="13">
        <f t="shared" ref="K79" si="233">ROUNDDOWN(H79+(I79/100),3)</f>
        <v>173.86099999999999</v>
      </c>
      <c r="L79" s="13">
        <f t="shared" si="223"/>
        <v>0.65200000000000002</v>
      </c>
      <c r="M79" s="13">
        <f t="shared" si="224"/>
        <v>0.32600000000000001</v>
      </c>
      <c r="N79" s="13">
        <f t="shared" ref="N79" si="234">ROUNDDOWN(J79-M79,3)</f>
        <v>172.88200000000001</v>
      </c>
      <c r="O79" s="13" t="s">
        <v>43</v>
      </c>
      <c r="P79" s="13">
        <f t="shared" si="226"/>
        <v>0.65200000000000002</v>
      </c>
      <c r="Q79" s="13">
        <f t="shared" ref="Q79" si="235">ROUNDDOWN(J79-P79,3)</f>
        <v>172.55600000000001</v>
      </c>
      <c r="R79" s="13" t="s">
        <v>43</v>
      </c>
      <c r="S79" s="13">
        <f t="shared" si="228"/>
        <v>0.97799999999999998</v>
      </c>
      <c r="T79" s="13">
        <f t="shared" ref="T79" si="236">ROUNDDOWN(J79-S79,3)</f>
        <v>172.23</v>
      </c>
      <c r="U79" s="13" t="s">
        <v>43</v>
      </c>
      <c r="V79" s="13">
        <f t="shared" si="230"/>
        <v>1.304</v>
      </c>
      <c r="W79" s="13">
        <f t="shared" ref="W79" si="237">ROUNDDOWN(J79-V79,3)</f>
        <v>171.904</v>
      </c>
      <c r="X79" s="13" t="s">
        <v>43</v>
      </c>
      <c r="Y79" s="13" t="s">
        <v>44</v>
      </c>
    </row>
    <row r="80" spans="1:25" ht="35.1" customHeight="1">
      <c r="A80" s="27">
        <v>76</v>
      </c>
      <c r="B80" s="13">
        <v>5</v>
      </c>
      <c r="C80" s="13" t="s">
        <v>88</v>
      </c>
      <c r="D80" s="46" t="s">
        <v>66</v>
      </c>
      <c r="E80" s="24" t="s">
        <v>162</v>
      </c>
      <c r="F80" s="55">
        <v>0.5</v>
      </c>
      <c r="G80" s="13">
        <v>173.053</v>
      </c>
      <c r="H80" s="13">
        <v>172.69800000000001</v>
      </c>
      <c r="I80" s="13">
        <v>2</v>
      </c>
      <c r="J80" s="53">
        <f t="shared" ref="J79:J82" si="238">ROUNDDOWN(G80+(I80/100),3)</f>
        <v>173.07300000000001</v>
      </c>
      <c r="K80" s="13">
        <f t="shared" ref="K79:K82" si="239">ROUNDDOWN(H80-(I80/100),3)</f>
        <v>172.678</v>
      </c>
      <c r="L80" s="13">
        <f t="shared" ref="L79:L83" si="240">ABS(ROUNDDOWN(J80-K80,3))</f>
        <v>0.39500000000000002</v>
      </c>
      <c r="M80" s="13">
        <f t="shared" ref="M79:M83" si="241">ROUNDDOWN(L80*0.5,3)</f>
        <v>0.19700000000000001</v>
      </c>
      <c r="N80" s="53">
        <f t="shared" ref="N79:N82" si="242">ROUNDDOWN(J80+M80,3)</f>
        <v>173.27</v>
      </c>
      <c r="O80" s="13" t="s">
        <v>85</v>
      </c>
      <c r="P80" s="13">
        <f t="shared" ref="P79:P83" si="243">ROUNDDOWN(L80*1,3)</f>
        <v>0.39500000000000002</v>
      </c>
      <c r="Q80" s="53">
        <f t="shared" ref="Q79:Q82" si="244">ROUNDDOWN(J80+P80,3)</f>
        <v>173.46799999999999</v>
      </c>
      <c r="R80" s="13" t="s">
        <v>85</v>
      </c>
      <c r="S80" s="13">
        <f t="shared" ref="S79:S83" si="245">ROUNDDOWN(L80*1.5,3)</f>
        <v>0.59199999999999997</v>
      </c>
      <c r="T80" s="53">
        <f t="shared" ref="T79:T82" si="246">ROUNDDOWN(J80+S80,3)</f>
        <v>173.66499999999999</v>
      </c>
      <c r="U80" s="13" t="s">
        <v>85</v>
      </c>
      <c r="V80" s="13">
        <f t="shared" ref="V79:V83" si="247">ROUNDDOWN(L80*2,3)</f>
        <v>0.79</v>
      </c>
      <c r="W80" s="53">
        <f t="shared" ref="W79:W82" si="248">ROUNDDOWN(J80+V80,3)</f>
        <v>173.863</v>
      </c>
      <c r="X80" s="13" t="s">
        <v>85</v>
      </c>
      <c r="Y80" s="13" t="s">
        <v>26</v>
      </c>
    </row>
    <row r="81" spans="1:25" ht="35.1" customHeight="1">
      <c r="A81" s="27">
        <v>77</v>
      </c>
      <c r="B81" s="13">
        <v>1</v>
      </c>
      <c r="C81" s="13" t="s">
        <v>88</v>
      </c>
      <c r="D81" s="46" t="s">
        <v>66</v>
      </c>
      <c r="E81" s="24" t="s">
        <v>163</v>
      </c>
      <c r="F81" s="55">
        <v>0.16666666666666666</v>
      </c>
      <c r="G81" s="13">
        <v>173.381</v>
      </c>
      <c r="H81" s="13">
        <v>172.87299999999999</v>
      </c>
      <c r="I81" s="13">
        <v>2</v>
      </c>
      <c r="J81" s="53">
        <f t="shared" si="238"/>
        <v>173.40100000000001</v>
      </c>
      <c r="K81" s="13">
        <f t="shared" si="239"/>
        <v>172.85300000000001</v>
      </c>
      <c r="L81" s="13">
        <f t="shared" si="240"/>
        <v>0.54800000000000004</v>
      </c>
      <c r="M81" s="13">
        <f t="shared" si="241"/>
        <v>0.27400000000000002</v>
      </c>
      <c r="N81" s="53">
        <f t="shared" si="242"/>
        <v>173.67500000000001</v>
      </c>
      <c r="O81" s="13" t="s">
        <v>84</v>
      </c>
      <c r="P81" s="13">
        <f t="shared" si="243"/>
        <v>0.54800000000000004</v>
      </c>
      <c r="Q81" s="53">
        <f t="shared" si="244"/>
        <v>173.94900000000001</v>
      </c>
      <c r="R81" s="13" t="s">
        <v>84</v>
      </c>
      <c r="S81" s="13">
        <f t="shared" si="245"/>
        <v>0.82199999999999995</v>
      </c>
      <c r="T81" s="53">
        <f t="shared" si="246"/>
        <v>174.22300000000001</v>
      </c>
      <c r="U81" s="13" t="s">
        <v>84</v>
      </c>
      <c r="V81" s="13">
        <f t="shared" si="247"/>
        <v>1.0960000000000001</v>
      </c>
      <c r="W81" s="53">
        <f t="shared" si="248"/>
        <v>174.49700000000001</v>
      </c>
      <c r="X81" s="13" t="s">
        <v>84</v>
      </c>
      <c r="Y81" s="13" t="s">
        <v>26</v>
      </c>
    </row>
    <row r="82" spans="1:25" ht="35.1" customHeight="1">
      <c r="A82" s="27">
        <v>78</v>
      </c>
      <c r="B82" s="13">
        <v>5</v>
      </c>
      <c r="C82" s="13" t="s">
        <v>88</v>
      </c>
      <c r="D82" s="46" t="s">
        <v>66</v>
      </c>
      <c r="E82" s="24" t="s">
        <v>164</v>
      </c>
      <c r="F82" s="55">
        <v>0.33333333333333331</v>
      </c>
      <c r="G82" s="13">
        <v>172.69399999999999</v>
      </c>
      <c r="H82" s="13">
        <v>172.36699999999999</v>
      </c>
      <c r="I82" s="13">
        <v>2</v>
      </c>
      <c r="J82" s="53">
        <f t="shared" si="238"/>
        <v>172.714</v>
      </c>
      <c r="K82" s="13">
        <f t="shared" si="239"/>
        <v>172.34700000000001</v>
      </c>
      <c r="L82" s="13">
        <f t="shared" si="240"/>
        <v>0.36599999999999999</v>
      </c>
      <c r="M82" s="13">
        <f t="shared" si="241"/>
        <v>0.183</v>
      </c>
      <c r="N82" s="53">
        <f t="shared" si="242"/>
        <v>172.89699999999999</v>
      </c>
      <c r="O82" s="13" t="s">
        <v>43</v>
      </c>
      <c r="P82" s="13">
        <f t="shared" si="243"/>
        <v>0.36599999999999999</v>
      </c>
      <c r="Q82" s="53">
        <f t="shared" si="244"/>
        <v>173.08</v>
      </c>
      <c r="R82" s="13" t="s">
        <v>43</v>
      </c>
      <c r="S82" s="13">
        <f t="shared" si="245"/>
        <v>0.54900000000000004</v>
      </c>
      <c r="T82" s="53">
        <f t="shared" si="246"/>
        <v>173.26300000000001</v>
      </c>
      <c r="U82" s="13" t="s">
        <v>43</v>
      </c>
      <c r="V82" s="13">
        <f t="shared" si="247"/>
        <v>0.73199999999999998</v>
      </c>
      <c r="W82" s="53">
        <f t="shared" si="248"/>
        <v>173.446</v>
      </c>
      <c r="X82" s="13" t="s">
        <v>43</v>
      </c>
      <c r="Y82" s="13" t="s">
        <v>26</v>
      </c>
    </row>
    <row r="83" spans="1:25" ht="35.1" customHeight="1">
      <c r="A83" s="27">
        <v>79</v>
      </c>
      <c r="B83" s="13">
        <v>1</v>
      </c>
      <c r="C83" s="13" t="s">
        <v>88</v>
      </c>
      <c r="D83" s="46" t="s">
        <v>65</v>
      </c>
      <c r="E83" s="24" t="s">
        <v>165</v>
      </c>
      <c r="F83" s="55">
        <v>0.66666666666666663</v>
      </c>
      <c r="G83" s="13">
        <v>172.45099999999999</v>
      </c>
      <c r="H83" s="13">
        <v>172.726</v>
      </c>
      <c r="I83" s="13">
        <v>2</v>
      </c>
      <c r="J83" s="13">
        <f t="shared" ref="J83" si="249">ROUNDDOWN(G83-(I83/100),3)</f>
        <v>172.43100000000001</v>
      </c>
      <c r="K83" s="13">
        <f t="shared" ref="K83" si="250">ROUNDDOWN(H83+(I83/100),3)</f>
        <v>172.74600000000001</v>
      </c>
      <c r="L83" s="13">
        <f t="shared" si="240"/>
        <v>0.314</v>
      </c>
      <c r="M83" s="13">
        <f t="shared" si="241"/>
        <v>0.157</v>
      </c>
      <c r="N83" s="13">
        <f t="shared" ref="N83" si="251">ROUNDDOWN(J83-M83,3)</f>
        <v>172.274</v>
      </c>
      <c r="O83" s="13" t="s">
        <v>85</v>
      </c>
      <c r="P83" s="13">
        <f t="shared" si="243"/>
        <v>0.314</v>
      </c>
      <c r="Q83" s="13">
        <f t="shared" ref="Q83" si="252">ROUNDDOWN(J83-P83,3)</f>
        <v>172.11699999999999</v>
      </c>
      <c r="R83" s="13" t="s">
        <v>85</v>
      </c>
      <c r="S83" s="13">
        <f t="shared" si="245"/>
        <v>0.47099999999999997</v>
      </c>
      <c r="T83" s="13">
        <f t="shared" ref="T83" si="253">ROUNDDOWN(J83-S83,3)</f>
        <v>171.96</v>
      </c>
      <c r="U83" s="13" t="s">
        <v>85</v>
      </c>
      <c r="V83" s="13">
        <f t="shared" si="247"/>
        <v>0.628</v>
      </c>
      <c r="W83" s="13">
        <f t="shared" ref="W83" si="254">ROUNDDOWN(J83-V83,3)</f>
        <v>171.803</v>
      </c>
      <c r="X83" s="13" t="s">
        <v>85</v>
      </c>
      <c r="Y83" s="13" t="s">
        <v>44</v>
      </c>
    </row>
    <row r="84" spans="1:25" ht="35.1" customHeight="1">
      <c r="A84" s="27">
        <v>80</v>
      </c>
      <c r="B84" s="13">
        <v>5</v>
      </c>
      <c r="C84" s="13" t="s">
        <v>88</v>
      </c>
      <c r="D84" s="46" t="s">
        <v>66</v>
      </c>
      <c r="E84" s="24" t="s">
        <v>166</v>
      </c>
      <c r="F84" s="55">
        <v>0.33333333333333331</v>
      </c>
      <c r="G84" s="13">
        <v>173.20400000000001</v>
      </c>
      <c r="H84" s="13">
        <v>172.69499999999999</v>
      </c>
      <c r="I84" s="13">
        <v>2</v>
      </c>
      <c r="J84" s="53">
        <f t="shared" ref="J84:J88" si="255">ROUNDDOWN(G84+(I84/100),3)</f>
        <v>173.22399999999999</v>
      </c>
      <c r="K84" s="13">
        <f t="shared" ref="K84:K88" si="256">ROUNDDOWN(H84-(I84/100),3)</f>
        <v>172.67500000000001</v>
      </c>
      <c r="L84" s="13">
        <f t="shared" ref="L84:L89" si="257">ABS(ROUNDDOWN(J84-K84,3))</f>
        <v>0.54800000000000004</v>
      </c>
      <c r="M84" s="13">
        <f t="shared" ref="M84:M89" si="258">ROUNDDOWN(L84*0.5,3)</f>
        <v>0.27400000000000002</v>
      </c>
      <c r="N84" s="53">
        <f t="shared" ref="N84:N88" si="259">ROUNDDOWN(J84+M84,3)</f>
        <v>173.49799999999999</v>
      </c>
      <c r="O84" s="13" t="s">
        <v>84</v>
      </c>
      <c r="P84" s="13">
        <f t="shared" ref="P84:P89" si="260">ROUNDDOWN(L84*1,3)</f>
        <v>0.54800000000000004</v>
      </c>
      <c r="Q84" s="53">
        <f t="shared" ref="Q84:Q88" si="261">ROUNDDOWN(J84+P84,3)</f>
        <v>173.77199999999999</v>
      </c>
      <c r="R84" s="13" t="s">
        <v>84</v>
      </c>
      <c r="S84" s="13">
        <f t="shared" ref="S84:S89" si="262">ROUNDDOWN(L84*1.5,3)</f>
        <v>0.82199999999999995</v>
      </c>
      <c r="T84" s="53">
        <f t="shared" ref="T84:T88" si="263">ROUNDDOWN(J84+S84,3)</f>
        <v>174.04599999999999</v>
      </c>
      <c r="U84" s="13" t="s">
        <v>84</v>
      </c>
      <c r="V84" s="13">
        <f t="shared" ref="V84:V89" si="264">ROUNDDOWN(L84*2,3)</f>
        <v>1.0960000000000001</v>
      </c>
      <c r="W84" s="53">
        <f t="shared" ref="W84:W88" si="265">ROUNDDOWN(J84+V84,3)</f>
        <v>174.32</v>
      </c>
      <c r="X84" s="13" t="s">
        <v>84</v>
      </c>
      <c r="Y84" s="13" t="s">
        <v>26</v>
      </c>
    </row>
    <row r="85" spans="1:25" ht="35.1" customHeight="1">
      <c r="A85" s="27">
        <v>81</v>
      </c>
      <c r="B85" s="13">
        <v>1</v>
      </c>
      <c r="C85" s="13" t="s">
        <v>88</v>
      </c>
      <c r="D85" s="13" t="s">
        <v>66</v>
      </c>
      <c r="E85" s="14" t="s">
        <v>167</v>
      </c>
      <c r="F85" s="55">
        <v>0.5</v>
      </c>
      <c r="G85" s="13">
        <v>173.565</v>
      </c>
      <c r="H85" s="13">
        <v>173.166</v>
      </c>
      <c r="I85" s="13">
        <v>2</v>
      </c>
      <c r="J85" s="53">
        <f t="shared" si="255"/>
        <v>173.58500000000001</v>
      </c>
      <c r="K85" s="13">
        <f t="shared" si="256"/>
        <v>173.14599999999999</v>
      </c>
      <c r="L85" s="13">
        <f t="shared" si="257"/>
        <v>0.439</v>
      </c>
      <c r="M85" s="13">
        <f t="shared" si="258"/>
        <v>0.219</v>
      </c>
      <c r="N85" s="53">
        <f t="shared" si="259"/>
        <v>173.804</v>
      </c>
      <c r="O85" s="13" t="s">
        <v>43</v>
      </c>
      <c r="P85" s="13">
        <f t="shared" si="260"/>
        <v>0.439</v>
      </c>
      <c r="Q85" s="53">
        <f t="shared" si="261"/>
        <v>174.024</v>
      </c>
      <c r="R85" s="13" t="s">
        <v>43</v>
      </c>
      <c r="S85" s="13">
        <f t="shared" si="262"/>
        <v>0.65800000000000003</v>
      </c>
      <c r="T85" s="53">
        <f t="shared" si="263"/>
        <v>174.24299999999999</v>
      </c>
      <c r="U85" s="13" t="s">
        <v>84</v>
      </c>
      <c r="V85" s="13">
        <f t="shared" si="264"/>
        <v>0.878</v>
      </c>
      <c r="W85" s="53">
        <f t="shared" si="265"/>
        <v>174.46299999999999</v>
      </c>
      <c r="X85" s="13" t="s">
        <v>84</v>
      </c>
      <c r="Y85" s="13" t="s">
        <v>26</v>
      </c>
    </row>
    <row r="86" spans="1:25" ht="35.1" customHeight="1">
      <c r="A86" s="27">
        <v>82</v>
      </c>
      <c r="B86" s="13">
        <v>1</v>
      </c>
      <c r="C86" s="13" t="s">
        <v>89</v>
      </c>
      <c r="D86" s="13" t="s">
        <v>66</v>
      </c>
      <c r="E86" s="14" t="s">
        <v>168</v>
      </c>
      <c r="F86" s="55">
        <v>0.83333333333333337</v>
      </c>
      <c r="G86" s="13">
        <v>173.30099999999999</v>
      </c>
      <c r="H86" s="13">
        <v>172.75200000000001</v>
      </c>
      <c r="I86" s="13">
        <v>2</v>
      </c>
      <c r="J86" s="53">
        <f t="shared" si="255"/>
        <v>173.321</v>
      </c>
      <c r="K86" s="13">
        <f t="shared" si="256"/>
        <v>172.732</v>
      </c>
      <c r="L86" s="13">
        <f t="shared" si="257"/>
        <v>0.58799999999999997</v>
      </c>
      <c r="M86" s="13">
        <f t="shared" si="258"/>
        <v>0.29399999999999998</v>
      </c>
      <c r="N86" s="53">
        <f t="shared" si="259"/>
        <v>173.61500000000001</v>
      </c>
      <c r="O86" s="13" t="s">
        <v>43</v>
      </c>
      <c r="P86" s="13">
        <f t="shared" si="260"/>
        <v>0.58799999999999997</v>
      </c>
      <c r="Q86" s="53">
        <f t="shared" si="261"/>
        <v>173.90899999999999</v>
      </c>
      <c r="R86" s="13" t="s">
        <v>43</v>
      </c>
      <c r="S86" s="13">
        <f t="shared" si="262"/>
        <v>0.88200000000000001</v>
      </c>
      <c r="T86" s="53">
        <f t="shared" si="263"/>
        <v>174.203</v>
      </c>
      <c r="U86" s="13" t="s">
        <v>84</v>
      </c>
      <c r="V86" s="13">
        <f t="shared" si="264"/>
        <v>1.1759999999999999</v>
      </c>
      <c r="W86" s="53">
        <f t="shared" si="265"/>
        <v>174.49700000000001</v>
      </c>
      <c r="X86" s="13" t="s">
        <v>84</v>
      </c>
      <c r="Y86" s="13" t="s">
        <v>26</v>
      </c>
    </row>
    <row r="87" spans="1:25" ht="35.1" customHeight="1">
      <c r="A87" s="27">
        <v>83</v>
      </c>
      <c r="B87" s="13">
        <v>1</v>
      </c>
      <c r="C87" s="13" t="s">
        <v>89</v>
      </c>
      <c r="D87" s="13" t="s">
        <v>66</v>
      </c>
      <c r="E87" s="14" t="s">
        <v>168</v>
      </c>
      <c r="F87" s="55">
        <v>0.66666666666666663</v>
      </c>
      <c r="G87" s="13">
        <v>173.21600000000001</v>
      </c>
      <c r="H87" s="13">
        <v>172.893</v>
      </c>
      <c r="I87" s="13">
        <v>2</v>
      </c>
      <c r="J87" s="53">
        <f t="shared" si="255"/>
        <v>173.23599999999999</v>
      </c>
      <c r="K87" s="13">
        <f t="shared" si="256"/>
        <v>172.87299999999999</v>
      </c>
      <c r="L87" s="13">
        <f t="shared" si="257"/>
        <v>0.36299999999999999</v>
      </c>
      <c r="M87" s="13">
        <f t="shared" si="258"/>
        <v>0.18099999999999999</v>
      </c>
      <c r="N87" s="53">
        <f t="shared" si="259"/>
        <v>173.417</v>
      </c>
      <c r="O87" s="13" t="s">
        <v>84</v>
      </c>
      <c r="P87" s="13">
        <f t="shared" si="260"/>
        <v>0.36299999999999999</v>
      </c>
      <c r="Q87" s="53">
        <f t="shared" si="261"/>
        <v>173.59899999999999</v>
      </c>
      <c r="R87" s="13" t="s">
        <v>84</v>
      </c>
      <c r="S87" s="13">
        <f t="shared" si="262"/>
        <v>0.54400000000000004</v>
      </c>
      <c r="T87" s="53">
        <f t="shared" si="263"/>
        <v>173.78</v>
      </c>
      <c r="U87" s="13" t="s">
        <v>84</v>
      </c>
      <c r="V87" s="13">
        <f t="shared" si="264"/>
        <v>0.72599999999999998</v>
      </c>
      <c r="W87" s="53">
        <f t="shared" si="265"/>
        <v>173.96199999999999</v>
      </c>
      <c r="X87" s="13" t="s">
        <v>84</v>
      </c>
      <c r="Y87" s="13" t="s">
        <v>26</v>
      </c>
    </row>
    <row r="88" spans="1:25" ht="35.1" customHeight="1">
      <c r="A88" s="27">
        <v>84</v>
      </c>
      <c r="B88" s="13">
        <v>1</v>
      </c>
      <c r="C88" s="13" t="s">
        <v>88</v>
      </c>
      <c r="D88" s="13" t="s">
        <v>66</v>
      </c>
      <c r="E88" s="14" t="s">
        <v>168</v>
      </c>
      <c r="F88" s="55">
        <v>0.16666666666666666</v>
      </c>
      <c r="G88" s="13">
        <v>173.488</v>
      </c>
      <c r="H88" s="13">
        <v>173.24299999999999</v>
      </c>
      <c r="I88" s="13">
        <v>2</v>
      </c>
      <c r="J88" s="53">
        <f t="shared" si="255"/>
        <v>173.50800000000001</v>
      </c>
      <c r="K88" s="13">
        <f t="shared" si="256"/>
        <v>173.22300000000001</v>
      </c>
      <c r="L88" s="13">
        <f t="shared" si="257"/>
        <v>0.28399999999999997</v>
      </c>
      <c r="M88" s="13">
        <f t="shared" si="258"/>
        <v>0.14199999999999999</v>
      </c>
      <c r="N88" s="53">
        <f t="shared" si="259"/>
        <v>173.65</v>
      </c>
      <c r="O88" s="13" t="s">
        <v>43</v>
      </c>
      <c r="P88" s="13">
        <f t="shared" si="260"/>
        <v>0.28399999999999997</v>
      </c>
      <c r="Q88" s="53">
        <f t="shared" si="261"/>
        <v>173.792</v>
      </c>
      <c r="R88" s="13" t="s">
        <v>84</v>
      </c>
      <c r="S88" s="13">
        <f t="shared" si="262"/>
        <v>0.42599999999999999</v>
      </c>
      <c r="T88" s="53">
        <f t="shared" si="263"/>
        <v>173.934</v>
      </c>
      <c r="U88" s="13" t="s">
        <v>84</v>
      </c>
      <c r="V88" s="13">
        <f t="shared" si="264"/>
        <v>0.56799999999999995</v>
      </c>
      <c r="W88" s="53">
        <f t="shared" si="265"/>
        <v>174.07599999999999</v>
      </c>
      <c r="X88" s="13" t="s">
        <v>84</v>
      </c>
      <c r="Y88" s="13" t="s">
        <v>26</v>
      </c>
    </row>
    <row r="89" spans="1:25" ht="35.1" customHeight="1">
      <c r="A89" s="27">
        <v>85</v>
      </c>
      <c r="B89" s="13">
        <v>1</v>
      </c>
      <c r="C89" s="13" t="s">
        <v>89</v>
      </c>
      <c r="D89" s="13" t="s">
        <v>65</v>
      </c>
      <c r="E89" s="14" t="s">
        <v>169</v>
      </c>
      <c r="F89" s="55">
        <v>0</v>
      </c>
      <c r="G89" s="13">
        <v>172.12700000000001</v>
      </c>
      <c r="H89" s="13">
        <v>172.33699999999999</v>
      </c>
      <c r="I89" s="13">
        <v>2</v>
      </c>
      <c r="J89" s="13">
        <f t="shared" ref="J89" si="266">ROUNDDOWN(G89-(I89/100),3)</f>
        <v>172.107</v>
      </c>
      <c r="K89" s="13">
        <f t="shared" ref="K89" si="267">ROUNDDOWN(H89+(I89/100),3)</f>
        <v>172.357</v>
      </c>
      <c r="L89" s="13">
        <f t="shared" si="257"/>
        <v>0.25</v>
      </c>
      <c r="M89" s="13">
        <f t="shared" si="258"/>
        <v>0.125</v>
      </c>
      <c r="N89" s="13">
        <f t="shared" ref="N89" si="268">ROUNDDOWN(J89-M89,3)</f>
        <v>171.982</v>
      </c>
      <c r="O89" s="13" t="s">
        <v>43</v>
      </c>
      <c r="P89" s="13">
        <f t="shared" si="260"/>
        <v>0.25</v>
      </c>
      <c r="Q89" s="13">
        <f t="shared" ref="Q89" si="269">ROUNDDOWN(J89-P89,3)</f>
        <v>171.857</v>
      </c>
      <c r="R89" s="13" t="s">
        <v>43</v>
      </c>
      <c r="S89" s="13">
        <f t="shared" si="262"/>
        <v>0.375</v>
      </c>
      <c r="T89" s="13">
        <f t="shared" ref="T89" si="270">ROUNDDOWN(J89-S89,3)</f>
        <v>171.732</v>
      </c>
      <c r="U89" s="13" t="s">
        <v>43</v>
      </c>
      <c r="V89" s="13">
        <f t="shared" si="264"/>
        <v>0.5</v>
      </c>
      <c r="W89" s="13">
        <f t="shared" ref="W89" si="271">ROUNDDOWN(J89-V89,3)</f>
        <v>171.607</v>
      </c>
      <c r="X89" s="13" t="s">
        <v>43</v>
      </c>
      <c r="Y89" s="13" t="s">
        <v>44</v>
      </c>
    </row>
    <row r="90" spans="1:25" ht="35.1" customHeight="1">
      <c r="A90" s="27">
        <v>86</v>
      </c>
      <c r="B90" s="13">
        <v>1</v>
      </c>
      <c r="C90" s="13" t="s">
        <v>88</v>
      </c>
      <c r="D90" s="13" t="s">
        <v>66</v>
      </c>
      <c r="E90" s="14" t="s">
        <v>170</v>
      </c>
      <c r="F90" s="55">
        <v>0.66666666666666663</v>
      </c>
      <c r="G90" s="13">
        <v>172.30799999999999</v>
      </c>
      <c r="H90" s="13">
        <v>171.82400000000001</v>
      </c>
      <c r="I90" s="13">
        <v>2</v>
      </c>
      <c r="J90" s="53">
        <f t="shared" ref="J90:J95" si="272">ROUNDDOWN(G90+(I90/100),3)</f>
        <v>172.328</v>
      </c>
      <c r="K90" s="13">
        <f t="shared" ref="K90:K95" si="273">ROUNDDOWN(H90-(I90/100),3)</f>
        <v>171.804</v>
      </c>
      <c r="L90" s="13">
        <f t="shared" ref="L90:L96" si="274">ABS(ROUNDDOWN(J90-K90,3))</f>
        <v>0.52400000000000002</v>
      </c>
      <c r="M90" s="13">
        <f t="shared" ref="M90:M96" si="275">ROUNDDOWN(L90*0.5,3)</f>
        <v>0.26200000000000001</v>
      </c>
      <c r="N90" s="53">
        <f t="shared" ref="N90:N95" si="276">ROUNDDOWN(J90+M90,3)</f>
        <v>172.59</v>
      </c>
      <c r="O90" s="13" t="s">
        <v>84</v>
      </c>
      <c r="P90" s="13">
        <f t="shared" ref="P90:P96" si="277">ROUNDDOWN(L90*1,3)</f>
        <v>0.52400000000000002</v>
      </c>
      <c r="Q90" s="53">
        <f t="shared" ref="Q90:Q95" si="278">ROUNDDOWN(J90+P90,3)</f>
        <v>172.852</v>
      </c>
      <c r="R90" s="13" t="s">
        <v>84</v>
      </c>
      <c r="S90" s="13">
        <f t="shared" ref="S90:S96" si="279">ROUNDDOWN(L90*1.5,3)</f>
        <v>0.78600000000000003</v>
      </c>
      <c r="T90" s="53">
        <f t="shared" ref="T90:T95" si="280">ROUNDDOWN(J90+S90,3)</f>
        <v>173.114</v>
      </c>
      <c r="U90" s="13" t="s">
        <v>84</v>
      </c>
      <c r="V90" s="13">
        <f t="shared" ref="V90:V96" si="281">ROUNDDOWN(L90*2,3)</f>
        <v>1.048</v>
      </c>
      <c r="W90" s="53">
        <f t="shared" ref="W90:W95" si="282">ROUNDDOWN(J90+V90,3)</f>
        <v>173.376</v>
      </c>
      <c r="X90" s="13" t="s">
        <v>84</v>
      </c>
      <c r="Y90" s="13" t="s">
        <v>26</v>
      </c>
    </row>
    <row r="91" spans="1:25" ht="35.1" customHeight="1">
      <c r="A91" s="27">
        <v>87</v>
      </c>
      <c r="B91" s="13">
        <v>1</v>
      </c>
      <c r="C91" s="13" t="s">
        <v>88</v>
      </c>
      <c r="D91" s="13" t="s">
        <v>66</v>
      </c>
      <c r="E91" s="14" t="s">
        <v>171</v>
      </c>
      <c r="F91" s="55">
        <v>0.5</v>
      </c>
      <c r="G91" s="13">
        <v>172.09700000000001</v>
      </c>
      <c r="H91" s="13">
        <v>171.59200000000001</v>
      </c>
      <c r="I91" s="13">
        <v>2</v>
      </c>
      <c r="J91" s="53">
        <f t="shared" si="272"/>
        <v>172.11699999999999</v>
      </c>
      <c r="K91" s="13">
        <f t="shared" si="273"/>
        <v>171.572</v>
      </c>
      <c r="L91" s="13">
        <f t="shared" si="274"/>
        <v>0.54400000000000004</v>
      </c>
      <c r="M91" s="13">
        <f t="shared" si="275"/>
        <v>0.27200000000000002</v>
      </c>
      <c r="N91" s="53">
        <f t="shared" si="276"/>
        <v>172.38900000000001</v>
      </c>
      <c r="O91" s="13" t="s">
        <v>43</v>
      </c>
      <c r="P91" s="13">
        <f t="shared" si="277"/>
        <v>0.54400000000000004</v>
      </c>
      <c r="Q91" s="53">
        <f t="shared" si="278"/>
        <v>172.661</v>
      </c>
      <c r="R91" s="13" t="s">
        <v>84</v>
      </c>
      <c r="S91" s="13">
        <f t="shared" si="279"/>
        <v>0.81599999999999995</v>
      </c>
      <c r="T91" s="53">
        <f t="shared" si="280"/>
        <v>172.93299999999999</v>
      </c>
      <c r="U91" s="13" t="s">
        <v>84</v>
      </c>
      <c r="V91" s="13">
        <f t="shared" si="281"/>
        <v>1.0880000000000001</v>
      </c>
      <c r="W91" s="53">
        <f t="shared" si="282"/>
        <v>173.20500000000001</v>
      </c>
      <c r="X91" s="13" t="s">
        <v>84</v>
      </c>
      <c r="Y91" s="13" t="s">
        <v>26</v>
      </c>
    </row>
    <row r="92" spans="1:25" ht="35.1" customHeight="1">
      <c r="A92" s="27">
        <v>88</v>
      </c>
      <c r="B92" s="13">
        <v>1</v>
      </c>
      <c r="C92" s="13" t="s">
        <v>88</v>
      </c>
      <c r="D92" s="13" t="s">
        <v>66</v>
      </c>
      <c r="E92" s="14" t="s">
        <v>172</v>
      </c>
      <c r="F92" s="55">
        <v>0.5</v>
      </c>
      <c r="G92" s="13">
        <v>170.28100000000001</v>
      </c>
      <c r="H92" s="13">
        <v>169.99199999999999</v>
      </c>
      <c r="I92" s="13">
        <v>2</v>
      </c>
      <c r="J92" s="53">
        <f t="shared" si="272"/>
        <v>170.30099999999999</v>
      </c>
      <c r="K92" s="13">
        <f t="shared" si="273"/>
        <v>169.97200000000001</v>
      </c>
      <c r="L92" s="13">
        <f t="shared" si="274"/>
        <v>0.32800000000000001</v>
      </c>
      <c r="M92" s="13">
        <f t="shared" si="275"/>
        <v>0.16400000000000001</v>
      </c>
      <c r="N92" s="53">
        <f t="shared" si="276"/>
        <v>170.465</v>
      </c>
      <c r="O92" s="13" t="s">
        <v>43</v>
      </c>
      <c r="P92" s="13">
        <f t="shared" si="277"/>
        <v>0.32800000000000001</v>
      </c>
      <c r="Q92" s="53">
        <f t="shared" si="278"/>
        <v>170.62899999999999</v>
      </c>
      <c r="R92" s="13" t="s">
        <v>43</v>
      </c>
      <c r="S92" s="13">
        <f t="shared" si="279"/>
        <v>0.49199999999999999</v>
      </c>
      <c r="T92" s="53">
        <f t="shared" si="280"/>
        <v>170.79300000000001</v>
      </c>
      <c r="U92" s="13" t="s">
        <v>43</v>
      </c>
      <c r="V92" s="13">
        <f t="shared" si="281"/>
        <v>0.65600000000000003</v>
      </c>
      <c r="W92" s="53">
        <f t="shared" si="282"/>
        <v>170.95699999999999</v>
      </c>
      <c r="X92" s="13" t="s">
        <v>43</v>
      </c>
      <c r="Y92" s="13" t="s">
        <v>26</v>
      </c>
    </row>
    <row r="93" spans="1:25" ht="35.1" customHeight="1">
      <c r="A93" s="27">
        <v>89</v>
      </c>
      <c r="B93" s="13">
        <v>1</v>
      </c>
      <c r="C93" s="13" t="s">
        <v>89</v>
      </c>
      <c r="D93" s="13" t="s">
        <v>66</v>
      </c>
      <c r="E93" s="14" t="s">
        <v>172</v>
      </c>
      <c r="F93" s="55">
        <v>0.33333333333333331</v>
      </c>
      <c r="G93" s="13">
        <v>170.32400000000001</v>
      </c>
      <c r="H93" s="13">
        <v>169.93799999999999</v>
      </c>
      <c r="I93" s="13">
        <v>2</v>
      </c>
      <c r="J93" s="53">
        <f t="shared" si="272"/>
        <v>170.34399999999999</v>
      </c>
      <c r="K93" s="13">
        <f t="shared" si="273"/>
        <v>169.91800000000001</v>
      </c>
      <c r="L93" s="13">
        <f t="shared" si="274"/>
        <v>0.42499999999999999</v>
      </c>
      <c r="M93" s="13">
        <f t="shared" si="275"/>
        <v>0.21199999999999999</v>
      </c>
      <c r="N93" s="53">
        <f t="shared" si="276"/>
        <v>170.55600000000001</v>
      </c>
      <c r="O93" s="13" t="s">
        <v>43</v>
      </c>
      <c r="P93" s="13">
        <f t="shared" si="277"/>
        <v>0.42499999999999999</v>
      </c>
      <c r="Q93" s="53">
        <f t="shared" si="278"/>
        <v>170.76900000000001</v>
      </c>
      <c r="R93" s="13" t="s">
        <v>43</v>
      </c>
      <c r="S93" s="13">
        <f t="shared" si="279"/>
        <v>0.63700000000000001</v>
      </c>
      <c r="T93" s="53">
        <f t="shared" si="280"/>
        <v>170.98099999999999</v>
      </c>
      <c r="U93" s="13" t="s">
        <v>43</v>
      </c>
      <c r="V93" s="13">
        <f t="shared" si="281"/>
        <v>0.85</v>
      </c>
      <c r="W93" s="53">
        <f t="shared" si="282"/>
        <v>171.19399999999999</v>
      </c>
      <c r="X93" s="13" t="s">
        <v>43</v>
      </c>
      <c r="Y93" s="13" t="s">
        <v>26</v>
      </c>
    </row>
    <row r="94" spans="1:25" ht="35.1" customHeight="1">
      <c r="A94" s="27">
        <v>90</v>
      </c>
      <c r="B94" s="13">
        <v>1</v>
      </c>
      <c r="C94" s="13" t="s">
        <v>88</v>
      </c>
      <c r="D94" s="13" t="s">
        <v>66</v>
      </c>
      <c r="E94" s="14" t="s">
        <v>173</v>
      </c>
      <c r="F94" s="55">
        <v>0.83333333333333337</v>
      </c>
      <c r="G94" s="13">
        <v>170.16200000000001</v>
      </c>
      <c r="H94" s="13">
        <v>169.83199999999999</v>
      </c>
      <c r="I94" s="13">
        <v>2</v>
      </c>
      <c r="J94" s="53">
        <f t="shared" si="272"/>
        <v>170.18199999999999</v>
      </c>
      <c r="K94" s="13">
        <f t="shared" si="273"/>
        <v>169.81200000000001</v>
      </c>
      <c r="L94" s="13">
        <f t="shared" si="274"/>
        <v>0.36899999999999999</v>
      </c>
      <c r="M94" s="13">
        <f t="shared" si="275"/>
        <v>0.184</v>
      </c>
      <c r="N94" s="53">
        <f t="shared" si="276"/>
        <v>170.36600000000001</v>
      </c>
      <c r="O94" s="13" t="s">
        <v>85</v>
      </c>
      <c r="P94" s="13">
        <f t="shared" si="277"/>
        <v>0.36899999999999999</v>
      </c>
      <c r="Q94" s="53">
        <f t="shared" si="278"/>
        <v>170.55099999999999</v>
      </c>
      <c r="R94" s="13" t="s">
        <v>85</v>
      </c>
      <c r="S94" s="13">
        <f t="shared" si="279"/>
        <v>0.55300000000000005</v>
      </c>
      <c r="T94" s="53">
        <f t="shared" si="280"/>
        <v>170.73500000000001</v>
      </c>
      <c r="U94" s="13" t="s">
        <v>85</v>
      </c>
      <c r="V94" s="13">
        <f t="shared" si="281"/>
        <v>0.73799999999999999</v>
      </c>
      <c r="W94" s="53">
        <f t="shared" si="282"/>
        <v>170.92</v>
      </c>
      <c r="X94" s="13" t="s">
        <v>85</v>
      </c>
      <c r="Y94" s="13" t="s">
        <v>26</v>
      </c>
    </row>
    <row r="95" spans="1:25" ht="35.1" customHeight="1">
      <c r="A95" s="27">
        <v>91</v>
      </c>
      <c r="B95" s="13">
        <v>5</v>
      </c>
      <c r="C95" s="13" t="s">
        <v>89</v>
      </c>
      <c r="D95" s="13" t="s">
        <v>66</v>
      </c>
      <c r="E95" s="14" t="s">
        <v>173</v>
      </c>
      <c r="F95" s="55">
        <v>0.33333333333333331</v>
      </c>
      <c r="G95" s="13">
        <v>170.17400000000001</v>
      </c>
      <c r="H95" s="13">
        <v>169.52799999999999</v>
      </c>
      <c r="I95" s="13">
        <v>2</v>
      </c>
      <c r="J95" s="53">
        <f t="shared" si="272"/>
        <v>170.19399999999999</v>
      </c>
      <c r="K95" s="13">
        <f t="shared" si="273"/>
        <v>169.50800000000001</v>
      </c>
      <c r="L95" s="13">
        <f t="shared" si="274"/>
        <v>0.68500000000000005</v>
      </c>
      <c r="M95" s="13">
        <f t="shared" si="275"/>
        <v>0.34200000000000003</v>
      </c>
      <c r="N95" s="53">
        <f t="shared" si="276"/>
        <v>170.536</v>
      </c>
      <c r="O95" s="13" t="s">
        <v>43</v>
      </c>
      <c r="P95" s="13">
        <f t="shared" si="277"/>
        <v>0.68500000000000005</v>
      </c>
      <c r="Q95" s="53">
        <f t="shared" si="278"/>
        <v>170.87899999999999</v>
      </c>
      <c r="R95" s="13" t="s">
        <v>43</v>
      </c>
      <c r="S95" s="13">
        <f t="shared" si="279"/>
        <v>1.0269999999999999</v>
      </c>
      <c r="T95" s="53">
        <f t="shared" si="280"/>
        <v>171.221</v>
      </c>
      <c r="U95" s="13" t="s">
        <v>43</v>
      </c>
      <c r="V95" s="13">
        <f t="shared" si="281"/>
        <v>1.37</v>
      </c>
      <c r="W95" s="53">
        <f t="shared" si="282"/>
        <v>171.56399999999999</v>
      </c>
      <c r="X95" s="13" t="s">
        <v>43</v>
      </c>
      <c r="Y95" s="13" t="s">
        <v>26</v>
      </c>
    </row>
    <row r="96" spans="1:25" ht="35.1" customHeight="1">
      <c r="A96" s="27">
        <v>92</v>
      </c>
      <c r="B96" s="13">
        <v>5</v>
      </c>
      <c r="C96" s="13" t="s">
        <v>88</v>
      </c>
      <c r="D96" s="14" t="s">
        <v>65</v>
      </c>
      <c r="E96" s="14" t="s">
        <v>174</v>
      </c>
      <c r="F96" s="55">
        <v>0.33333333333333331</v>
      </c>
      <c r="G96" s="13">
        <v>171.53700000000001</v>
      </c>
      <c r="H96" s="13">
        <v>171.96799999999999</v>
      </c>
      <c r="I96" s="13">
        <v>2</v>
      </c>
      <c r="J96" s="13">
        <f t="shared" ref="J96" si="283">ROUNDDOWN(G96-(I96/100),3)</f>
        <v>171.517</v>
      </c>
      <c r="K96" s="13">
        <f t="shared" ref="K96" si="284">ROUNDDOWN(H96+(I96/100),3)</f>
        <v>171.988</v>
      </c>
      <c r="L96" s="13">
        <f t="shared" si="274"/>
        <v>0.47099999999999997</v>
      </c>
      <c r="M96" s="13">
        <f t="shared" si="275"/>
        <v>0.23499999999999999</v>
      </c>
      <c r="N96" s="13">
        <f t="shared" ref="N96" si="285">ROUNDDOWN(J96-M96,3)</f>
        <v>171.28200000000001</v>
      </c>
      <c r="O96" s="13" t="s">
        <v>43</v>
      </c>
      <c r="P96" s="13">
        <f t="shared" si="277"/>
        <v>0.47099999999999997</v>
      </c>
      <c r="Q96" s="13">
        <f t="shared" ref="Q96" si="286">ROUNDDOWN(J96-P96,3)</f>
        <v>171.04599999999999</v>
      </c>
      <c r="R96" s="13" t="s">
        <v>43</v>
      </c>
      <c r="S96" s="13">
        <f t="shared" si="279"/>
        <v>0.70599999999999996</v>
      </c>
      <c r="T96" s="13">
        <f t="shared" ref="T96" si="287">ROUNDDOWN(J96-S96,3)</f>
        <v>170.81100000000001</v>
      </c>
      <c r="U96" s="13" t="s">
        <v>43</v>
      </c>
      <c r="V96" s="13">
        <f t="shared" si="281"/>
        <v>0.94199999999999995</v>
      </c>
      <c r="W96" s="13">
        <f t="shared" ref="W96" si="288">ROUNDDOWN(J96-V96,3)</f>
        <v>170.57499999999999</v>
      </c>
      <c r="X96" s="13" t="s">
        <v>43</v>
      </c>
      <c r="Y96" s="13" t="s">
        <v>44</v>
      </c>
    </row>
    <row r="97" spans="1:25" ht="35.1" customHeight="1">
      <c r="A97" s="27">
        <v>93</v>
      </c>
      <c r="B97" s="13">
        <v>5</v>
      </c>
      <c r="C97" s="13" t="s">
        <v>88</v>
      </c>
      <c r="D97" s="13" t="s">
        <v>66</v>
      </c>
      <c r="E97" s="14" t="s">
        <v>175</v>
      </c>
      <c r="F97" s="55">
        <v>0.33333333333333331</v>
      </c>
      <c r="G97" s="13">
        <v>170.74199999999999</v>
      </c>
      <c r="H97" s="13">
        <v>169.78700000000001</v>
      </c>
      <c r="I97" s="13">
        <v>2</v>
      </c>
      <c r="J97" s="53">
        <f t="shared" ref="J97:J100" si="289">ROUNDDOWN(G97+(I97/100),3)</f>
        <v>170.762</v>
      </c>
      <c r="K97" s="13">
        <f t="shared" ref="K97:K100" si="290">ROUNDDOWN(H97-(I97/100),3)</f>
        <v>169.767</v>
      </c>
      <c r="L97" s="13">
        <f t="shared" ref="L97:L101" si="291">ABS(ROUNDDOWN(J97-K97,3))</f>
        <v>0.995</v>
      </c>
      <c r="M97" s="13">
        <f t="shared" ref="M97:M101" si="292">ROUNDDOWN(L97*0.5,3)</f>
        <v>0.497</v>
      </c>
      <c r="N97" s="53">
        <f t="shared" ref="N97:N100" si="293">ROUNDDOWN(J97+M97,3)</f>
        <v>171.25899999999999</v>
      </c>
      <c r="O97" s="13" t="s">
        <v>43</v>
      </c>
      <c r="P97" s="13">
        <f t="shared" ref="P97:P101" si="294">ROUNDDOWN(L97*1,3)</f>
        <v>0.995</v>
      </c>
      <c r="Q97" s="53">
        <f t="shared" ref="Q97:Q100" si="295">ROUNDDOWN(J97+P97,3)</f>
        <v>171.75700000000001</v>
      </c>
      <c r="R97" s="13" t="s">
        <v>43</v>
      </c>
      <c r="S97" s="13">
        <f t="shared" ref="S97:S101" si="296">ROUNDDOWN(L97*1.5,3)</f>
        <v>1.492</v>
      </c>
      <c r="T97" s="53">
        <f t="shared" ref="T97:T100" si="297">ROUNDDOWN(J97+S97,3)</f>
        <v>172.25399999999999</v>
      </c>
      <c r="U97" s="13" t="s">
        <v>84</v>
      </c>
      <c r="V97" s="13">
        <f t="shared" ref="V97:V101" si="298">ROUNDDOWN(L97*2,3)</f>
        <v>1.99</v>
      </c>
      <c r="W97" s="53">
        <f t="shared" ref="W97:W100" si="299">ROUNDDOWN(J97+V97,3)</f>
        <v>172.75200000000001</v>
      </c>
      <c r="X97" s="13" t="s">
        <v>84</v>
      </c>
      <c r="Y97" s="13" t="s">
        <v>26</v>
      </c>
    </row>
    <row r="98" spans="1:25" ht="35.1" customHeight="1">
      <c r="A98" s="27">
        <v>94</v>
      </c>
      <c r="B98" s="13">
        <v>1</v>
      </c>
      <c r="C98" s="13" t="s">
        <v>88</v>
      </c>
      <c r="D98" s="13" t="s">
        <v>66</v>
      </c>
      <c r="E98" s="14" t="s">
        <v>176</v>
      </c>
      <c r="F98" s="55">
        <v>0.83333333333333337</v>
      </c>
      <c r="G98" s="13">
        <v>170.71700000000001</v>
      </c>
      <c r="H98" s="13">
        <v>170.24799999999999</v>
      </c>
      <c r="I98" s="13">
        <v>2</v>
      </c>
      <c r="J98" s="53">
        <f t="shared" si="289"/>
        <v>170.73699999999999</v>
      </c>
      <c r="K98" s="13">
        <f t="shared" si="290"/>
        <v>170.22800000000001</v>
      </c>
      <c r="L98" s="13">
        <f t="shared" si="291"/>
        <v>0.50800000000000001</v>
      </c>
      <c r="M98" s="13">
        <f t="shared" si="292"/>
        <v>0.254</v>
      </c>
      <c r="N98" s="53">
        <f t="shared" si="293"/>
        <v>170.99100000000001</v>
      </c>
      <c r="O98" s="13" t="s">
        <v>84</v>
      </c>
      <c r="P98" s="13">
        <f t="shared" si="294"/>
        <v>0.50800000000000001</v>
      </c>
      <c r="Q98" s="53">
        <f t="shared" si="295"/>
        <v>171.245</v>
      </c>
      <c r="R98" s="13" t="s">
        <v>84</v>
      </c>
      <c r="S98" s="13">
        <f t="shared" si="296"/>
        <v>0.76200000000000001</v>
      </c>
      <c r="T98" s="53">
        <f t="shared" si="297"/>
        <v>171.499</v>
      </c>
      <c r="U98" s="13" t="s">
        <v>84</v>
      </c>
      <c r="V98" s="13">
        <f t="shared" si="298"/>
        <v>1.016</v>
      </c>
      <c r="W98" s="53">
        <f t="shared" si="299"/>
        <v>171.75299999999999</v>
      </c>
      <c r="X98" s="13" t="s">
        <v>84</v>
      </c>
      <c r="Y98" s="13" t="s">
        <v>26</v>
      </c>
    </row>
    <row r="99" spans="1:25" ht="35.1" customHeight="1">
      <c r="A99" s="27">
        <v>95</v>
      </c>
      <c r="B99" s="13">
        <v>5</v>
      </c>
      <c r="C99" s="13" t="s">
        <v>88</v>
      </c>
      <c r="D99" s="13" t="s">
        <v>66</v>
      </c>
      <c r="E99" s="14" t="s">
        <v>177</v>
      </c>
      <c r="F99" s="55">
        <v>0.83333333333333337</v>
      </c>
      <c r="G99" s="13">
        <v>171.58699999999999</v>
      </c>
      <c r="H99" s="13">
        <v>171.358</v>
      </c>
      <c r="I99" s="13">
        <v>2</v>
      </c>
      <c r="J99" s="53">
        <f t="shared" si="289"/>
        <v>171.607</v>
      </c>
      <c r="K99" s="13">
        <f t="shared" si="290"/>
        <v>171.33799999999999</v>
      </c>
      <c r="L99" s="13">
        <f t="shared" si="291"/>
        <v>0.26900000000000002</v>
      </c>
      <c r="M99" s="13">
        <f t="shared" si="292"/>
        <v>0.13400000000000001</v>
      </c>
      <c r="N99" s="53">
        <f t="shared" si="293"/>
        <v>171.74100000000001</v>
      </c>
      <c r="O99" s="13" t="s">
        <v>43</v>
      </c>
      <c r="P99" s="13">
        <f t="shared" si="294"/>
        <v>0.26900000000000002</v>
      </c>
      <c r="Q99" s="53">
        <f t="shared" si="295"/>
        <v>171.876</v>
      </c>
      <c r="R99" s="13" t="s">
        <v>43</v>
      </c>
      <c r="S99" s="13">
        <f t="shared" si="296"/>
        <v>0.40300000000000002</v>
      </c>
      <c r="T99" s="53">
        <f t="shared" si="297"/>
        <v>172.01</v>
      </c>
      <c r="U99" s="13" t="s">
        <v>43</v>
      </c>
      <c r="V99" s="13">
        <f t="shared" si="298"/>
        <v>0.53800000000000003</v>
      </c>
      <c r="W99" s="53">
        <f t="shared" si="299"/>
        <v>172.14500000000001</v>
      </c>
      <c r="X99" s="13" t="s">
        <v>43</v>
      </c>
      <c r="Y99" s="13" t="s">
        <v>26</v>
      </c>
    </row>
    <row r="100" spans="1:25" ht="35.1" customHeight="1">
      <c r="A100" s="27">
        <v>96</v>
      </c>
      <c r="B100" s="13">
        <v>1</v>
      </c>
      <c r="C100" s="13" t="s">
        <v>88</v>
      </c>
      <c r="D100" s="13" t="s">
        <v>66</v>
      </c>
      <c r="E100" s="14" t="s">
        <v>178</v>
      </c>
      <c r="F100" s="55">
        <v>0</v>
      </c>
      <c r="G100" s="13">
        <v>172.90199999999999</v>
      </c>
      <c r="H100" s="13">
        <v>172.67400000000001</v>
      </c>
      <c r="I100" s="13">
        <v>2</v>
      </c>
      <c r="J100" s="53">
        <f t="shared" si="289"/>
        <v>172.922</v>
      </c>
      <c r="K100" s="13">
        <f t="shared" si="290"/>
        <v>172.654</v>
      </c>
      <c r="L100" s="13">
        <f t="shared" si="291"/>
        <v>0.26800000000000002</v>
      </c>
      <c r="M100" s="13">
        <f t="shared" si="292"/>
        <v>0.13400000000000001</v>
      </c>
      <c r="N100" s="53">
        <f t="shared" si="293"/>
        <v>173.05600000000001</v>
      </c>
      <c r="O100" s="13" t="s">
        <v>43</v>
      </c>
      <c r="P100" s="13">
        <f t="shared" si="294"/>
        <v>0.26800000000000002</v>
      </c>
      <c r="Q100" s="53">
        <f t="shared" si="295"/>
        <v>173.19</v>
      </c>
      <c r="R100" s="13" t="s">
        <v>43</v>
      </c>
      <c r="S100" s="13">
        <f t="shared" si="296"/>
        <v>0.40200000000000002</v>
      </c>
      <c r="T100" s="53">
        <f t="shared" si="297"/>
        <v>173.32400000000001</v>
      </c>
      <c r="U100" s="13" t="s">
        <v>43</v>
      </c>
      <c r="V100" s="13">
        <f t="shared" si="298"/>
        <v>0.53600000000000003</v>
      </c>
      <c r="W100" s="53">
        <f t="shared" si="299"/>
        <v>173.458</v>
      </c>
      <c r="X100" s="13" t="s">
        <v>84</v>
      </c>
      <c r="Y100" s="13" t="s">
        <v>26</v>
      </c>
    </row>
    <row r="101" spans="1:25" ht="35.1" customHeight="1">
      <c r="A101" s="27">
        <v>97</v>
      </c>
      <c r="B101" s="13">
        <v>1</v>
      </c>
      <c r="C101" s="13" t="s">
        <v>88</v>
      </c>
      <c r="D101" s="13" t="s">
        <v>65</v>
      </c>
      <c r="E101" s="14" t="s">
        <v>179</v>
      </c>
      <c r="F101" s="55">
        <v>0</v>
      </c>
      <c r="G101" s="13">
        <v>172.512</v>
      </c>
      <c r="H101" s="13">
        <v>172.72399999999999</v>
      </c>
      <c r="I101" s="13">
        <v>2</v>
      </c>
      <c r="J101" s="13">
        <f t="shared" ref="J101" si="300">ROUNDDOWN(G101-(I101/100),3)</f>
        <v>172.49199999999999</v>
      </c>
      <c r="K101" s="13">
        <f t="shared" ref="K101" si="301">ROUNDDOWN(H101+(I101/100),3)</f>
        <v>172.744</v>
      </c>
      <c r="L101" s="13">
        <f t="shared" si="291"/>
        <v>0.252</v>
      </c>
      <c r="M101" s="13">
        <f t="shared" si="292"/>
        <v>0.126</v>
      </c>
      <c r="N101" s="13">
        <f t="shared" ref="N101" si="302">ROUNDDOWN(J101-M101,3)</f>
        <v>172.36600000000001</v>
      </c>
      <c r="O101" s="13" t="s">
        <v>43</v>
      </c>
      <c r="P101" s="13">
        <f t="shared" si="294"/>
        <v>0.252</v>
      </c>
      <c r="Q101" s="13">
        <f t="shared" ref="Q101" si="303">ROUNDDOWN(J101-P101,3)</f>
        <v>172.24</v>
      </c>
      <c r="R101" s="13" t="s">
        <v>43</v>
      </c>
      <c r="S101" s="13">
        <f t="shared" si="296"/>
        <v>0.378</v>
      </c>
      <c r="T101" s="13">
        <f t="shared" ref="T101" si="304">ROUNDDOWN(J101-S101,3)</f>
        <v>172.114</v>
      </c>
      <c r="U101" s="13" t="s">
        <v>43</v>
      </c>
      <c r="V101" s="13">
        <f t="shared" si="298"/>
        <v>0.504</v>
      </c>
      <c r="W101" s="13">
        <f t="shared" ref="W101" si="305">ROUNDDOWN(J101-V101,3)</f>
        <v>171.988</v>
      </c>
      <c r="X101" s="13" t="s">
        <v>43</v>
      </c>
      <c r="Y101" s="13" t="s">
        <v>44</v>
      </c>
    </row>
    <row r="102" spans="1:25" ht="35.1" customHeight="1">
      <c r="A102" s="27">
        <v>98</v>
      </c>
      <c r="B102" s="13">
        <v>1</v>
      </c>
      <c r="C102" s="13" t="s">
        <v>88</v>
      </c>
      <c r="D102" s="13" t="s">
        <v>66</v>
      </c>
      <c r="E102" s="14" t="s">
        <v>180</v>
      </c>
      <c r="F102" s="55">
        <v>0.33333333333333331</v>
      </c>
      <c r="G102" s="13">
        <v>172.51</v>
      </c>
      <c r="H102" s="13">
        <v>172.01499999999999</v>
      </c>
      <c r="I102" s="13">
        <v>2</v>
      </c>
      <c r="J102" s="53">
        <f t="shared" ref="J102:J107" si="306">ROUNDDOWN(G102+(I102/100),3)</f>
        <v>172.53</v>
      </c>
      <c r="K102" s="13">
        <f t="shared" ref="K102:K107" si="307">ROUNDDOWN(H102-(I102/100),3)</f>
        <v>171.995</v>
      </c>
      <c r="L102" s="13">
        <f t="shared" ref="L102:L107" si="308">ABS(ROUNDDOWN(J102-K102,3))</f>
        <v>0.53400000000000003</v>
      </c>
      <c r="M102" s="13">
        <f t="shared" ref="M102:M107" si="309">ROUNDDOWN(L102*0.5,3)</f>
        <v>0.26700000000000002</v>
      </c>
      <c r="N102" s="53">
        <f t="shared" ref="N102:N107" si="310">ROUNDDOWN(J102+M102,3)</f>
        <v>172.797</v>
      </c>
      <c r="O102" s="13" t="s">
        <v>84</v>
      </c>
      <c r="P102" s="13">
        <f t="shared" ref="P102:P107" si="311">ROUNDDOWN(L102*1,3)</f>
        <v>0.53400000000000003</v>
      </c>
      <c r="Q102" s="53">
        <f t="shared" ref="Q102:Q107" si="312">ROUNDDOWN(J102+P102,3)</f>
        <v>173.06399999999999</v>
      </c>
      <c r="R102" s="13" t="s">
        <v>84</v>
      </c>
      <c r="S102" s="13">
        <f t="shared" ref="S102:S107" si="313">ROUNDDOWN(L102*1.5,3)</f>
        <v>0.80100000000000005</v>
      </c>
      <c r="T102" s="53">
        <f t="shared" ref="T102:T107" si="314">ROUNDDOWN(J102+S102,3)</f>
        <v>173.33099999999999</v>
      </c>
      <c r="U102" s="13" t="s">
        <v>84</v>
      </c>
      <c r="V102" s="13">
        <f t="shared" ref="V102:V107" si="315">ROUNDDOWN(L102*2,3)</f>
        <v>1.0680000000000001</v>
      </c>
      <c r="W102" s="53">
        <f t="shared" ref="W102:W107" si="316">ROUNDDOWN(J102+V102,3)</f>
        <v>173.59800000000001</v>
      </c>
      <c r="X102" s="13" t="s">
        <v>84</v>
      </c>
      <c r="Y102" s="13" t="s">
        <v>26</v>
      </c>
    </row>
    <row r="103" spans="1:25" ht="35.1" customHeight="1">
      <c r="A103" s="27">
        <v>99</v>
      </c>
      <c r="B103" s="13">
        <v>1</v>
      </c>
      <c r="C103" s="13" t="s">
        <v>88</v>
      </c>
      <c r="D103" s="13" t="s">
        <v>66</v>
      </c>
      <c r="E103" s="14" t="s">
        <v>181</v>
      </c>
      <c r="F103" s="55">
        <v>0.66666666666666663</v>
      </c>
      <c r="G103" s="13">
        <v>172.012</v>
      </c>
      <c r="H103" s="13">
        <v>171.60400000000001</v>
      </c>
      <c r="I103" s="13">
        <v>2</v>
      </c>
      <c r="J103" s="53">
        <f t="shared" si="306"/>
        <v>172.03200000000001</v>
      </c>
      <c r="K103" s="13">
        <f t="shared" si="307"/>
        <v>171.584</v>
      </c>
      <c r="L103" s="13">
        <f t="shared" si="308"/>
        <v>0.44800000000000001</v>
      </c>
      <c r="M103" s="13">
        <f t="shared" si="309"/>
        <v>0.224</v>
      </c>
      <c r="N103" s="53">
        <f t="shared" si="310"/>
        <v>172.256</v>
      </c>
      <c r="O103" s="13" t="s">
        <v>43</v>
      </c>
      <c r="P103" s="13">
        <f t="shared" si="311"/>
        <v>0.44800000000000001</v>
      </c>
      <c r="Q103" s="53">
        <f t="shared" si="312"/>
        <v>172.48</v>
      </c>
      <c r="R103" s="13" t="s">
        <v>43</v>
      </c>
      <c r="S103" s="13">
        <f t="shared" si="313"/>
        <v>0.67200000000000004</v>
      </c>
      <c r="T103" s="53">
        <f t="shared" si="314"/>
        <v>172.70400000000001</v>
      </c>
      <c r="U103" s="13" t="s">
        <v>43</v>
      </c>
      <c r="V103" s="13">
        <f t="shared" si="315"/>
        <v>0.89600000000000002</v>
      </c>
      <c r="W103" s="53">
        <f t="shared" si="316"/>
        <v>172.928</v>
      </c>
      <c r="X103" s="13" t="s">
        <v>84</v>
      </c>
      <c r="Y103" s="13" t="s">
        <v>26</v>
      </c>
    </row>
    <row r="104" spans="1:25" ht="35.1" customHeight="1">
      <c r="A104" s="26">
        <v>100</v>
      </c>
      <c r="B104" s="18">
        <v>1</v>
      </c>
      <c r="C104" s="13" t="s">
        <v>88</v>
      </c>
      <c r="D104" s="18" t="s">
        <v>66</v>
      </c>
      <c r="E104" s="17" t="s">
        <v>182</v>
      </c>
      <c r="F104" s="55">
        <v>0.83333333333333337</v>
      </c>
      <c r="G104" s="18">
        <v>170.49100000000001</v>
      </c>
      <c r="H104" s="18">
        <v>169.71199999999999</v>
      </c>
      <c r="I104" s="13">
        <v>2</v>
      </c>
      <c r="J104" s="53">
        <f t="shared" si="306"/>
        <v>170.511</v>
      </c>
      <c r="K104" s="13">
        <f t="shared" si="307"/>
        <v>169.69200000000001</v>
      </c>
      <c r="L104" s="13">
        <f t="shared" si="308"/>
        <v>0.81799999999999995</v>
      </c>
      <c r="M104" s="13">
        <f t="shared" si="309"/>
        <v>0.40899999999999997</v>
      </c>
      <c r="N104" s="53">
        <f t="shared" si="310"/>
        <v>170.92</v>
      </c>
      <c r="O104" s="13" t="s">
        <v>43</v>
      </c>
      <c r="P104" s="13">
        <f t="shared" si="311"/>
        <v>0.81799999999999995</v>
      </c>
      <c r="Q104" s="53">
        <f t="shared" si="312"/>
        <v>171.32900000000001</v>
      </c>
      <c r="R104" s="13" t="s">
        <v>43</v>
      </c>
      <c r="S104" s="13">
        <f t="shared" si="313"/>
        <v>1.2270000000000001</v>
      </c>
      <c r="T104" s="53">
        <f t="shared" si="314"/>
        <v>171.738</v>
      </c>
      <c r="U104" s="13" t="s">
        <v>43</v>
      </c>
      <c r="V104" s="13">
        <f t="shared" si="315"/>
        <v>1.6359999999999999</v>
      </c>
      <c r="W104" s="53">
        <f t="shared" si="316"/>
        <v>172.14699999999999</v>
      </c>
      <c r="X104" s="13" t="s">
        <v>43</v>
      </c>
      <c r="Y104" s="13" t="s">
        <v>26</v>
      </c>
    </row>
    <row r="105" spans="1:25" ht="35.1" customHeight="1">
      <c r="A105" s="13">
        <v>101</v>
      </c>
      <c r="B105" s="13">
        <v>1</v>
      </c>
      <c r="C105" s="13" t="s">
        <v>89</v>
      </c>
      <c r="D105" s="13" t="s">
        <v>66</v>
      </c>
      <c r="E105" s="46" t="s">
        <v>182</v>
      </c>
      <c r="F105" s="55">
        <v>0.33333333333333331</v>
      </c>
      <c r="G105" s="13">
        <v>170.375</v>
      </c>
      <c r="H105" s="13">
        <v>169.404</v>
      </c>
      <c r="I105" s="13">
        <v>2</v>
      </c>
      <c r="J105" s="53">
        <f t="shared" si="306"/>
        <v>170.39500000000001</v>
      </c>
      <c r="K105" s="13">
        <f t="shared" si="307"/>
        <v>169.38399999999999</v>
      </c>
      <c r="L105" s="13">
        <f t="shared" si="308"/>
        <v>1.0109999999999999</v>
      </c>
      <c r="M105" s="13">
        <f t="shared" si="309"/>
        <v>0.505</v>
      </c>
      <c r="N105" s="53">
        <f t="shared" si="310"/>
        <v>170.9</v>
      </c>
      <c r="O105" s="13" t="s">
        <v>84</v>
      </c>
      <c r="P105" s="13">
        <f t="shared" si="311"/>
        <v>1.0109999999999999</v>
      </c>
      <c r="Q105" s="53">
        <f t="shared" si="312"/>
        <v>171.40600000000001</v>
      </c>
      <c r="R105" s="13" t="s">
        <v>84</v>
      </c>
      <c r="S105" s="13">
        <f t="shared" si="313"/>
        <v>1.516</v>
      </c>
      <c r="T105" s="53">
        <f t="shared" si="314"/>
        <v>171.911</v>
      </c>
      <c r="U105" s="13" t="s">
        <v>84</v>
      </c>
      <c r="V105" s="13">
        <f t="shared" si="315"/>
        <v>2.0219999999999998</v>
      </c>
      <c r="W105" s="53">
        <f t="shared" si="316"/>
        <v>172.417</v>
      </c>
      <c r="X105" s="13" t="s">
        <v>84</v>
      </c>
      <c r="Y105" s="13" t="s">
        <v>26</v>
      </c>
    </row>
    <row r="106" spans="1:25" ht="35.1" customHeight="1">
      <c r="A106" s="26">
        <v>102</v>
      </c>
      <c r="B106" s="13">
        <v>1</v>
      </c>
      <c r="C106" s="13" t="s">
        <v>88</v>
      </c>
      <c r="D106" s="13" t="s">
        <v>66</v>
      </c>
      <c r="E106" s="13" t="s">
        <v>183</v>
      </c>
      <c r="F106" s="55">
        <v>0.5</v>
      </c>
      <c r="G106" s="13">
        <v>170.38900000000001</v>
      </c>
      <c r="H106" s="13">
        <v>169.94800000000001</v>
      </c>
      <c r="I106" s="13">
        <v>2</v>
      </c>
      <c r="J106" s="53">
        <f t="shared" si="306"/>
        <v>170.40899999999999</v>
      </c>
      <c r="K106" s="13">
        <f t="shared" si="307"/>
        <v>169.928</v>
      </c>
      <c r="L106" s="13">
        <f t="shared" si="308"/>
        <v>0.48</v>
      </c>
      <c r="M106" s="13">
        <f t="shared" si="309"/>
        <v>0.24</v>
      </c>
      <c r="N106" s="53">
        <f t="shared" si="310"/>
        <v>170.649</v>
      </c>
      <c r="O106" s="13" t="s">
        <v>84</v>
      </c>
      <c r="P106" s="13">
        <f t="shared" si="311"/>
        <v>0.48</v>
      </c>
      <c r="Q106" s="53">
        <f t="shared" si="312"/>
        <v>170.88900000000001</v>
      </c>
      <c r="R106" s="13" t="s">
        <v>84</v>
      </c>
      <c r="S106" s="13">
        <f t="shared" si="313"/>
        <v>0.72</v>
      </c>
      <c r="T106" s="53">
        <f t="shared" si="314"/>
        <v>171.12899999999999</v>
      </c>
      <c r="U106" s="13" t="s">
        <v>84</v>
      </c>
      <c r="V106" s="13">
        <f t="shared" si="315"/>
        <v>0.96</v>
      </c>
      <c r="W106" s="53">
        <f t="shared" si="316"/>
        <v>171.369</v>
      </c>
      <c r="X106" s="13" t="s">
        <v>84</v>
      </c>
      <c r="Y106" s="13" t="s">
        <v>26</v>
      </c>
    </row>
    <row r="107" spans="1:25" ht="35.1" customHeight="1">
      <c r="A107" s="13">
        <v>103</v>
      </c>
      <c r="B107" s="13">
        <v>1</v>
      </c>
      <c r="C107" s="13" t="s">
        <v>88</v>
      </c>
      <c r="D107" s="13" t="s">
        <v>66</v>
      </c>
      <c r="E107" s="13" t="s">
        <v>184</v>
      </c>
      <c r="F107" s="55">
        <v>0.83333333333333337</v>
      </c>
      <c r="G107" s="13">
        <v>185.07</v>
      </c>
      <c r="H107" s="13">
        <v>184.358</v>
      </c>
      <c r="I107" s="13">
        <v>2</v>
      </c>
      <c r="J107" s="53">
        <f t="shared" si="306"/>
        <v>185.09</v>
      </c>
      <c r="K107" s="13">
        <f t="shared" si="307"/>
        <v>184.33799999999999</v>
      </c>
      <c r="L107" s="13">
        <f t="shared" si="308"/>
        <v>0.752</v>
      </c>
      <c r="M107" s="13">
        <f t="shared" si="309"/>
        <v>0.376</v>
      </c>
      <c r="N107" s="53">
        <f t="shared" si="310"/>
        <v>185.46600000000001</v>
      </c>
      <c r="O107" s="13" t="s">
        <v>43</v>
      </c>
      <c r="P107" s="13">
        <f t="shared" si="311"/>
        <v>0.752</v>
      </c>
      <c r="Q107" s="53">
        <f t="shared" si="312"/>
        <v>185.84200000000001</v>
      </c>
      <c r="R107" s="13" t="s">
        <v>43</v>
      </c>
      <c r="S107" s="13">
        <f t="shared" si="313"/>
        <v>1.1279999999999999</v>
      </c>
      <c r="T107" s="53">
        <f t="shared" si="314"/>
        <v>186.21799999999999</v>
      </c>
      <c r="U107" s="13" t="s">
        <v>84</v>
      </c>
      <c r="V107" s="13">
        <f t="shared" si="315"/>
        <v>1.504</v>
      </c>
      <c r="W107" s="53">
        <f t="shared" si="316"/>
        <v>186.59399999999999</v>
      </c>
      <c r="X107" s="13" t="s">
        <v>84</v>
      </c>
      <c r="Y107" s="13" t="s">
        <v>26</v>
      </c>
    </row>
    <row r="108" spans="1:25" ht="35.1" customHeight="1">
      <c r="A108" s="26"/>
      <c r="Y108" s="13" t="s">
        <v>44</v>
      </c>
    </row>
    <row r="109" spans="1:25" ht="35.1" customHeight="1">
      <c r="E109" s="55"/>
      <c r="F109" s="13"/>
    </row>
    <row r="110" spans="1:25" ht="35.1" customHeight="1">
      <c r="E110" s="55"/>
      <c r="F110" s="13"/>
    </row>
    <row r="111" spans="1:25" ht="35.1" customHeight="1">
      <c r="E111" s="55"/>
      <c r="F111" s="13"/>
    </row>
    <row r="112" spans="1:25" ht="35.1" customHeight="1">
      <c r="E112" s="55"/>
      <c r="F112" s="13"/>
    </row>
    <row r="113" spans="5:6" ht="35.1" customHeight="1">
      <c r="E113" s="55"/>
      <c r="F113" s="13"/>
    </row>
    <row r="114" spans="5:6" ht="35.1" customHeight="1">
      <c r="E114" s="55"/>
      <c r="F114" s="13"/>
    </row>
    <row r="115" spans="5:6" ht="35.1" customHeight="1">
      <c r="E115" s="55"/>
      <c r="F115" s="13"/>
    </row>
    <row r="116" spans="5:6" ht="35.1" customHeight="1">
      <c r="E116" s="55"/>
      <c r="F116" s="13"/>
    </row>
    <row r="117" spans="5:6" ht="35.1" customHeight="1">
      <c r="E117" s="55"/>
      <c r="F117" s="13"/>
    </row>
    <row r="118" spans="5:6" ht="35.1" customHeight="1">
      <c r="E118" s="55"/>
      <c r="F118" s="13"/>
    </row>
    <row r="119" spans="5:6" ht="35.1" customHeight="1">
      <c r="E119" s="55"/>
      <c r="F119" s="13"/>
    </row>
    <row r="120" spans="5:6" ht="35.1" customHeight="1">
      <c r="E120" s="55"/>
      <c r="F120" s="13"/>
    </row>
    <row r="121" spans="5:6" ht="35.1" customHeight="1">
      <c r="E121" s="55"/>
      <c r="F121" s="13"/>
    </row>
    <row r="122" spans="5:6" ht="35.1" customHeight="1">
      <c r="E122" s="55"/>
      <c r="F122" s="13"/>
    </row>
    <row r="123" spans="5:6" ht="35.1" customHeight="1">
      <c r="E123" s="55"/>
      <c r="F123" s="13"/>
    </row>
    <row r="124" spans="5:6" ht="35.1" customHeight="1">
      <c r="E124" s="55"/>
      <c r="F124" s="13"/>
    </row>
    <row r="125" spans="5:6" ht="35.1" customHeight="1">
      <c r="E125" s="55"/>
      <c r="F125" s="13"/>
    </row>
    <row r="126" spans="5:6" ht="35.1" customHeight="1">
      <c r="E126" s="55"/>
      <c r="F126" s="13"/>
    </row>
    <row r="127" spans="5:6" ht="35.1" customHeight="1">
      <c r="E127" s="55"/>
      <c r="F127" s="13"/>
    </row>
    <row r="128" spans="5:6" ht="35.1" customHeight="1">
      <c r="E128" s="55"/>
      <c r="F128" s="13"/>
    </row>
    <row r="129" spans="5:6" ht="35.1" customHeight="1">
      <c r="E129" s="55"/>
      <c r="F129" s="13"/>
    </row>
    <row r="130" spans="5:6" ht="35.1" customHeight="1">
      <c r="E130" s="55"/>
      <c r="F130" s="13"/>
    </row>
    <row r="131" spans="5:6" ht="35.1" customHeight="1">
      <c r="E131" s="55"/>
      <c r="F131" s="13"/>
    </row>
    <row r="132" spans="5:6" ht="35.1" customHeight="1">
      <c r="E132" s="55"/>
      <c r="F132" s="13"/>
    </row>
    <row r="133" spans="5:6" ht="35.1" customHeight="1">
      <c r="E133" s="55"/>
      <c r="F133" s="13"/>
    </row>
    <row r="134" spans="5:6" ht="35.1" customHeight="1">
      <c r="E134" s="55"/>
      <c r="F134" s="13"/>
    </row>
    <row r="135" spans="5:6" ht="35.1" customHeight="1">
      <c r="E135" s="55"/>
      <c r="F135" s="13"/>
    </row>
    <row r="136" spans="5:6" ht="35.1" customHeight="1">
      <c r="E136" s="55"/>
      <c r="F136" s="13"/>
    </row>
    <row r="137" spans="5:6" ht="35.1" customHeight="1">
      <c r="E137" s="55"/>
      <c r="F137" s="13"/>
    </row>
    <row r="138" spans="5:6" ht="35.1" customHeight="1">
      <c r="E138" s="55"/>
      <c r="F138" s="13"/>
    </row>
    <row r="139" spans="5:6" ht="35.1" customHeight="1">
      <c r="E139" s="55"/>
      <c r="F139" s="13"/>
    </row>
    <row r="140" spans="5:6" ht="35.1" customHeight="1">
      <c r="E140" s="55"/>
      <c r="F140" s="13"/>
    </row>
    <row r="141" spans="5:6" ht="35.1" customHeight="1">
      <c r="E141" s="55"/>
      <c r="F141" s="13"/>
    </row>
    <row r="142" spans="5:6" ht="35.1" customHeight="1">
      <c r="E142" s="55"/>
      <c r="F142" s="13"/>
    </row>
    <row r="143" spans="5:6" ht="35.1" customHeight="1">
      <c r="E143" s="55"/>
      <c r="F143" s="13"/>
    </row>
    <row r="144" spans="5:6" ht="35.1" customHeight="1">
      <c r="E144" s="55"/>
      <c r="F144" s="13"/>
    </row>
    <row r="145" spans="5:23" ht="35.1" customHeight="1">
      <c r="E145" s="55"/>
      <c r="F145" s="13"/>
    </row>
    <row r="146" spans="5:23" ht="35.1" customHeight="1">
      <c r="E146" s="55"/>
      <c r="F146" s="13"/>
    </row>
    <row r="147" spans="5:23" ht="35.1" customHeight="1">
      <c r="E147" s="55"/>
      <c r="F147" s="13"/>
    </row>
    <row r="148" spans="5:23" ht="35.1" customHeight="1">
      <c r="E148" s="55"/>
      <c r="F148" s="13"/>
    </row>
    <row r="149" spans="5:23" ht="35.1" customHeight="1">
      <c r="E149" s="55"/>
      <c r="F149" s="13"/>
    </row>
    <row r="150" spans="5:23" ht="35.1" customHeight="1">
      <c r="E150" s="55"/>
      <c r="F150" s="13"/>
    </row>
    <row r="151" spans="5:23" ht="35.1" customHeight="1">
      <c r="E151" s="55"/>
      <c r="F151" s="13"/>
    </row>
    <row r="152" spans="5:23" ht="35.1" customHeight="1">
      <c r="E152" s="55"/>
      <c r="F152" s="13"/>
    </row>
    <row r="153" spans="5:23" ht="35.1" customHeight="1">
      <c r="E153" s="55"/>
      <c r="F153" s="13"/>
    </row>
    <row r="154" spans="5:23" ht="35.1" customHeight="1">
      <c r="E154" s="55"/>
      <c r="F154" s="13"/>
    </row>
    <row r="155" spans="5:23" ht="35.1" customHeight="1">
      <c r="J155" s="53"/>
      <c r="N155" s="53"/>
      <c r="Q155" s="53"/>
      <c r="T155" s="53"/>
      <c r="W155" s="53"/>
    </row>
  </sheetData>
  <mergeCells count="1">
    <mergeCell ref="B3:B4"/>
  </mergeCells>
  <phoneticPr fontId="4"/>
  <printOptions horizontalCentered="1" verticalCentered="1"/>
  <pageMargins left="0" right="0" top="1.1023622047244095" bottom="0.19685039370078741" header="0.98425196850393704" footer="0.31496062992125984"/>
  <pageSetup paperSize="9" scale="86" firstPageNumber="4294963191" orientation="portrait" r:id="rId1"/>
  <headerFooter alignWithMargins="0"/>
  <rowBreaks count="1" manualBreakCount="1">
    <brk id="80"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97" zoomScale="70" zoomScaleSheetLayoutView="100" workbookViewId="0">
      <selection activeCell="AF70" sqref="AF70"/>
    </sheetView>
  </sheetViews>
  <sheetFormatPr defaultColWidth="8.875" defaultRowHeight="13.5"/>
  <sheetData/>
  <phoneticPr fontId="4"/>
  <pageMargins left="0.75" right="0.75" top="1" bottom="1" header="0.51111111111111107" footer="0.51111111111111107"/>
  <pageSetup paperSize="9" firstPageNumber="4294963191"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zoomScaleSheetLayoutView="100" workbookViewId="0">
      <selection activeCell="J10" sqref="J10"/>
    </sheetView>
  </sheetViews>
  <sheetFormatPr defaultColWidth="8.875" defaultRowHeight="13.5"/>
  <sheetData>
    <row r="1" spans="1:9">
      <c r="A1" s="1"/>
      <c r="B1" s="1"/>
      <c r="C1" s="1"/>
      <c r="D1" s="1"/>
      <c r="E1" s="1"/>
      <c r="F1" s="1"/>
      <c r="G1" s="1"/>
      <c r="H1" s="1"/>
      <c r="I1" s="1"/>
    </row>
    <row r="2" spans="1:9">
      <c r="A2" s="1"/>
      <c r="B2" s="1"/>
      <c r="C2" s="1"/>
      <c r="D2" s="1"/>
      <c r="E2" s="1"/>
      <c r="F2" s="1"/>
      <c r="G2" s="1"/>
      <c r="H2" s="1"/>
      <c r="I2" s="1"/>
    </row>
    <row r="3" spans="1:9">
      <c r="A3" s="1"/>
      <c r="B3" s="59"/>
      <c r="C3" s="59"/>
      <c r="D3" s="1"/>
      <c r="E3" s="59"/>
      <c r="F3" s="59"/>
      <c r="G3" s="59"/>
      <c r="H3" s="59"/>
      <c r="I3" s="59"/>
    </row>
    <row r="4" spans="1:9">
      <c r="A4" s="59"/>
      <c r="B4" s="59"/>
      <c r="C4" s="59"/>
      <c r="D4" s="59"/>
      <c r="E4" s="59"/>
      <c r="F4" s="59"/>
      <c r="G4" s="59"/>
      <c r="H4" s="59"/>
      <c r="I4" s="59"/>
    </row>
    <row r="7" spans="1:9">
      <c r="A7" t="s">
        <v>22</v>
      </c>
      <c r="B7" t="s">
        <v>86</v>
      </c>
    </row>
  </sheetData>
  <phoneticPr fontId="4"/>
  <pageMargins left="0.75" right="0.75" top="1" bottom="1" header="0.51111111111111107" footer="0.51111111111111107"/>
  <pageSetup paperSize="9" firstPageNumber="4294963191"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8"/>
  <sheetViews>
    <sheetView topLeftCell="N1" zoomScale="85" zoomScaleNormal="85" zoomScaleSheetLayoutView="100" workbookViewId="0">
      <selection activeCell="AC35" sqref="AC35:AF36"/>
    </sheetView>
  </sheetViews>
  <sheetFormatPr defaultColWidth="10" defaultRowHeight="20.100000000000001" customHeight="1"/>
  <cols>
    <col min="1" max="1" width="5.125" style="13" bestFit="1" customWidth="1"/>
    <col min="2" max="2" width="6.375" style="13" customWidth="1"/>
    <col min="3" max="3" width="7.5" style="13" customWidth="1"/>
    <col min="4" max="4" width="6" style="13" customWidth="1"/>
    <col min="5" max="5" width="15.875" style="13" customWidth="1"/>
    <col min="6" max="6" width="7" style="55" customWidth="1"/>
    <col min="7" max="7" width="13.25" style="13" customWidth="1"/>
    <col min="8" max="8" width="11.375" style="13" customWidth="1"/>
    <col min="9" max="9" width="6.875" style="13" customWidth="1"/>
    <col min="10" max="11" width="13.25" style="13" customWidth="1"/>
    <col min="12" max="14" width="10.125" style="13" customWidth="1"/>
    <col min="15" max="15" width="5.25" style="13" bestFit="1" customWidth="1"/>
    <col min="16" max="16" width="10.25" style="13" customWidth="1"/>
    <col min="17" max="18" width="8.625" style="13" customWidth="1"/>
    <col min="19" max="19" width="14.5" style="13" customWidth="1"/>
    <col min="20" max="20" width="14.125" style="13" bestFit="1" customWidth="1"/>
    <col min="21" max="21" width="16.875" style="32" customWidth="1"/>
    <col min="22" max="22" width="14.125" style="13" customWidth="1"/>
    <col min="23" max="23" width="10.25" style="13" customWidth="1"/>
    <col min="24" max="26" width="10.125" style="13" customWidth="1"/>
    <col min="27" max="27" width="14.25" style="13" customWidth="1"/>
    <col min="28" max="28" width="10" style="13" customWidth="1"/>
    <col min="29" max="29" width="18.5" style="13" customWidth="1"/>
    <col min="30" max="30" width="21.75" style="13" customWidth="1"/>
    <col min="31" max="32" width="21.625" style="13" customWidth="1"/>
    <col min="33" max="33" width="11.875" style="13" customWidth="1"/>
    <col min="34" max="35" width="4.125" style="13" bestFit="1" customWidth="1"/>
    <col min="36" max="16384" width="10" style="13"/>
  </cols>
  <sheetData>
    <row r="1" spans="1:38" ht="20.100000000000001" customHeight="1">
      <c r="E1" s="20" t="s">
        <v>3</v>
      </c>
      <c r="F1" s="54"/>
      <c r="G1" s="13" t="s">
        <v>75</v>
      </c>
      <c r="T1" s="39" t="s">
        <v>68</v>
      </c>
      <c r="U1" s="51">
        <v>1</v>
      </c>
      <c r="W1" s="13" t="s">
        <v>67</v>
      </c>
    </row>
    <row r="2" spans="1:38" ht="20.100000000000001" customHeight="1">
      <c r="E2" s="13" t="s">
        <v>71</v>
      </c>
      <c r="G2" s="13" t="s">
        <v>87</v>
      </c>
      <c r="R2" s="13" t="s">
        <v>70</v>
      </c>
      <c r="T2" s="39" t="s">
        <v>48</v>
      </c>
      <c r="U2" s="50">
        <v>1000000</v>
      </c>
      <c r="W2" s="13" t="s">
        <v>49</v>
      </c>
    </row>
    <row r="3" spans="1:38" ht="20.100000000000001" customHeight="1">
      <c r="A3" s="25"/>
      <c r="B3" s="60" t="s">
        <v>83</v>
      </c>
      <c r="C3" s="15"/>
      <c r="D3" s="15"/>
      <c r="E3" s="15"/>
      <c r="F3" s="56" t="s">
        <v>64</v>
      </c>
      <c r="G3" s="15" t="s">
        <v>27</v>
      </c>
      <c r="H3" s="15" t="s">
        <v>28</v>
      </c>
      <c r="I3" s="15" t="s">
        <v>33</v>
      </c>
      <c r="J3" s="21" t="s">
        <v>34</v>
      </c>
      <c r="K3" s="21" t="s">
        <v>34</v>
      </c>
      <c r="L3" s="15" t="s">
        <v>31</v>
      </c>
      <c r="M3" s="15" t="s">
        <v>30</v>
      </c>
      <c r="N3" s="15"/>
      <c r="O3" s="15"/>
      <c r="P3" s="15"/>
      <c r="Q3" s="15"/>
      <c r="R3" s="15" t="s">
        <v>69</v>
      </c>
      <c r="S3" s="15" t="s">
        <v>50</v>
      </c>
      <c r="T3" s="36"/>
      <c r="U3" s="37"/>
      <c r="V3" s="36"/>
      <c r="W3" s="15" t="s">
        <v>50</v>
      </c>
      <c r="X3" s="16" t="s">
        <v>57</v>
      </c>
    </row>
    <row r="4" spans="1:38" ht="20.100000000000001" customHeight="1">
      <c r="A4" s="26" t="s">
        <v>32</v>
      </c>
      <c r="B4" s="61"/>
      <c r="C4" s="18" t="s">
        <v>76</v>
      </c>
      <c r="D4" s="22" t="s">
        <v>4</v>
      </c>
      <c r="E4" s="22" t="s">
        <v>5</v>
      </c>
      <c r="F4" s="57" t="s">
        <v>60</v>
      </c>
      <c r="G4" s="18" t="s">
        <v>23</v>
      </c>
      <c r="H4" s="18" t="s">
        <v>24</v>
      </c>
      <c r="I4" s="49" t="s">
        <v>25</v>
      </c>
      <c r="J4" s="18" t="s">
        <v>23</v>
      </c>
      <c r="K4" s="18" t="s">
        <v>24</v>
      </c>
      <c r="L4" s="18" t="s">
        <v>30</v>
      </c>
      <c r="M4" s="18" t="s">
        <v>39</v>
      </c>
      <c r="N4" s="18" t="s">
        <v>29</v>
      </c>
      <c r="O4" s="18" t="s">
        <v>35</v>
      </c>
      <c r="P4" s="29" t="s">
        <v>6</v>
      </c>
      <c r="Q4" s="29" t="s">
        <v>7</v>
      </c>
      <c r="R4" s="29" t="s">
        <v>51</v>
      </c>
      <c r="S4" s="29" t="s">
        <v>53</v>
      </c>
      <c r="T4" s="29" t="s">
        <v>54</v>
      </c>
      <c r="U4" s="33" t="s">
        <v>52</v>
      </c>
      <c r="V4" s="29" t="s">
        <v>55</v>
      </c>
      <c r="W4" s="35">
        <v>0.03</v>
      </c>
      <c r="X4" s="31" t="s">
        <v>56</v>
      </c>
      <c r="Y4" s="31"/>
      <c r="Z4" s="31"/>
      <c r="AA4" s="31"/>
      <c r="AH4" s="13" t="s">
        <v>26</v>
      </c>
      <c r="AI4" s="13" t="s">
        <v>44</v>
      </c>
      <c r="AJ4" s="13" t="s">
        <v>43</v>
      </c>
      <c r="AK4" s="13" t="s">
        <v>62</v>
      </c>
      <c r="AL4" s="13" t="s">
        <v>63</v>
      </c>
    </row>
    <row r="5" spans="1:38" ht="20.100000000000001" customHeight="1">
      <c r="A5" s="27">
        <v>1</v>
      </c>
      <c r="B5" s="13">
        <v>2</v>
      </c>
      <c r="C5" s="13" t="s">
        <v>88</v>
      </c>
      <c r="D5" s="13" t="s">
        <v>65</v>
      </c>
      <c r="E5" s="14" t="s">
        <v>90</v>
      </c>
      <c r="F5" s="55">
        <v>0.16666666666666666</v>
      </c>
      <c r="G5" s="13">
        <v>194.482</v>
      </c>
      <c r="H5" s="13">
        <v>195.02</v>
      </c>
      <c r="I5" s="13">
        <v>2</v>
      </c>
      <c r="J5" s="13">
        <f>ROUNDDOWN(G5-(I5/100),3)</f>
        <v>194.46199999999999</v>
      </c>
      <c r="K5" s="13">
        <f>ROUNDDOWN(H5+(I5/100),3)</f>
        <v>195.04</v>
      </c>
      <c r="L5" s="13">
        <f>ABS(ROUNDDOWN(J5-K5,3))</f>
        <v>0.57799999999999996</v>
      </c>
      <c r="M5" s="13">
        <f>ROUNDDOWN(L5*0.5,3)</f>
        <v>0.28899999999999998</v>
      </c>
      <c r="N5" s="13">
        <f>ROUNDDOWN(J5-M5,3)</f>
        <v>194.173</v>
      </c>
      <c r="O5" s="13" t="s">
        <v>43</v>
      </c>
      <c r="P5" s="13">
        <f>ROUNDDOWN(M5*100,3)</f>
        <v>28.9</v>
      </c>
      <c r="R5" s="13">
        <f>ROUNDDOWN(W5/10000,1)</f>
        <v>5.0999999999999996</v>
      </c>
      <c r="S5" s="30">
        <f>IF(O5="○",ROUNDDOWN(M5*W5*$U$1,0),"")</f>
        <v>14739</v>
      </c>
      <c r="T5" s="30" t="str">
        <f t="shared" ref="T5:T69" si="0">IF(O5="X",ROUNDDOWN(L5*W5*$U$1,0),"")</f>
        <v/>
      </c>
      <c r="U5" s="32">
        <f t="shared" ref="U5:U68" si="1">IF(X5=1,S5,T5*-1)</f>
        <v>14739</v>
      </c>
      <c r="V5" s="34">
        <f>U2+U5</f>
        <v>1014739</v>
      </c>
      <c r="W5" s="13">
        <f>ROUNDDOWN(((($U$2*$W$4)/(L5*10000))*10000)/$U$1,-3)</f>
        <v>51000</v>
      </c>
      <c r="X5" s="13">
        <f>IF(P5&gt;1,1,0)</f>
        <v>1</v>
      </c>
      <c r="AH5" s="13">
        <f t="shared" ref="AH5:AH68" si="2">IF(D5="B",1,0)</f>
        <v>0</v>
      </c>
      <c r="AI5" s="13">
        <f t="shared" ref="AI5:AI68" si="3">IF(D5="S",1,0)</f>
        <v>1</v>
      </c>
      <c r="AJ5" s="13">
        <f>IF(O5="○",1,0)</f>
        <v>1</v>
      </c>
      <c r="AK5" s="13">
        <f>IF(O5="X",1,0)</f>
        <v>0</v>
      </c>
      <c r="AL5" s="13">
        <f>IF(O5="C",1,0)</f>
        <v>0</v>
      </c>
    </row>
    <row r="6" spans="1:38" ht="20.100000000000001" customHeight="1">
      <c r="A6" s="27">
        <v>2</v>
      </c>
      <c r="B6" s="13">
        <v>1</v>
      </c>
      <c r="C6" s="13" t="s">
        <v>88</v>
      </c>
      <c r="D6" s="13" t="s">
        <v>66</v>
      </c>
      <c r="E6" s="14" t="s">
        <v>91</v>
      </c>
      <c r="F6" s="55">
        <v>0</v>
      </c>
      <c r="G6" s="13">
        <v>194.92699999999999</v>
      </c>
      <c r="H6" s="13">
        <v>194.62</v>
      </c>
      <c r="I6" s="13">
        <v>2</v>
      </c>
      <c r="J6" s="53">
        <f t="shared" ref="J6" si="4">ROUNDDOWN(G6+(I6/100),3)</f>
        <v>194.947</v>
      </c>
      <c r="K6" s="13">
        <f t="shared" ref="K6" si="5">ROUNDDOWN(H6-(I6/100),3)</f>
        <v>194.6</v>
      </c>
      <c r="L6" s="13">
        <f t="shared" ref="L6:L7" si="6">ABS(ROUNDDOWN(J6-K6,3))</f>
        <v>0.34699999999999998</v>
      </c>
      <c r="M6" s="13">
        <f t="shared" ref="M6:M7" si="7">ROUNDDOWN(L6*0.5,3)</f>
        <v>0.17299999999999999</v>
      </c>
      <c r="N6" s="53">
        <f t="shared" ref="N6" si="8">ROUNDDOWN(J6+M6,3)</f>
        <v>195.12</v>
      </c>
      <c r="O6" s="13" t="s">
        <v>43</v>
      </c>
      <c r="P6" s="13">
        <f t="shared" ref="P6:P69" si="9">ROUNDDOWN(M6*100,3)</f>
        <v>17.3</v>
      </c>
      <c r="R6" s="13">
        <f t="shared" ref="R6:R69" si="10">ROUNDDOWN(W6/10000,1)</f>
        <v>8.6</v>
      </c>
      <c r="S6" s="30">
        <f t="shared" ref="S6:S69" si="11">IF(O6="○",ROUNDDOWN(M6*W6*$U$1,0),"")</f>
        <v>14878</v>
      </c>
      <c r="T6" s="30" t="str">
        <f t="shared" si="0"/>
        <v/>
      </c>
      <c r="U6" s="32">
        <f t="shared" si="1"/>
        <v>14878</v>
      </c>
      <c r="V6" s="34">
        <f>V5+U6</f>
        <v>1029617</v>
      </c>
      <c r="W6" s="13">
        <f t="shared" ref="W6:W69" si="12">ROUNDDOWN(((($U$2*$W$4)/(L6*10000))*10000)/$U$1,-3)</f>
        <v>86000</v>
      </c>
      <c r="X6" s="13">
        <f t="shared" ref="X6:X69" si="13">IF(P6&gt;1,1,0)</f>
        <v>1</v>
      </c>
      <c r="AH6" s="13">
        <f t="shared" si="2"/>
        <v>1</v>
      </c>
      <c r="AI6" s="13">
        <f t="shared" si="3"/>
        <v>0</v>
      </c>
      <c r="AJ6" s="13">
        <f t="shared" ref="AJ6:AJ69" si="14">IF(O6="○",1,0)</f>
        <v>1</v>
      </c>
      <c r="AK6" s="13">
        <f t="shared" ref="AK6:AK69" si="15">IF(O6="X",1,0)</f>
        <v>0</v>
      </c>
      <c r="AL6" s="13">
        <f t="shared" ref="AL6:AL69" si="16">IF(O6="C",1,0)</f>
        <v>0</v>
      </c>
    </row>
    <row r="7" spans="1:38" ht="20.100000000000001" customHeight="1">
      <c r="A7" s="27">
        <v>3</v>
      </c>
      <c r="B7" s="13">
        <v>5</v>
      </c>
      <c r="C7" s="13" t="s">
        <v>88</v>
      </c>
      <c r="D7" s="13" t="s">
        <v>65</v>
      </c>
      <c r="E7" s="14" t="s">
        <v>92</v>
      </c>
      <c r="F7" s="55">
        <v>0.66666666666666663</v>
      </c>
      <c r="G7" s="13">
        <v>193.577</v>
      </c>
      <c r="H7" s="13">
        <v>194.57900000000001</v>
      </c>
      <c r="I7" s="13">
        <v>2</v>
      </c>
      <c r="J7" s="13">
        <f t="shared" ref="J7" si="17">ROUNDDOWN(G7-(I7/100),3)</f>
        <v>193.55699999999999</v>
      </c>
      <c r="K7" s="13">
        <f t="shared" ref="K7" si="18">ROUNDDOWN(H7+(I7/100),3)</f>
        <v>194.59899999999999</v>
      </c>
      <c r="L7" s="13">
        <f t="shared" si="6"/>
        <v>1.042</v>
      </c>
      <c r="M7" s="13">
        <f t="shared" si="7"/>
        <v>0.52100000000000002</v>
      </c>
      <c r="N7" s="13">
        <f t="shared" ref="N7" si="19">ROUNDDOWN(J7-M7,3)</f>
        <v>193.036</v>
      </c>
      <c r="O7" s="13" t="s">
        <v>43</v>
      </c>
      <c r="P7" s="13">
        <f t="shared" si="9"/>
        <v>52.1</v>
      </c>
      <c r="R7" s="13">
        <f t="shared" si="10"/>
        <v>2.8</v>
      </c>
      <c r="S7" s="30">
        <f t="shared" si="11"/>
        <v>14588</v>
      </c>
      <c r="T7" s="30" t="str">
        <f t="shared" si="0"/>
        <v/>
      </c>
      <c r="U7" s="32">
        <f t="shared" si="1"/>
        <v>14588</v>
      </c>
      <c r="V7" s="34">
        <f>V6+U7</f>
        <v>1044205</v>
      </c>
      <c r="W7" s="13">
        <f t="shared" si="12"/>
        <v>28000</v>
      </c>
      <c r="X7" s="13">
        <f t="shared" si="13"/>
        <v>1</v>
      </c>
      <c r="AH7" s="13">
        <f t="shared" si="2"/>
        <v>0</v>
      </c>
      <c r="AI7" s="13">
        <f t="shared" si="3"/>
        <v>1</v>
      </c>
      <c r="AJ7" s="13">
        <f t="shared" si="14"/>
        <v>1</v>
      </c>
      <c r="AK7" s="13">
        <f t="shared" si="15"/>
        <v>0</v>
      </c>
      <c r="AL7" s="13">
        <f t="shared" si="16"/>
        <v>0</v>
      </c>
    </row>
    <row r="8" spans="1:38" ht="20.100000000000001" customHeight="1">
      <c r="A8" s="27">
        <v>4</v>
      </c>
      <c r="B8" s="13">
        <v>2</v>
      </c>
      <c r="C8" s="13" t="s">
        <v>89</v>
      </c>
      <c r="D8" s="13" t="s">
        <v>65</v>
      </c>
      <c r="E8" s="14" t="s">
        <v>93</v>
      </c>
      <c r="F8" s="55">
        <v>0.66666666666666663</v>
      </c>
      <c r="G8" s="13">
        <v>193.375</v>
      </c>
      <c r="H8" s="13">
        <v>194.16499999999999</v>
      </c>
      <c r="I8" s="13">
        <v>2</v>
      </c>
      <c r="J8" s="13">
        <f>ROUNDDOWN(G8-(I8/100),3)</f>
        <v>193.35499999999999</v>
      </c>
      <c r="K8" s="13">
        <f>ROUNDDOWN(H8+(I8/100),3)</f>
        <v>194.185</v>
      </c>
      <c r="L8" s="13">
        <f>ABS(ROUNDDOWN(J8-K8,3))</f>
        <v>0.83</v>
      </c>
      <c r="M8" s="13">
        <f>ROUNDDOWN(L8*0.5,3)</f>
        <v>0.41499999999999998</v>
      </c>
      <c r="N8" s="13">
        <f>ROUNDDOWN(J8-M8,3)</f>
        <v>192.94</v>
      </c>
      <c r="O8" s="13" t="s">
        <v>84</v>
      </c>
      <c r="Q8" s="13">
        <f t="shared" ref="Q6:Q69" si="20">ROUNDDOWN(L8*100,3)</f>
        <v>83</v>
      </c>
      <c r="R8" s="13">
        <f t="shared" si="10"/>
        <v>3.6</v>
      </c>
      <c r="S8" s="30" t="str">
        <f t="shared" si="11"/>
        <v/>
      </c>
      <c r="T8" s="30">
        <f t="shared" si="0"/>
        <v>29880</v>
      </c>
      <c r="U8" s="32">
        <f t="shared" si="1"/>
        <v>-29880</v>
      </c>
      <c r="V8" s="34">
        <f>V7+U8</f>
        <v>1014325</v>
      </c>
      <c r="W8" s="13">
        <f t="shared" si="12"/>
        <v>36000</v>
      </c>
      <c r="X8" s="13">
        <f t="shared" si="13"/>
        <v>0</v>
      </c>
      <c r="AH8" s="13">
        <f t="shared" si="2"/>
        <v>0</v>
      </c>
      <c r="AI8" s="13">
        <f t="shared" si="3"/>
        <v>1</v>
      </c>
      <c r="AJ8" s="13">
        <f t="shared" si="14"/>
        <v>0</v>
      </c>
      <c r="AK8" s="13">
        <f t="shared" si="15"/>
        <v>1</v>
      </c>
      <c r="AL8" s="13">
        <f t="shared" si="16"/>
        <v>0</v>
      </c>
    </row>
    <row r="9" spans="1:38" ht="20.100000000000001" customHeight="1">
      <c r="A9" s="27">
        <v>5</v>
      </c>
      <c r="B9" s="13">
        <v>1</v>
      </c>
      <c r="C9" s="13" t="s">
        <v>88</v>
      </c>
      <c r="D9" s="13" t="s">
        <v>66</v>
      </c>
      <c r="E9" s="14" t="s">
        <v>94</v>
      </c>
      <c r="F9" s="55">
        <v>0.16666666666666666</v>
      </c>
      <c r="G9" s="13">
        <v>192.375</v>
      </c>
      <c r="H9" s="13">
        <v>191.44300000000001</v>
      </c>
      <c r="I9" s="13">
        <v>2</v>
      </c>
      <c r="J9" s="53">
        <f t="shared" ref="J9:J12" si="21">ROUNDDOWN(G9+(I9/100),3)</f>
        <v>192.39500000000001</v>
      </c>
      <c r="K9" s="13">
        <f t="shared" ref="K9:K12" si="22">ROUNDDOWN(H9-(I9/100),3)</f>
        <v>191.423</v>
      </c>
      <c r="L9" s="13">
        <f t="shared" ref="L9:L12" si="23">ABS(ROUNDDOWN(J9-K9,3))</f>
        <v>0.97199999999999998</v>
      </c>
      <c r="M9" s="13">
        <f t="shared" ref="M9:M12" si="24">ROUNDDOWN(L9*0.5,3)</f>
        <v>0.48599999999999999</v>
      </c>
      <c r="N9" s="53">
        <f t="shared" ref="N9:N12" si="25">ROUNDDOWN(J9+M9,3)</f>
        <v>192.881</v>
      </c>
      <c r="O9" s="13" t="s">
        <v>43</v>
      </c>
      <c r="P9" s="13">
        <f t="shared" si="9"/>
        <v>48.6</v>
      </c>
      <c r="R9" s="13">
        <f t="shared" si="10"/>
        <v>3</v>
      </c>
      <c r="S9" s="30">
        <f t="shared" si="11"/>
        <v>14580</v>
      </c>
      <c r="T9" s="30" t="str">
        <f t="shared" si="0"/>
        <v/>
      </c>
      <c r="U9" s="32">
        <f t="shared" si="1"/>
        <v>14580</v>
      </c>
      <c r="V9" s="34">
        <f t="shared" ref="V9:V72" si="26">V8+U9</f>
        <v>1028905</v>
      </c>
      <c r="W9" s="13">
        <f t="shared" si="12"/>
        <v>30000</v>
      </c>
      <c r="X9" s="13">
        <f t="shared" si="13"/>
        <v>1</v>
      </c>
      <c r="AH9" s="13">
        <f t="shared" si="2"/>
        <v>1</v>
      </c>
      <c r="AI9" s="13">
        <f t="shared" si="3"/>
        <v>0</v>
      </c>
      <c r="AJ9" s="13">
        <f t="shared" si="14"/>
        <v>1</v>
      </c>
      <c r="AK9" s="13">
        <f t="shared" si="15"/>
        <v>0</v>
      </c>
      <c r="AL9" s="13">
        <f t="shared" si="16"/>
        <v>0</v>
      </c>
    </row>
    <row r="10" spans="1:38" ht="20.100000000000001" customHeight="1">
      <c r="A10" s="27">
        <v>6</v>
      </c>
      <c r="B10" s="13">
        <v>1</v>
      </c>
      <c r="C10" s="13" t="s">
        <v>88</v>
      </c>
      <c r="D10" s="13" t="s">
        <v>66</v>
      </c>
      <c r="E10" s="14" t="s">
        <v>95</v>
      </c>
      <c r="F10" s="55">
        <v>0.5</v>
      </c>
      <c r="G10" s="13">
        <v>192.57</v>
      </c>
      <c r="H10" s="13">
        <v>190.887</v>
      </c>
      <c r="I10" s="13">
        <v>2</v>
      </c>
      <c r="J10" s="53">
        <f t="shared" si="21"/>
        <v>192.59</v>
      </c>
      <c r="K10" s="13">
        <f t="shared" si="22"/>
        <v>190.86699999999999</v>
      </c>
      <c r="L10" s="13">
        <f t="shared" si="23"/>
        <v>1.7230000000000001</v>
      </c>
      <c r="M10" s="13">
        <f t="shared" si="24"/>
        <v>0.86099999999999999</v>
      </c>
      <c r="N10" s="53">
        <f t="shared" si="25"/>
        <v>193.45099999999999</v>
      </c>
      <c r="O10" s="13" t="s">
        <v>43</v>
      </c>
      <c r="P10" s="13">
        <f t="shared" si="9"/>
        <v>86.1</v>
      </c>
      <c r="R10" s="13">
        <f t="shared" si="10"/>
        <v>1.7</v>
      </c>
      <c r="S10" s="30">
        <f t="shared" si="11"/>
        <v>14637</v>
      </c>
      <c r="T10" s="30" t="str">
        <f t="shared" si="0"/>
        <v/>
      </c>
      <c r="U10" s="32">
        <f t="shared" si="1"/>
        <v>14637</v>
      </c>
      <c r="V10" s="34">
        <f t="shared" si="26"/>
        <v>1043542</v>
      </c>
      <c r="W10" s="13">
        <f t="shared" si="12"/>
        <v>17000</v>
      </c>
      <c r="X10" s="13">
        <f t="shared" si="13"/>
        <v>1</v>
      </c>
      <c r="AH10" s="13">
        <f t="shared" si="2"/>
        <v>1</v>
      </c>
      <c r="AI10" s="13">
        <f t="shared" si="3"/>
        <v>0</v>
      </c>
      <c r="AJ10" s="13">
        <f t="shared" si="14"/>
        <v>1</v>
      </c>
      <c r="AK10" s="13">
        <f t="shared" si="15"/>
        <v>0</v>
      </c>
      <c r="AL10" s="13">
        <f t="shared" si="16"/>
        <v>0</v>
      </c>
    </row>
    <row r="11" spans="1:38" ht="20.100000000000001" customHeight="1">
      <c r="A11" s="27">
        <v>7</v>
      </c>
      <c r="B11" s="13">
        <v>1</v>
      </c>
      <c r="C11" s="13" t="s">
        <v>88</v>
      </c>
      <c r="D11" s="13" t="s">
        <v>66</v>
      </c>
      <c r="E11" s="14" t="s">
        <v>96</v>
      </c>
      <c r="F11" s="55">
        <v>0.66666666666666663</v>
      </c>
      <c r="G11" s="13">
        <v>191.65100000000001</v>
      </c>
      <c r="H11" s="13">
        <v>190.57400000000001</v>
      </c>
      <c r="I11" s="13">
        <v>2</v>
      </c>
      <c r="J11" s="53">
        <f t="shared" si="21"/>
        <v>191.67099999999999</v>
      </c>
      <c r="K11" s="13">
        <f t="shared" si="22"/>
        <v>190.554</v>
      </c>
      <c r="L11" s="13">
        <f t="shared" si="23"/>
        <v>1.1160000000000001</v>
      </c>
      <c r="M11" s="13">
        <f t="shared" si="24"/>
        <v>0.55800000000000005</v>
      </c>
      <c r="N11" s="53">
        <f t="shared" si="25"/>
        <v>192.22900000000001</v>
      </c>
      <c r="O11" s="13" t="s">
        <v>85</v>
      </c>
      <c r="R11" s="13">
        <f t="shared" si="10"/>
        <v>2.6</v>
      </c>
      <c r="S11" s="30" t="str">
        <f t="shared" si="11"/>
        <v/>
      </c>
      <c r="T11" s="30" t="str">
        <f t="shared" si="0"/>
        <v/>
      </c>
      <c r="U11" s="32">
        <v>0</v>
      </c>
      <c r="V11" s="34">
        <f t="shared" si="26"/>
        <v>1043542</v>
      </c>
      <c r="W11" s="13">
        <f t="shared" si="12"/>
        <v>26000</v>
      </c>
      <c r="X11" s="13">
        <f t="shared" si="13"/>
        <v>0</v>
      </c>
      <c r="AH11" s="13">
        <f t="shared" si="2"/>
        <v>1</v>
      </c>
      <c r="AI11" s="13">
        <f t="shared" si="3"/>
        <v>0</v>
      </c>
      <c r="AJ11" s="13">
        <f t="shared" si="14"/>
        <v>0</v>
      </c>
      <c r="AK11" s="13">
        <f t="shared" si="15"/>
        <v>0</v>
      </c>
      <c r="AL11" s="13">
        <f t="shared" si="16"/>
        <v>1</v>
      </c>
    </row>
    <row r="12" spans="1:38" ht="20.100000000000001" customHeight="1">
      <c r="A12" s="27">
        <v>8</v>
      </c>
      <c r="B12" s="13">
        <v>1</v>
      </c>
      <c r="C12" s="13" t="s">
        <v>88</v>
      </c>
      <c r="D12" s="13" t="s">
        <v>66</v>
      </c>
      <c r="E12" s="14" t="s">
        <v>97</v>
      </c>
      <c r="F12" s="55">
        <v>0.66666666666666663</v>
      </c>
      <c r="G12" s="13">
        <v>192.399</v>
      </c>
      <c r="H12" s="13">
        <v>191.43199999999999</v>
      </c>
      <c r="I12" s="13">
        <v>2</v>
      </c>
      <c r="J12" s="53">
        <f t="shared" si="21"/>
        <v>192.41900000000001</v>
      </c>
      <c r="K12" s="13">
        <f t="shared" si="22"/>
        <v>191.41200000000001</v>
      </c>
      <c r="L12" s="13">
        <f t="shared" si="23"/>
        <v>1.0069999999999999</v>
      </c>
      <c r="M12" s="13">
        <f t="shared" si="24"/>
        <v>0.503</v>
      </c>
      <c r="N12" s="53">
        <f t="shared" si="25"/>
        <v>192.922</v>
      </c>
      <c r="O12" s="13" t="s">
        <v>43</v>
      </c>
      <c r="P12" s="13">
        <f t="shared" si="9"/>
        <v>50.3</v>
      </c>
      <c r="R12" s="13">
        <f t="shared" si="10"/>
        <v>2.9</v>
      </c>
      <c r="S12" s="30">
        <f t="shared" si="11"/>
        <v>14587</v>
      </c>
      <c r="T12" s="30" t="str">
        <f t="shared" si="0"/>
        <v/>
      </c>
      <c r="U12" s="32">
        <f t="shared" si="1"/>
        <v>14587</v>
      </c>
      <c r="V12" s="34">
        <f t="shared" si="26"/>
        <v>1058129</v>
      </c>
      <c r="W12" s="13">
        <f t="shared" si="12"/>
        <v>29000</v>
      </c>
      <c r="X12" s="13">
        <f t="shared" si="13"/>
        <v>1</v>
      </c>
      <c r="AH12" s="13">
        <f t="shared" si="2"/>
        <v>1</v>
      </c>
      <c r="AI12" s="13">
        <f t="shared" si="3"/>
        <v>0</v>
      </c>
      <c r="AJ12" s="13">
        <f t="shared" si="14"/>
        <v>1</v>
      </c>
      <c r="AK12" s="13">
        <f t="shared" si="15"/>
        <v>0</v>
      </c>
      <c r="AL12" s="13">
        <f t="shared" si="16"/>
        <v>0</v>
      </c>
    </row>
    <row r="13" spans="1:38" ht="20.100000000000001" customHeight="1">
      <c r="A13" s="27">
        <v>9</v>
      </c>
      <c r="B13" s="13">
        <v>2</v>
      </c>
      <c r="C13" s="13" t="s">
        <v>88</v>
      </c>
      <c r="D13" s="13" t="s">
        <v>65</v>
      </c>
      <c r="E13" s="14" t="s">
        <v>98</v>
      </c>
      <c r="F13" s="55">
        <v>0.33333333333333331</v>
      </c>
      <c r="G13" s="13">
        <v>190.858</v>
      </c>
      <c r="H13" s="13">
        <v>191.76300000000001</v>
      </c>
      <c r="I13" s="13">
        <v>2</v>
      </c>
      <c r="J13" s="13">
        <f>ROUNDDOWN(G13-(I13/100),3)</f>
        <v>190.83799999999999</v>
      </c>
      <c r="K13" s="13">
        <f>ROUNDDOWN(H13+(I13/100),3)</f>
        <v>191.78299999999999</v>
      </c>
      <c r="L13" s="13">
        <f>ABS(ROUNDDOWN(J13-K13,3))</f>
        <v>0.94399999999999995</v>
      </c>
      <c r="M13" s="13">
        <f>ROUNDDOWN(L13*0.5,3)</f>
        <v>0.47199999999999998</v>
      </c>
      <c r="N13" s="13">
        <f>ROUNDDOWN(J13-M13,3)</f>
        <v>190.36600000000001</v>
      </c>
      <c r="O13" s="13" t="s">
        <v>43</v>
      </c>
      <c r="P13" s="13">
        <f t="shared" si="9"/>
        <v>47.2</v>
      </c>
      <c r="R13" s="13">
        <f t="shared" si="10"/>
        <v>3.1</v>
      </c>
      <c r="S13" s="30">
        <f t="shared" si="11"/>
        <v>14632</v>
      </c>
      <c r="T13" s="30" t="str">
        <f t="shared" si="0"/>
        <v/>
      </c>
      <c r="U13" s="32">
        <f t="shared" si="1"/>
        <v>14632</v>
      </c>
      <c r="V13" s="34">
        <f t="shared" si="26"/>
        <v>1072761</v>
      </c>
      <c r="W13" s="13">
        <f t="shared" si="12"/>
        <v>31000</v>
      </c>
      <c r="X13" s="13">
        <f t="shared" si="13"/>
        <v>1</v>
      </c>
      <c r="AH13" s="13">
        <f t="shared" si="2"/>
        <v>0</v>
      </c>
      <c r="AI13" s="13">
        <f t="shared" si="3"/>
        <v>1</v>
      </c>
      <c r="AJ13" s="13">
        <f t="shared" si="14"/>
        <v>1</v>
      </c>
      <c r="AK13" s="13">
        <f t="shared" si="15"/>
        <v>0</v>
      </c>
      <c r="AL13" s="13">
        <f t="shared" si="16"/>
        <v>0</v>
      </c>
    </row>
    <row r="14" spans="1:38" ht="20.100000000000001" customHeight="1" thickBot="1">
      <c r="A14" s="27">
        <v>10</v>
      </c>
      <c r="B14" s="13">
        <v>1</v>
      </c>
      <c r="C14" s="13" t="s">
        <v>89</v>
      </c>
      <c r="D14" s="13" t="s">
        <v>66</v>
      </c>
      <c r="E14" s="14" t="s">
        <v>99</v>
      </c>
      <c r="F14" s="55">
        <v>0.33333333333333331</v>
      </c>
      <c r="G14" s="13">
        <v>191.01499999999999</v>
      </c>
      <c r="H14" s="13">
        <v>189.80600000000001</v>
      </c>
      <c r="I14" s="13">
        <v>2</v>
      </c>
      <c r="J14" s="53">
        <f t="shared" ref="J14:J19" si="27">ROUNDDOWN(G14+(I14/100),3)</f>
        <v>191.035</v>
      </c>
      <c r="K14" s="13">
        <f t="shared" ref="K14:K19" si="28">ROUNDDOWN(H14-(I14/100),3)</f>
        <v>189.786</v>
      </c>
      <c r="L14" s="13">
        <f t="shared" ref="L14:L19" si="29">ABS(ROUNDDOWN(J14-K14,3))</f>
        <v>1.2490000000000001</v>
      </c>
      <c r="M14" s="13">
        <f t="shared" ref="M14:M19" si="30">ROUNDDOWN(L14*0.5,3)</f>
        <v>0.624</v>
      </c>
      <c r="N14" s="53">
        <f t="shared" ref="N14:N19" si="31">ROUNDDOWN(J14+M14,3)</f>
        <v>191.65899999999999</v>
      </c>
      <c r="O14" s="13" t="s">
        <v>43</v>
      </c>
      <c r="P14" s="13">
        <f t="shared" si="9"/>
        <v>62.4</v>
      </c>
      <c r="R14" s="13">
        <f t="shared" si="10"/>
        <v>2.4</v>
      </c>
      <c r="S14" s="30">
        <f t="shared" si="11"/>
        <v>14976</v>
      </c>
      <c r="T14" s="30" t="str">
        <f t="shared" si="0"/>
        <v/>
      </c>
      <c r="U14" s="32">
        <f t="shared" si="1"/>
        <v>14976</v>
      </c>
      <c r="V14" s="34">
        <f t="shared" si="26"/>
        <v>1087737</v>
      </c>
      <c r="W14" s="13">
        <f t="shared" si="12"/>
        <v>24000</v>
      </c>
      <c r="X14" s="13">
        <f>IF(P14&gt;1,1,0)</f>
        <v>1</v>
      </c>
      <c r="AC14" s="12" t="s">
        <v>61</v>
      </c>
      <c r="AD14" s="12" t="s">
        <v>187</v>
      </c>
      <c r="AH14" s="13">
        <f t="shared" si="2"/>
        <v>1</v>
      </c>
      <c r="AI14" s="13">
        <f t="shared" si="3"/>
        <v>0</v>
      </c>
      <c r="AJ14" s="13">
        <f t="shared" si="14"/>
        <v>1</v>
      </c>
      <c r="AK14" s="13">
        <f t="shared" si="15"/>
        <v>0</v>
      </c>
      <c r="AL14" s="13">
        <f t="shared" si="16"/>
        <v>0</v>
      </c>
    </row>
    <row r="15" spans="1:38" ht="20.100000000000001" customHeight="1" thickBot="1">
      <c r="A15" s="27">
        <v>11</v>
      </c>
      <c r="B15" s="13">
        <v>1</v>
      </c>
      <c r="C15" s="13" t="s">
        <v>88</v>
      </c>
      <c r="D15" s="13" t="s">
        <v>66</v>
      </c>
      <c r="E15" s="14" t="s">
        <v>100</v>
      </c>
      <c r="F15" s="55">
        <v>0.33333333333333331</v>
      </c>
      <c r="G15" s="13">
        <v>189.44200000000001</v>
      </c>
      <c r="H15" s="13">
        <v>187.93899999999999</v>
      </c>
      <c r="I15" s="13">
        <v>2</v>
      </c>
      <c r="J15" s="53">
        <f t="shared" si="27"/>
        <v>189.46199999999999</v>
      </c>
      <c r="K15" s="13">
        <f t="shared" si="28"/>
        <v>187.91900000000001</v>
      </c>
      <c r="L15" s="13">
        <f t="shared" si="29"/>
        <v>1.542</v>
      </c>
      <c r="M15" s="13">
        <f t="shared" si="30"/>
        <v>0.77100000000000002</v>
      </c>
      <c r="N15" s="53">
        <f t="shared" si="31"/>
        <v>190.233</v>
      </c>
      <c r="O15" s="13" t="s">
        <v>84</v>
      </c>
      <c r="Q15" s="13">
        <f t="shared" si="20"/>
        <v>154.19999999999999</v>
      </c>
      <c r="R15" s="13">
        <f t="shared" si="10"/>
        <v>1.9</v>
      </c>
      <c r="S15" s="30" t="str">
        <f t="shared" si="11"/>
        <v/>
      </c>
      <c r="T15" s="30">
        <f t="shared" si="0"/>
        <v>29298</v>
      </c>
      <c r="U15" s="32">
        <f t="shared" si="1"/>
        <v>-29298</v>
      </c>
      <c r="V15" s="34">
        <f t="shared" si="26"/>
        <v>1058439</v>
      </c>
      <c r="W15" s="13">
        <f t="shared" si="12"/>
        <v>19000</v>
      </c>
      <c r="X15" s="13">
        <f t="shared" si="13"/>
        <v>0</v>
      </c>
      <c r="AC15" s="62" t="s">
        <v>8</v>
      </c>
      <c r="AD15" s="63"/>
      <c r="AH15" s="13">
        <f t="shared" si="2"/>
        <v>1</v>
      </c>
      <c r="AI15" s="13">
        <f t="shared" si="3"/>
        <v>0</v>
      </c>
      <c r="AJ15" s="13">
        <f t="shared" si="14"/>
        <v>0</v>
      </c>
      <c r="AK15" s="13">
        <f t="shared" si="15"/>
        <v>1</v>
      </c>
      <c r="AL15" s="13">
        <f t="shared" si="16"/>
        <v>0</v>
      </c>
    </row>
    <row r="16" spans="1:38" ht="20.100000000000001" customHeight="1">
      <c r="A16" s="27">
        <v>12</v>
      </c>
      <c r="B16" s="13">
        <v>1</v>
      </c>
      <c r="C16" s="13" t="s">
        <v>89</v>
      </c>
      <c r="D16" s="13" t="s">
        <v>66</v>
      </c>
      <c r="E16" s="14" t="s">
        <v>101</v>
      </c>
      <c r="F16" s="55">
        <v>0.66666666666666663</v>
      </c>
      <c r="G16" s="13">
        <v>185.221</v>
      </c>
      <c r="H16" s="13">
        <v>184.13200000000001</v>
      </c>
      <c r="I16" s="13">
        <v>2</v>
      </c>
      <c r="J16" s="53">
        <f t="shared" si="27"/>
        <v>185.24100000000001</v>
      </c>
      <c r="K16" s="13">
        <f t="shared" si="28"/>
        <v>184.11199999999999</v>
      </c>
      <c r="L16" s="13">
        <f t="shared" si="29"/>
        <v>1.129</v>
      </c>
      <c r="M16" s="13">
        <f t="shared" si="30"/>
        <v>0.56399999999999995</v>
      </c>
      <c r="N16" s="53">
        <f t="shared" si="31"/>
        <v>185.80500000000001</v>
      </c>
      <c r="O16" s="13" t="s">
        <v>43</v>
      </c>
      <c r="P16" s="13">
        <f t="shared" si="9"/>
        <v>56.4</v>
      </c>
      <c r="R16" s="13">
        <f t="shared" si="10"/>
        <v>2.6</v>
      </c>
      <c r="S16" s="30">
        <f t="shared" si="11"/>
        <v>14664</v>
      </c>
      <c r="T16" s="30" t="str">
        <f t="shared" si="0"/>
        <v/>
      </c>
      <c r="U16" s="32">
        <f t="shared" si="1"/>
        <v>14664</v>
      </c>
      <c r="V16" s="34">
        <f t="shared" si="26"/>
        <v>1073103</v>
      </c>
      <c r="W16" s="13">
        <f t="shared" si="12"/>
        <v>26000</v>
      </c>
      <c r="X16" s="13">
        <f t="shared" si="13"/>
        <v>1</v>
      </c>
      <c r="AC16" s="2" t="s">
        <v>9</v>
      </c>
      <c r="AD16" s="5" t="s">
        <v>189</v>
      </c>
      <c r="AH16" s="13">
        <f t="shared" si="2"/>
        <v>1</v>
      </c>
      <c r="AI16" s="13">
        <f t="shared" si="3"/>
        <v>0</v>
      </c>
      <c r="AJ16" s="13">
        <f t="shared" si="14"/>
        <v>1</v>
      </c>
      <c r="AK16" s="13">
        <f t="shared" si="15"/>
        <v>0</v>
      </c>
      <c r="AL16" s="13">
        <f t="shared" si="16"/>
        <v>0</v>
      </c>
    </row>
    <row r="17" spans="1:38" ht="20.100000000000001" customHeight="1">
      <c r="A17" s="27">
        <v>13</v>
      </c>
      <c r="B17" s="13">
        <v>1</v>
      </c>
      <c r="C17" s="13" t="s">
        <v>88</v>
      </c>
      <c r="D17" s="13" t="s">
        <v>66</v>
      </c>
      <c r="E17" s="14" t="s">
        <v>102</v>
      </c>
      <c r="F17" s="55">
        <v>0.5</v>
      </c>
      <c r="G17" s="13">
        <v>182.114</v>
      </c>
      <c r="H17" s="13">
        <v>180.97399999999999</v>
      </c>
      <c r="I17" s="13">
        <v>2</v>
      </c>
      <c r="J17" s="53">
        <f t="shared" si="27"/>
        <v>182.13399999999999</v>
      </c>
      <c r="K17" s="13">
        <f t="shared" si="28"/>
        <v>180.95400000000001</v>
      </c>
      <c r="L17" s="13">
        <f t="shared" si="29"/>
        <v>1.179</v>
      </c>
      <c r="M17" s="13">
        <f t="shared" si="30"/>
        <v>0.58899999999999997</v>
      </c>
      <c r="N17" s="53">
        <f t="shared" si="31"/>
        <v>182.72300000000001</v>
      </c>
      <c r="O17" s="13" t="s">
        <v>43</v>
      </c>
      <c r="P17" s="13">
        <f t="shared" si="9"/>
        <v>58.9</v>
      </c>
      <c r="R17" s="13">
        <f t="shared" si="10"/>
        <v>2.5</v>
      </c>
      <c r="S17" s="30">
        <f t="shared" si="11"/>
        <v>14725</v>
      </c>
      <c r="T17" s="30" t="str">
        <f t="shared" si="0"/>
        <v/>
      </c>
      <c r="U17" s="32">
        <f t="shared" si="1"/>
        <v>14725</v>
      </c>
      <c r="V17" s="34">
        <f t="shared" si="26"/>
        <v>1087828</v>
      </c>
      <c r="W17" s="13">
        <f t="shared" si="12"/>
        <v>25000</v>
      </c>
      <c r="X17" s="13">
        <f t="shared" si="13"/>
        <v>1</v>
      </c>
      <c r="AC17" s="3" t="s">
        <v>10</v>
      </c>
      <c r="AD17" s="6">
        <f>AH111</f>
        <v>67</v>
      </c>
      <c r="AH17" s="13">
        <f t="shared" si="2"/>
        <v>1</v>
      </c>
      <c r="AI17" s="13">
        <f t="shared" si="3"/>
        <v>0</v>
      </c>
      <c r="AJ17" s="13">
        <f t="shared" si="14"/>
        <v>1</v>
      </c>
      <c r="AK17" s="13">
        <f t="shared" si="15"/>
        <v>0</v>
      </c>
      <c r="AL17" s="13">
        <f t="shared" si="16"/>
        <v>0</v>
      </c>
    </row>
    <row r="18" spans="1:38" ht="20.100000000000001" customHeight="1">
      <c r="A18" s="27">
        <v>14</v>
      </c>
      <c r="B18" s="13">
        <v>1</v>
      </c>
      <c r="C18" s="13" t="s">
        <v>88</v>
      </c>
      <c r="D18" s="13" t="s">
        <v>66</v>
      </c>
      <c r="E18" s="14" t="s">
        <v>103</v>
      </c>
      <c r="F18" s="55">
        <v>0.33333333333333331</v>
      </c>
      <c r="G18" s="13">
        <v>179.33199999999999</v>
      </c>
      <c r="H18" s="13">
        <v>178.452</v>
      </c>
      <c r="I18" s="13">
        <v>2</v>
      </c>
      <c r="J18" s="53">
        <f t="shared" si="27"/>
        <v>179.352</v>
      </c>
      <c r="K18" s="13">
        <f t="shared" si="28"/>
        <v>178.43199999999999</v>
      </c>
      <c r="L18" s="13">
        <f t="shared" si="29"/>
        <v>0.92</v>
      </c>
      <c r="M18" s="13">
        <f t="shared" si="30"/>
        <v>0.46</v>
      </c>
      <c r="N18" s="53">
        <f t="shared" si="31"/>
        <v>179.81200000000001</v>
      </c>
      <c r="O18" s="13" t="s">
        <v>43</v>
      </c>
      <c r="P18" s="13">
        <f t="shared" si="9"/>
        <v>46</v>
      </c>
      <c r="R18" s="13">
        <f t="shared" si="10"/>
        <v>3.2</v>
      </c>
      <c r="S18" s="30">
        <f t="shared" si="11"/>
        <v>14720</v>
      </c>
      <c r="T18" s="30" t="str">
        <f t="shared" si="0"/>
        <v/>
      </c>
      <c r="U18" s="32">
        <f t="shared" si="1"/>
        <v>14720</v>
      </c>
      <c r="V18" s="34">
        <f t="shared" si="26"/>
        <v>1102548</v>
      </c>
      <c r="W18" s="13">
        <f t="shared" si="12"/>
        <v>32000</v>
      </c>
      <c r="X18" s="13">
        <f t="shared" si="13"/>
        <v>1</v>
      </c>
      <c r="AC18" s="3" t="s">
        <v>11</v>
      </c>
      <c r="AD18" s="6">
        <f>AI111</f>
        <v>36</v>
      </c>
      <c r="AH18" s="13">
        <f t="shared" si="2"/>
        <v>1</v>
      </c>
      <c r="AI18" s="13">
        <f t="shared" si="3"/>
        <v>0</v>
      </c>
      <c r="AJ18" s="13">
        <f t="shared" si="14"/>
        <v>1</v>
      </c>
      <c r="AK18" s="13">
        <f t="shared" si="15"/>
        <v>0</v>
      </c>
      <c r="AL18" s="13">
        <f t="shared" si="16"/>
        <v>0</v>
      </c>
    </row>
    <row r="19" spans="1:38" ht="20.100000000000001" customHeight="1">
      <c r="A19" s="27">
        <v>15</v>
      </c>
      <c r="B19" s="13">
        <v>5</v>
      </c>
      <c r="C19" s="13" t="s">
        <v>88</v>
      </c>
      <c r="D19" s="13" t="s">
        <v>66</v>
      </c>
      <c r="E19" s="14" t="s">
        <v>104</v>
      </c>
      <c r="F19" s="55">
        <v>0.5</v>
      </c>
      <c r="G19" s="13">
        <v>176.261</v>
      </c>
      <c r="H19" s="13">
        <v>174.899</v>
      </c>
      <c r="I19" s="13">
        <v>2</v>
      </c>
      <c r="J19" s="53">
        <f t="shared" si="27"/>
        <v>176.28100000000001</v>
      </c>
      <c r="K19" s="13">
        <f t="shared" si="28"/>
        <v>174.87899999999999</v>
      </c>
      <c r="L19" s="13">
        <f t="shared" si="29"/>
        <v>1.4019999999999999</v>
      </c>
      <c r="M19" s="13">
        <f t="shared" si="30"/>
        <v>0.70099999999999996</v>
      </c>
      <c r="N19" s="53">
        <f t="shared" si="31"/>
        <v>176.982</v>
      </c>
      <c r="O19" s="13" t="s">
        <v>43</v>
      </c>
      <c r="P19" s="13">
        <f t="shared" si="9"/>
        <v>70.099999999999994</v>
      </c>
      <c r="R19" s="13">
        <f t="shared" si="10"/>
        <v>2.1</v>
      </c>
      <c r="S19" s="30">
        <f t="shared" si="11"/>
        <v>14721</v>
      </c>
      <c r="T19" s="30" t="str">
        <f t="shared" si="0"/>
        <v/>
      </c>
      <c r="U19" s="32">
        <f t="shared" si="1"/>
        <v>14721</v>
      </c>
      <c r="V19" s="34">
        <f t="shared" si="26"/>
        <v>1117269</v>
      </c>
      <c r="W19" s="13">
        <f t="shared" si="12"/>
        <v>21000</v>
      </c>
      <c r="X19" s="13">
        <f t="shared" si="13"/>
        <v>1</v>
      </c>
      <c r="AC19" s="3" t="s">
        <v>12</v>
      </c>
      <c r="AD19" s="6">
        <f>SUM(AD17:AD18)</f>
        <v>103</v>
      </c>
      <c r="AH19" s="13">
        <f t="shared" si="2"/>
        <v>1</v>
      </c>
      <c r="AI19" s="13">
        <f t="shared" si="3"/>
        <v>0</v>
      </c>
      <c r="AJ19" s="13">
        <f t="shared" si="14"/>
        <v>1</v>
      </c>
      <c r="AK19" s="13">
        <f t="shared" si="15"/>
        <v>0</v>
      </c>
      <c r="AL19" s="13">
        <f t="shared" si="16"/>
        <v>0</v>
      </c>
    </row>
    <row r="20" spans="1:38" ht="20.100000000000001" customHeight="1">
      <c r="A20" s="27">
        <v>16</v>
      </c>
      <c r="B20" s="13">
        <v>5</v>
      </c>
      <c r="C20" s="13" t="s">
        <v>88</v>
      </c>
      <c r="D20" s="13" t="s">
        <v>65</v>
      </c>
      <c r="E20" s="14" t="s">
        <v>105</v>
      </c>
      <c r="F20" s="55">
        <v>0.33333333333333331</v>
      </c>
      <c r="G20" s="13">
        <v>177.56100000000001</v>
      </c>
      <c r="H20" s="13">
        <v>178.863</v>
      </c>
      <c r="I20" s="13">
        <v>2</v>
      </c>
      <c r="J20" s="13">
        <f>ROUNDDOWN(G20-(I20/100),3)</f>
        <v>177.541</v>
      </c>
      <c r="K20" s="13">
        <f>ROUNDDOWN(H20+(I20/100),3)</f>
        <v>178.88300000000001</v>
      </c>
      <c r="L20" s="13">
        <f>ABS(ROUNDDOWN(J20-K20,3))</f>
        <v>1.3420000000000001</v>
      </c>
      <c r="M20" s="13">
        <f>ROUNDDOWN(L20*0.5,3)</f>
        <v>0.67100000000000004</v>
      </c>
      <c r="N20" s="13">
        <f>ROUNDDOWN(J20-M20,3)</f>
        <v>176.87</v>
      </c>
      <c r="O20" s="13" t="s">
        <v>43</v>
      </c>
      <c r="P20" s="13">
        <f t="shared" si="9"/>
        <v>67.099999999999994</v>
      </c>
      <c r="R20" s="13">
        <f t="shared" si="10"/>
        <v>2.2000000000000002</v>
      </c>
      <c r="S20" s="30">
        <f t="shared" si="11"/>
        <v>14762</v>
      </c>
      <c r="T20" s="30" t="str">
        <f t="shared" si="0"/>
        <v/>
      </c>
      <c r="U20" s="32">
        <f t="shared" si="1"/>
        <v>14762</v>
      </c>
      <c r="V20" s="34">
        <f t="shared" si="26"/>
        <v>1132031</v>
      </c>
      <c r="W20" s="13">
        <f t="shared" si="12"/>
        <v>22000</v>
      </c>
      <c r="X20" s="13">
        <f t="shared" si="13"/>
        <v>1</v>
      </c>
      <c r="AC20" s="3" t="s">
        <v>13</v>
      </c>
      <c r="AD20" s="6">
        <f>AJ111</f>
        <v>75</v>
      </c>
      <c r="AH20" s="13">
        <f t="shared" si="2"/>
        <v>0</v>
      </c>
      <c r="AI20" s="13">
        <f t="shared" si="3"/>
        <v>1</v>
      </c>
      <c r="AJ20" s="13">
        <f t="shared" si="14"/>
        <v>1</v>
      </c>
      <c r="AK20" s="13">
        <f t="shared" si="15"/>
        <v>0</v>
      </c>
      <c r="AL20" s="13">
        <f t="shared" si="16"/>
        <v>0</v>
      </c>
    </row>
    <row r="21" spans="1:38" ht="20.100000000000001" customHeight="1">
      <c r="A21" s="27">
        <v>17</v>
      </c>
      <c r="B21" s="13">
        <v>1</v>
      </c>
      <c r="C21" s="13" t="s">
        <v>88</v>
      </c>
      <c r="D21" s="13" t="s">
        <v>66</v>
      </c>
      <c r="E21" s="14" t="s">
        <v>106</v>
      </c>
      <c r="F21" s="55">
        <v>0.33333333333333331</v>
      </c>
      <c r="G21" s="13">
        <v>178.71100000000001</v>
      </c>
      <c r="H21" s="13">
        <v>177.69499999999999</v>
      </c>
      <c r="I21" s="13">
        <v>2</v>
      </c>
      <c r="J21" s="53">
        <f t="shared" ref="J21:J30" si="32">ROUNDDOWN(G21+(I21/100),3)</f>
        <v>178.73099999999999</v>
      </c>
      <c r="K21" s="13">
        <f t="shared" ref="K21:K30" si="33">ROUNDDOWN(H21-(I21/100),3)</f>
        <v>177.67500000000001</v>
      </c>
      <c r="L21" s="13">
        <f t="shared" ref="L21:L52" si="34">ABS(ROUNDDOWN(J21-K21,3))</f>
        <v>1.0549999999999999</v>
      </c>
      <c r="M21" s="13">
        <f t="shared" ref="M21:M52" si="35">ROUNDDOWN(L21*0.5,3)</f>
        <v>0.52700000000000002</v>
      </c>
      <c r="N21" s="53">
        <f t="shared" ref="N21:N30" si="36">ROUNDDOWN(J21+M21,3)</f>
        <v>179.25800000000001</v>
      </c>
      <c r="O21" s="13" t="s">
        <v>43</v>
      </c>
      <c r="P21" s="13">
        <f t="shared" si="9"/>
        <v>52.7</v>
      </c>
      <c r="R21" s="13">
        <f t="shared" si="10"/>
        <v>2.8</v>
      </c>
      <c r="S21" s="30">
        <f t="shared" si="11"/>
        <v>14756</v>
      </c>
      <c r="T21" s="30" t="str">
        <f t="shared" si="0"/>
        <v/>
      </c>
      <c r="U21" s="32">
        <f t="shared" si="1"/>
        <v>14756</v>
      </c>
      <c r="V21" s="34">
        <f t="shared" si="26"/>
        <v>1146787</v>
      </c>
      <c r="W21" s="13">
        <f t="shared" si="12"/>
        <v>28000</v>
      </c>
      <c r="X21" s="13">
        <f t="shared" si="13"/>
        <v>1</v>
      </c>
      <c r="AC21" s="3" t="s">
        <v>14</v>
      </c>
      <c r="AD21" s="7">
        <f>AK111</f>
        <v>19</v>
      </c>
      <c r="AH21" s="13">
        <f t="shared" si="2"/>
        <v>1</v>
      </c>
      <c r="AI21" s="13">
        <f t="shared" si="3"/>
        <v>0</v>
      </c>
      <c r="AJ21" s="13">
        <f t="shared" si="14"/>
        <v>1</v>
      </c>
      <c r="AK21" s="13">
        <f t="shared" si="15"/>
        <v>0</v>
      </c>
      <c r="AL21" s="13">
        <f t="shared" si="16"/>
        <v>0</v>
      </c>
    </row>
    <row r="22" spans="1:38" ht="20.100000000000001" customHeight="1">
      <c r="A22" s="27">
        <v>18</v>
      </c>
      <c r="B22" s="13">
        <v>1</v>
      </c>
      <c r="C22" s="13" t="s">
        <v>88</v>
      </c>
      <c r="D22" s="13" t="s">
        <v>66</v>
      </c>
      <c r="E22" s="14" t="s">
        <v>107</v>
      </c>
      <c r="F22" s="55">
        <v>0.5</v>
      </c>
      <c r="G22" s="13">
        <v>179.01400000000001</v>
      </c>
      <c r="H22" s="13">
        <v>178.096</v>
      </c>
      <c r="I22" s="13">
        <v>2</v>
      </c>
      <c r="J22" s="53">
        <f t="shared" si="32"/>
        <v>179.03399999999999</v>
      </c>
      <c r="K22" s="13">
        <f t="shared" si="33"/>
        <v>178.07599999999999</v>
      </c>
      <c r="L22" s="13">
        <f t="shared" si="34"/>
        <v>0.95699999999999996</v>
      </c>
      <c r="M22" s="13">
        <f t="shared" si="35"/>
        <v>0.47799999999999998</v>
      </c>
      <c r="N22" s="53">
        <f t="shared" si="36"/>
        <v>179.512</v>
      </c>
      <c r="O22" s="13" t="s">
        <v>84</v>
      </c>
      <c r="Q22" s="13">
        <f t="shared" si="20"/>
        <v>95.7</v>
      </c>
      <c r="R22" s="13">
        <f t="shared" si="10"/>
        <v>3.1</v>
      </c>
      <c r="S22" s="30" t="str">
        <f t="shared" si="11"/>
        <v/>
      </c>
      <c r="T22" s="30">
        <f t="shared" si="0"/>
        <v>29667</v>
      </c>
      <c r="U22" s="32">
        <f t="shared" si="1"/>
        <v>-29667</v>
      </c>
      <c r="V22" s="34">
        <f t="shared" si="26"/>
        <v>1117120</v>
      </c>
      <c r="W22" s="13">
        <f t="shared" si="12"/>
        <v>31000</v>
      </c>
      <c r="X22" s="13">
        <f t="shared" si="13"/>
        <v>0</v>
      </c>
      <c r="AC22" s="3" t="s">
        <v>15</v>
      </c>
      <c r="AD22" s="6" t="s">
        <v>72</v>
      </c>
      <c r="AH22" s="13">
        <f t="shared" si="2"/>
        <v>1</v>
      </c>
      <c r="AI22" s="13">
        <f t="shared" si="3"/>
        <v>0</v>
      </c>
      <c r="AJ22" s="13">
        <f t="shared" si="14"/>
        <v>0</v>
      </c>
      <c r="AK22" s="13">
        <f t="shared" si="15"/>
        <v>1</v>
      </c>
      <c r="AL22" s="13">
        <f t="shared" si="16"/>
        <v>0</v>
      </c>
    </row>
    <row r="23" spans="1:38" ht="20.100000000000001" customHeight="1">
      <c r="A23" s="27">
        <v>19</v>
      </c>
      <c r="B23" s="13">
        <v>5</v>
      </c>
      <c r="C23" s="13" t="s">
        <v>88</v>
      </c>
      <c r="D23" s="13" t="s">
        <v>66</v>
      </c>
      <c r="E23" s="14" t="s">
        <v>108</v>
      </c>
      <c r="F23" s="55">
        <v>0.5</v>
      </c>
      <c r="G23" s="13">
        <v>177.5</v>
      </c>
      <c r="H23" s="13">
        <v>176.76400000000001</v>
      </c>
      <c r="I23" s="13">
        <v>2</v>
      </c>
      <c r="J23" s="53">
        <f t="shared" si="32"/>
        <v>177.52</v>
      </c>
      <c r="K23" s="13">
        <f t="shared" si="33"/>
        <v>176.744</v>
      </c>
      <c r="L23" s="13">
        <f t="shared" si="34"/>
        <v>0.77600000000000002</v>
      </c>
      <c r="M23" s="13">
        <f t="shared" si="35"/>
        <v>0.38800000000000001</v>
      </c>
      <c r="N23" s="53">
        <f t="shared" si="36"/>
        <v>177.90799999999999</v>
      </c>
      <c r="O23" s="13" t="s">
        <v>43</v>
      </c>
      <c r="P23" s="13">
        <f t="shared" si="9"/>
        <v>38.799999999999997</v>
      </c>
      <c r="R23" s="13">
        <f t="shared" si="10"/>
        <v>3.8</v>
      </c>
      <c r="S23" s="30">
        <f t="shared" si="11"/>
        <v>14744</v>
      </c>
      <c r="T23" s="30" t="str">
        <f t="shared" si="0"/>
        <v/>
      </c>
      <c r="U23" s="32">
        <f t="shared" si="1"/>
        <v>14744</v>
      </c>
      <c r="V23" s="34">
        <f t="shared" si="26"/>
        <v>1131864</v>
      </c>
      <c r="W23" s="13">
        <f t="shared" si="12"/>
        <v>38000</v>
      </c>
      <c r="X23" s="13">
        <f t="shared" si="13"/>
        <v>1</v>
      </c>
      <c r="AC23" s="8" t="s">
        <v>73</v>
      </c>
      <c r="AD23" s="9">
        <f>AL111</f>
        <v>9</v>
      </c>
      <c r="AH23" s="13">
        <f t="shared" si="2"/>
        <v>1</v>
      </c>
      <c r="AI23" s="13">
        <f t="shared" si="3"/>
        <v>0</v>
      </c>
      <c r="AJ23" s="13">
        <f t="shared" si="14"/>
        <v>1</v>
      </c>
      <c r="AK23" s="13">
        <f t="shared" si="15"/>
        <v>0</v>
      </c>
      <c r="AL23" s="13">
        <f t="shared" si="16"/>
        <v>0</v>
      </c>
    </row>
    <row r="24" spans="1:38" ht="20.100000000000001" customHeight="1">
      <c r="A24" s="27">
        <v>20</v>
      </c>
      <c r="B24" s="13">
        <v>5</v>
      </c>
      <c r="C24" s="13" t="s">
        <v>88</v>
      </c>
      <c r="D24" s="13" t="s">
        <v>66</v>
      </c>
      <c r="E24" s="14" t="s">
        <v>109</v>
      </c>
      <c r="F24" s="55">
        <v>0.83333333333333337</v>
      </c>
      <c r="G24" s="13">
        <v>177.55799999999999</v>
      </c>
      <c r="H24" s="13">
        <v>177.19200000000001</v>
      </c>
      <c r="I24" s="13">
        <v>2</v>
      </c>
      <c r="J24" s="53">
        <f t="shared" si="32"/>
        <v>177.578</v>
      </c>
      <c r="K24" s="13">
        <f t="shared" si="33"/>
        <v>177.172</v>
      </c>
      <c r="L24" s="13">
        <f t="shared" si="34"/>
        <v>0.40600000000000003</v>
      </c>
      <c r="M24" s="13">
        <f t="shared" si="35"/>
        <v>0.20300000000000001</v>
      </c>
      <c r="N24" s="53">
        <f t="shared" si="36"/>
        <v>177.78100000000001</v>
      </c>
      <c r="O24" s="13" t="s">
        <v>84</v>
      </c>
      <c r="Q24" s="13">
        <f t="shared" si="20"/>
        <v>40.6</v>
      </c>
      <c r="R24" s="13">
        <f t="shared" si="10"/>
        <v>7.3</v>
      </c>
      <c r="S24" s="30" t="str">
        <f t="shared" si="11"/>
        <v/>
      </c>
      <c r="T24" s="30">
        <f t="shared" si="0"/>
        <v>29638</v>
      </c>
      <c r="U24" s="32">
        <f t="shared" si="1"/>
        <v>-29638</v>
      </c>
      <c r="V24" s="34">
        <f t="shared" si="26"/>
        <v>1102226</v>
      </c>
      <c r="W24" s="13">
        <f t="shared" si="12"/>
        <v>73000</v>
      </c>
      <c r="X24" s="13">
        <f t="shared" si="13"/>
        <v>0</v>
      </c>
      <c r="AC24" s="3" t="s">
        <v>16</v>
      </c>
      <c r="AD24" s="47">
        <f>S113</f>
        <v>1108889</v>
      </c>
      <c r="AH24" s="13">
        <f t="shared" si="2"/>
        <v>1</v>
      </c>
      <c r="AI24" s="13">
        <f t="shared" si="3"/>
        <v>0</v>
      </c>
      <c r="AJ24" s="13">
        <f t="shared" si="14"/>
        <v>0</v>
      </c>
      <c r="AK24" s="13">
        <f t="shared" si="15"/>
        <v>1</v>
      </c>
      <c r="AL24" s="13">
        <f t="shared" si="16"/>
        <v>0</v>
      </c>
    </row>
    <row r="25" spans="1:38" ht="20.100000000000001" customHeight="1">
      <c r="A25" s="27">
        <v>21</v>
      </c>
      <c r="B25" s="13">
        <v>5</v>
      </c>
      <c r="C25" s="13" t="s">
        <v>88</v>
      </c>
      <c r="D25" s="13" t="s">
        <v>66</v>
      </c>
      <c r="E25" s="14" t="s">
        <v>110</v>
      </c>
      <c r="F25" s="55">
        <v>0.33333333333333331</v>
      </c>
      <c r="G25" s="13">
        <v>177.95500000000001</v>
      </c>
      <c r="H25" s="13">
        <v>176.67</v>
      </c>
      <c r="I25" s="13">
        <v>2</v>
      </c>
      <c r="J25" s="53">
        <f t="shared" si="32"/>
        <v>177.97499999999999</v>
      </c>
      <c r="K25" s="13">
        <f t="shared" si="33"/>
        <v>176.65</v>
      </c>
      <c r="L25" s="13">
        <f t="shared" si="34"/>
        <v>1.3240000000000001</v>
      </c>
      <c r="M25" s="13">
        <f t="shared" si="35"/>
        <v>0.66200000000000003</v>
      </c>
      <c r="N25" s="53">
        <f t="shared" si="36"/>
        <v>178.637</v>
      </c>
      <c r="O25" s="13" t="s">
        <v>84</v>
      </c>
      <c r="Q25" s="13">
        <f t="shared" si="20"/>
        <v>132.4</v>
      </c>
      <c r="R25" s="13">
        <f t="shared" si="10"/>
        <v>2.2000000000000002</v>
      </c>
      <c r="S25" s="30" t="str">
        <f t="shared" si="11"/>
        <v/>
      </c>
      <c r="T25" s="30">
        <f t="shared" si="0"/>
        <v>29128</v>
      </c>
      <c r="U25" s="32">
        <f t="shared" si="1"/>
        <v>-29128</v>
      </c>
      <c r="V25" s="34">
        <f t="shared" si="26"/>
        <v>1073098</v>
      </c>
      <c r="W25" s="13">
        <f t="shared" si="12"/>
        <v>22000</v>
      </c>
      <c r="X25" s="13">
        <f t="shared" si="13"/>
        <v>0</v>
      </c>
      <c r="AC25" s="3" t="s">
        <v>17</v>
      </c>
      <c r="AD25" s="48">
        <f>T113</f>
        <v>562329</v>
      </c>
      <c r="AH25" s="13">
        <f t="shared" si="2"/>
        <v>1</v>
      </c>
      <c r="AI25" s="13">
        <f t="shared" si="3"/>
        <v>0</v>
      </c>
      <c r="AJ25" s="13">
        <f t="shared" si="14"/>
        <v>0</v>
      </c>
      <c r="AK25" s="13">
        <f t="shared" si="15"/>
        <v>1</v>
      </c>
      <c r="AL25" s="13">
        <f t="shared" si="16"/>
        <v>0</v>
      </c>
    </row>
    <row r="26" spans="1:38" ht="20.100000000000001" customHeight="1">
      <c r="A26" s="27">
        <v>22</v>
      </c>
      <c r="B26" s="13">
        <v>5</v>
      </c>
      <c r="C26" s="13" t="s">
        <v>88</v>
      </c>
      <c r="D26" s="13" t="s">
        <v>66</v>
      </c>
      <c r="E26" s="14" t="s">
        <v>111</v>
      </c>
      <c r="F26" s="55">
        <v>0.5</v>
      </c>
      <c r="G26" s="13">
        <v>177.92400000000001</v>
      </c>
      <c r="H26" s="13">
        <v>176.68700000000001</v>
      </c>
      <c r="I26" s="13">
        <v>2</v>
      </c>
      <c r="J26" s="53">
        <f t="shared" si="32"/>
        <v>177.94399999999999</v>
      </c>
      <c r="K26" s="13">
        <f t="shared" si="33"/>
        <v>176.667</v>
      </c>
      <c r="L26" s="13">
        <f t="shared" si="34"/>
        <v>1.276</v>
      </c>
      <c r="M26" s="13">
        <f t="shared" si="35"/>
        <v>0.63800000000000001</v>
      </c>
      <c r="N26" s="53">
        <f t="shared" si="36"/>
        <v>178.58199999999999</v>
      </c>
      <c r="O26" s="13" t="s">
        <v>85</v>
      </c>
      <c r="R26" s="13">
        <f t="shared" si="10"/>
        <v>2.2999999999999998</v>
      </c>
      <c r="S26" s="30" t="str">
        <f t="shared" si="11"/>
        <v/>
      </c>
      <c r="T26" s="30" t="str">
        <f t="shared" si="0"/>
        <v/>
      </c>
      <c r="U26" s="32">
        <v>0</v>
      </c>
      <c r="V26" s="34">
        <f t="shared" si="26"/>
        <v>1073098</v>
      </c>
      <c r="W26" s="13">
        <f t="shared" si="12"/>
        <v>23000</v>
      </c>
      <c r="X26" s="13">
        <f t="shared" si="13"/>
        <v>0</v>
      </c>
      <c r="AC26" s="3" t="s">
        <v>18</v>
      </c>
      <c r="AD26" s="47">
        <f>AD24-AD25</f>
        <v>546560</v>
      </c>
      <c r="AH26" s="13">
        <f t="shared" si="2"/>
        <v>1</v>
      </c>
      <c r="AI26" s="13">
        <f t="shared" si="3"/>
        <v>0</v>
      </c>
      <c r="AJ26" s="13">
        <f t="shared" si="14"/>
        <v>0</v>
      </c>
      <c r="AK26" s="13">
        <f t="shared" si="15"/>
        <v>0</v>
      </c>
      <c r="AL26" s="13">
        <f t="shared" si="16"/>
        <v>1</v>
      </c>
    </row>
    <row r="27" spans="1:38" ht="20.100000000000001" customHeight="1">
      <c r="A27" s="27">
        <v>23</v>
      </c>
      <c r="B27" s="13">
        <v>5</v>
      </c>
      <c r="C27" s="13" t="s">
        <v>89</v>
      </c>
      <c r="D27" s="13" t="s">
        <v>66</v>
      </c>
      <c r="E27" s="14" t="s">
        <v>112</v>
      </c>
      <c r="F27" s="55">
        <v>0.33333333333333331</v>
      </c>
      <c r="G27" s="13">
        <v>177.298</v>
      </c>
      <c r="H27" s="13">
        <v>176.471</v>
      </c>
      <c r="I27" s="13">
        <v>2</v>
      </c>
      <c r="J27" s="53">
        <f t="shared" si="32"/>
        <v>177.31800000000001</v>
      </c>
      <c r="K27" s="13">
        <f t="shared" si="33"/>
        <v>176.45099999999999</v>
      </c>
      <c r="L27" s="13">
        <f t="shared" si="34"/>
        <v>0.86699999999999999</v>
      </c>
      <c r="M27" s="13">
        <f t="shared" si="35"/>
        <v>0.433</v>
      </c>
      <c r="N27" s="53">
        <f t="shared" si="36"/>
        <v>177.751</v>
      </c>
      <c r="O27" s="13" t="s">
        <v>43</v>
      </c>
      <c r="P27" s="13">
        <f t="shared" si="9"/>
        <v>43.3</v>
      </c>
      <c r="R27" s="13">
        <f t="shared" si="10"/>
        <v>3.4</v>
      </c>
      <c r="S27" s="30">
        <f t="shared" si="11"/>
        <v>14722</v>
      </c>
      <c r="T27" s="30" t="str">
        <f t="shared" si="0"/>
        <v/>
      </c>
      <c r="U27" s="32">
        <f t="shared" si="1"/>
        <v>14722</v>
      </c>
      <c r="V27" s="34">
        <f t="shared" si="26"/>
        <v>1087820</v>
      </c>
      <c r="W27" s="13">
        <f t="shared" si="12"/>
        <v>34000</v>
      </c>
      <c r="X27" s="13">
        <f t="shared" si="13"/>
        <v>1</v>
      </c>
      <c r="AC27" s="3" t="s">
        <v>1</v>
      </c>
      <c r="AD27" s="52">
        <f>ROUNDDOWN(AD24/AD17,3)</f>
        <v>16550.581999999999</v>
      </c>
      <c r="AH27" s="13">
        <f t="shared" si="2"/>
        <v>1</v>
      </c>
      <c r="AI27" s="13">
        <f t="shared" si="3"/>
        <v>0</v>
      </c>
      <c r="AJ27" s="13">
        <f t="shared" si="14"/>
        <v>1</v>
      </c>
      <c r="AK27" s="13">
        <f t="shared" si="15"/>
        <v>0</v>
      </c>
      <c r="AL27" s="13">
        <f t="shared" si="16"/>
        <v>0</v>
      </c>
    </row>
    <row r="28" spans="1:38" ht="20.100000000000001" customHeight="1">
      <c r="A28" s="27">
        <v>24</v>
      </c>
      <c r="B28" s="13">
        <v>5</v>
      </c>
      <c r="C28" s="13" t="s">
        <v>88</v>
      </c>
      <c r="D28" s="13" t="s">
        <v>66</v>
      </c>
      <c r="E28" s="14" t="s">
        <v>113</v>
      </c>
      <c r="F28" s="55">
        <v>0.33333333333333331</v>
      </c>
      <c r="G28" s="13">
        <v>178.339</v>
      </c>
      <c r="H28" s="13">
        <v>177.93100000000001</v>
      </c>
      <c r="I28" s="13">
        <v>2</v>
      </c>
      <c r="J28" s="53">
        <f t="shared" si="32"/>
        <v>178.35900000000001</v>
      </c>
      <c r="K28" s="13">
        <f t="shared" si="33"/>
        <v>177.911</v>
      </c>
      <c r="L28" s="13">
        <f t="shared" si="34"/>
        <v>0.44800000000000001</v>
      </c>
      <c r="M28" s="13">
        <f t="shared" si="35"/>
        <v>0.224</v>
      </c>
      <c r="N28" s="53">
        <f t="shared" si="36"/>
        <v>178.583</v>
      </c>
      <c r="O28" s="13" t="s">
        <v>43</v>
      </c>
      <c r="P28" s="13">
        <f t="shared" si="9"/>
        <v>22.4</v>
      </c>
      <c r="R28" s="13">
        <f t="shared" si="10"/>
        <v>6.6</v>
      </c>
      <c r="S28" s="30">
        <f t="shared" si="11"/>
        <v>14784</v>
      </c>
      <c r="T28" s="30" t="str">
        <f t="shared" si="0"/>
        <v/>
      </c>
      <c r="U28" s="32">
        <f t="shared" si="1"/>
        <v>14784</v>
      </c>
      <c r="V28" s="34">
        <f t="shared" si="26"/>
        <v>1102604</v>
      </c>
      <c r="W28" s="13">
        <f t="shared" si="12"/>
        <v>66000</v>
      </c>
      <c r="X28" s="13">
        <f t="shared" si="13"/>
        <v>1</v>
      </c>
      <c r="AC28" s="3" t="s">
        <v>2</v>
      </c>
      <c r="AD28" s="52">
        <f>ROUNDDOWN(AD25/AD21,3)</f>
        <v>29596.262999999999</v>
      </c>
      <c r="AH28" s="13">
        <f t="shared" si="2"/>
        <v>1</v>
      </c>
      <c r="AI28" s="13">
        <f t="shared" si="3"/>
        <v>0</v>
      </c>
      <c r="AJ28" s="13">
        <f t="shared" si="14"/>
        <v>1</v>
      </c>
      <c r="AK28" s="13">
        <f t="shared" si="15"/>
        <v>0</v>
      </c>
      <c r="AL28" s="13">
        <f t="shared" si="16"/>
        <v>0</v>
      </c>
    </row>
    <row r="29" spans="1:38" ht="20.100000000000001" customHeight="1">
      <c r="A29" s="27">
        <v>25</v>
      </c>
      <c r="B29" s="13">
        <v>5</v>
      </c>
      <c r="C29" s="13" t="s">
        <v>89</v>
      </c>
      <c r="D29" s="13" t="s">
        <v>66</v>
      </c>
      <c r="E29" s="14" t="s">
        <v>114</v>
      </c>
      <c r="F29" s="55">
        <v>0.66666666666666663</v>
      </c>
      <c r="G29" s="13">
        <v>179.255</v>
      </c>
      <c r="H29" s="13">
        <v>178.53700000000001</v>
      </c>
      <c r="I29" s="13">
        <v>2</v>
      </c>
      <c r="J29" s="53">
        <f t="shared" si="32"/>
        <v>179.27500000000001</v>
      </c>
      <c r="K29" s="13">
        <f t="shared" si="33"/>
        <v>178.517</v>
      </c>
      <c r="L29" s="13">
        <f t="shared" si="34"/>
        <v>0.75800000000000001</v>
      </c>
      <c r="M29" s="13">
        <f t="shared" si="35"/>
        <v>0.379</v>
      </c>
      <c r="N29" s="53">
        <f t="shared" si="36"/>
        <v>179.654</v>
      </c>
      <c r="O29" s="13" t="s">
        <v>85</v>
      </c>
      <c r="R29" s="13">
        <f t="shared" si="10"/>
        <v>3.9</v>
      </c>
      <c r="S29" s="30" t="str">
        <f t="shared" si="11"/>
        <v/>
      </c>
      <c r="T29" s="30" t="str">
        <f t="shared" si="0"/>
        <v/>
      </c>
      <c r="U29" s="32">
        <v>0</v>
      </c>
      <c r="V29" s="34">
        <f t="shared" si="26"/>
        <v>1102604</v>
      </c>
      <c r="W29" s="13">
        <f t="shared" si="12"/>
        <v>39000</v>
      </c>
      <c r="X29" s="13">
        <f t="shared" si="13"/>
        <v>0</v>
      </c>
      <c r="AC29" s="3" t="s">
        <v>19</v>
      </c>
      <c r="AD29" s="6">
        <v>9</v>
      </c>
      <c r="AH29" s="13">
        <f t="shared" si="2"/>
        <v>1</v>
      </c>
      <c r="AI29" s="13">
        <f t="shared" si="3"/>
        <v>0</v>
      </c>
      <c r="AJ29" s="13">
        <f t="shared" si="14"/>
        <v>0</v>
      </c>
      <c r="AK29" s="13">
        <f t="shared" si="15"/>
        <v>0</v>
      </c>
      <c r="AL29" s="13">
        <f t="shared" si="16"/>
        <v>1</v>
      </c>
    </row>
    <row r="30" spans="1:38" ht="20.100000000000001" customHeight="1">
      <c r="A30" s="27">
        <v>26</v>
      </c>
      <c r="B30" s="13">
        <v>5</v>
      </c>
      <c r="C30" s="13" t="s">
        <v>89</v>
      </c>
      <c r="D30" s="13" t="s">
        <v>66</v>
      </c>
      <c r="E30" s="14" t="s">
        <v>115</v>
      </c>
      <c r="F30" s="55">
        <v>0</v>
      </c>
      <c r="G30" s="13">
        <v>179.131</v>
      </c>
      <c r="H30" s="13">
        <v>178.75299999999999</v>
      </c>
      <c r="I30" s="13">
        <v>2</v>
      </c>
      <c r="J30" s="53">
        <f t="shared" si="32"/>
        <v>179.15100000000001</v>
      </c>
      <c r="K30" s="13">
        <f t="shared" si="33"/>
        <v>178.733</v>
      </c>
      <c r="L30" s="13">
        <f t="shared" si="34"/>
        <v>0.41799999999999998</v>
      </c>
      <c r="M30" s="13">
        <f t="shared" si="35"/>
        <v>0.20899999999999999</v>
      </c>
      <c r="N30" s="53">
        <f t="shared" si="36"/>
        <v>179.36</v>
      </c>
      <c r="O30" s="13" t="s">
        <v>43</v>
      </c>
      <c r="P30" s="13">
        <f t="shared" si="9"/>
        <v>20.9</v>
      </c>
      <c r="R30" s="13">
        <f t="shared" si="10"/>
        <v>7.1</v>
      </c>
      <c r="S30" s="30">
        <f t="shared" si="11"/>
        <v>14839</v>
      </c>
      <c r="T30" s="30" t="str">
        <f t="shared" si="0"/>
        <v/>
      </c>
      <c r="U30" s="32">
        <f t="shared" si="1"/>
        <v>14839</v>
      </c>
      <c r="V30" s="34">
        <f t="shared" si="26"/>
        <v>1117443</v>
      </c>
      <c r="W30" s="13">
        <f t="shared" si="12"/>
        <v>71000</v>
      </c>
      <c r="X30" s="13">
        <f t="shared" si="13"/>
        <v>1</v>
      </c>
      <c r="AC30" s="3" t="s">
        <v>20</v>
      </c>
      <c r="AD30" s="6">
        <v>2</v>
      </c>
      <c r="AH30" s="13">
        <f t="shared" si="2"/>
        <v>1</v>
      </c>
      <c r="AI30" s="13">
        <f t="shared" si="3"/>
        <v>0</v>
      </c>
      <c r="AJ30" s="13">
        <f t="shared" si="14"/>
        <v>1</v>
      </c>
      <c r="AK30" s="13">
        <f t="shared" si="15"/>
        <v>0</v>
      </c>
      <c r="AL30" s="13">
        <f t="shared" si="16"/>
        <v>0</v>
      </c>
    </row>
    <row r="31" spans="1:38" ht="20.100000000000001" customHeight="1">
      <c r="A31" s="27">
        <v>27</v>
      </c>
      <c r="B31" s="13">
        <v>1</v>
      </c>
      <c r="C31" s="13" t="s">
        <v>88</v>
      </c>
      <c r="D31" s="13" t="s">
        <v>65</v>
      </c>
      <c r="E31" s="14" t="s">
        <v>116</v>
      </c>
      <c r="F31" s="55">
        <v>0.5</v>
      </c>
      <c r="G31" s="13">
        <v>180.84899999999999</v>
      </c>
      <c r="H31" s="13">
        <v>181.72499999999999</v>
      </c>
      <c r="I31" s="13">
        <v>2</v>
      </c>
      <c r="J31" s="13">
        <f t="shared" ref="J31:J33" si="37">ROUNDDOWN(G31-(I31/100),3)</f>
        <v>180.82900000000001</v>
      </c>
      <c r="K31" s="13">
        <f t="shared" ref="K31:K33" si="38">ROUNDDOWN(H31+(I31/100),3)</f>
        <v>181.745</v>
      </c>
      <c r="L31" s="13">
        <f t="shared" si="34"/>
        <v>0.91500000000000004</v>
      </c>
      <c r="M31" s="13">
        <f t="shared" si="35"/>
        <v>0.45700000000000002</v>
      </c>
      <c r="N31" s="13">
        <f t="shared" ref="N31:N33" si="39">ROUNDDOWN(J31-M31,3)</f>
        <v>180.37200000000001</v>
      </c>
      <c r="O31" s="13" t="s">
        <v>43</v>
      </c>
      <c r="P31" s="13">
        <f t="shared" si="9"/>
        <v>45.7</v>
      </c>
      <c r="R31" s="13">
        <f t="shared" si="10"/>
        <v>3.2</v>
      </c>
      <c r="S31" s="30">
        <f t="shared" si="11"/>
        <v>14624</v>
      </c>
      <c r="T31" s="30" t="str">
        <f t="shared" si="0"/>
        <v/>
      </c>
      <c r="U31" s="32">
        <f t="shared" si="1"/>
        <v>14624</v>
      </c>
      <c r="V31" s="34">
        <f t="shared" si="26"/>
        <v>1132067</v>
      </c>
      <c r="W31" s="13">
        <f t="shared" si="12"/>
        <v>32000</v>
      </c>
      <c r="X31" s="13">
        <f t="shared" si="13"/>
        <v>1</v>
      </c>
      <c r="AC31" s="3" t="s">
        <v>21</v>
      </c>
      <c r="AD31" s="11">
        <f>P113</f>
        <v>126.5</v>
      </c>
      <c r="AH31" s="13">
        <f t="shared" si="2"/>
        <v>0</v>
      </c>
      <c r="AI31" s="13">
        <f t="shared" si="3"/>
        <v>1</v>
      </c>
      <c r="AJ31" s="13">
        <f t="shared" si="14"/>
        <v>1</v>
      </c>
      <c r="AK31" s="13">
        <f t="shared" si="15"/>
        <v>0</v>
      </c>
      <c r="AL31" s="13">
        <f t="shared" si="16"/>
        <v>0</v>
      </c>
    </row>
    <row r="32" spans="1:38" ht="20.100000000000001" customHeight="1" thickBot="1">
      <c r="A32" s="27">
        <v>28</v>
      </c>
      <c r="B32" s="13">
        <v>1</v>
      </c>
      <c r="C32" s="13" t="s">
        <v>88</v>
      </c>
      <c r="D32" s="13" t="s">
        <v>65</v>
      </c>
      <c r="E32" s="14" t="s">
        <v>117</v>
      </c>
      <c r="F32" s="55">
        <v>0.33333333333333331</v>
      </c>
      <c r="G32" s="13">
        <v>182.41200000000001</v>
      </c>
      <c r="H32" s="13">
        <v>183.08099999999999</v>
      </c>
      <c r="I32" s="13">
        <v>2</v>
      </c>
      <c r="J32" s="13">
        <f t="shared" si="37"/>
        <v>182.392</v>
      </c>
      <c r="K32" s="13">
        <f t="shared" si="38"/>
        <v>183.101</v>
      </c>
      <c r="L32" s="13">
        <f t="shared" si="34"/>
        <v>0.70899999999999996</v>
      </c>
      <c r="M32" s="13">
        <f t="shared" si="35"/>
        <v>0.35399999999999998</v>
      </c>
      <c r="N32" s="13">
        <f t="shared" si="39"/>
        <v>182.03800000000001</v>
      </c>
      <c r="O32" s="13" t="s">
        <v>43</v>
      </c>
      <c r="P32" s="13">
        <f t="shared" si="9"/>
        <v>35.4</v>
      </c>
      <c r="R32" s="13">
        <f t="shared" si="10"/>
        <v>4.2</v>
      </c>
      <c r="S32" s="30">
        <f t="shared" si="11"/>
        <v>14868</v>
      </c>
      <c r="T32" s="30" t="str">
        <f t="shared" si="0"/>
        <v/>
      </c>
      <c r="U32" s="32">
        <f t="shared" si="1"/>
        <v>14868</v>
      </c>
      <c r="V32" s="34">
        <f t="shared" si="26"/>
        <v>1146935</v>
      </c>
      <c r="W32" s="13">
        <f t="shared" si="12"/>
        <v>42000</v>
      </c>
      <c r="X32" s="13">
        <f t="shared" si="13"/>
        <v>1</v>
      </c>
      <c r="AC32" s="4" t="s">
        <v>0</v>
      </c>
      <c r="AD32" s="23">
        <f>ROUNDDOWN((AD20/AD19)*1,2)</f>
        <v>0.72</v>
      </c>
      <c r="AH32" s="13">
        <f t="shared" si="2"/>
        <v>0</v>
      </c>
      <c r="AI32" s="13">
        <f t="shared" si="3"/>
        <v>1</v>
      </c>
      <c r="AJ32" s="13">
        <f t="shared" si="14"/>
        <v>1</v>
      </c>
      <c r="AK32" s="13">
        <f t="shared" si="15"/>
        <v>0</v>
      </c>
      <c r="AL32" s="13">
        <f t="shared" si="16"/>
        <v>0</v>
      </c>
    </row>
    <row r="33" spans="1:38" ht="20.100000000000001" customHeight="1">
      <c r="A33" s="27">
        <v>29</v>
      </c>
      <c r="B33" s="13">
        <v>1</v>
      </c>
      <c r="C33" s="13" t="s">
        <v>88</v>
      </c>
      <c r="D33" s="13" t="s">
        <v>65</v>
      </c>
      <c r="E33" s="14" t="s">
        <v>117</v>
      </c>
      <c r="F33" s="55">
        <v>0</v>
      </c>
      <c r="G33" s="13">
        <v>182.721</v>
      </c>
      <c r="H33" s="13">
        <v>183.24</v>
      </c>
      <c r="I33" s="13">
        <v>2</v>
      </c>
      <c r="J33" s="13">
        <f t="shared" si="37"/>
        <v>182.70099999999999</v>
      </c>
      <c r="K33" s="13">
        <f t="shared" si="38"/>
        <v>183.26</v>
      </c>
      <c r="L33" s="13">
        <f t="shared" si="34"/>
        <v>0.55800000000000005</v>
      </c>
      <c r="M33" s="13">
        <f t="shared" si="35"/>
        <v>0.27900000000000003</v>
      </c>
      <c r="N33" s="13">
        <f t="shared" si="39"/>
        <v>182.422</v>
      </c>
      <c r="O33" s="13" t="s">
        <v>43</v>
      </c>
      <c r="P33" s="13">
        <f t="shared" si="9"/>
        <v>27.9</v>
      </c>
      <c r="R33" s="13">
        <f t="shared" si="10"/>
        <v>5.3</v>
      </c>
      <c r="S33" s="30">
        <f t="shared" si="11"/>
        <v>14787</v>
      </c>
      <c r="T33" s="30" t="str">
        <f t="shared" si="0"/>
        <v/>
      </c>
      <c r="U33" s="32">
        <f t="shared" si="1"/>
        <v>14787</v>
      </c>
      <c r="V33" s="34">
        <f t="shared" si="26"/>
        <v>1161722</v>
      </c>
      <c r="W33" s="13">
        <f t="shared" si="12"/>
        <v>53000</v>
      </c>
      <c r="X33" s="13">
        <f t="shared" si="13"/>
        <v>1</v>
      </c>
      <c r="AH33" s="13">
        <f t="shared" si="2"/>
        <v>0</v>
      </c>
      <c r="AI33" s="13">
        <f t="shared" si="3"/>
        <v>1</v>
      </c>
      <c r="AJ33" s="13">
        <f t="shared" si="14"/>
        <v>1</v>
      </c>
      <c r="AK33" s="13">
        <f t="shared" si="15"/>
        <v>0</v>
      </c>
      <c r="AL33" s="13">
        <f t="shared" si="16"/>
        <v>0</v>
      </c>
    </row>
    <row r="34" spans="1:38" ht="20.100000000000001" customHeight="1">
      <c r="A34" s="27">
        <v>30</v>
      </c>
      <c r="B34" s="13">
        <v>5</v>
      </c>
      <c r="C34" s="13" t="s">
        <v>88</v>
      </c>
      <c r="D34" s="13" t="s">
        <v>66</v>
      </c>
      <c r="E34" s="14" t="s">
        <v>118</v>
      </c>
      <c r="F34" s="55">
        <v>0.33333333333333331</v>
      </c>
      <c r="G34" s="13">
        <v>182.88300000000001</v>
      </c>
      <c r="H34" s="13">
        <v>182.381</v>
      </c>
      <c r="I34" s="13">
        <v>2</v>
      </c>
      <c r="J34" s="53">
        <f t="shared" ref="J34" si="40">ROUNDDOWN(G34+(I34/100),3)</f>
        <v>182.90299999999999</v>
      </c>
      <c r="K34" s="13">
        <f t="shared" ref="K34" si="41">ROUNDDOWN(H34-(I34/100),3)</f>
        <v>182.36099999999999</v>
      </c>
      <c r="L34" s="13">
        <f t="shared" si="34"/>
        <v>0.54200000000000004</v>
      </c>
      <c r="M34" s="13">
        <f t="shared" si="35"/>
        <v>0.27100000000000002</v>
      </c>
      <c r="N34" s="53">
        <f t="shared" ref="N34" si="42">ROUNDDOWN(J34+M34,3)</f>
        <v>183.17400000000001</v>
      </c>
      <c r="O34" s="13" t="s">
        <v>43</v>
      </c>
      <c r="P34" s="13">
        <f t="shared" si="9"/>
        <v>27.1</v>
      </c>
      <c r="R34" s="13">
        <f t="shared" si="10"/>
        <v>5.5</v>
      </c>
      <c r="S34" s="30">
        <f t="shared" si="11"/>
        <v>14905</v>
      </c>
      <c r="T34" s="30" t="str">
        <f t="shared" si="0"/>
        <v/>
      </c>
      <c r="U34" s="32">
        <f t="shared" si="1"/>
        <v>14905</v>
      </c>
      <c r="V34" s="34">
        <f t="shared" si="26"/>
        <v>1176627</v>
      </c>
      <c r="W34" s="13">
        <f t="shared" si="12"/>
        <v>55000</v>
      </c>
      <c r="X34" s="13">
        <f t="shared" si="13"/>
        <v>1</v>
      </c>
      <c r="AC34" s="43" t="s">
        <v>58</v>
      </c>
      <c r="AD34" s="44">
        <v>1000000</v>
      </c>
      <c r="AE34" s="43"/>
      <c r="AF34" s="43"/>
      <c r="AH34" s="13">
        <f t="shared" si="2"/>
        <v>1</v>
      </c>
      <c r="AI34" s="13">
        <f t="shared" si="3"/>
        <v>0</v>
      </c>
      <c r="AJ34" s="13">
        <f t="shared" si="14"/>
        <v>1</v>
      </c>
      <c r="AK34" s="13">
        <f t="shared" si="15"/>
        <v>0</v>
      </c>
      <c r="AL34" s="13">
        <f t="shared" si="16"/>
        <v>0</v>
      </c>
    </row>
    <row r="35" spans="1:38" ht="20.100000000000001" customHeight="1">
      <c r="A35" s="27">
        <v>31</v>
      </c>
      <c r="B35" s="13">
        <v>5</v>
      </c>
      <c r="C35" s="13" t="s">
        <v>88</v>
      </c>
      <c r="D35" s="13" t="s">
        <v>65</v>
      </c>
      <c r="E35" s="14" t="s">
        <v>119</v>
      </c>
      <c r="F35" s="55">
        <v>0.5</v>
      </c>
      <c r="G35" s="13">
        <v>184.15299999999999</v>
      </c>
      <c r="H35" s="13">
        <v>184.82</v>
      </c>
      <c r="I35" s="13">
        <v>2</v>
      </c>
      <c r="J35" s="13">
        <f t="shared" ref="J35:J36" si="43">ROUNDDOWN(G35-(I35/100),3)</f>
        <v>184.13300000000001</v>
      </c>
      <c r="K35" s="13">
        <f t="shared" ref="K35:K36" si="44">ROUNDDOWN(H35+(I35/100),3)</f>
        <v>184.84</v>
      </c>
      <c r="L35" s="13">
        <f t="shared" si="34"/>
        <v>0.70599999999999996</v>
      </c>
      <c r="M35" s="13">
        <f t="shared" si="35"/>
        <v>0.35299999999999998</v>
      </c>
      <c r="N35" s="13">
        <f t="shared" ref="N35:N36" si="45">ROUNDDOWN(J35-M35,3)</f>
        <v>183.78</v>
      </c>
      <c r="O35" s="13" t="s">
        <v>43</v>
      </c>
      <c r="P35" s="13">
        <f t="shared" si="9"/>
        <v>35.299999999999997</v>
      </c>
      <c r="R35" s="13">
        <f t="shared" si="10"/>
        <v>4.2</v>
      </c>
      <c r="S35" s="30">
        <f t="shared" si="11"/>
        <v>14826</v>
      </c>
      <c r="T35" s="30" t="str">
        <f t="shared" si="0"/>
        <v/>
      </c>
      <c r="U35" s="32">
        <f t="shared" si="1"/>
        <v>14826</v>
      </c>
      <c r="V35" s="34">
        <f t="shared" si="26"/>
        <v>1191453</v>
      </c>
      <c r="W35" s="13">
        <f t="shared" si="12"/>
        <v>42000</v>
      </c>
      <c r="X35" s="13">
        <f t="shared" si="13"/>
        <v>1</v>
      </c>
      <c r="AC35" s="39" t="s">
        <v>74</v>
      </c>
      <c r="AD35" s="41">
        <v>0.01</v>
      </c>
      <c r="AE35" s="41">
        <v>0.02</v>
      </c>
      <c r="AF35" s="41">
        <v>0.03</v>
      </c>
      <c r="AH35" s="13">
        <f t="shared" si="2"/>
        <v>0</v>
      </c>
      <c r="AI35" s="13">
        <f t="shared" si="3"/>
        <v>1</v>
      </c>
      <c r="AJ35" s="13">
        <f t="shared" si="14"/>
        <v>1</v>
      </c>
      <c r="AK35" s="13">
        <f t="shared" si="15"/>
        <v>0</v>
      </c>
      <c r="AL35" s="13">
        <f t="shared" si="16"/>
        <v>0</v>
      </c>
    </row>
    <row r="36" spans="1:38" ht="20.100000000000001" customHeight="1">
      <c r="A36" s="27">
        <v>32</v>
      </c>
      <c r="B36" s="13">
        <v>1</v>
      </c>
      <c r="C36" s="13" t="s">
        <v>88</v>
      </c>
      <c r="D36" s="13" t="s">
        <v>65</v>
      </c>
      <c r="E36" s="14" t="s">
        <v>120</v>
      </c>
      <c r="F36" s="55">
        <v>0.66666666666666663</v>
      </c>
      <c r="G36" s="13">
        <v>183.78200000000001</v>
      </c>
      <c r="H36" s="13">
        <v>185.00200000000001</v>
      </c>
      <c r="I36" s="13">
        <v>2</v>
      </c>
      <c r="J36" s="13">
        <f t="shared" si="43"/>
        <v>183.762</v>
      </c>
      <c r="K36" s="13">
        <f t="shared" si="44"/>
        <v>185.02199999999999</v>
      </c>
      <c r="L36" s="13">
        <f t="shared" si="34"/>
        <v>1.2589999999999999</v>
      </c>
      <c r="M36" s="13">
        <f t="shared" si="35"/>
        <v>0.629</v>
      </c>
      <c r="N36" s="13">
        <f t="shared" si="45"/>
        <v>183.13300000000001</v>
      </c>
      <c r="O36" s="13" t="s">
        <v>85</v>
      </c>
      <c r="R36" s="13">
        <f t="shared" si="10"/>
        <v>2.2999999999999998</v>
      </c>
      <c r="S36" s="30" t="str">
        <f t="shared" si="11"/>
        <v/>
      </c>
      <c r="T36" s="30" t="str">
        <f t="shared" si="0"/>
        <v/>
      </c>
      <c r="U36" s="32">
        <v>0</v>
      </c>
      <c r="V36" s="34">
        <f t="shared" si="26"/>
        <v>1191453</v>
      </c>
      <c r="W36" s="13">
        <f t="shared" si="12"/>
        <v>23000</v>
      </c>
      <c r="X36" s="13">
        <f t="shared" si="13"/>
        <v>0</v>
      </c>
      <c r="AC36" s="39" t="s">
        <v>59</v>
      </c>
      <c r="AD36" s="40">
        <v>178912</v>
      </c>
      <c r="AE36" s="40">
        <v>362895</v>
      </c>
      <c r="AF36" s="42">
        <v>546560</v>
      </c>
      <c r="AH36" s="13">
        <f t="shared" si="2"/>
        <v>0</v>
      </c>
      <c r="AI36" s="13">
        <f t="shared" si="3"/>
        <v>1</v>
      </c>
      <c r="AJ36" s="13">
        <f t="shared" si="14"/>
        <v>0</v>
      </c>
      <c r="AK36" s="13">
        <f t="shared" si="15"/>
        <v>0</v>
      </c>
      <c r="AL36" s="13">
        <f t="shared" si="16"/>
        <v>1</v>
      </c>
    </row>
    <row r="37" spans="1:38" ht="20.100000000000001" customHeight="1">
      <c r="A37" s="27">
        <v>33</v>
      </c>
      <c r="B37" s="13">
        <v>1</v>
      </c>
      <c r="C37" s="13" t="s">
        <v>89</v>
      </c>
      <c r="D37" s="13" t="s">
        <v>66</v>
      </c>
      <c r="E37" s="14" t="s">
        <v>121</v>
      </c>
      <c r="F37" s="55">
        <v>0.5</v>
      </c>
      <c r="G37" s="13">
        <v>184.322</v>
      </c>
      <c r="H37" s="13">
        <v>183.89599999999999</v>
      </c>
      <c r="I37" s="13">
        <v>2</v>
      </c>
      <c r="J37" s="53">
        <f t="shared" ref="J37:J43" si="46">ROUNDDOWN(G37+(I37/100),3)</f>
        <v>184.34200000000001</v>
      </c>
      <c r="K37" s="13">
        <f t="shared" ref="K37:K43" si="47">ROUNDDOWN(H37-(I37/100),3)</f>
        <v>183.876</v>
      </c>
      <c r="L37" s="13">
        <f t="shared" si="34"/>
        <v>0.46600000000000003</v>
      </c>
      <c r="M37" s="13">
        <f t="shared" si="35"/>
        <v>0.23300000000000001</v>
      </c>
      <c r="N37" s="53">
        <f t="shared" ref="N37:N43" si="48">ROUNDDOWN(J37+M37,3)</f>
        <v>184.57499999999999</v>
      </c>
      <c r="O37" s="13" t="s">
        <v>43</v>
      </c>
      <c r="P37" s="13">
        <f t="shared" si="9"/>
        <v>23.3</v>
      </c>
      <c r="R37" s="13">
        <f t="shared" si="10"/>
        <v>6.4</v>
      </c>
      <c r="S37" s="30">
        <f t="shared" si="11"/>
        <v>14912</v>
      </c>
      <c r="T37" s="30" t="str">
        <f t="shared" si="0"/>
        <v/>
      </c>
      <c r="U37" s="32">
        <f t="shared" si="1"/>
        <v>14912</v>
      </c>
      <c r="V37" s="34">
        <f t="shared" si="26"/>
        <v>1206365</v>
      </c>
      <c r="W37" s="13">
        <f t="shared" si="12"/>
        <v>64000</v>
      </c>
      <c r="X37" s="13">
        <f t="shared" si="13"/>
        <v>1</v>
      </c>
      <c r="AA37" s="34">
        <f>U113</f>
        <v>546560</v>
      </c>
      <c r="AH37" s="13">
        <f t="shared" si="2"/>
        <v>1</v>
      </c>
      <c r="AI37" s="13">
        <f t="shared" si="3"/>
        <v>0</v>
      </c>
      <c r="AJ37" s="13">
        <f t="shared" si="14"/>
        <v>1</v>
      </c>
      <c r="AK37" s="13">
        <f t="shared" si="15"/>
        <v>0</v>
      </c>
      <c r="AL37" s="13">
        <f t="shared" si="16"/>
        <v>0</v>
      </c>
    </row>
    <row r="38" spans="1:38" ht="20.100000000000001" customHeight="1">
      <c r="A38" s="27">
        <v>34</v>
      </c>
      <c r="B38" s="13">
        <v>5</v>
      </c>
      <c r="C38" s="13" t="s">
        <v>88</v>
      </c>
      <c r="D38" s="13" t="s">
        <v>65</v>
      </c>
      <c r="E38" s="14" t="s">
        <v>122</v>
      </c>
      <c r="F38" s="55">
        <v>0.83333333333333337</v>
      </c>
      <c r="G38" s="13">
        <v>183.05799999999999</v>
      </c>
      <c r="H38" s="13">
        <v>184.06200000000001</v>
      </c>
      <c r="I38" s="13">
        <v>2</v>
      </c>
      <c r="J38" s="13">
        <f>ROUNDDOWN(G38-(I38/100),3)</f>
        <v>183.03800000000001</v>
      </c>
      <c r="K38" s="13">
        <f>ROUNDDOWN(H38+(I38/100),3)</f>
        <v>184.08199999999999</v>
      </c>
      <c r="L38" s="13">
        <f>ABS(ROUNDDOWN(J38-K38,3))</f>
        <v>1.0429999999999999</v>
      </c>
      <c r="M38" s="13">
        <f>ROUNDDOWN(L38*0.5,3)</f>
        <v>0.52100000000000002</v>
      </c>
      <c r="N38" s="13">
        <f>ROUNDDOWN(J38-M38,3)</f>
        <v>182.517</v>
      </c>
      <c r="O38" s="13" t="s">
        <v>43</v>
      </c>
      <c r="P38" s="13">
        <f t="shared" si="9"/>
        <v>52.1</v>
      </c>
      <c r="R38" s="13">
        <f t="shared" si="10"/>
        <v>2.8</v>
      </c>
      <c r="S38" s="30">
        <f t="shared" si="11"/>
        <v>14588</v>
      </c>
      <c r="T38" s="30" t="str">
        <f t="shared" si="0"/>
        <v/>
      </c>
      <c r="U38" s="32">
        <f t="shared" si="1"/>
        <v>14588</v>
      </c>
      <c r="V38" s="34">
        <f t="shared" si="26"/>
        <v>1220953</v>
      </c>
      <c r="W38" s="13">
        <f t="shared" si="12"/>
        <v>28000</v>
      </c>
      <c r="X38" s="13">
        <f t="shared" si="13"/>
        <v>1</v>
      </c>
      <c r="AH38" s="13">
        <f t="shared" si="2"/>
        <v>0</v>
      </c>
      <c r="AI38" s="13">
        <f t="shared" si="3"/>
        <v>1</v>
      </c>
      <c r="AJ38" s="13">
        <f t="shared" si="14"/>
        <v>1</v>
      </c>
      <c r="AK38" s="13">
        <f t="shared" si="15"/>
        <v>0</v>
      </c>
      <c r="AL38" s="13">
        <f t="shared" si="16"/>
        <v>0</v>
      </c>
    </row>
    <row r="39" spans="1:38" ht="20.100000000000001" customHeight="1">
      <c r="A39" s="27">
        <v>35</v>
      </c>
      <c r="B39" s="13">
        <v>1</v>
      </c>
      <c r="C39" s="13" t="s">
        <v>88</v>
      </c>
      <c r="D39" s="13" t="s">
        <v>66</v>
      </c>
      <c r="E39" s="14" t="s">
        <v>123</v>
      </c>
      <c r="F39" s="55">
        <v>0.5</v>
      </c>
      <c r="G39" s="13">
        <v>184.172</v>
      </c>
      <c r="H39" s="13">
        <v>182.00800000000001</v>
      </c>
      <c r="I39" s="13">
        <v>2</v>
      </c>
      <c r="J39" s="53">
        <f t="shared" si="46"/>
        <v>184.19200000000001</v>
      </c>
      <c r="K39" s="13">
        <f t="shared" si="47"/>
        <v>181.988</v>
      </c>
      <c r="L39" s="13">
        <f t="shared" si="34"/>
        <v>2.2040000000000002</v>
      </c>
      <c r="M39" s="13">
        <f t="shared" si="35"/>
        <v>1.1020000000000001</v>
      </c>
      <c r="N39" s="53">
        <f t="shared" si="48"/>
        <v>185.29400000000001</v>
      </c>
      <c r="O39" s="13" t="s">
        <v>85</v>
      </c>
      <c r="R39" s="13">
        <f t="shared" si="10"/>
        <v>1.3</v>
      </c>
      <c r="S39" s="30" t="str">
        <f t="shared" si="11"/>
        <v/>
      </c>
      <c r="T39" s="30" t="str">
        <f t="shared" si="0"/>
        <v/>
      </c>
      <c r="U39" s="32">
        <v>0</v>
      </c>
      <c r="V39" s="34">
        <f t="shared" si="26"/>
        <v>1220953</v>
      </c>
      <c r="W39" s="13">
        <f t="shared" si="12"/>
        <v>13000</v>
      </c>
      <c r="X39" s="13">
        <f t="shared" si="13"/>
        <v>0</v>
      </c>
      <c r="AH39" s="13">
        <f t="shared" si="2"/>
        <v>1</v>
      </c>
      <c r="AI39" s="13">
        <f t="shared" si="3"/>
        <v>0</v>
      </c>
      <c r="AJ39" s="13">
        <f t="shared" si="14"/>
        <v>0</v>
      </c>
      <c r="AK39" s="13">
        <f t="shared" si="15"/>
        <v>0</v>
      </c>
      <c r="AL39" s="13">
        <f t="shared" si="16"/>
        <v>1</v>
      </c>
    </row>
    <row r="40" spans="1:38" ht="20.100000000000001" customHeight="1">
      <c r="A40" s="27">
        <v>36</v>
      </c>
      <c r="B40" s="13">
        <v>1</v>
      </c>
      <c r="C40" s="13" t="s">
        <v>88</v>
      </c>
      <c r="D40" s="13" t="s">
        <v>66</v>
      </c>
      <c r="E40" s="14" t="s">
        <v>124</v>
      </c>
      <c r="F40" s="55">
        <v>0.66666666666666663</v>
      </c>
      <c r="G40" s="13">
        <v>182.249</v>
      </c>
      <c r="H40" s="13">
        <v>181.53399999999999</v>
      </c>
      <c r="I40" s="13">
        <v>2</v>
      </c>
      <c r="J40" s="53">
        <f t="shared" si="46"/>
        <v>182.26900000000001</v>
      </c>
      <c r="K40" s="13">
        <f t="shared" si="47"/>
        <v>181.51400000000001</v>
      </c>
      <c r="L40" s="13">
        <f t="shared" si="34"/>
        <v>0.754</v>
      </c>
      <c r="M40" s="13">
        <f t="shared" si="35"/>
        <v>0.377</v>
      </c>
      <c r="N40" s="53">
        <f t="shared" si="48"/>
        <v>182.64599999999999</v>
      </c>
      <c r="O40" s="13" t="s">
        <v>43</v>
      </c>
      <c r="P40" s="13">
        <f t="shared" si="9"/>
        <v>37.700000000000003</v>
      </c>
      <c r="R40" s="13">
        <f t="shared" si="10"/>
        <v>3.9</v>
      </c>
      <c r="S40" s="30">
        <f t="shared" si="11"/>
        <v>14703</v>
      </c>
      <c r="T40" s="30" t="str">
        <f t="shared" si="0"/>
        <v/>
      </c>
      <c r="U40" s="32">
        <f t="shared" si="1"/>
        <v>14703</v>
      </c>
      <c r="V40" s="34">
        <f t="shared" si="26"/>
        <v>1235656</v>
      </c>
      <c r="W40" s="13">
        <f t="shared" si="12"/>
        <v>39000</v>
      </c>
      <c r="X40" s="13">
        <f t="shared" si="13"/>
        <v>1</v>
      </c>
      <c r="AH40" s="13">
        <f t="shared" si="2"/>
        <v>1</v>
      </c>
      <c r="AI40" s="13">
        <f t="shared" si="3"/>
        <v>0</v>
      </c>
      <c r="AJ40" s="13">
        <f t="shared" si="14"/>
        <v>1</v>
      </c>
      <c r="AK40" s="13">
        <f t="shared" si="15"/>
        <v>0</v>
      </c>
      <c r="AL40" s="13">
        <f t="shared" si="16"/>
        <v>0</v>
      </c>
    </row>
    <row r="41" spans="1:38" ht="20.100000000000001" customHeight="1">
      <c r="A41" s="27">
        <v>37</v>
      </c>
      <c r="B41" s="13">
        <v>1</v>
      </c>
      <c r="C41" s="13" t="s">
        <v>88</v>
      </c>
      <c r="D41" s="13" t="s">
        <v>66</v>
      </c>
      <c r="E41" s="14" t="s">
        <v>125</v>
      </c>
      <c r="F41" s="55">
        <v>0.83333333333333337</v>
      </c>
      <c r="G41" s="13">
        <v>180.398</v>
      </c>
      <c r="H41" s="13">
        <v>179.45</v>
      </c>
      <c r="I41" s="13">
        <v>2</v>
      </c>
      <c r="J41" s="53">
        <f t="shared" si="46"/>
        <v>180.41800000000001</v>
      </c>
      <c r="K41" s="13">
        <f t="shared" si="47"/>
        <v>179.43</v>
      </c>
      <c r="L41" s="13">
        <f t="shared" si="34"/>
        <v>0.98799999999999999</v>
      </c>
      <c r="M41" s="13">
        <f t="shared" si="35"/>
        <v>0.49399999999999999</v>
      </c>
      <c r="N41" s="53">
        <f t="shared" si="48"/>
        <v>180.91200000000001</v>
      </c>
      <c r="O41" s="13" t="s">
        <v>43</v>
      </c>
      <c r="P41" s="13">
        <f t="shared" si="9"/>
        <v>49.4</v>
      </c>
      <c r="R41" s="13">
        <f t="shared" si="10"/>
        <v>3</v>
      </c>
      <c r="S41" s="30">
        <f t="shared" si="11"/>
        <v>14820</v>
      </c>
      <c r="T41" s="30" t="str">
        <f t="shared" si="0"/>
        <v/>
      </c>
      <c r="U41" s="32">
        <f t="shared" si="1"/>
        <v>14820</v>
      </c>
      <c r="V41" s="34">
        <f t="shared" si="26"/>
        <v>1250476</v>
      </c>
      <c r="W41" s="13">
        <f t="shared" si="12"/>
        <v>30000</v>
      </c>
      <c r="X41" s="13">
        <f t="shared" si="13"/>
        <v>1</v>
      </c>
      <c r="AH41" s="13">
        <f t="shared" si="2"/>
        <v>1</v>
      </c>
      <c r="AI41" s="13">
        <f t="shared" si="3"/>
        <v>0</v>
      </c>
      <c r="AJ41" s="13">
        <f t="shared" si="14"/>
        <v>1</v>
      </c>
      <c r="AK41" s="13">
        <f t="shared" si="15"/>
        <v>0</v>
      </c>
      <c r="AL41" s="13">
        <f t="shared" si="16"/>
        <v>0</v>
      </c>
    </row>
    <row r="42" spans="1:38" ht="20.100000000000001" customHeight="1">
      <c r="A42" s="27">
        <v>38</v>
      </c>
      <c r="B42" s="13">
        <v>5</v>
      </c>
      <c r="C42" s="13" t="s">
        <v>88</v>
      </c>
      <c r="D42" s="20" t="s">
        <v>66</v>
      </c>
      <c r="E42" s="24" t="s">
        <v>126</v>
      </c>
      <c r="F42" s="55">
        <v>0.33333333333333331</v>
      </c>
      <c r="G42" s="13">
        <v>176.351</v>
      </c>
      <c r="H42" s="13">
        <v>175.57400000000001</v>
      </c>
      <c r="I42" s="13">
        <v>2</v>
      </c>
      <c r="J42" s="53">
        <f t="shared" si="46"/>
        <v>176.37100000000001</v>
      </c>
      <c r="K42" s="13">
        <f t="shared" si="47"/>
        <v>175.554</v>
      </c>
      <c r="L42" s="13">
        <f t="shared" si="34"/>
        <v>0.81699999999999995</v>
      </c>
      <c r="M42" s="13">
        <f t="shared" si="35"/>
        <v>0.40799999999999997</v>
      </c>
      <c r="N42" s="53">
        <f t="shared" si="48"/>
        <v>176.779</v>
      </c>
      <c r="O42" s="13" t="s">
        <v>43</v>
      </c>
      <c r="P42" s="13">
        <f t="shared" si="9"/>
        <v>40.799999999999997</v>
      </c>
      <c r="R42" s="13">
        <f t="shared" si="10"/>
        <v>3.6</v>
      </c>
      <c r="S42" s="30">
        <f t="shared" si="11"/>
        <v>14688</v>
      </c>
      <c r="T42" s="30" t="str">
        <f t="shared" si="0"/>
        <v/>
      </c>
      <c r="U42" s="32">
        <f t="shared" si="1"/>
        <v>14688</v>
      </c>
      <c r="V42" s="34">
        <f t="shared" si="26"/>
        <v>1265164</v>
      </c>
      <c r="W42" s="13">
        <f t="shared" si="12"/>
        <v>36000</v>
      </c>
      <c r="X42" s="13">
        <f t="shared" si="13"/>
        <v>1</v>
      </c>
      <c r="AH42" s="13">
        <f t="shared" si="2"/>
        <v>1</v>
      </c>
      <c r="AI42" s="13">
        <f t="shared" si="3"/>
        <v>0</v>
      </c>
      <c r="AJ42" s="13">
        <f t="shared" si="14"/>
        <v>1</v>
      </c>
      <c r="AK42" s="13">
        <f t="shared" si="15"/>
        <v>0</v>
      </c>
      <c r="AL42" s="13">
        <f t="shared" si="16"/>
        <v>0</v>
      </c>
    </row>
    <row r="43" spans="1:38" ht="20.100000000000001" customHeight="1">
      <c r="A43" s="27">
        <v>39</v>
      </c>
      <c r="B43" s="13">
        <v>5</v>
      </c>
      <c r="C43" s="13" t="s">
        <v>89</v>
      </c>
      <c r="D43" s="13" t="s">
        <v>66</v>
      </c>
      <c r="E43" s="14" t="s">
        <v>127</v>
      </c>
      <c r="F43" s="55">
        <v>0.16666666666666666</v>
      </c>
      <c r="G43" s="13">
        <v>176.69499999999999</v>
      </c>
      <c r="H43" s="13">
        <v>176.179</v>
      </c>
      <c r="I43" s="13">
        <v>2</v>
      </c>
      <c r="J43" s="53">
        <f t="shared" si="46"/>
        <v>176.715</v>
      </c>
      <c r="K43" s="13">
        <f t="shared" si="47"/>
        <v>176.15899999999999</v>
      </c>
      <c r="L43" s="13">
        <f t="shared" si="34"/>
        <v>0.55600000000000005</v>
      </c>
      <c r="M43" s="13">
        <f t="shared" si="35"/>
        <v>0.27800000000000002</v>
      </c>
      <c r="N43" s="53">
        <f t="shared" si="48"/>
        <v>176.99299999999999</v>
      </c>
      <c r="O43" s="13" t="s">
        <v>43</v>
      </c>
      <c r="P43" s="13">
        <f t="shared" si="9"/>
        <v>27.8</v>
      </c>
      <c r="R43" s="13">
        <f t="shared" si="10"/>
        <v>5.3</v>
      </c>
      <c r="S43" s="30">
        <f t="shared" si="11"/>
        <v>14734</v>
      </c>
      <c r="T43" s="30" t="str">
        <f t="shared" si="0"/>
        <v/>
      </c>
      <c r="U43" s="32">
        <f t="shared" si="1"/>
        <v>14734</v>
      </c>
      <c r="V43" s="34">
        <f t="shared" si="26"/>
        <v>1279898</v>
      </c>
      <c r="W43" s="13">
        <f t="shared" si="12"/>
        <v>53000</v>
      </c>
      <c r="X43" s="13">
        <f t="shared" si="13"/>
        <v>1</v>
      </c>
      <c r="AH43" s="13">
        <f t="shared" si="2"/>
        <v>1</v>
      </c>
      <c r="AI43" s="13">
        <f t="shared" si="3"/>
        <v>0</v>
      </c>
      <c r="AJ43" s="13">
        <f t="shared" si="14"/>
        <v>1</v>
      </c>
      <c r="AK43" s="13">
        <f t="shared" si="15"/>
        <v>0</v>
      </c>
      <c r="AL43" s="13">
        <f t="shared" si="16"/>
        <v>0</v>
      </c>
    </row>
    <row r="44" spans="1:38" ht="20.100000000000001" customHeight="1">
      <c r="A44" s="27">
        <v>40</v>
      </c>
      <c r="B44" s="13">
        <v>5</v>
      </c>
      <c r="C44" s="13" t="s">
        <v>88</v>
      </c>
      <c r="D44" s="13" t="s">
        <v>65</v>
      </c>
      <c r="E44" s="14" t="s">
        <v>128</v>
      </c>
      <c r="F44" s="55">
        <v>0</v>
      </c>
      <c r="G44" s="13">
        <v>179.333</v>
      </c>
      <c r="H44" s="13">
        <v>179.923</v>
      </c>
      <c r="I44" s="13">
        <v>2</v>
      </c>
      <c r="J44" s="13">
        <f t="shared" ref="J44:J46" si="49">ROUNDDOWN(G44-(I44/100),3)</f>
        <v>179.31299999999999</v>
      </c>
      <c r="K44" s="13">
        <f t="shared" ref="K44:K46" si="50">ROUNDDOWN(H44+(I44/100),3)</f>
        <v>179.94300000000001</v>
      </c>
      <c r="L44" s="13">
        <f t="shared" si="34"/>
        <v>0.63</v>
      </c>
      <c r="M44" s="13">
        <f t="shared" si="35"/>
        <v>0.315</v>
      </c>
      <c r="N44" s="13">
        <f t="shared" ref="N44:N46" si="51">ROUNDDOWN(J44-M44,3)</f>
        <v>178.99799999999999</v>
      </c>
      <c r="O44" s="13" t="s">
        <v>43</v>
      </c>
      <c r="P44" s="13">
        <f t="shared" si="9"/>
        <v>31.5</v>
      </c>
      <c r="R44" s="13">
        <f t="shared" si="10"/>
        <v>4.7</v>
      </c>
      <c r="S44" s="30">
        <f t="shared" si="11"/>
        <v>14805</v>
      </c>
      <c r="T44" s="30" t="str">
        <f t="shared" si="0"/>
        <v/>
      </c>
      <c r="U44" s="32">
        <f t="shared" si="1"/>
        <v>14805</v>
      </c>
      <c r="V44" s="34">
        <f t="shared" si="26"/>
        <v>1294703</v>
      </c>
      <c r="W44" s="13">
        <f t="shared" si="12"/>
        <v>47000</v>
      </c>
      <c r="X44" s="13">
        <f t="shared" si="13"/>
        <v>1</v>
      </c>
      <c r="AH44" s="13">
        <f t="shared" si="2"/>
        <v>0</v>
      </c>
      <c r="AI44" s="13">
        <f t="shared" si="3"/>
        <v>1</v>
      </c>
      <c r="AJ44" s="13">
        <f t="shared" si="14"/>
        <v>1</v>
      </c>
      <c r="AK44" s="13">
        <f t="shared" si="15"/>
        <v>0</v>
      </c>
      <c r="AL44" s="13">
        <f t="shared" si="16"/>
        <v>0</v>
      </c>
    </row>
    <row r="45" spans="1:38" ht="20.100000000000001" customHeight="1">
      <c r="A45" s="27">
        <v>41</v>
      </c>
      <c r="B45" s="13">
        <v>1</v>
      </c>
      <c r="C45" s="13" t="s">
        <v>88</v>
      </c>
      <c r="D45" s="13" t="s">
        <v>65</v>
      </c>
      <c r="E45" s="14" t="s">
        <v>129</v>
      </c>
      <c r="F45" s="55">
        <v>0.33333333333333331</v>
      </c>
      <c r="G45" s="13">
        <v>177.083</v>
      </c>
      <c r="H45" s="13">
        <v>179.57300000000001</v>
      </c>
      <c r="I45" s="13">
        <v>2</v>
      </c>
      <c r="J45" s="13">
        <f t="shared" si="49"/>
        <v>177.06299999999999</v>
      </c>
      <c r="K45" s="13">
        <f t="shared" si="50"/>
        <v>179.59299999999999</v>
      </c>
      <c r="L45" s="13">
        <f t="shared" si="34"/>
        <v>2.5299999999999998</v>
      </c>
      <c r="M45" s="13">
        <f t="shared" si="35"/>
        <v>1.2649999999999999</v>
      </c>
      <c r="N45" s="13">
        <f t="shared" si="51"/>
        <v>175.798</v>
      </c>
      <c r="O45" s="13" t="s">
        <v>43</v>
      </c>
      <c r="P45" s="13">
        <f t="shared" si="9"/>
        <v>126.5</v>
      </c>
      <c r="R45" s="13">
        <f t="shared" si="10"/>
        <v>1.1000000000000001</v>
      </c>
      <c r="S45" s="30">
        <f t="shared" si="11"/>
        <v>13915</v>
      </c>
      <c r="T45" s="30" t="str">
        <f t="shared" si="0"/>
        <v/>
      </c>
      <c r="U45" s="32">
        <f t="shared" si="1"/>
        <v>13915</v>
      </c>
      <c r="V45" s="34">
        <f t="shared" si="26"/>
        <v>1308618</v>
      </c>
      <c r="W45" s="13">
        <f t="shared" si="12"/>
        <v>11000</v>
      </c>
      <c r="X45" s="13">
        <f t="shared" si="13"/>
        <v>1</v>
      </c>
      <c r="AH45" s="13">
        <f t="shared" si="2"/>
        <v>0</v>
      </c>
      <c r="AI45" s="13">
        <f t="shared" si="3"/>
        <v>1</v>
      </c>
      <c r="AJ45" s="13">
        <f t="shared" si="14"/>
        <v>1</v>
      </c>
      <c r="AK45" s="13">
        <f t="shared" si="15"/>
        <v>0</v>
      </c>
      <c r="AL45" s="13">
        <f t="shared" si="16"/>
        <v>0</v>
      </c>
    </row>
    <row r="46" spans="1:38" ht="20.100000000000001" customHeight="1">
      <c r="A46" s="27">
        <v>42</v>
      </c>
      <c r="B46" s="13">
        <v>1</v>
      </c>
      <c r="C46" s="13" t="s">
        <v>88</v>
      </c>
      <c r="D46" s="13" t="s">
        <v>65</v>
      </c>
      <c r="E46" s="14" t="s">
        <v>130</v>
      </c>
      <c r="F46" s="55">
        <v>0.66666666666666663</v>
      </c>
      <c r="G46" s="13">
        <v>178.80099999999999</v>
      </c>
      <c r="H46" s="13">
        <v>180.08099999999999</v>
      </c>
      <c r="I46" s="13">
        <v>2</v>
      </c>
      <c r="J46" s="13">
        <f t="shared" si="49"/>
        <v>178.78100000000001</v>
      </c>
      <c r="K46" s="13">
        <f t="shared" si="50"/>
        <v>180.101</v>
      </c>
      <c r="L46" s="13">
        <f t="shared" si="34"/>
        <v>1.319</v>
      </c>
      <c r="M46" s="13">
        <f t="shared" si="35"/>
        <v>0.65900000000000003</v>
      </c>
      <c r="N46" s="13">
        <f t="shared" si="51"/>
        <v>178.12200000000001</v>
      </c>
      <c r="O46" s="13" t="s">
        <v>43</v>
      </c>
      <c r="P46" s="13">
        <f t="shared" si="9"/>
        <v>65.900000000000006</v>
      </c>
      <c r="R46" s="13">
        <f t="shared" si="10"/>
        <v>2.2000000000000002</v>
      </c>
      <c r="S46" s="30">
        <f t="shared" si="11"/>
        <v>14498</v>
      </c>
      <c r="T46" s="30" t="str">
        <f t="shared" si="0"/>
        <v/>
      </c>
      <c r="U46" s="32">
        <f t="shared" si="1"/>
        <v>14498</v>
      </c>
      <c r="V46" s="34">
        <f t="shared" si="26"/>
        <v>1323116</v>
      </c>
      <c r="W46" s="13">
        <f t="shared" si="12"/>
        <v>22000</v>
      </c>
      <c r="X46" s="13">
        <f t="shared" si="13"/>
        <v>1</v>
      </c>
      <c r="AH46" s="13">
        <f t="shared" si="2"/>
        <v>0</v>
      </c>
      <c r="AI46" s="13">
        <f t="shared" si="3"/>
        <v>1</v>
      </c>
      <c r="AJ46" s="13">
        <f t="shared" si="14"/>
        <v>1</v>
      </c>
      <c r="AK46" s="13">
        <f t="shared" si="15"/>
        <v>0</v>
      </c>
      <c r="AL46" s="13">
        <f t="shared" si="16"/>
        <v>0</v>
      </c>
    </row>
    <row r="47" spans="1:38" ht="20.100000000000001" customHeight="1">
      <c r="A47" s="27">
        <v>43</v>
      </c>
      <c r="B47" s="13">
        <v>5</v>
      </c>
      <c r="C47" s="13" t="s">
        <v>88</v>
      </c>
      <c r="D47" s="13" t="s">
        <v>66</v>
      </c>
      <c r="E47" s="14" t="s">
        <v>131</v>
      </c>
      <c r="F47" s="55">
        <v>0.33333333333333331</v>
      </c>
      <c r="G47" s="13">
        <v>180.15899999999999</v>
      </c>
      <c r="H47" s="13">
        <v>179.01499999999999</v>
      </c>
      <c r="I47" s="13">
        <v>2</v>
      </c>
      <c r="J47" s="53">
        <f t="shared" ref="J47" si="52">ROUNDDOWN(G47+(I47/100),3)</f>
        <v>180.179</v>
      </c>
      <c r="K47" s="13">
        <f t="shared" ref="K47" si="53">ROUNDDOWN(H47-(I47/100),3)</f>
        <v>178.995</v>
      </c>
      <c r="L47" s="13">
        <f t="shared" si="34"/>
        <v>1.1839999999999999</v>
      </c>
      <c r="M47" s="13">
        <f t="shared" si="35"/>
        <v>0.59199999999999997</v>
      </c>
      <c r="N47" s="53">
        <f t="shared" ref="N47" si="54">ROUNDDOWN(J47+M47,3)</f>
        <v>180.77099999999999</v>
      </c>
      <c r="O47" s="13" t="s">
        <v>84</v>
      </c>
      <c r="Q47" s="13">
        <f t="shared" si="20"/>
        <v>118.4</v>
      </c>
      <c r="R47" s="13">
        <f t="shared" si="10"/>
        <v>2.5</v>
      </c>
      <c r="S47" s="30" t="str">
        <f t="shared" si="11"/>
        <v/>
      </c>
      <c r="T47" s="30">
        <f t="shared" si="0"/>
        <v>29600</v>
      </c>
      <c r="U47" s="32">
        <f t="shared" si="1"/>
        <v>-29600</v>
      </c>
      <c r="V47" s="34">
        <f t="shared" si="26"/>
        <v>1293516</v>
      </c>
      <c r="W47" s="13">
        <f t="shared" si="12"/>
        <v>25000</v>
      </c>
      <c r="X47" s="13">
        <f t="shared" si="13"/>
        <v>0</v>
      </c>
      <c r="AH47" s="13">
        <f t="shared" si="2"/>
        <v>1</v>
      </c>
      <c r="AI47" s="13">
        <f t="shared" si="3"/>
        <v>0</v>
      </c>
      <c r="AJ47" s="13">
        <f t="shared" si="14"/>
        <v>0</v>
      </c>
      <c r="AK47" s="13">
        <f t="shared" si="15"/>
        <v>1</v>
      </c>
      <c r="AL47" s="13">
        <f t="shared" si="16"/>
        <v>0</v>
      </c>
    </row>
    <row r="48" spans="1:38" ht="20.100000000000001" customHeight="1">
      <c r="A48" s="27">
        <v>44</v>
      </c>
      <c r="B48" s="13">
        <v>1</v>
      </c>
      <c r="C48" s="13" t="s">
        <v>88</v>
      </c>
      <c r="D48" s="13" t="s">
        <v>65</v>
      </c>
      <c r="E48" s="14" t="s">
        <v>132</v>
      </c>
      <c r="F48" s="55">
        <v>0.33333333333333331</v>
      </c>
      <c r="G48" s="13">
        <v>183.833</v>
      </c>
      <c r="H48" s="13">
        <v>184.34800000000001</v>
      </c>
      <c r="I48" s="13">
        <v>2</v>
      </c>
      <c r="J48" s="13">
        <f t="shared" ref="J48:J50" si="55">ROUNDDOWN(G48-(I48/100),3)</f>
        <v>183.81299999999999</v>
      </c>
      <c r="K48" s="13">
        <f t="shared" ref="K48:K50" si="56">ROUNDDOWN(H48+(I48/100),3)</f>
        <v>184.36799999999999</v>
      </c>
      <c r="L48" s="13">
        <f t="shared" si="34"/>
        <v>0.55500000000000005</v>
      </c>
      <c r="M48" s="13">
        <f t="shared" si="35"/>
        <v>0.27700000000000002</v>
      </c>
      <c r="N48" s="13">
        <f t="shared" ref="N48:N50" si="57">ROUNDDOWN(J48-M48,3)</f>
        <v>183.536</v>
      </c>
      <c r="O48" s="13" t="s">
        <v>43</v>
      </c>
      <c r="P48" s="13">
        <f t="shared" si="9"/>
        <v>27.7</v>
      </c>
      <c r="R48" s="13">
        <f t="shared" si="10"/>
        <v>5.4</v>
      </c>
      <c r="S48" s="30">
        <f t="shared" si="11"/>
        <v>14958</v>
      </c>
      <c r="T48" s="30" t="str">
        <f t="shared" si="0"/>
        <v/>
      </c>
      <c r="U48" s="32">
        <f t="shared" si="1"/>
        <v>14958</v>
      </c>
      <c r="V48" s="34">
        <f t="shared" si="26"/>
        <v>1308474</v>
      </c>
      <c r="W48" s="13">
        <f t="shared" si="12"/>
        <v>54000</v>
      </c>
      <c r="X48" s="13">
        <f t="shared" si="13"/>
        <v>1</v>
      </c>
      <c r="AH48" s="13">
        <f t="shared" si="2"/>
        <v>0</v>
      </c>
      <c r="AI48" s="13">
        <f t="shared" si="3"/>
        <v>1</v>
      </c>
      <c r="AJ48" s="13">
        <f t="shared" si="14"/>
        <v>1</v>
      </c>
      <c r="AK48" s="13">
        <f t="shared" si="15"/>
        <v>0</v>
      </c>
      <c r="AL48" s="13">
        <f t="shared" si="16"/>
        <v>0</v>
      </c>
    </row>
    <row r="49" spans="1:38" ht="20.100000000000001" customHeight="1">
      <c r="A49" s="27">
        <v>45</v>
      </c>
      <c r="B49" s="13">
        <v>1</v>
      </c>
      <c r="C49" s="13" t="s">
        <v>88</v>
      </c>
      <c r="D49" s="13" t="s">
        <v>65</v>
      </c>
      <c r="E49" s="14" t="s">
        <v>133</v>
      </c>
      <c r="F49" s="55">
        <v>0.33333333333333331</v>
      </c>
      <c r="G49" s="13">
        <v>186.238</v>
      </c>
      <c r="H49" s="13">
        <v>187.30799999999999</v>
      </c>
      <c r="I49" s="13">
        <v>2</v>
      </c>
      <c r="J49" s="13">
        <f t="shared" si="55"/>
        <v>186.21799999999999</v>
      </c>
      <c r="K49" s="13">
        <f t="shared" si="56"/>
        <v>187.328</v>
      </c>
      <c r="L49" s="13">
        <f t="shared" si="34"/>
        <v>1.1100000000000001</v>
      </c>
      <c r="M49" s="13">
        <f t="shared" si="35"/>
        <v>0.55500000000000005</v>
      </c>
      <c r="N49" s="13">
        <f t="shared" si="57"/>
        <v>185.66300000000001</v>
      </c>
      <c r="O49" s="13" t="s">
        <v>43</v>
      </c>
      <c r="P49" s="13">
        <f t="shared" si="9"/>
        <v>55.5</v>
      </c>
      <c r="R49" s="13">
        <f t="shared" si="10"/>
        <v>2.7</v>
      </c>
      <c r="S49" s="30">
        <f t="shared" si="11"/>
        <v>14985</v>
      </c>
      <c r="T49" s="30" t="str">
        <f t="shared" si="0"/>
        <v/>
      </c>
      <c r="U49" s="32">
        <f t="shared" si="1"/>
        <v>14985</v>
      </c>
      <c r="V49" s="34">
        <f t="shared" si="26"/>
        <v>1323459</v>
      </c>
      <c r="W49" s="13">
        <f t="shared" si="12"/>
        <v>27000</v>
      </c>
      <c r="X49" s="13">
        <f t="shared" si="13"/>
        <v>1</v>
      </c>
      <c r="AH49" s="13">
        <f t="shared" si="2"/>
        <v>0</v>
      </c>
      <c r="AI49" s="13">
        <f t="shared" si="3"/>
        <v>1</v>
      </c>
      <c r="AJ49" s="13">
        <f t="shared" si="14"/>
        <v>1</v>
      </c>
      <c r="AK49" s="13">
        <f t="shared" si="15"/>
        <v>0</v>
      </c>
      <c r="AL49" s="13">
        <f t="shared" si="16"/>
        <v>0</v>
      </c>
    </row>
    <row r="50" spans="1:38" ht="20.100000000000001" customHeight="1">
      <c r="A50" s="27">
        <v>46</v>
      </c>
      <c r="B50" s="13">
        <v>5</v>
      </c>
      <c r="C50" s="13" t="s">
        <v>88</v>
      </c>
      <c r="D50" s="13" t="s">
        <v>65</v>
      </c>
      <c r="E50" s="14" t="s">
        <v>134</v>
      </c>
      <c r="F50" s="55">
        <v>0.33333333333333331</v>
      </c>
      <c r="G50" s="13">
        <v>187.23400000000001</v>
      </c>
      <c r="H50" s="13">
        <v>187.584</v>
      </c>
      <c r="I50" s="13">
        <v>2</v>
      </c>
      <c r="J50" s="13">
        <f t="shared" si="55"/>
        <v>187.214</v>
      </c>
      <c r="K50" s="13">
        <f t="shared" si="56"/>
        <v>187.60400000000001</v>
      </c>
      <c r="L50" s="13">
        <f t="shared" si="34"/>
        <v>0.39</v>
      </c>
      <c r="M50" s="13">
        <f t="shared" si="35"/>
        <v>0.19500000000000001</v>
      </c>
      <c r="N50" s="13">
        <f t="shared" si="57"/>
        <v>187.01900000000001</v>
      </c>
      <c r="O50" s="13" t="s">
        <v>43</v>
      </c>
      <c r="P50" s="13">
        <f t="shared" si="9"/>
        <v>19.5</v>
      </c>
      <c r="R50" s="13">
        <f t="shared" si="10"/>
        <v>7.6</v>
      </c>
      <c r="S50" s="30">
        <f t="shared" si="11"/>
        <v>14820</v>
      </c>
      <c r="T50" s="30" t="str">
        <f t="shared" si="0"/>
        <v/>
      </c>
      <c r="U50" s="32">
        <f t="shared" si="1"/>
        <v>14820</v>
      </c>
      <c r="V50" s="34">
        <f t="shared" si="26"/>
        <v>1338279</v>
      </c>
      <c r="W50" s="13">
        <f t="shared" si="12"/>
        <v>76000</v>
      </c>
      <c r="X50" s="13">
        <f t="shared" si="13"/>
        <v>1</v>
      </c>
      <c r="AH50" s="13">
        <f t="shared" si="2"/>
        <v>0</v>
      </c>
      <c r="AI50" s="13">
        <f t="shared" si="3"/>
        <v>1</v>
      </c>
      <c r="AJ50" s="13">
        <f t="shared" si="14"/>
        <v>1</v>
      </c>
      <c r="AK50" s="13">
        <f t="shared" si="15"/>
        <v>0</v>
      </c>
      <c r="AL50" s="13">
        <f t="shared" si="16"/>
        <v>0</v>
      </c>
    </row>
    <row r="51" spans="1:38" ht="20.100000000000001" customHeight="1">
      <c r="A51" s="27">
        <v>47</v>
      </c>
      <c r="B51" s="13">
        <v>1</v>
      </c>
      <c r="C51" s="13" t="s">
        <v>88</v>
      </c>
      <c r="D51" s="13" t="s">
        <v>66</v>
      </c>
      <c r="E51" s="24" t="s">
        <v>135</v>
      </c>
      <c r="F51" s="55">
        <v>0.33333333333333331</v>
      </c>
      <c r="G51" s="13">
        <v>185.80099999999999</v>
      </c>
      <c r="H51" s="13">
        <v>184.41300000000001</v>
      </c>
      <c r="I51" s="13">
        <v>2</v>
      </c>
      <c r="J51" s="53">
        <f t="shared" ref="J51:J52" si="58">ROUNDDOWN(G51+(I51/100),3)</f>
        <v>185.821</v>
      </c>
      <c r="K51" s="13">
        <f t="shared" ref="K51:K52" si="59">ROUNDDOWN(H51-(I51/100),3)</f>
        <v>184.393</v>
      </c>
      <c r="L51" s="13">
        <f t="shared" si="34"/>
        <v>1.4279999999999999</v>
      </c>
      <c r="M51" s="13">
        <f t="shared" si="35"/>
        <v>0.71399999999999997</v>
      </c>
      <c r="N51" s="53">
        <f t="shared" ref="N51:N52" si="60">ROUNDDOWN(J51+M51,3)</f>
        <v>186.535</v>
      </c>
      <c r="O51" s="13" t="s">
        <v>43</v>
      </c>
      <c r="P51" s="13">
        <f t="shared" si="9"/>
        <v>71.400000000000006</v>
      </c>
      <c r="R51" s="13">
        <f t="shared" si="10"/>
        <v>2.1</v>
      </c>
      <c r="S51" s="30">
        <f t="shared" si="11"/>
        <v>14994</v>
      </c>
      <c r="T51" s="30" t="str">
        <f t="shared" si="0"/>
        <v/>
      </c>
      <c r="U51" s="32">
        <f t="shared" si="1"/>
        <v>14994</v>
      </c>
      <c r="V51" s="34">
        <f t="shared" si="26"/>
        <v>1353273</v>
      </c>
      <c r="W51" s="13">
        <f t="shared" si="12"/>
        <v>21000</v>
      </c>
      <c r="X51" s="13">
        <f t="shared" si="13"/>
        <v>1</v>
      </c>
      <c r="AH51" s="13">
        <f t="shared" si="2"/>
        <v>1</v>
      </c>
      <c r="AI51" s="13">
        <f t="shared" si="3"/>
        <v>0</v>
      </c>
      <c r="AJ51" s="13">
        <f t="shared" si="14"/>
        <v>1</v>
      </c>
      <c r="AK51" s="13">
        <f t="shared" si="15"/>
        <v>0</v>
      </c>
      <c r="AL51" s="13">
        <f t="shared" si="16"/>
        <v>0</v>
      </c>
    </row>
    <row r="52" spans="1:38" ht="20.100000000000001" customHeight="1">
      <c r="A52" s="27">
        <v>48</v>
      </c>
      <c r="B52" s="13">
        <v>5</v>
      </c>
      <c r="C52" s="13" t="s">
        <v>88</v>
      </c>
      <c r="D52" s="13" t="s">
        <v>66</v>
      </c>
      <c r="E52" s="24" t="s">
        <v>136</v>
      </c>
      <c r="F52" s="55">
        <v>0.33333333333333331</v>
      </c>
      <c r="G52" s="13">
        <v>186.11600000000001</v>
      </c>
      <c r="H52" s="13">
        <v>185.19499999999999</v>
      </c>
      <c r="I52" s="13">
        <v>2</v>
      </c>
      <c r="J52" s="53">
        <f t="shared" si="58"/>
        <v>186.136</v>
      </c>
      <c r="K52" s="13">
        <f t="shared" si="59"/>
        <v>185.17500000000001</v>
      </c>
      <c r="L52" s="13">
        <f t="shared" si="34"/>
        <v>0.96</v>
      </c>
      <c r="M52" s="13">
        <f t="shared" si="35"/>
        <v>0.48</v>
      </c>
      <c r="N52" s="53">
        <f t="shared" si="60"/>
        <v>186.61600000000001</v>
      </c>
      <c r="O52" s="13" t="s">
        <v>43</v>
      </c>
      <c r="P52" s="13">
        <f t="shared" si="9"/>
        <v>48</v>
      </c>
      <c r="R52" s="13">
        <f t="shared" si="10"/>
        <v>3.1</v>
      </c>
      <c r="S52" s="30">
        <f t="shared" si="11"/>
        <v>14880</v>
      </c>
      <c r="T52" s="30" t="str">
        <f t="shared" si="0"/>
        <v/>
      </c>
      <c r="U52" s="32">
        <f t="shared" si="1"/>
        <v>14880</v>
      </c>
      <c r="V52" s="34">
        <f t="shared" si="26"/>
        <v>1368153</v>
      </c>
      <c r="W52" s="13">
        <f t="shared" si="12"/>
        <v>31000</v>
      </c>
      <c r="X52" s="13">
        <f t="shared" si="13"/>
        <v>1</v>
      </c>
      <c r="AH52" s="13">
        <f t="shared" si="2"/>
        <v>1</v>
      </c>
      <c r="AI52" s="13">
        <f t="shared" si="3"/>
        <v>0</v>
      </c>
      <c r="AJ52" s="13">
        <f t="shared" si="14"/>
        <v>1</v>
      </c>
      <c r="AK52" s="13">
        <f t="shared" si="15"/>
        <v>0</v>
      </c>
      <c r="AL52" s="13">
        <f t="shared" si="16"/>
        <v>0</v>
      </c>
    </row>
    <row r="53" spans="1:38" ht="20.100000000000001" customHeight="1">
      <c r="A53" s="27">
        <v>49</v>
      </c>
      <c r="B53" s="13">
        <v>5</v>
      </c>
      <c r="C53" s="13" t="s">
        <v>88</v>
      </c>
      <c r="D53" s="13" t="s">
        <v>65</v>
      </c>
      <c r="E53" s="24" t="s">
        <v>137</v>
      </c>
      <c r="F53" s="55">
        <v>0.16666666666666666</v>
      </c>
      <c r="G53" s="13">
        <v>189.001</v>
      </c>
      <c r="H53" s="13">
        <v>189.34100000000001</v>
      </c>
      <c r="I53" s="13">
        <v>2</v>
      </c>
      <c r="J53" s="13">
        <f>ROUNDDOWN(G53-(I53/100),3)</f>
        <v>188.98099999999999</v>
      </c>
      <c r="K53" s="13">
        <f>ROUNDDOWN(H53+(I53/100),3)</f>
        <v>189.36099999999999</v>
      </c>
      <c r="L53" s="13">
        <f>ABS(ROUNDDOWN(J53-K53,3))</f>
        <v>0.379</v>
      </c>
      <c r="M53" s="13">
        <f>ROUNDDOWN(L53*0.5,3)</f>
        <v>0.189</v>
      </c>
      <c r="N53" s="13">
        <f>ROUNDDOWN(J53-M53,3)</f>
        <v>188.792</v>
      </c>
      <c r="O53" s="13" t="s">
        <v>43</v>
      </c>
      <c r="P53" s="13">
        <f t="shared" si="9"/>
        <v>18.899999999999999</v>
      </c>
      <c r="R53" s="13">
        <f t="shared" si="10"/>
        <v>7.9</v>
      </c>
      <c r="S53" s="30">
        <f t="shared" si="11"/>
        <v>14931</v>
      </c>
      <c r="T53" s="30" t="str">
        <f t="shared" si="0"/>
        <v/>
      </c>
      <c r="U53" s="32">
        <f t="shared" si="1"/>
        <v>14931</v>
      </c>
      <c r="V53" s="34">
        <f t="shared" si="26"/>
        <v>1383084</v>
      </c>
      <c r="W53" s="13">
        <f t="shared" si="12"/>
        <v>79000</v>
      </c>
      <c r="X53" s="13">
        <f t="shared" si="13"/>
        <v>1</v>
      </c>
      <c r="AH53" s="13">
        <f t="shared" si="2"/>
        <v>0</v>
      </c>
      <c r="AI53" s="13">
        <f t="shared" si="3"/>
        <v>1</v>
      </c>
      <c r="AJ53" s="13">
        <f t="shared" si="14"/>
        <v>1</v>
      </c>
      <c r="AK53" s="13">
        <f t="shared" si="15"/>
        <v>0</v>
      </c>
      <c r="AL53" s="13">
        <f t="shared" si="16"/>
        <v>0</v>
      </c>
    </row>
    <row r="54" spans="1:38" ht="20.100000000000001" customHeight="1">
      <c r="A54" s="27">
        <v>50</v>
      </c>
      <c r="B54" s="13">
        <v>1</v>
      </c>
      <c r="C54" s="13" t="s">
        <v>88</v>
      </c>
      <c r="D54" s="13" t="s">
        <v>66</v>
      </c>
      <c r="E54" s="24" t="s">
        <v>138</v>
      </c>
      <c r="F54" s="55">
        <v>0.66666666666666663</v>
      </c>
      <c r="G54" s="13">
        <v>186.24</v>
      </c>
      <c r="H54" s="13">
        <v>185.63800000000001</v>
      </c>
      <c r="I54" s="13">
        <v>2</v>
      </c>
      <c r="J54" s="53">
        <f t="shared" ref="J54" si="61">ROUNDDOWN(G54+(I54/100),3)</f>
        <v>186.26</v>
      </c>
      <c r="K54" s="13">
        <f t="shared" ref="K54" si="62">ROUNDDOWN(H54-(I54/100),3)</f>
        <v>185.61799999999999</v>
      </c>
      <c r="L54" s="13">
        <f t="shared" ref="L54:L107" si="63">ABS(ROUNDDOWN(J54-K54,3))</f>
        <v>0.64100000000000001</v>
      </c>
      <c r="M54" s="13">
        <f t="shared" ref="M54:M107" si="64">ROUNDDOWN(L54*0.5,3)</f>
        <v>0.32</v>
      </c>
      <c r="N54" s="53">
        <f t="shared" ref="N54" si="65">ROUNDDOWN(J54+M54,3)</f>
        <v>186.58</v>
      </c>
      <c r="O54" s="13" t="s">
        <v>43</v>
      </c>
      <c r="P54" s="13">
        <f t="shared" si="9"/>
        <v>32</v>
      </c>
      <c r="R54" s="13">
        <f t="shared" si="10"/>
        <v>4.5999999999999996</v>
      </c>
      <c r="S54" s="30">
        <f t="shared" si="11"/>
        <v>14720</v>
      </c>
      <c r="T54" s="30" t="str">
        <f t="shared" si="0"/>
        <v/>
      </c>
      <c r="U54" s="32">
        <f t="shared" si="1"/>
        <v>14720</v>
      </c>
      <c r="V54" s="34">
        <f t="shared" si="26"/>
        <v>1397804</v>
      </c>
      <c r="W54" s="13">
        <f t="shared" si="12"/>
        <v>46000</v>
      </c>
      <c r="X54" s="13">
        <f t="shared" si="13"/>
        <v>1</v>
      </c>
      <c r="AH54" s="13">
        <f t="shared" si="2"/>
        <v>1</v>
      </c>
      <c r="AI54" s="13">
        <f t="shared" si="3"/>
        <v>0</v>
      </c>
      <c r="AJ54" s="13">
        <f t="shared" si="14"/>
        <v>1</v>
      </c>
      <c r="AK54" s="13">
        <f t="shared" si="15"/>
        <v>0</v>
      </c>
      <c r="AL54" s="13">
        <f t="shared" si="16"/>
        <v>0</v>
      </c>
    </row>
    <row r="55" spans="1:38" ht="20.100000000000001" customHeight="1">
      <c r="A55" s="27">
        <v>51</v>
      </c>
      <c r="B55" s="13">
        <v>1</v>
      </c>
      <c r="C55" s="13" t="s">
        <v>88</v>
      </c>
      <c r="D55" s="13" t="s">
        <v>65</v>
      </c>
      <c r="E55" s="24" t="s">
        <v>91</v>
      </c>
      <c r="F55" s="55">
        <v>0.5</v>
      </c>
      <c r="G55" s="13">
        <v>193.16399999999999</v>
      </c>
      <c r="H55" s="13">
        <v>195.03200000000001</v>
      </c>
      <c r="I55" s="13">
        <v>2</v>
      </c>
      <c r="J55" s="13">
        <f t="shared" ref="J55:J57" si="66">ROUNDDOWN(G55-(I55/100),3)</f>
        <v>193.14400000000001</v>
      </c>
      <c r="K55" s="13">
        <f t="shared" ref="K55:K57" si="67">ROUNDDOWN(H55+(I55/100),3)</f>
        <v>195.05199999999999</v>
      </c>
      <c r="L55" s="13">
        <f t="shared" si="63"/>
        <v>1.907</v>
      </c>
      <c r="M55" s="13">
        <f t="shared" si="64"/>
        <v>0.95299999999999996</v>
      </c>
      <c r="N55" s="13">
        <f t="shared" ref="N55:N57" si="68">ROUNDDOWN(J55-M55,3)</f>
        <v>192.191</v>
      </c>
      <c r="O55" s="13" t="s">
        <v>43</v>
      </c>
      <c r="P55" s="13">
        <f t="shared" si="9"/>
        <v>95.3</v>
      </c>
      <c r="R55" s="13">
        <f t="shared" si="10"/>
        <v>1.5</v>
      </c>
      <c r="S55" s="30">
        <f t="shared" si="11"/>
        <v>14295</v>
      </c>
      <c r="T55" s="30" t="str">
        <f t="shared" si="0"/>
        <v/>
      </c>
      <c r="U55" s="32">
        <f t="shared" si="1"/>
        <v>14295</v>
      </c>
      <c r="V55" s="34">
        <f t="shared" si="26"/>
        <v>1412099</v>
      </c>
      <c r="W55" s="13">
        <f t="shared" si="12"/>
        <v>15000</v>
      </c>
      <c r="X55" s="13">
        <f t="shared" si="13"/>
        <v>1</v>
      </c>
      <c r="AH55" s="13">
        <f t="shared" si="2"/>
        <v>0</v>
      </c>
      <c r="AI55" s="13">
        <f t="shared" si="3"/>
        <v>1</v>
      </c>
      <c r="AJ55" s="13">
        <f t="shared" si="14"/>
        <v>1</v>
      </c>
      <c r="AK55" s="13">
        <f t="shared" si="15"/>
        <v>0</v>
      </c>
      <c r="AL55" s="13">
        <f t="shared" si="16"/>
        <v>0</v>
      </c>
    </row>
    <row r="56" spans="1:38" ht="20.100000000000001" customHeight="1">
      <c r="A56" s="27">
        <v>52</v>
      </c>
      <c r="B56" s="13">
        <v>5</v>
      </c>
      <c r="C56" s="13" t="s">
        <v>88</v>
      </c>
      <c r="D56" s="13" t="s">
        <v>65</v>
      </c>
      <c r="E56" s="24" t="s">
        <v>139</v>
      </c>
      <c r="F56" s="55">
        <v>0</v>
      </c>
      <c r="G56" s="13">
        <v>185.44900000000001</v>
      </c>
      <c r="H56" s="13">
        <v>185.91300000000001</v>
      </c>
      <c r="I56" s="13">
        <v>2</v>
      </c>
      <c r="J56" s="13">
        <f t="shared" si="66"/>
        <v>185.429</v>
      </c>
      <c r="K56" s="13">
        <f t="shared" si="67"/>
        <v>185.93299999999999</v>
      </c>
      <c r="L56" s="13">
        <f t="shared" si="63"/>
        <v>0.503</v>
      </c>
      <c r="M56" s="13">
        <f t="shared" si="64"/>
        <v>0.251</v>
      </c>
      <c r="N56" s="13">
        <f t="shared" si="68"/>
        <v>185.178</v>
      </c>
      <c r="O56" s="13" t="s">
        <v>43</v>
      </c>
      <c r="P56" s="13">
        <f t="shared" si="9"/>
        <v>25.1</v>
      </c>
      <c r="R56" s="13">
        <f t="shared" si="10"/>
        <v>5.9</v>
      </c>
      <c r="S56" s="30">
        <f t="shared" si="11"/>
        <v>14809</v>
      </c>
      <c r="T56" s="30" t="str">
        <f t="shared" si="0"/>
        <v/>
      </c>
      <c r="U56" s="32">
        <f t="shared" si="1"/>
        <v>14809</v>
      </c>
      <c r="V56" s="34">
        <f t="shared" si="26"/>
        <v>1426908</v>
      </c>
      <c r="W56" s="13">
        <f t="shared" si="12"/>
        <v>59000</v>
      </c>
      <c r="X56" s="13">
        <f t="shared" si="13"/>
        <v>1</v>
      </c>
      <c r="AH56" s="13">
        <f t="shared" si="2"/>
        <v>0</v>
      </c>
      <c r="AI56" s="13">
        <f t="shared" si="3"/>
        <v>1</v>
      </c>
      <c r="AJ56" s="13">
        <f t="shared" si="14"/>
        <v>1</v>
      </c>
      <c r="AK56" s="13">
        <f t="shared" si="15"/>
        <v>0</v>
      </c>
      <c r="AL56" s="13">
        <f t="shared" si="16"/>
        <v>0</v>
      </c>
    </row>
    <row r="57" spans="1:38" ht="20.100000000000001" customHeight="1">
      <c r="A57" s="27">
        <v>53</v>
      </c>
      <c r="B57" s="13">
        <v>5</v>
      </c>
      <c r="C57" s="13" t="s">
        <v>88</v>
      </c>
      <c r="D57" s="13" t="s">
        <v>65</v>
      </c>
      <c r="E57" s="24" t="s">
        <v>140</v>
      </c>
      <c r="F57" s="55">
        <v>0</v>
      </c>
      <c r="G57" s="13">
        <v>184.833</v>
      </c>
      <c r="H57" s="13">
        <v>186.06700000000001</v>
      </c>
      <c r="I57" s="13">
        <v>2</v>
      </c>
      <c r="J57" s="13">
        <f t="shared" si="66"/>
        <v>184.81299999999999</v>
      </c>
      <c r="K57" s="13">
        <f t="shared" si="67"/>
        <v>186.08699999999999</v>
      </c>
      <c r="L57" s="13">
        <f t="shared" si="63"/>
        <v>1.274</v>
      </c>
      <c r="M57" s="13">
        <f t="shared" si="64"/>
        <v>0.63700000000000001</v>
      </c>
      <c r="N57" s="13">
        <f t="shared" si="68"/>
        <v>184.17599999999999</v>
      </c>
      <c r="O57" s="13" t="s">
        <v>84</v>
      </c>
      <c r="Q57" s="13">
        <f t="shared" si="20"/>
        <v>127.4</v>
      </c>
      <c r="R57" s="13">
        <f t="shared" si="10"/>
        <v>2.2999999999999998</v>
      </c>
      <c r="S57" s="30" t="str">
        <f t="shared" si="11"/>
        <v/>
      </c>
      <c r="T57" s="30">
        <f t="shared" si="0"/>
        <v>29302</v>
      </c>
      <c r="U57" s="32">
        <f t="shared" si="1"/>
        <v>-29302</v>
      </c>
      <c r="V57" s="34">
        <f t="shared" si="26"/>
        <v>1397606</v>
      </c>
      <c r="W57" s="13">
        <f t="shared" si="12"/>
        <v>23000</v>
      </c>
      <c r="X57" s="13">
        <f t="shared" si="13"/>
        <v>0</v>
      </c>
      <c r="AH57" s="13">
        <f t="shared" si="2"/>
        <v>0</v>
      </c>
      <c r="AI57" s="13">
        <f t="shared" si="3"/>
        <v>1</v>
      </c>
      <c r="AJ57" s="13">
        <f t="shared" si="14"/>
        <v>0</v>
      </c>
      <c r="AK57" s="13">
        <f t="shared" si="15"/>
        <v>1</v>
      </c>
      <c r="AL57" s="13">
        <f t="shared" si="16"/>
        <v>0</v>
      </c>
    </row>
    <row r="58" spans="1:38" ht="20.100000000000001" customHeight="1">
      <c r="A58" s="27">
        <v>54</v>
      </c>
      <c r="B58" s="13">
        <v>5</v>
      </c>
      <c r="C58" s="13" t="s">
        <v>88</v>
      </c>
      <c r="D58" s="13" t="s">
        <v>66</v>
      </c>
      <c r="E58" s="24" t="s">
        <v>141</v>
      </c>
      <c r="F58" s="55">
        <v>0.5</v>
      </c>
      <c r="G58" s="13">
        <v>182.06</v>
      </c>
      <c r="H58" s="13">
        <v>181.38</v>
      </c>
      <c r="I58" s="13">
        <v>2</v>
      </c>
      <c r="J58" s="53">
        <f t="shared" ref="J58" si="69">ROUNDDOWN(G58+(I58/100),3)</f>
        <v>182.08</v>
      </c>
      <c r="K58" s="13">
        <f t="shared" ref="K58" si="70">ROUNDDOWN(H58-(I58/100),3)</f>
        <v>181.36</v>
      </c>
      <c r="L58" s="13">
        <f t="shared" si="63"/>
        <v>0.71899999999999997</v>
      </c>
      <c r="M58" s="13">
        <f t="shared" si="64"/>
        <v>0.35899999999999999</v>
      </c>
      <c r="N58" s="53">
        <f t="shared" ref="N58" si="71">ROUNDDOWN(J58+M58,3)</f>
        <v>182.43899999999999</v>
      </c>
      <c r="O58" s="13" t="s">
        <v>43</v>
      </c>
      <c r="P58" s="13">
        <f t="shared" si="9"/>
        <v>35.9</v>
      </c>
      <c r="R58" s="13">
        <f t="shared" si="10"/>
        <v>4.0999999999999996</v>
      </c>
      <c r="S58" s="30">
        <f t="shared" si="11"/>
        <v>14719</v>
      </c>
      <c r="T58" s="30" t="str">
        <f t="shared" si="0"/>
        <v/>
      </c>
      <c r="U58" s="32">
        <f t="shared" si="1"/>
        <v>14719</v>
      </c>
      <c r="V58" s="34">
        <f t="shared" si="26"/>
        <v>1412325</v>
      </c>
      <c r="W58" s="13">
        <f t="shared" si="12"/>
        <v>41000</v>
      </c>
      <c r="X58" s="13">
        <f t="shared" si="13"/>
        <v>1</v>
      </c>
      <c r="AH58" s="13">
        <f t="shared" si="2"/>
        <v>1</v>
      </c>
      <c r="AI58" s="13">
        <f t="shared" si="3"/>
        <v>0</v>
      </c>
      <c r="AJ58" s="13">
        <f t="shared" si="14"/>
        <v>1</v>
      </c>
      <c r="AK58" s="13">
        <f t="shared" si="15"/>
        <v>0</v>
      </c>
      <c r="AL58" s="13">
        <f t="shared" si="16"/>
        <v>0</v>
      </c>
    </row>
    <row r="59" spans="1:38" ht="20.100000000000001" customHeight="1">
      <c r="A59" s="27">
        <v>55</v>
      </c>
      <c r="B59" s="13">
        <v>1</v>
      </c>
      <c r="C59" s="13" t="s">
        <v>88</v>
      </c>
      <c r="D59" s="13" t="s">
        <v>65</v>
      </c>
      <c r="E59" s="24" t="s">
        <v>142</v>
      </c>
      <c r="F59" s="55">
        <v>0.16666666666666666</v>
      </c>
      <c r="G59" s="13">
        <v>183.46600000000001</v>
      </c>
      <c r="H59" s="13">
        <v>184.3</v>
      </c>
      <c r="I59" s="13">
        <v>2</v>
      </c>
      <c r="J59" s="13">
        <f t="shared" ref="J59" si="72">ROUNDDOWN(G59-(I59/100),3)</f>
        <v>183.446</v>
      </c>
      <c r="K59" s="13">
        <f t="shared" ref="K59" si="73">ROUNDDOWN(H59+(I59/100),3)</f>
        <v>184.32</v>
      </c>
      <c r="L59" s="13">
        <f t="shared" si="63"/>
        <v>0.873</v>
      </c>
      <c r="M59" s="13">
        <f t="shared" si="64"/>
        <v>0.436</v>
      </c>
      <c r="N59" s="13">
        <f t="shared" ref="N59" si="74">ROUNDDOWN(J59-M59,3)</f>
        <v>183.01</v>
      </c>
      <c r="O59" s="13" t="s">
        <v>43</v>
      </c>
      <c r="P59" s="13">
        <f t="shared" si="9"/>
        <v>43.6</v>
      </c>
      <c r="R59" s="13">
        <f t="shared" si="10"/>
        <v>3.4</v>
      </c>
      <c r="S59" s="30">
        <f t="shared" si="11"/>
        <v>14824</v>
      </c>
      <c r="T59" s="30" t="str">
        <f t="shared" si="0"/>
        <v/>
      </c>
      <c r="U59" s="32">
        <f t="shared" si="1"/>
        <v>14824</v>
      </c>
      <c r="V59" s="34">
        <f t="shared" si="26"/>
        <v>1427149</v>
      </c>
      <c r="W59" s="13">
        <f t="shared" si="12"/>
        <v>34000</v>
      </c>
      <c r="X59" s="13">
        <f t="shared" si="13"/>
        <v>1</v>
      </c>
      <c r="AH59" s="13">
        <f t="shared" si="2"/>
        <v>0</v>
      </c>
      <c r="AI59" s="13">
        <f t="shared" si="3"/>
        <v>1</v>
      </c>
      <c r="AJ59" s="13">
        <f t="shared" si="14"/>
        <v>1</v>
      </c>
      <c r="AK59" s="13">
        <f t="shared" si="15"/>
        <v>0</v>
      </c>
      <c r="AL59" s="13">
        <f t="shared" si="16"/>
        <v>0</v>
      </c>
    </row>
    <row r="60" spans="1:38" ht="20.100000000000001" customHeight="1">
      <c r="A60" s="27">
        <v>56</v>
      </c>
      <c r="B60" s="13">
        <v>1</v>
      </c>
      <c r="C60" s="13" t="s">
        <v>88</v>
      </c>
      <c r="D60" s="13" t="s">
        <v>66</v>
      </c>
      <c r="E60" s="24" t="s">
        <v>143</v>
      </c>
      <c r="F60" s="55">
        <v>0.83333333333333337</v>
      </c>
      <c r="G60" s="13">
        <v>184.374</v>
      </c>
      <c r="H60" s="13">
        <v>183.37100000000001</v>
      </c>
      <c r="I60" s="13">
        <v>2</v>
      </c>
      <c r="J60" s="53">
        <f t="shared" ref="J60:J63" si="75">ROUNDDOWN(G60+(I60/100),3)</f>
        <v>184.39400000000001</v>
      </c>
      <c r="K60" s="13">
        <f t="shared" ref="K60:K63" si="76">ROUNDDOWN(H60-(I60/100),3)</f>
        <v>183.351</v>
      </c>
      <c r="L60" s="13">
        <f t="shared" si="63"/>
        <v>1.0429999999999999</v>
      </c>
      <c r="M60" s="13">
        <f t="shared" si="64"/>
        <v>0.52100000000000002</v>
      </c>
      <c r="N60" s="53">
        <f t="shared" ref="N60:N63" si="77">ROUNDDOWN(J60+M60,3)</f>
        <v>184.91499999999999</v>
      </c>
      <c r="O60" s="13" t="s">
        <v>84</v>
      </c>
      <c r="Q60" s="13">
        <f t="shared" si="20"/>
        <v>104.3</v>
      </c>
      <c r="R60" s="13">
        <f t="shared" si="10"/>
        <v>2.8</v>
      </c>
      <c r="S60" s="30" t="str">
        <f t="shared" si="11"/>
        <v/>
      </c>
      <c r="T60" s="30">
        <f t="shared" si="0"/>
        <v>29204</v>
      </c>
      <c r="U60" s="32">
        <f t="shared" si="1"/>
        <v>-29204</v>
      </c>
      <c r="V60" s="34">
        <f t="shared" si="26"/>
        <v>1397945</v>
      </c>
      <c r="W60" s="13">
        <f t="shared" si="12"/>
        <v>28000</v>
      </c>
      <c r="X60" s="13">
        <f t="shared" si="13"/>
        <v>0</v>
      </c>
      <c r="AH60" s="13">
        <f t="shared" si="2"/>
        <v>1</v>
      </c>
      <c r="AI60" s="13">
        <f t="shared" si="3"/>
        <v>0</v>
      </c>
      <c r="AJ60" s="13">
        <f t="shared" si="14"/>
        <v>0</v>
      </c>
      <c r="AK60" s="13">
        <f t="shared" si="15"/>
        <v>1</v>
      </c>
      <c r="AL60" s="13">
        <f t="shared" si="16"/>
        <v>0</v>
      </c>
    </row>
    <row r="61" spans="1:38" ht="20.100000000000001" customHeight="1">
      <c r="A61" s="27">
        <v>57</v>
      </c>
      <c r="B61" s="13">
        <v>1</v>
      </c>
      <c r="C61" s="13" t="s">
        <v>89</v>
      </c>
      <c r="D61" s="13" t="s">
        <v>66</v>
      </c>
      <c r="E61" s="24" t="s">
        <v>144</v>
      </c>
      <c r="F61" s="55">
        <v>0.83333333333333337</v>
      </c>
      <c r="G61" s="13">
        <v>174.53399999999999</v>
      </c>
      <c r="H61" s="13">
        <v>173.904</v>
      </c>
      <c r="I61" s="13">
        <v>2</v>
      </c>
      <c r="J61" s="53">
        <f t="shared" si="75"/>
        <v>174.554</v>
      </c>
      <c r="K61" s="13">
        <f t="shared" si="76"/>
        <v>173.88399999999999</v>
      </c>
      <c r="L61" s="13">
        <f t="shared" si="63"/>
        <v>0.67</v>
      </c>
      <c r="M61" s="13">
        <f t="shared" si="64"/>
        <v>0.33500000000000002</v>
      </c>
      <c r="N61" s="53">
        <f t="shared" si="77"/>
        <v>174.88900000000001</v>
      </c>
      <c r="O61" s="13" t="s">
        <v>43</v>
      </c>
      <c r="P61" s="13">
        <f t="shared" si="9"/>
        <v>33.5</v>
      </c>
      <c r="R61" s="13">
        <f t="shared" si="10"/>
        <v>4.4000000000000004</v>
      </c>
      <c r="S61" s="30">
        <f t="shared" si="11"/>
        <v>14740</v>
      </c>
      <c r="T61" s="30" t="str">
        <f t="shared" si="0"/>
        <v/>
      </c>
      <c r="U61" s="32">
        <f t="shared" si="1"/>
        <v>14740</v>
      </c>
      <c r="V61" s="34">
        <f t="shared" si="26"/>
        <v>1412685</v>
      </c>
      <c r="W61" s="13">
        <f t="shared" si="12"/>
        <v>44000</v>
      </c>
      <c r="X61" s="13">
        <f t="shared" si="13"/>
        <v>1</v>
      </c>
      <c r="AH61" s="13">
        <f t="shared" si="2"/>
        <v>1</v>
      </c>
      <c r="AI61" s="13">
        <f t="shared" si="3"/>
        <v>0</v>
      </c>
      <c r="AJ61" s="13">
        <f t="shared" si="14"/>
        <v>1</v>
      </c>
      <c r="AK61" s="13">
        <f t="shared" si="15"/>
        <v>0</v>
      </c>
      <c r="AL61" s="13">
        <f t="shared" si="16"/>
        <v>0</v>
      </c>
    </row>
    <row r="62" spans="1:38" ht="20.100000000000001" customHeight="1">
      <c r="A62" s="27">
        <v>58</v>
      </c>
      <c r="B62" s="13">
        <v>1</v>
      </c>
      <c r="C62" s="13" t="s">
        <v>88</v>
      </c>
      <c r="D62" s="13" t="s">
        <v>66</v>
      </c>
      <c r="E62" s="24" t="s">
        <v>145</v>
      </c>
      <c r="F62" s="55">
        <v>0.5</v>
      </c>
      <c r="G62" s="13">
        <v>174.41300000000001</v>
      </c>
      <c r="H62" s="13">
        <v>173.7</v>
      </c>
      <c r="I62" s="13">
        <v>2</v>
      </c>
      <c r="J62" s="53">
        <f t="shared" si="75"/>
        <v>174.43299999999999</v>
      </c>
      <c r="K62" s="13">
        <f t="shared" si="76"/>
        <v>173.68</v>
      </c>
      <c r="L62" s="13">
        <f t="shared" si="63"/>
        <v>0.752</v>
      </c>
      <c r="M62" s="13">
        <f t="shared" si="64"/>
        <v>0.376</v>
      </c>
      <c r="N62" s="53">
        <f t="shared" si="77"/>
        <v>174.809</v>
      </c>
      <c r="O62" s="13" t="s">
        <v>43</v>
      </c>
      <c r="P62" s="13">
        <f t="shared" si="9"/>
        <v>37.6</v>
      </c>
      <c r="R62" s="13">
        <f t="shared" si="10"/>
        <v>3.9</v>
      </c>
      <c r="S62" s="30">
        <f t="shared" si="11"/>
        <v>14664</v>
      </c>
      <c r="T62" s="30" t="str">
        <f t="shared" si="0"/>
        <v/>
      </c>
      <c r="U62" s="32">
        <f t="shared" si="1"/>
        <v>14664</v>
      </c>
      <c r="V62" s="34">
        <f t="shared" si="26"/>
        <v>1427349</v>
      </c>
      <c r="W62" s="13">
        <f t="shared" si="12"/>
        <v>39000</v>
      </c>
      <c r="X62" s="13">
        <f t="shared" si="13"/>
        <v>1</v>
      </c>
      <c r="AH62" s="13">
        <f t="shared" si="2"/>
        <v>1</v>
      </c>
      <c r="AI62" s="13">
        <f t="shared" si="3"/>
        <v>0</v>
      </c>
      <c r="AJ62" s="13">
        <f t="shared" si="14"/>
        <v>1</v>
      </c>
      <c r="AK62" s="13">
        <f t="shared" si="15"/>
        <v>0</v>
      </c>
      <c r="AL62" s="13">
        <f t="shared" si="16"/>
        <v>0</v>
      </c>
    </row>
    <row r="63" spans="1:38" ht="20.100000000000001" customHeight="1">
      <c r="A63" s="27">
        <v>59</v>
      </c>
      <c r="B63" s="13">
        <v>1</v>
      </c>
      <c r="C63" s="13" t="s">
        <v>88</v>
      </c>
      <c r="D63" s="13" t="s">
        <v>66</v>
      </c>
      <c r="E63" s="24" t="s">
        <v>146</v>
      </c>
      <c r="F63" s="55">
        <v>0.33333333333333331</v>
      </c>
      <c r="G63" s="13">
        <v>173.898</v>
      </c>
      <c r="H63" s="13">
        <v>172.983</v>
      </c>
      <c r="I63" s="13">
        <v>2</v>
      </c>
      <c r="J63" s="53">
        <f t="shared" si="75"/>
        <v>173.91800000000001</v>
      </c>
      <c r="K63" s="13">
        <f t="shared" si="76"/>
        <v>172.96299999999999</v>
      </c>
      <c r="L63" s="13">
        <f t="shared" si="63"/>
        <v>0.95499999999999996</v>
      </c>
      <c r="M63" s="13">
        <f t="shared" si="64"/>
        <v>0.47699999999999998</v>
      </c>
      <c r="N63" s="53">
        <f t="shared" si="77"/>
        <v>174.39500000000001</v>
      </c>
      <c r="O63" s="13" t="s">
        <v>43</v>
      </c>
      <c r="P63" s="13">
        <f t="shared" si="9"/>
        <v>47.7</v>
      </c>
      <c r="R63" s="13">
        <f t="shared" si="10"/>
        <v>3.1</v>
      </c>
      <c r="S63" s="30">
        <f t="shared" si="11"/>
        <v>14787</v>
      </c>
      <c r="T63" s="30" t="str">
        <f t="shared" si="0"/>
        <v/>
      </c>
      <c r="U63" s="32">
        <f t="shared" si="1"/>
        <v>14787</v>
      </c>
      <c r="V63" s="34">
        <f t="shared" si="26"/>
        <v>1442136</v>
      </c>
      <c r="W63" s="13">
        <f t="shared" si="12"/>
        <v>31000</v>
      </c>
      <c r="X63" s="13">
        <f t="shared" si="13"/>
        <v>1</v>
      </c>
      <c r="AH63" s="13">
        <f t="shared" si="2"/>
        <v>1</v>
      </c>
      <c r="AI63" s="13">
        <f t="shared" si="3"/>
        <v>0</v>
      </c>
      <c r="AJ63" s="13">
        <f t="shared" si="14"/>
        <v>1</v>
      </c>
      <c r="AK63" s="13">
        <f t="shared" si="15"/>
        <v>0</v>
      </c>
      <c r="AL63" s="13">
        <f t="shared" si="16"/>
        <v>0</v>
      </c>
    </row>
    <row r="64" spans="1:38" ht="20.100000000000001" customHeight="1">
      <c r="A64" s="27">
        <v>60</v>
      </c>
      <c r="B64" s="13">
        <v>1</v>
      </c>
      <c r="C64" s="13" t="s">
        <v>88</v>
      </c>
      <c r="D64" s="13" t="s">
        <v>65</v>
      </c>
      <c r="E64" s="24" t="s">
        <v>147</v>
      </c>
      <c r="F64" s="55">
        <v>0.5</v>
      </c>
      <c r="G64" s="13">
        <v>172.47300000000001</v>
      </c>
      <c r="H64" s="13">
        <v>172.93700000000001</v>
      </c>
      <c r="I64" s="13">
        <v>2</v>
      </c>
      <c r="J64" s="13">
        <f t="shared" ref="J64:J65" si="78">ROUNDDOWN(G64-(I64/100),3)</f>
        <v>172.453</v>
      </c>
      <c r="K64" s="13">
        <f t="shared" ref="K64:K65" si="79">ROUNDDOWN(H64+(I64/100),3)</f>
        <v>172.95699999999999</v>
      </c>
      <c r="L64" s="13">
        <f t="shared" si="63"/>
        <v>0.503</v>
      </c>
      <c r="M64" s="13">
        <f t="shared" si="64"/>
        <v>0.251</v>
      </c>
      <c r="N64" s="13">
        <f t="shared" ref="N64:N65" si="80">ROUNDDOWN(J64-M64,3)</f>
        <v>172.202</v>
      </c>
      <c r="O64" s="13" t="s">
        <v>43</v>
      </c>
      <c r="P64" s="13">
        <f t="shared" si="9"/>
        <v>25.1</v>
      </c>
      <c r="R64" s="13">
        <f t="shared" si="10"/>
        <v>5.9</v>
      </c>
      <c r="S64" s="30">
        <f t="shared" si="11"/>
        <v>14809</v>
      </c>
      <c r="T64" s="30" t="str">
        <f t="shared" si="0"/>
        <v/>
      </c>
      <c r="U64" s="32">
        <f t="shared" si="1"/>
        <v>14809</v>
      </c>
      <c r="V64" s="34">
        <f t="shared" si="26"/>
        <v>1456945</v>
      </c>
      <c r="W64" s="13">
        <f t="shared" si="12"/>
        <v>59000</v>
      </c>
      <c r="X64" s="13">
        <f t="shared" si="13"/>
        <v>1</v>
      </c>
      <c r="AH64" s="13">
        <f t="shared" si="2"/>
        <v>0</v>
      </c>
      <c r="AI64" s="13">
        <f t="shared" si="3"/>
        <v>1</v>
      </c>
      <c r="AJ64" s="13">
        <f t="shared" si="14"/>
        <v>1</v>
      </c>
      <c r="AK64" s="13">
        <f t="shared" si="15"/>
        <v>0</v>
      </c>
      <c r="AL64" s="13">
        <f t="shared" si="16"/>
        <v>0</v>
      </c>
    </row>
    <row r="65" spans="1:38" ht="20.100000000000001" customHeight="1">
      <c r="A65" s="27">
        <v>61</v>
      </c>
      <c r="B65" s="13">
        <v>1</v>
      </c>
      <c r="C65" s="13" t="s">
        <v>88</v>
      </c>
      <c r="D65" s="13" t="s">
        <v>65</v>
      </c>
      <c r="E65" s="24" t="s">
        <v>148</v>
      </c>
      <c r="F65" s="55">
        <v>0.5</v>
      </c>
      <c r="G65" s="13">
        <v>174.30600000000001</v>
      </c>
      <c r="H65" s="13">
        <v>174.89699999999999</v>
      </c>
      <c r="I65" s="13">
        <v>2</v>
      </c>
      <c r="J65" s="13">
        <f t="shared" si="78"/>
        <v>174.286</v>
      </c>
      <c r="K65" s="13">
        <f t="shared" si="79"/>
        <v>174.917</v>
      </c>
      <c r="L65" s="13">
        <f t="shared" si="63"/>
        <v>0.63100000000000001</v>
      </c>
      <c r="M65" s="13">
        <f t="shared" si="64"/>
        <v>0.315</v>
      </c>
      <c r="N65" s="13">
        <f t="shared" si="80"/>
        <v>173.971</v>
      </c>
      <c r="O65" s="13" t="s">
        <v>43</v>
      </c>
      <c r="P65" s="13">
        <f t="shared" si="9"/>
        <v>31.5</v>
      </c>
      <c r="R65" s="13">
        <f t="shared" si="10"/>
        <v>4.7</v>
      </c>
      <c r="S65" s="30">
        <f t="shared" si="11"/>
        <v>14805</v>
      </c>
      <c r="T65" s="30" t="str">
        <f t="shared" si="0"/>
        <v/>
      </c>
      <c r="U65" s="32">
        <f t="shared" si="1"/>
        <v>14805</v>
      </c>
      <c r="V65" s="34">
        <f t="shared" si="26"/>
        <v>1471750</v>
      </c>
      <c r="W65" s="13">
        <f t="shared" si="12"/>
        <v>47000</v>
      </c>
      <c r="X65" s="13">
        <f t="shared" si="13"/>
        <v>1</v>
      </c>
      <c r="AH65" s="13">
        <f t="shared" si="2"/>
        <v>0</v>
      </c>
      <c r="AI65" s="13">
        <f t="shared" si="3"/>
        <v>1</v>
      </c>
      <c r="AJ65" s="13">
        <f t="shared" si="14"/>
        <v>1</v>
      </c>
      <c r="AK65" s="13">
        <f t="shared" si="15"/>
        <v>0</v>
      </c>
      <c r="AL65" s="13">
        <f t="shared" si="16"/>
        <v>0</v>
      </c>
    </row>
    <row r="66" spans="1:38" ht="20.100000000000001" customHeight="1">
      <c r="A66" s="27">
        <v>62</v>
      </c>
      <c r="B66" s="13">
        <v>1</v>
      </c>
      <c r="C66" s="13" t="s">
        <v>88</v>
      </c>
      <c r="D66" s="13" t="s">
        <v>66</v>
      </c>
      <c r="E66" s="24" t="s">
        <v>149</v>
      </c>
      <c r="F66" s="55">
        <v>0.83333333333333337</v>
      </c>
      <c r="G66" s="13">
        <v>175.06299999999999</v>
      </c>
      <c r="H66" s="13">
        <v>174.489</v>
      </c>
      <c r="I66" s="13">
        <v>2</v>
      </c>
      <c r="J66" s="53">
        <f t="shared" ref="J66:J68" si="81">ROUNDDOWN(G66+(I66/100),3)</f>
        <v>175.083</v>
      </c>
      <c r="K66" s="13">
        <f t="shared" ref="K66:K68" si="82">ROUNDDOWN(H66-(I66/100),3)</f>
        <v>174.46899999999999</v>
      </c>
      <c r="L66" s="13">
        <f t="shared" si="63"/>
        <v>0.61399999999999999</v>
      </c>
      <c r="M66" s="13">
        <f t="shared" si="64"/>
        <v>0.307</v>
      </c>
      <c r="N66" s="53">
        <f t="shared" ref="N66:N68" si="83">ROUNDDOWN(J66+M66,3)</f>
        <v>175.39</v>
      </c>
      <c r="O66" s="13" t="s">
        <v>84</v>
      </c>
      <c r="Q66" s="13">
        <f t="shared" si="20"/>
        <v>61.4</v>
      </c>
      <c r="R66" s="13">
        <f t="shared" si="10"/>
        <v>4.8</v>
      </c>
      <c r="S66" s="30" t="str">
        <f t="shared" si="11"/>
        <v/>
      </c>
      <c r="T66" s="30">
        <f t="shared" si="0"/>
        <v>29472</v>
      </c>
      <c r="U66" s="32">
        <f t="shared" si="1"/>
        <v>-29472</v>
      </c>
      <c r="V66" s="34">
        <f t="shared" si="26"/>
        <v>1442278</v>
      </c>
      <c r="W66" s="13">
        <f t="shared" si="12"/>
        <v>48000</v>
      </c>
      <c r="X66" s="13">
        <f t="shared" si="13"/>
        <v>0</v>
      </c>
      <c r="AH66" s="13">
        <f t="shared" si="2"/>
        <v>1</v>
      </c>
      <c r="AI66" s="13">
        <f t="shared" si="3"/>
        <v>0</v>
      </c>
      <c r="AJ66" s="13">
        <f t="shared" si="14"/>
        <v>0</v>
      </c>
      <c r="AK66" s="13">
        <f t="shared" si="15"/>
        <v>1</v>
      </c>
      <c r="AL66" s="13">
        <f t="shared" si="16"/>
        <v>0</v>
      </c>
    </row>
    <row r="67" spans="1:38" ht="20.100000000000001" customHeight="1">
      <c r="A67" s="27">
        <v>63</v>
      </c>
      <c r="B67" s="13">
        <v>1</v>
      </c>
      <c r="C67" s="13" t="s">
        <v>89</v>
      </c>
      <c r="D67" s="13" t="s">
        <v>66</v>
      </c>
      <c r="E67" s="24" t="s">
        <v>150</v>
      </c>
      <c r="F67" s="55">
        <v>0.5</v>
      </c>
      <c r="G67" s="13">
        <v>174.346</v>
      </c>
      <c r="H67" s="13">
        <v>173.68199999999999</v>
      </c>
      <c r="I67" s="13">
        <v>2</v>
      </c>
      <c r="J67" s="53">
        <f t="shared" si="81"/>
        <v>174.36600000000001</v>
      </c>
      <c r="K67" s="13">
        <f t="shared" si="82"/>
        <v>173.66200000000001</v>
      </c>
      <c r="L67" s="13">
        <f t="shared" si="63"/>
        <v>0.70399999999999996</v>
      </c>
      <c r="M67" s="13">
        <f t="shared" si="64"/>
        <v>0.35199999999999998</v>
      </c>
      <c r="N67" s="53">
        <f t="shared" si="83"/>
        <v>174.71799999999999</v>
      </c>
      <c r="O67" s="13" t="s">
        <v>84</v>
      </c>
      <c r="Q67" s="13">
        <f t="shared" si="20"/>
        <v>70.400000000000006</v>
      </c>
      <c r="R67" s="13">
        <f t="shared" si="10"/>
        <v>4.2</v>
      </c>
      <c r="S67" s="30" t="str">
        <f t="shared" si="11"/>
        <v/>
      </c>
      <c r="T67" s="30">
        <f t="shared" si="0"/>
        <v>29568</v>
      </c>
      <c r="U67" s="32">
        <f t="shared" si="1"/>
        <v>-29568</v>
      </c>
      <c r="V67" s="34">
        <f t="shared" si="26"/>
        <v>1412710</v>
      </c>
      <c r="W67" s="13">
        <f t="shared" si="12"/>
        <v>42000</v>
      </c>
      <c r="X67" s="13">
        <f t="shared" si="13"/>
        <v>0</v>
      </c>
      <c r="AH67" s="13">
        <f t="shared" si="2"/>
        <v>1</v>
      </c>
      <c r="AI67" s="13">
        <f t="shared" si="3"/>
        <v>0</v>
      </c>
      <c r="AJ67" s="13">
        <f t="shared" si="14"/>
        <v>0</v>
      </c>
      <c r="AK67" s="13">
        <f t="shared" si="15"/>
        <v>1</v>
      </c>
      <c r="AL67" s="13">
        <f t="shared" si="16"/>
        <v>0</v>
      </c>
    </row>
    <row r="68" spans="1:38" ht="20.100000000000001" customHeight="1">
      <c r="A68" s="27">
        <v>64</v>
      </c>
      <c r="B68" s="13">
        <v>1</v>
      </c>
      <c r="C68" s="13" t="s">
        <v>88</v>
      </c>
      <c r="D68" s="13" t="s">
        <v>66</v>
      </c>
      <c r="E68" s="24" t="s">
        <v>151</v>
      </c>
      <c r="F68" s="55">
        <v>0</v>
      </c>
      <c r="G68" s="13">
        <v>171.29599999999999</v>
      </c>
      <c r="H68" s="13">
        <v>170.96700000000001</v>
      </c>
      <c r="I68" s="13">
        <v>2</v>
      </c>
      <c r="J68" s="53">
        <f t="shared" si="81"/>
        <v>171.316</v>
      </c>
      <c r="K68" s="13">
        <f t="shared" si="82"/>
        <v>170.947</v>
      </c>
      <c r="L68" s="13">
        <f t="shared" si="63"/>
        <v>0.36899999999999999</v>
      </c>
      <c r="M68" s="13">
        <f t="shared" si="64"/>
        <v>0.184</v>
      </c>
      <c r="N68" s="53">
        <f t="shared" si="83"/>
        <v>171.5</v>
      </c>
      <c r="O68" s="13" t="s">
        <v>43</v>
      </c>
      <c r="P68" s="13">
        <f t="shared" si="9"/>
        <v>18.399999999999999</v>
      </c>
      <c r="R68" s="13">
        <f t="shared" si="10"/>
        <v>8.1</v>
      </c>
      <c r="S68" s="30">
        <f t="shared" si="11"/>
        <v>14904</v>
      </c>
      <c r="T68" s="30" t="str">
        <f t="shared" si="0"/>
        <v/>
      </c>
      <c r="U68" s="32">
        <f t="shared" si="1"/>
        <v>14904</v>
      </c>
      <c r="V68" s="34">
        <f t="shared" si="26"/>
        <v>1427614</v>
      </c>
      <c r="W68" s="13">
        <f t="shared" si="12"/>
        <v>81000</v>
      </c>
      <c r="X68" s="13">
        <f t="shared" si="13"/>
        <v>1</v>
      </c>
      <c r="AH68" s="13">
        <f t="shared" si="2"/>
        <v>1</v>
      </c>
      <c r="AI68" s="13">
        <f t="shared" si="3"/>
        <v>0</v>
      </c>
      <c r="AJ68" s="13">
        <f t="shared" si="14"/>
        <v>1</v>
      </c>
      <c r="AK68" s="13">
        <f t="shared" si="15"/>
        <v>0</v>
      </c>
      <c r="AL68" s="13">
        <f t="shared" si="16"/>
        <v>0</v>
      </c>
    </row>
    <row r="69" spans="1:38" ht="20.100000000000001" customHeight="1">
      <c r="A69" s="27">
        <v>65</v>
      </c>
      <c r="B69" s="13">
        <v>1</v>
      </c>
      <c r="C69" s="13" t="s">
        <v>89</v>
      </c>
      <c r="D69" s="13" t="s">
        <v>65</v>
      </c>
      <c r="E69" s="24" t="s">
        <v>152</v>
      </c>
      <c r="F69" s="55">
        <v>0.33333333333333331</v>
      </c>
      <c r="G69" s="13">
        <v>171.63200000000001</v>
      </c>
      <c r="H69" s="13">
        <v>172.006</v>
      </c>
      <c r="I69" s="13">
        <v>2</v>
      </c>
      <c r="J69" s="13">
        <f t="shared" ref="J69:J71" si="84">ROUNDDOWN(G69-(I69/100),3)</f>
        <v>171.61199999999999</v>
      </c>
      <c r="K69" s="13">
        <f t="shared" ref="K69:K71" si="85">ROUNDDOWN(H69+(I69/100),3)</f>
        <v>172.02600000000001</v>
      </c>
      <c r="L69" s="13">
        <f t="shared" si="63"/>
        <v>0.41399999999999998</v>
      </c>
      <c r="M69" s="13">
        <f t="shared" si="64"/>
        <v>0.20699999999999999</v>
      </c>
      <c r="N69" s="13">
        <f t="shared" ref="N69:N71" si="86">ROUNDDOWN(J69-M69,3)</f>
        <v>171.405</v>
      </c>
      <c r="O69" s="13" t="s">
        <v>43</v>
      </c>
      <c r="P69" s="13">
        <f t="shared" si="9"/>
        <v>20.7</v>
      </c>
      <c r="R69" s="13">
        <f t="shared" si="10"/>
        <v>7.2</v>
      </c>
      <c r="S69" s="30">
        <f t="shared" si="11"/>
        <v>14904</v>
      </c>
      <c r="T69" s="30" t="str">
        <f t="shared" si="0"/>
        <v/>
      </c>
      <c r="U69" s="32">
        <f t="shared" ref="U69:U107" si="87">IF(X69=1,S69,T69*-1)</f>
        <v>14904</v>
      </c>
      <c r="V69" s="34">
        <f t="shared" si="26"/>
        <v>1442518</v>
      </c>
      <c r="W69" s="13">
        <f t="shared" si="12"/>
        <v>72000</v>
      </c>
      <c r="X69" s="13">
        <f t="shared" si="13"/>
        <v>1</v>
      </c>
      <c r="AH69" s="13">
        <f t="shared" ref="AH69:AH104" si="88">IF(D69="B",1,0)</f>
        <v>0</v>
      </c>
      <c r="AI69" s="13">
        <f t="shared" ref="AI69:AI104" si="89">IF(D69="S",1,0)</f>
        <v>1</v>
      </c>
      <c r="AJ69" s="13">
        <f t="shared" si="14"/>
        <v>1</v>
      </c>
      <c r="AK69" s="13">
        <f t="shared" si="15"/>
        <v>0</v>
      </c>
      <c r="AL69" s="13">
        <f t="shared" si="16"/>
        <v>0</v>
      </c>
    </row>
    <row r="70" spans="1:38" ht="20.100000000000001" customHeight="1">
      <c r="A70" s="27">
        <v>66</v>
      </c>
      <c r="B70" s="13">
        <v>1</v>
      </c>
      <c r="C70" s="13" t="s">
        <v>89</v>
      </c>
      <c r="D70" s="13" t="s">
        <v>65</v>
      </c>
      <c r="E70" s="24" t="s">
        <v>152</v>
      </c>
      <c r="F70" s="55">
        <v>0</v>
      </c>
      <c r="G70" s="13">
        <v>171.64</v>
      </c>
      <c r="H70" s="13">
        <v>172.25</v>
      </c>
      <c r="I70" s="13">
        <v>2</v>
      </c>
      <c r="J70" s="13">
        <f t="shared" si="84"/>
        <v>171.62</v>
      </c>
      <c r="K70" s="13">
        <f t="shared" si="85"/>
        <v>172.27</v>
      </c>
      <c r="L70" s="13">
        <f t="shared" si="63"/>
        <v>0.65</v>
      </c>
      <c r="M70" s="13">
        <f t="shared" si="64"/>
        <v>0.32500000000000001</v>
      </c>
      <c r="N70" s="13">
        <f t="shared" si="86"/>
        <v>171.29499999999999</v>
      </c>
      <c r="O70" s="13" t="s">
        <v>43</v>
      </c>
      <c r="P70" s="13">
        <f t="shared" ref="P70:P107" si="90">ROUNDDOWN(M70*100,3)</f>
        <v>32.5</v>
      </c>
      <c r="R70" s="13">
        <f t="shared" ref="R70:R106" si="91">ROUNDDOWN(W70/10000,1)</f>
        <v>4.5999999999999996</v>
      </c>
      <c r="S70" s="30">
        <f t="shared" ref="S70:S107" si="92">IF(O70="○",ROUNDDOWN(M70*W70*$U$1,0),"")</f>
        <v>14950</v>
      </c>
      <c r="T70" s="30" t="str">
        <f t="shared" ref="T70:T107" si="93">IF(O70="X",ROUNDDOWN(L70*W70*$U$1,0),"")</f>
        <v/>
      </c>
      <c r="U70" s="32">
        <f t="shared" si="87"/>
        <v>14950</v>
      </c>
      <c r="V70" s="34">
        <f t="shared" si="26"/>
        <v>1457468</v>
      </c>
      <c r="W70" s="13">
        <f t="shared" ref="W70:W106" si="94">ROUNDDOWN(((($U$2*$W$4)/(L70*10000))*10000)/$U$1,-3)</f>
        <v>46000</v>
      </c>
      <c r="X70" s="13">
        <f t="shared" ref="X70:X106" si="95">IF(P70&gt;1,1,0)</f>
        <v>1</v>
      </c>
      <c r="AH70" s="13">
        <f t="shared" si="88"/>
        <v>0</v>
      </c>
      <c r="AI70" s="13">
        <f t="shared" si="89"/>
        <v>1</v>
      </c>
      <c r="AJ70" s="13">
        <f t="shared" ref="AJ70:AJ104" si="96">IF(O70="○",1,0)</f>
        <v>1</v>
      </c>
      <c r="AK70" s="13">
        <f t="shared" ref="AK70:AK104" si="97">IF(O70="X",1,0)</f>
        <v>0</v>
      </c>
      <c r="AL70" s="13">
        <f t="shared" ref="AL70:AL104" si="98">IF(O70="C",1,0)</f>
        <v>0</v>
      </c>
    </row>
    <row r="71" spans="1:38" ht="20.100000000000001" customHeight="1">
      <c r="A71" s="27">
        <v>67</v>
      </c>
      <c r="B71" s="13">
        <v>1</v>
      </c>
      <c r="C71" s="13" t="s">
        <v>88</v>
      </c>
      <c r="D71" s="13" t="s">
        <v>65</v>
      </c>
      <c r="E71" s="14" t="s">
        <v>153</v>
      </c>
      <c r="F71" s="55">
        <v>0.5</v>
      </c>
      <c r="G71" s="13">
        <v>172.12700000000001</v>
      </c>
      <c r="H71" s="13">
        <v>172.77099999999999</v>
      </c>
      <c r="I71" s="13">
        <v>2</v>
      </c>
      <c r="J71" s="13">
        <f t="shared" si="84"/>
        <v>172.107</v>
      </c>
      <c r="K71" s="13">
        <f t="shared" si="85"/>
        <v>172.791</v>
      </c>
      <c r="L71" s="13">
        <f t="shared" si="63"/>
        <v>0.68300000000000005</v>
      </c>
      <c r="M71" s="13">
        <f t="shared" si="64"/>
        <v>0.34100000000000003</v>
      </c>
      <c r="N71" s="13">
        <f t="shared" si="86"/>
        <v>171.76599999999999</v>
      </c>
      <c r="O71" s="13" t="s">
        <v>43</v>
      </c>
      <c r="P71" s="13">
        <f t="shared" si="90"/>
        <v>34.1</v>
      </c>
      <c r="R71" s="13">
        <f t="shared" si="91"/>
        <v>4.3</v>
      </c>
      <c r="S71" s="30">
        <f t="shared" si="92"/>
        <v>14663</v>
      </c>
      <c r="T71" s="30" t="str">
        <f t="shared" si="93"/>
        <v/>
      </c>
      <c r="U71" s="32">
        <f t="shared" si="87"/>
        <v>14663</v>
      </c>
      <c r="V71" s="34">
        <f t="shared" si="26"/>
        <v>1472131</v>
      </c>
      <c r="W71" s="13">
        <f t="shared" si="94"/>
        <v>43000</v>
      </c>
      <c r="X71" s="13">
        <f t="shared" si="95"/>
        <v>1</v>
      </c>
      <c r="AH71" s="13">
        <f t="shared" si="88"/>
        <v>0</v>
      </c>
      <c r="AI71" s="13">
        <f t="shared" si="89"/>
        <v>1</v>
      </c>
      <c r="AJ71" s="13">
        <f t="shared" si="96"/>
        <v>1</v>
      </c>
      <c r="AK71" s="13">
        <f t="shared" si="97"/>
        <v>0</v>
      </c>
      <c r="AL71" s="13">
        <f t="shared" si="98"/>
        <v>0</v>
      </c>
    </row>
    <row r="72" spans="1:38" ht="20.100000000000001" customHeight="1">
      <c r="A72" s="27">
        <v>68</v>
      </c>
      <c r="B72" s="13">
        <v>1</v>
      </c>
      <c r="C72" s="13" t="s">
        <v>88</v>
      </c>
      <c r="D72" s="13" t="s">
        <v>66</v>
      </c>
      <c r="E72" s="14" t="s">
        <v>154</v>
      </c>
      <c r="F72" s="55">
        <v>0.66666666666666663</v>
      </c>
      <c r="G72" s="13">
        <v>172.57</v>
      </c>
      <c r="H72" s="13">
        <v>172.291</v>
      </c>
      <c r="I72" s="13">
        <v>2</v>
      </c>
      <c r="J72" s="53">
        <f t="shared" ref="J72" si="99">ROUNDDOWN(G72+(I72/100),3)</f>
        <v>172.59</v>
      </c>
      <c r="K72" s="13">
        <f t="shared" ref="K72" si="100">ROUNDDOWN(H72-(I72/100),3)</f>
        <v>172.27099999999999</v>
      </c>
      <c r="L72" s="13">
        <f t="shared" si="63"/>
        <v>0.31900000000000001</v>
      </c>
      <c r="M72" s="13">
        <f t="shared" si="64"/>
        <v>0.159</v>
      </c>
      <c r="N72" s="53">
        <f t="shared" ref="N72" si="101">ROUNDDOWN(J72+M72,3)</f>
        <v>172.749</v>
      </c>
      <c r="O72" s="13" t="s">
        <v>43</v>
      </c>
      <c r="P72" s="13">
        <f t="shared" si="90"/>
        <v>15.9</v>
      </c>
      <c r="R72" s="13">
        <f t="shared" si="91"/>
        <v>9.4</v>
      </c>
      <c r="S72" s="30">
        <f t="shared" si="92"/>
        <v>14946</v>
      </c>
      <c r="T72" s="30" t="str">
        <f t="shared" si="93"/>
        <v/>
      </c>
      <c r="U72" s="32">
        <f t="shared" si="87"/>
        <v>14946</v>
      </c>
      <c r="V72" s="34">
        <f t="shared" si="26"/>
        <v>1487077</v>
      </c>
      <c r="W72" s="13">
        <f t="shared" si="94"/>
        <v>94000</v>
      </c>
      <c r="X72" s="13">
        <f t="shared" si="95"/>
        <v>1</v>
      </c>
      <c r="AH72" s="13">
        <f t="shared" si="88"/>
        <v>1</v>
      </c>
      <c r="AI72" s="13">
        <f t="shared" si="89"/>
        <v>0</v>
      </c>
      <c r="AJ72" s="13">
        <f t="shared" si="96"/>
        <v>1</v>
      </c>
      <c r="AK72" s="13">
        <f t="shared" si="97"/>
        <v>0</v>
      </c>
      <c r="AL72" s="13">
        <f t="shared" si="98"/>
        <v>0</v>
      </c>
    </row>
    <row r="73" spans="1:38" ht="20.100000000000001" customHeight="1">
      <c r="A73" s="27">
        <v>69</v>
      </c>
      <c r="B73" s="13">
        <v>1</v>
      </c>
      <c r="C73" s="13" t="s">
        <v>89</v>
      </c>
      <c r="D73" s="13" t="s">
        <v>65</v>
      </c>
      <c r="E73" s="14" t="s">
        <v>155</v>
      </c>
      <c r="F73" s="55">
        <v>0.66666666666666663</v>
      </c>
      <c r="G73" s="13">
        <v>172.26900000000001</v>
      </c>
      <c r="H73" s="13">
        <v>172.58500000000001</v>
      </c>
      <c r="I73" s="13">
        <v>2</v>
      </c>
      <c r="J73" s="13">
        <f t="shared" ref="J73:J74" si="102">ROUNDDOWN(G73-(I73/100),3)</f>
        <v>172.249</v>
      </c>
      <c r="K73" s="13">
        <f t="shared" ref="K73:K74" si="103">ROUNDDOWN(H73+(I73/100),3)</f>
        <v>172.60499999999999</v>
      </c>
      <c r="L73" s="13">
        <f t="shared" si="63"/>
        <v>0.35499999999999998</v>
      </c>
      <c r="M73" s="13">
        <f t="shared" si="64"/>
        <v>0.17699999999999999</v>
      </c>
      <c r="N73" s="13">
        <f t="shared" ref="N73:N74" si="104">ROUNDDOWN(J73-M73,3)</f>
        <v>172.072</v>
      </c>
      <c r="O73" s="13" t="s">
        <v>43</v>
      </c>
      <c r="P73" s="13">
        <f t="shared" si="90"/>
        <v>17.7</v>
      </c>
      <c r="R73" s="13">
        <f t="shared" si="91"/>
        <v>8.4</v>
      </c>
      <c r="S73" s="30">
        <f t="shared" si="92"/>
        <v>14868</v>
      </c>
      <c r="T73" s="30" t="str">
        <f t="shared" si="93"/>
        <v/>
      </c>
      <c r="U73" s="32">
        <f t="shared" si="87"/>
        <v>14868</v>
      </c>
      <c r="V73" s="34">
        <f t="shared" ref="V73:V104" si="105">V72+U73</f>
        <v>1501945</v>
      </c>
      <c r="W73" s="13">
        <f t="shared" si="94"/>
        <v>84000</v>
      </c>
      <c r="X73" s="13">
        <f t="shared" si="95"/>
        <v>1</v>
      </c>
      <c r="AH73" s="13">
        <f t="shared" si="88"/>
        <v>0</v>
      </c>
      <c r="AI73" s="13">
        <f t="shared" si="89"/>
        <v>1</v>
      </c>
      <c r="AJ73" s="13">
        <f t="shared" si="96"/>
        <v>1</v>
      </c>
      <c r="AK73" s="13">
        <f t="shared" si="97"/>
        <v>0</v>
      </c>
      <c r="AL73" s="13">
        <f t="shared" si="98"/>
        <v>0</v>
      </c>
    </row>
    <row r="74" spans="1:38" ht="20.100000000000001" customHeight="1">
      <c r="A74" s="27">
        <v>70</v>
      </c>
      <c r="B74" s="13">
        <v>1</v>
      </c>
      <c r="C74" s="13" t="s">
        <v>88</v>
      </c>
      <c r="D74" s="13" t="s">
        <v>65</v>
      </c>
      <c r="E74" s="24" t="s">
        <v>156</v>
      </c>
      <c r="F74" s="55">
        <v>0.66666666666666663</v>
      </c>
      <c r="G74" s="13">
        <v>171.96600000000001</v>
      </c>
      <c r="H74" s="13">
        <v>172.62</v>
      </c>
      <c r="I74" s="13">
        <v>2</v>
      </c>
      <c r="J74" s="13">
        <f t="shared" si="102"/>
        <v>171.946</v>
      </c>
      <c r="K74" s="13">
        <f t="shared" si="103"/>
        <v>172.64</v>
      </c>
      <c r="L74" s="13">
        <f t="shared" si="63"/>
        <v>0.69299999999999995</v>
      </c>
      <c r="M74" s="13">
        <f t="shared" si="64"/>
        <v>0.34599999999999997</v>
      </c>
      <c r="N74" s="13">
        <f t="shared" si="104"/>
        <v>171.6</v>
      </c>
      <c r="O74" s="13" t="s">
        <v>84</v>
      </c>
      <c r="Q74" s="13">
        <f t="shared" ref="Q70:Q107" si="106">ROUNDDOWN(L74*100,3)</f>
        <v>69.3</v>
      </c>
      <c r="R74" s="13">
        <f t="shared" si="91"/>
        <v>4.3</v>
      </c>
      <c r="S74" s="30" t="str">
        <f t="shared" si="92"/>
        <v/>
      </c>
      <c r="T74" s="30">
        <f t="shared" si="93"/>
        <v>29799</v>
      </c>
      <c r="U74" s="32">
        <f t="shared" si="87"/>
        <v>-29799</v>
      </c>
      <c r="V74" s="34">
        <f t="shared" si="105"/>
        <v>1472146</v>
      </c>
      <c r="W74" s="13">
        <f t="shared" si="94"/>
        <v>43000</v>
      </c>
      <c r="X74" s="13">
        <f t="shared" si="95"/>
        <v>0</v>
      </c>
      <c r="AH74" s="13">
        <f t="shared" si="88"/>
        <v>0</v>
      </c>
      <c r="AI74" s="13">
        <f t="shared" si="89"/>
        <v>1</v>
      </c>
      <c r="AJ74" s="13">
        <f t="shared" si="96"/>
        <v>0</v>
      </c>
      <c r="AK74" s="13">
        <f t="shared" si="97"/>
        <v>1</v>
      </c>
      <c r="AL74" s="13">
        <f t="shared" si="98"/>
        <v>0</v>
      </c>
    </row>
    <row r="75" spans="1:38" ht="20.100000000000001" customHeight="1">
      <c r="A75" s="27">
        <v>71</v>
      </c>
      <c r="B75" s="13">
        <v>5</v>
      </c>
      <c r="C75" s="13" t="s">
        <v>88</v>
      </c>
      <c r="D75" s="13" t="s">
        <v>66</v>
      </c>
      <c r="E75" s="24" t="s">
        <v>157</v>
      </c>
      <c r="F75" s="55">
        <v>0.66666666666666663</v>
      </c>
      <c r="G75" s="13">
        <v>171.06700000000001</v>
      </c>
      <c r="H75" s="13">
        <v>170.74299999999999</v>
      </c>
      <c r="I75" s="13">
        <v>2</v>
      </c>
      <c r="J75" s="53">
        <f t="shared" ref="J75" si="107">ROUNDDOWN(G75+(I75/100),3)</f>
        <v>171.08699999999999</v>
      </c>
      <c r="K75" s="13">
        <f t="shared" ref="K75" si="108">ROUNDDOWN(H75-(I75/100),3)</f>
        <v>170.72300000000001</v>
      </c>
      <c r="L75" s="13">
        <f t="shared" si="63"/>
        <v>0.36299999999999999</v>
      </c>
      <c r="M75" s="13">
        <f t="shared" si="64"/>
        <v>0.18099999999999999</v>
      </c>
      <c r="N75" s="53">
        <f t="shared" ref="N75" si="109">ROUNDDOWN(J75+M75,3)</f>
        <v>171.268</v>
      </c>
      <c r="O75" s="13" t="s">
        <v>43</v>
      </c>
      <c r="P75" s="13">
        <f t="shared" si="90"/>
        <v>18.100000000000001</v>
      </c>
      <c r="R75" s="13">
        <f t="shared" si="91"/>
        <v>8.1999999999999993</v>
      </c>
      <c r="S75" s="30">
        <f t="shared" si="92"/>
        <v>14842</v>
      </c>
      <c r="T75" s="30" t="str">
        <f t="shared" si="93"/>
        <v/>
      </c>
      <c r="U75" s="32">
        <f t="shared" si="87"/>
        <v>14842</v>
      </c>
      <c r="V75" s="34">
        <f t="shared" si="105"/>
        <v>1486988</v>
      </c>
      <c r="W75" s="13">
        <f t="shared" si="94"/>
        <v>82000</v>
      </c>
      <c r="X75" s="13">
        <f t="shared" si="95"/>
        <v>1</v>
      </c>
      <c r="AH75" s="13">
        <f t="shared" si="88"/>
        <v>1</v>
      </c>
      <c r="AI75" s="13">
        <f t="shared" si="89"/>
        <v>0</v>
      </c>
      <c r="AJ75" s="13">
        <f t="shared" si="96"/>
        <v>1</v>
      </c>
      <c r="AK75" s="13">
        <f t="shared" si="97"/>
        <v>0</v>
      </c>
      <c r="AL75" s="13">
        <f t="shared" si="98"/>
        <v>0</v>
      </c>
    </row>
    <row r="76" spans="1:38" ht="20.100000000000001" customHeight="1">
      <c r="A76" s="27">
        <v>72</v>
      </c>
      <c r="B76" s="13">
        <v>1</v>
      </c>
      <c r="C76" s="13" t="s">
        <v>88</v>
      </c>
      <c r="D76" s="13" t="s">
        <v>65</v>
      </c>
      <c r="E76" s="24" t="s">
        <v>158</v>
      </c>
      <c r="F76" s="55">
        <v>0.5</v>
      </c>
      <c r="G76" s="13">
        <v>172.08099999999999</v>
      </c>
      <c r="H76" s="13">
        <v>172.45400000000001</v>
      </c>
      <c r="I76" s="13">
        <v>2</v>
      </c>
      <c r="J76" s="13">
        <f t="shared" ref="J76:J78" si="110">ROUNDDOWN(G76-(I76/100),3)</f>
        <v>172.06100000000001</v>
      </c>
      <c r="K76" s="13">
        <f t="shared" ref="K76:K78" si="111">ROUNDDOWN(H76+(I76/100),3)</f>
        <v>172.47399999999999</v>
      </c>
      <c r="L76" s="13">
        <f t="shared" si="63"/>
        <v>0.41199999999999998</v>
      </c>
      <c r="M76" s="13">
        <f t="shared" si="64"/>
        <v>0.20599999999999999</v>
      </c>
      <c r="N76" s="13">
        <f t="shared" ref="N76:N78" si="112">ROUNDDOWN(J76-M76,3)</f>
        <v>171.85499999999999</v>
      </c>
      <c r="O76" s="13" t="s">
        <v>43</v>
      </c>
      <c r="P76" s="13">
        <f t="shared" si="90"/>
        <v>20.6</v>
      </c>
      <c r="R76" s="13">
        <f t="shared" si="91"/>
        <v>7.2</v>
      </c>
      <c r="S76" s="30">
        <f t="shared" si="92"/>
        <v>14832</v>
      </c>
      <c r="T76" s="30" t="str">
        <f t="shared" si="93"/>
        <v/>
      </c>
      <c r="U76" s="32">
        <f t="shared" si="87"/>
        <v>14832</v>
      </c>
      <c r="V76" s="34">
        <f t="shared" si="105"/>
        <v>1501820</v>
      </c>
      <c r="W76" s="13">
        <f t="shared" si="94"/>
        <v>72000</v>
      </c>
      <c r="X76" s="13">
        <f t="shared" si="95"/>
        <v>1</v>
      </c>
      <c r="AH76" s="13">
        <f t="shared" si="88"/>
        <v>0</v>
      </c>
      <c r="AI76" s="13">
        <f t="shared" si="89"/>
        <v>1</v>
      </c>
      <c r="AJ76" s="13">
        <f t="shared" si="96"/>
        <v>1</v>
      </c>
      <c r="AK76" s="13">
        <f t="shared" si="97"/>
        <v>0</v>
      </c>
      <c r="AL76" s="13">
        <f t="shared" si="98"/>
        <v>0</v>
      </c>
    </row>
    <row r="77" spans="1:38" ht="20.100000000000001" customHeight="1">
      <c r="A77" s="27">
        <v>73</v>
      </c>
      <c r="B77" s="13">
        <v>1</v>
      </c>
      <c r="C77" s="13" t="s">
        <v>88</v>
      </c>
      <c r="D77" s="46" t="s">
        <v>65</v>
      </c>
      <c r="E77" s="24" t="s">
        <v>159</v>
      </c>
      <c r="F77" s="55">
        <v>0.66666666666666663</v>
      </c>
      <c r="G77" s="13">
        <v>171.46899999999999</v>
      </c>
      <c r="H77" s="13">
        <v>172.48400000000001</v>
      </c>
      <c r="I77" s="13">
        <v>2</v>
      </c>
      <c r="J77" s="13">
        <f t="shared" si="110"/>
        <v>171.44900000000001</v>
      </c>
      <c r="K77" s="13">
        <f t="shared" si="111"/>
        <v>172.50399999999999</v>
      </c>
      <c r="L77" s="13">
        <f t="shared" si="63"/>
        <v>1.054</v>
      </c>
      <c r="M77" s="13">
        <f t="shared" si="64"/>
        <v>0.52700000000000002</v>
      </c>
      <c r="N77" s="13">
        <f t="shared" si="112"/>
        <v>170.922</v>
      </c>
      <c r="O77" s="13" t="s">
        <v>85</v>
      </c>
      <c r="R77" s="13">
        <f t="shared" si="91"/>
        <v>2.8</v>
      </c>
      <c r="S77" s="30" t="str">
        <f t="shared" si="92"/>
        <v/>
      </c>
      <c r="T77" s="30" t="str">
        <f t="shared" si="93"/>
        <v/>
      </c>
      <c r="U77" s="32">
        <v>0</v>
      </c>
      <c r="V77" s="34">
        <f t="shared" si="105"/>
        <v>1501820</v>
      </c>
      <c r="W77" s="13">
        <f t="shared" si="94"/>
        <v>28000</v>
      </c>
      <c r="X77" s="13">
        <f t="shared" si="95"/>
        <v>0</v>
      </c>
      <c r="AH77" s="13">
        <f t="shared" si="88"/>
        <v>0</v>
      </c>
      <c r="AI77" s="13">
        <f t="shared" si="89"/>
        <v>1</v>
      </c>
      <c r="AJ77" s="13">
        <f t="shared" si="96"/>
        <v>0</v>
      </c>
      <c r="AK77" s="13">
        <f t="shared" si="97"/>
        <v>0</v>
      </c>
      <c r="AL77" s="13">
        <f t="shared" si="98"/>
        <v>1</v>
      </c>
    </row>
    <row r="78" spans="1:38" ht="20.100000000000001" customHeight="1">
      <c r="A78" s="27">
        <v>74</v>
      </c>
      <c r="B78" s="13">
        <v>1</v>
      </c>
      <c r="C78" s="13" t="s">
        <v>88</v>
      </c>
      <c r="D78" s="46" t="s">
        <v>185</v>
      </c>
      <c r="E78" s="24" t="s">
        <v>160</v>
      </c>
      <c r="F78" s="55">
        <v>0.83333333333333337</v>
      </c>
      <c r="G78" s="13">
        <v>172.99700000000001</v>
      </c>
      <c r="H78" s="13">
        <v>172.61799999999999</v>
      </c>
      <c r="I78" s="13">
        <v>2</v>
      </c>
      <c r="J78" s="53">
        <f t="shared" ref="J78" si="113">ROUNDDOWN(G78+(I78/100),3)</f>
        <v>173.017</v>
      </c>
      <c r="K78" s="13">
        <f t="shared" ref="K78" si="114">ROUNDDOWN(H78-(I78/100),3)</f>
        <v>172.59800000000001</v>
      </c>
      <c r="L78" s="13">
        <f t="shared" si="63"/>
        <v>0.41799999999999998</v>
      </c>
      <c r="M78" s="13">
        <f t="shared" si="64"/>
        <v>0.20899999999999999</v>
      </c>
      <c r="N78" s="53">
        <f t="shared" ref="N78" si="115">ROUNDDOWN(J78+M78,3)</f>
        <v>173.226</v>
      </c>
      <c r="O78" s="13" t="s">
        <v>43</v>
      </c>
      <c r="P78" s="13">
        <f t="shared" si="90"/>
        <v>20.9</v>
      </c>
      <c r="R78" s="13">
        <f t="shared" si="91"/>
        <v>7.1</v>
      </c>
      <c r="S78" s="30">
        <f t="shared" si="92"/>
        <v>14839</v>
      </c>
      <c r="T78" s="30" t="str">
        <f t="shared" si="93"/>
        <v/>
      </c>
      <c r="U78" s="32">
        <f t="shared" si="87"/>
        <v>14839</v>
      </c>
      <c r="V78" s="34">
        <f t="shared" si="105"/>
        <v>1516659</v>
      </c>
      <c r="W78" s="13">
        <f t="shared" si="94"/>
        <v>71000</v>
      </c>
      <c r="X78" s="13">
        <f t="shared" si="95"/>
        <v>1</v>
      </c>
      <c r="AH78" s="13">
        <f t="shared" si="88"/>
        <v>1</v>
      </c>
      <c r="AI78" s="13">
        <f t="shared" si="89"/>
        <v>0</v>
      </c>
      <c r="AJ78" s="13">
        <f t="shared" si="96"/>
        <v>1</v>
      </c>
      <c r="AK78" s="13">
        <f t="shared" si="97"/>
        <v>0</v>
      </c>
      <c r="AL78" s="13">
        <f t="shared" si="98"/>
        <v>0</v>
      </c>
    </row>
    <row r="79" spans="1:38" ht="20.100000000000001" customHeight="1">
      <c r="A79" s="27">
        <v>75</v>
      </c>
      <c r="B79" s="13">
        <v>1</v>
      </c>
      <c r="C79" s="13" t="s">
        <v>88</v>
      </c>
      <c r="D79" s="46" t="s">
        <v>186</v>
      </c>
      <c r="E79" s="24" t="s">
        <v>161</v>
      </c>
      <c r="F79" s="55">
        <v>0.33333333333333331</v>
      </c>
      <c r="G79" s="13">
        <v>173.22800000000001</v>
      </c>
      <c r="H79" s="13">
        <v>173.84100000000001</v>
      </c>
      <c r="I79" s="13">
        <v>2</v>
      </c>
      <c r="J79" s="13">
        <f t="shared" ref="J79" si="116">ROUNDDOWN(G79-(I79/100),3)</f>
        <v>173.208</v>
      </c>
      <c r="K79" s="13">
        <f t="shared" ref="K79" si="117">ROUNDDOWN(H79+(I79/100),3)</f>
        <v>173.86099999999999</v>
      </c>
      <c r="L79" s="13">
        <f t="shared" si="63"/>
        <v>0.65200000000000002</v>
      </c>
      <c r="M79" s="13">
        <f t="shared" si="64"/>
        <v>0.32600000000000001</v>
      </c>
      <c r="N79" s="13">
        <f t="shared" ref="N79" si="118">ROUNDDOWN(J79-M79,3)</f>
        <v>172.88200000000001</v>
      </c>
      <c r="O79" s="13" t="s">
        <v>43</v>
      </c>
      <c r="P79" s="13">
        <f t="shared" si="90"/>
        <v>32.6</v>
      </c>
      <c r="R79" s="13">
        <f t="shared" si="91"/>
        <v>4.5999999999999996</v>
      </c>
      <c r="S79" s="30">
        <f t="shared" si="92"/>
        <v>14996</v>
      </c>
      <c r="T79" s="30" t="str">
        <f t="shared" si="93"/>
        <v/>
      </c>
      <c r="U79" s="32">
        <f t="shared" si="87"/>
        <v>14996</v>
      </c>
      <c r="V79" s="34">
        <f t="shared" si="105"/>
        <v>1531655</v>
      </c>
      <c r="W79" s="13">
        <f t="shared" si="94"/>
        <v>46000</v>
      </c>
      <c r="X79" s="13">
        <f t="shared" si="95"/>
        <v>1</v>
      </c>
      <c r="AH79" s="13">
        <f t="shared" si="88"/>
        <v>0</v>
      </c>
      <c r="AI79" s="13">
        <f t="shared" si="89"/>
        <v>1</v>
      </c>
      <c r="AJ79" s="13">
        <f t="shared" si="96"/>
        <v>1</v>
      </c>
      <c r="AK79" s="13">
        <f t="shared" si="97"/>
        <v>0</v>
      </c>
      <c r="AL79" s="13">
        <f t="shared" si="98"/>
        <v>0</v>
      </c>
    </row>
    <row r="80" spans="1:38" ht="20.100000000000001" customHeight="1">
      <c r="A80" s="27">
        <v>76</v>
      </c>
      <c r="B80" s="13">
        <v>5</v>
      </c>
      <c r="C80" s="13" t="s">
        <v>88</v>
      </c>
      <c r="D80" s="46" t="s">
        <v>66</v>
      </c>
      <c r="E80" s="24" t="s">
        <v>162</v>
      </c>
      <c r="F80" s="55">
        <v>0.5</v>
      </c>
      <c r="G80" s="13">
        <v>173.053</v>
      </c>
      <c r="H80" s="13">
        <v>172.69800000000001</v>
      </c>
      <c r="I80" s="13">
        <v>2</v>
      </c>
      <c r="J80" s="53">
        <f t="shared" ref="J80:J83" si="119">ROUNDDOWN(G80+(I80/100),3)</f>
        <v>173.07300000000001</v>
      </c>
      <c r="K80" s="13">
        <f t="shared" ref="K80:K83" si="120">ROUNDDOWN(H80-(I80/100),3)</f>
        <v>172.678</v>
      </c>
      <c r="L80" s="13">
        <f t="shared" si="63"/>
        <v>0.39500000000000002</v>
      </c>
      <c r="M80" s="13">
        <f t="shared" si="64"/>
        <v>0.19700000000000001</v>
      </c>
      <c r="N80" s="53">
        <f t="shared" ref="N80:N83" si="121">ROUNDDOWN(J80+M80,3)</f>
        <v>173.27</v>
      </c>
      <c r="O80" s="13" t="s">
        <v>85</v>
      </c>
      <c r="R80" s="13">
        <f t="shared" si="91"/>
        <v>7.5</v>
      </c>
      <c r="S80" s="30" t="str">
        <f t="shared" si="92"/>
        <v/>
      </c>
      <c r="T80" s="30" t="str">
        <f t="shared" si="93"/>
        <v/>
      </c>
      <c r="U80" s="32">
        <v>0</v>
      </c>
      <c r="V80" s="34">
        <f t="shared" si="105"/>
        <v>1531655</v>
      </c>
      <c r="W80" s="13">
        <f t="shared" si="94"/>
        <v>75000</v>
      </c>
      <c r="X80" s="13">
        <f t="shared" si="95"/>
        <v>0</v>
      </c>
      <c r="AH80" s="13">
        <f t="shared" si="88"/>
        <v>1</v>
      </c>
      <c r="AI80" s="13">
        <f t="shared" si="89"/>
        <v>0</v>
      </c>
      <c r="AJ80" s="13">
        <f t="shared" si="96"/>
        <v>0</v>
      </c>
      <c r="AK80" s="13">
        <f t="shared" si="97"/>
        <v>0</v>
      </c>
      <c r="AL80" s="13">
        <f t="shared" si="98"/>
        <v>1</v>
      </c>
    </row>
    <row r="81" spans="1:38" ht="20.100000000000001" customHeight="1">
      <c r="A81" s="27">
        <v>77</v>
      </c>
      <c r="B81" s="13">
        <v>1</v>
      </c>
      <c r="C81" s="13" t="s">
        <v>88</v>
      </c>
      <c r="D81" s="46" t="s">
        <v>66</v>
      </c>
      <c r="E81" s="24" t="s">
        <v>163</v>
      </c>
      <c r="F81" s="55">
        <v>0.16666666666666666</v>
      </c>
      <c r="G81" s="13">
        <v>173.381</v>
      </c>
      <c r="H81" s="13">
        <v>172.87299999999999</v>
      </c>
      <c r="I81" s="13">
        <v>2</v>
      </c>
      <c r="J81" s="53">
        <f t="shared" si="119"/>
        <v>173.40100000000001</v>
      </c>
      <c r="K81" s="13">
        <f t="shared" si="120"/>
        <v>172.85300000000001</v>
      </c>
      <c r="L81" s="13">
        <f t="shared" si="63"/>
        <v>0.54800000000000004</v>
      </c>
      <c r="M81" s="13">
        <f t="shared" si="64"/>
        <v>0.27400000000000002</v>
      </c>
      <c r="N81" s="53">
        <f t="shared" si="121"/>
        <v>173.67500000000001</v>
      </c>
      <c r="O81" s="13" t="s">
        <v>84</v>
      </c>
      <c r="Q81" s="13">
        <f t="shared" si="106"/>
        <v>54.8</v>
      </c>
      <c r="R81" s="13">
        <f t="shared" si="91"/>
        <v>5.4</v>
      </c>
      <c r="S81" s="30" t="str">
        <f t="shared" si="92"/>
        <v/>
      </c>
      <c r="T81" s="30">
        <f t="shared" si="93"/>
        <v>29592</v>
      </c>
      <c r="U81" s="32">
        <f t="shared" si="87"/>
        <v>-29592</v>
      </c>
      <c r="V81" s="34">
        <f t="shared" si="105"/>
        <v>1502063</v>
      </c>
      <c r="W81" s="13">
        <f t="shared" si="94"/>
        <v>54000</v>
      </c>
      <c r="X81" s="13">
        <f t="shared" si="95"/>
        <v>0</v>
      </c>
      <c r="AH81" s="13">
        <f t="shared" si="88"/>
        <v>1</v>
      </c>
      <c r="AI81" s="13">
        <f t="shared" si="89"/>
        <v>0</v>
      </c>
      <c r="AJ81" s="13">
        <f t="shared" si="96"/>
        <v>0</v>
      </c>
      <c r="AK81" s="13">
        <f t="shared" si="97"/>
        <v>1</v>
      </c>
      <c r="AL81" s="13">
        <f t="shared" si="98"/>
        <v>0</v>
      </c>
    </row>
    <row r="82" spans="1:38" ht="20.100000000000001" customHeight="1">
      <c r="A82" s="27">
        <v>78</v>
      </c>
      <c r="B82" s="13">
        <v>5</v>
      </c>
      <c r="C82" s="13" t="s">
        <v>88</v>
      </c>
      <c r="D82" s="46" t="s">
        <v>66</v>
      </c>
      <c r="E82" s="24" t="s">
        <v>164</v>
      </c>
      <c r="F82" s="55">
        <v>0.33333333333333331</v>
      </c>
      <c r="G82" s="13">
        <v>172.69399999999999</v>
      </c>
      <c r="H82" s="13">
        <v>172.36699999999999</v>
      </c>
      <c r="I82" s="13">
        <v>2</v>
      </c>
      <c r="J82" s="53">
        <f t="shared" si="119"/>
        <v>172.714</v>
      </c>
      <c r="K82" s="13">
        <f t="shared" si="120"/>
        <v>172.34700000000001</v>
      </c>
      <c r="L82" s="13">
        <f t="shared" si="63"/>
        <v>0.36599999999999999</v>
      </c>
      <c r="M82" s="13">
        <f t="shared" si="64"/>
        <v>0.183</v>
      </c>
      <c r="N82" s="53">
        <f t="shared" si="121"/>
        <v>172.89699999999999</v>
      </c>
      <c r="O82" s="13" t="s">
        <v>43</v>
      </c>
      <c r="P82" s="13">
        <f t="shared" si="90"/>
        <v>18.3</v>
      </c>
      <c r="R82" s="13">
        <f t="shared" si="91"/>
        <v>8.1</v>
      </c>
      <c r="S82" s="30">
        <f t="shared" si="92"/>
        <v>14823</v>
      </c>
      <c r="T82" s="30" t="str">
        <f t="shared" si="93"/>
        <v/>
      </c>
      <c r="U82" s="32">
        <f t="shared" si="87"/>
        <v>14823</v>
      </c>
      <c r="V82" s="34">
        <f t="shared" si="105"/>
        <v>1516886</v>
      </c>
      <c r="W82" s="13">
        <f t="shared" si="94"/>
        <v>81000</v>
      </c>
      <c r="X82" s="13">
        <f t="shared" si="95"/>
        <v>1</v>
      </c>
      <c r="AH82" s="13">
        <f t="shared" si="88"/>
        <v>1</v>
      </c>
      <c r="AI82" s="13">
        <f t="shared" si="89"/>
        <v>0</v>
      </c>
      <c r="AJ82" s="13">
        <f t="shared" si="96"/>
        <v>1</v>
      </c>
      <c r="AK82" s="13">
        <f t="shared" si="97"/>
        <v>0</v>
      </c>
      <c r="AL82" s="13">
        <f t="shared" si="98"/>
        <v>0</v>
      </c>
    </row>
    <row r="83" spans="1:38" ht="20.100000000000001" customHeight="1">
      <c r="A83" s="27">
        <v>79</v>
      </c>
      <c r="B83" s="13">
        <v>1</v>
      </c>
      <c r="C83" s="13" t="s">
        <v>88</v>
      </c>
      <c r="D83" s="46" t="s">
        <v>65</v>
      </c>
      <c r="E83" s="24" t="s">
        <v>165</v>
      </c>
      <c r="F83" s="55">
        <v>0.66666666666666663</v>
      </c>
      <c r="G83" s="13">
        <v>172.45099999999999</v>
      </c>
      <c r="H83" s="13">
        <v>172.726</v>
      </c>
      <c r="I83" s="13">
        <v>2</v>
      </c>
      <c r="J83" s="13">
        <f t="shared" ref="J83" si="122">ROUNDDOWN(G83-(I83/100),3)</f>
        <v>172.43100000000001</v>
      </c>
      <c r="K83" s="13">
        <f t="shared" ref="K83" si="123">ROUNDDOWN(H83+(I83/100),3)</f>
        <v>172.74600000000001</v>
      </c>
      <c r="L83" s="13">
        <f t="shared" si="63"/>
        <v>0.314</v>
      </c>
      <c r="M83" s="13">
        <f t="shared" si="64"/>
        <v>0.157</v>
      </c>
      <c r="N83" s="13">
        <f t="shared" ref="N83" si="124">ROUNDDOWN(J83-M83,3)</f>
        <v>172.274</v>
      </c>
      <c r="O83" s="13" t="s">
        <v>85</v>
      </c>
      <c r="R83" s="13">
        <f t="shared" si="91"/>
        <v>9.5</v>
      </c>
      <c r="S83" s="30" t="str">
        <f t="shared" si="92"/>
        <v/>
      </c>
      <c r="T83" s="30" t="str">
        <f t="shared" si="93"/>
        <v/>
      </c>
      <c r="U83" s="32">
        <v>0</v>
      </c>
      <c r="V83" s="34">
        <f t="shared" si="105"/>
        <v>1516886</v>
      </c>
      <c r="W83" s="13">
        <f t="shared" si="94"/>
        <v>95000</v>
      </c>
      <c r="X83" s="13">
        <f t="shared" si="95"/>
        <v>0</v>
      </c>
      <c r="AH83" s="13">
        <f t="shared" si="88"/>
        <v>0</v>
      </c>
      <c r="AI83" s="13">
        <f t="shared" si="89"/>
        <v>1</v>
      </c>
      <c r="AJ83" s="13">
        <f t="shared" si="96"/>
        <v>0</v>
      </c>
      <c r="AK83" s="13">
        <f t="shared" si="97"/>
        <v>0</v>
      </c>
      <c r="AL83" s="13">
        <f t="shared" si="98"/>
        <v>1</v>
      </c>
    </row>
    <row r="84" spans="1:38" ht="20.100000000000001" customHeight="1">
      <c r="A84" s="27">
        <v>80</v>
      </c>
      <c r="B84" s="13">
        <v>5</v>
      </c>
      <c r="C84" s="13" t="s">
        <v>88</v>
      </c>
      <c r="D84" s="46" t="s">
        <v>66</v>
      </c>
      <c r="E84" s="24" t="s">
        <v>166</v>
      </c>
      <c r="F84" s="55">
        <v>0.33333333333333331</v>
      </c>
      <c r="G84" s="13">
        <v>173.20400000000001</v>
      </c>
      <c r="H84" s="13">
        <v>172.69499999999999</v>
      </c>
      <c r="I84" s="13">
        <v>2</v>
      </c>
      <c r="J84" s="53">
        <f t="shared" ref="J84:J88" si="125">ROUNDDOWN(G84+(I84/100),3)</f>
        <v>173.22399999999999</v>
      </c>
      <c r="K84" s="13">
        <f t="shared" ref="K84:K88" si="126">ROUNDDOWN(H84-(I84/100),3)</f>
        <v>172.67500000000001</v>
      </c>
      <c r="L84" s="13">
        <f t="shared" si="63"/>
        <v>0.54800000000000004</v>
      </c>
      <c r="M84" s="13">
        <f t="shared" si="64"/>
        <v>0.27400000000000002</v>
      </c>
      <c r="N84" s="53">
        <f t="shared" ref="N84:N88" si="127">ROUNDDOWN(J84+M84,3)</f>
        <v>173.49799999999999</v>
      </c>
      <c r="O84" s="13" t="s">
        <v>84</v>
      </c>
      <c r="Q84" s="13">
        <f t="shared" si="106"/>
        <v>54.8</v>
      </c>
      <c r="R84" s="13">
        <f t="shared" si="91"/>
        <v>5.4</v>
      </c>
      <c r="S84" s="30" t="str">
        <f t="shared" si="92"/>
        <v/>
      </c>
      <c r="T84" s="30">
        <f t="shared" si="93"/>
        <v>29592</v>
      </c>
      <c r="U84" s="32">
        <f t="shared" si="87"/>
        <v>-29592</v>
      </c>
      <c r="V84" s="34">
        <f t="shared" si="105"/>
        <v>1487294</v>
      </c>
      <c r="W84" s="13">
        <f t="shared" si="94"/>
        <v>54000</v>
      </c>
      <c r="X84" s="13">
        <f t="shared" si="95"/>
        <v>0</v>
      </c>
      <c r="AH84" s="13">
        <f t="shared" si="88"/>
        <v>1</v>
      </c>
      <c r="AI84" s="13">
        <f t="shared" si="89"/>
        <v>0</v>
      </c>
      <c r="AJ84" s="13">
        <f t="shared" si="96"/>
        <v>0</v>
      </c>
      <c r="AK84" s="13">
        <f t="shared" si="97"/>
        <v>1</v>
      </c>
      <c r="AL84" s="13">
        <f t="shared" si="98"/>
        <v>0</v>
      </c>
    </row>
    <row r="85" spans="1:38" ht="20.100000000000001" customHeight="1">
      <c r="A85" s="27">
        <v>81</v>
      </c>
      <c r="B85" s="13">
        <v>1</v>
      </c>
      <c r="C85" s="13" t="s">
        <v>88</v>
      </c>
      <c r="D85" s="13" t="s">
        <v>66</v>
      </c>
      <c r="E85" s="14" t="s">
        <v>167</v>
      </c>
      <c r="F85" s="55">
        <v>0.5</v>
      </c>
      <c r="G85" s="13">
        <v>173.565</v>
      </c>
      <c r="H85" s="13">
        <v>173.166</v>
      </c>
      <c r="I85" s="13">
        <v>2</v>
      </c>
      <c r="J85" s="53">
        <f t="shared" si="125"/>
        <v>173.58500000000001</v>
      </c>
      <c r="K85" s="13">
        <f t="shared" si="126"/>
        <v>173.14599999999999</v>
      </c>
      <c r="L85" s="13">
        <f t="shared" si="63"/>
        <v>0.439</v>
      </c>
      <c r="M85" s="13">
        <f t="shared" si="64"/>
        <v>0.219</v>
      </c>
      <c r="N85" s="53">
        <f t="shared" si="127"/>
        <v>173.804</v>
      </c>
      <c r="O85" s="13" t="s">
        <v>43</v>
      </c>
      <c r="P85" s="13">
        <f t="shared" si="90"/>
        <v>21.9</v>
      </c>
      <c r="R85" s="13">
        <f t="shared" si="91"/>
        <v>6.8</v>
      </c>
      <c r="S85" s="30">
        <f t="shared" si="92"/>
        <v>14892</v>
      </c>
      <c r="T85" s="30" t="str">
        <f t="shared" si="93"/>
        <v/>
      </c>
      <c r="U85" s="32">
        <f t="shared" si="87"/>
        <v>14892</v>
      </c>
      <c r="V85" s="34">
        <f t="shared" si="105"/>
        <v>1502186</v>
      </c>
      <c r="W85" s="13">
        <f t="shared" si="94"/>
        <v>68000</v>
      </c>
      <c r="X85" s="13">
        <f t="shared" si="95"/>
        <v>1</v>
      </c>
      <c r="AH85" s="13">
        <f t="shared" si="88"/>
        <v>1</v>
      </c>
      <c r="AI85" s="13">
        <f t="shared" si="89"/>
        <v>0</v>
      </c>
      <c r="AJ85" s="13">
        <f t="shared" si="96"/>
        <v>1</v>
      </c>
      <c r="AK85" s="13">
        <f t="shared" si="97"/>
        <v>0</v>
      </c>
      <c r="AL85" s="13">
        <f t="shared" si="98"/>
        <v>0</v>
      </c>
    </row>
    <row r="86" spans="1:38" ht="20.100000000000001" customHeight="1">
      <c r="A86" s="27">
        <v>82</v>
      </c>
      <c r="B86" s="13">
        <v>1</v>
      </c>
      <c r="C86" s="13" t="s">
        <v>89</v>
      </c>
      <c r="D86" s="13" t="s">
        <v>66</v>
      </c>
      <c r="E86" s="14" t="s">
        <v>168</v>
      </c>
      <c r="F86" s="55">
        <v>0.83333333333333337</v>
      </c>
      <c r="G86" s="13">
        <v>173.30099999999999</v>
      </c>
      <c r="H86" s="13">
        <v>172.75200000000001</v>
      </c>
      <c r="I86" s="13">
        <v>2</v>
      </c>
      <c r="J86" s="53">
        <f t="shared" si="125"/>
        <v>173.321</v>
      </c>
      <c r="K86" s="13">
        <f t="shared" si="126"/>
        <v>172.732</v>
      </c>
      <c r="L86" s="13">
        <f t="shared" si="63"/>
        <v>0.58799999999999997</v>
      </c>
      <c r="M86" s="13">
        <f t="shared" si="64"/>
        <v>0.29399999999999998</v>
      </c>
      <c r="N86" s="53">
        <f t="shared" si="127"/>
        <v>173.61500000000001</v>
      </c>
      <c r="O86" s="13" t="s">
        <v>43</v>
      </c>
      <c r="P86" s="13">
        <f t="shared" si="90"/>
        <v>29.4</v>
      </c>
      <c r="R86" s="13">
        <f t="shared" si="91"/>
        <v>5.0999999999999996</v>
      </c>
      <c r="S86" s="30">
        <f t="shared" si="92"/>
        <v>14994</v>
      </c>
      <c r="T86" s="30" t="str">
        <f t="shared" si="93"/>
        <v/>
      </c>
      <c r="U86" s="32">
        <f t="shared" si="87"/>
        <v>14994</v>
      </c>
      <c r="V86" s="34">
        <f t="shared" si="105"/>
        <v>1517180</v>
      </c>
      <c r="W86" s="13">
        <f t="shared" si="94"/>
        <v>51000</v>
      </c>
      <c r="X86" s="13">
        <f t="shared" si="95"/>
        <v>1</v>
      </c>
      <c r="AH86" s="13">
        <f t="shared" si="88"/>
        <v>1</v>
      </c>
      <c r="AI86" s="13">
        <f t="shared" si="89"/>
        <v>0</v>
      </c>
      <c r="AJ86" s="13">
        <f t="shared" si="96"/>
        <v>1</v>
      </c>
      <c r="AK86" s="13">
        <f t="shared" si="97"/>
        <v>0</v>
      </c>
      <c r="AL86" s="13">
        <f t="shared" si="98"/>
        <v>0</v>
      </c>
    </row>
    <row r="87" spans="1:38" ht="20.100000000000001" customHeight="1">
      <c r="A87" s="27">
        <v>83</v>
      </c>
      <c r="B87" s="13">
        <v>1</v>
      </c>
      <c r="C87" s="13" t="s">
        <v>89</v>
      </c>
      <c r="D87" s="13" t="s">
        <v>66</v>
      </c>
      <c r="E87" s="14" t="s">
        <v>168</v>
      </c>
      <c r="F87" s="55">
        <v>0.66666666666666663</v>
      </c>
      <c r="G87" s="13">
        <v>173.21600000000001</v>
      </c>
      <c r="H87" s="13">
        <v>172.893</v>
      </c>
      <c r="I87" s="13">
        <v>2</v>
      </c>
      <c r="J87" s="53">
        <f t="shared" si="125"/>
        <v>173.23599999999999</v>
      </c>
      <c r="K87" s="13">
        <f t="shared" si="126"/>
        <v>172.87299999999999</v>
      </c>
      <c r="L87" s="13">
        <f t="shared" si="63"/>
        <v>0.36299999999999999</v>
      </c>
      <c r="M87" s="13">
        <f t="shared" si="64"/>
        <v>0.18099999999999999</v>
      </c>
      <c r="N87" s="53">
        <f t="shared" si="127"/>
        <v>173.417</v>
      </c>
      <c r="O87" s="13" t="s">
        <v>84</v>
      </c>
      <c r="Q87" s="13">
        <f t="shared" si="106"/>
        <v>36.299999999999997</v>
      </c>
      <c r="R87" s="13">
        <f t="shared" si="91"/>
        <v>8.1999999999999993</v>
      </c>
      <c r="S87" s="30" t="str">
        <f t="shared" si="92"/>
        <v/>
      </c>
      <c r="T87" s="30">
        <f t="shared" si="93"/>
        <v>29766</v>
      </c>
      <c r="U87" s="32">
        <f t="shared" si="87"/>
        <v>-29766</v>
      </c>
      <c r="V87" s="34">
        <f t="shared" si="105"/>
        <v>1487414</v>
      </c>
      <c r="W87" s="13">
        <f t="shared" si="94"/>
        <v>82000</v>
      </c>
      <c r="X87" s="13">
        <f t="shared" si="95"/>
        <v>0</v>
      </c>
      <c r="AH87" s="13">
        <f t="shared" si="88"/>
        <v>1</v>
      </c>
      <c r="AI87" s="13">
        <f t="shared" si="89"/>
        <v>0</v>
      </c>
      <c r="AJ87" s="13">
        <f t="shared" si="96"/>
        <v>0</v>
      </c>
      <c r="AK87" s="13">
        <f t="shared" si="97"/>
        <v>1</v>
      </c>
      <c r="AL87" s="13">
        <f t="shared" si="98"/>
        <v>0</v>
      </c>
    </row>
    <row r="88" spans="1:38" ht="20.100000000000001" customHeight="1">
      <c r="A88" s="27">
        <v>84</v>
      </c>
      <c r="B88" s="13">
        <v>1</v>
      </c>
      <c r="C88" s="13" t="s">
        <v>88</v>
      </c>
      <c r="D88" s="13" t="s">
        <v>66</v>
      </c>
      <c r="E88" s="14" t="s">
        <v>168</v>
      </c>
      <c r="F88" s="55">
        <v>0.16666666666666666</v>
      </c>
      <c r="G88" s="13">
        <v>173.488</v>
      </c>
      <c r="H88" s="13">
        <v>173.24299999999999</v>
      </c>
      <c r="I88" s="13">
        <v>2</v>
      </c>
      <c r="J88" s="53">
        <f t="shared" si="125"/>
        <v>173.50800000000001</v>
      </c>
      <c r="K88" s="13">
        <f t="shared" si="126"/>
        <v>173.22300000000001</v>
      </c>
      <c r="L88" s="13">
        <f t="shared" si="63"/>
        <v>0.28399999999999997</v>
      </c>
      <c r="M88" s="13">
        <f t="shared" si="64"/>
        <v>0.14199999999999999</v>
      </c>
      <c r="N88" s="53">
        <f t="shared" si="127"/>
        <v>173.65</v>
      </c>
      <c r="O88" s="13" t="s">
        <v>43</v>
      </c>
      <c r="P88" s="13">
        <f t="shared" si="90"/>
        <v>14.2</v>
      </c>
      <c r="R88" s="13">
        <f t="shared" si="91"/>
        <v>10.5</v>
      </c>
      <c r="S88" s="30">
        <f t="shared" si="92"/>
        <v>14910</v>
      </c>
      <c r="T88" s="30" t="str">
        <f t="shared" si="93"/>
        <v/>
      </c>
      <c r="U88" s="32">
        <f t="shared" si="87"/>
        <v>14910</v>
      </c>
      <c r="V88" s="34">
        <f t="shared" si="105"/>
        <v>1502324</v>
      </c>
      <c r="W88" s="13">
        <f t="shared" si="94"/>
        <v>105000</v>
      </c>
      <c r="X88" s="13">
        <f t="shared" si="95"/>
        <v>1</v>
      </c>
      <c r="AH88" s="13">
        <f t="shared" si="88"/>
        <v>1</v>
      </c>
      <c r="AI88" s="13">
        <f t="shared" si="89"/>
        <v>0</v>
      </c>
      <c r="AJ88" s="13">
        <f t="shared" si="96"/>
        <v>1</v>
      </c>
      <c r="AK88" s="13">
        <f t="shared" si="97"/>
        <v>0</v>
      </c>
      <c r="AL88" s="13">
        <f t="shared" si="98"/>
        <v>0</v>
      </c>
    </row>
    <row r="89" spans="1:38" ht="20.100000000000001" customHeight="1">
      <c r="A89" s="27">
        <v>85</v>
      </c>
      <c r="B89" s="13">
        <v>1</v>
      </c>
      <c r="C89" s="13" t="s">
        <v>89</v>
      </c>
      <c r="D89" s="13" t="s">
        <v>65</v>
      </c>
      <c r="E89" s="14" t="s">
        <v>169</v>
      </c>
      <c r="F89" s="55">
        <v>0</v>
      </c>
      <c r="G89" s="13">
        <v>172.12700000000001</v>
      </c>
      <c r="H89" s="13">
        <v>172.33699999999999</v>
      </c>
      <c r="I89" s="13">
        <v>2</v>
      </c>
      <c r="J89" s="13">
        <f t="shared" ref="J89" si="128">ROUNDDOWN(G89-(I89/100),3)</f>
        <v>172.107</v>
      </c>
      <c r="K89" s="13">
        <f t="shared" ref="K89" si="129">ROUNDDOWN(H89+(I89/100),3)</f>
        <v>172.357</v>
      </c>
      <c r="L89" s="13">
        <f t="shared" si="63"/>
        <v>0.25</v>
      </c>
      <c r="M89" s="13">
        <f t="shared" si="64"/>
        <v>0.125</v>
      </c>
      <c r="N89" s="13">
        <f t="shared" ref="N89" si="130">ROUNDDOWN(J89-M89,3)</f>
        <v>171.982</v>
      </c>
      <c r="O89" s="13" t="s">
        <v>43</v>
      </c>
      <c r="P89" s="13">
        <f t="shared" si="90"/>
        <v>12.5</v>
      </c>
      <c r="R89" s="13">
        <f t="shared" si="91"/>
        <v>12</v>
      </c>
      <c r="S89" s="30">
        <f t="shared" si="92"/>
        <v>15000</v>
      </c>
      <c r="T89" s="30" t="str">
        <f t="shared" si="93"/>
        <v/>
      </c>
      <c r="U89" s="32">
        <f t="shared" si="87"/>
        <v>15000</v>
      </c>
      <c r="V89" s="34">
        <f t="shared" si="105"/>
        <v>1517324</v>
      </c>
      <c r="W89" s="13">
        <f t="shared" si="94"/>
        <v>120000</v>
      </c>
      <c r="X89" s="13">
        <f t="shared" si="95"/>
        <v>1</v>
      </c>
      <c r="AH89" s="13">
        <f t="shared" si="88"/>
        <v>0</v>
      </c>
      <c r="AI89" s="13">
        <f t="shared" si="89"/>
        <v>1</v>
      </c>
      <c r="AJ89" s="13">
        <f t="shared" si="96"/>
        <v>1</v>
      </c>
      <c r="AK89" s="13">
        <f t="shared" si="97"/>
        <v>0</v>
      </c>
      <c r="AL89" s="13">
        <f t="shared" si="98"/>
        <v>0</v>
      </c>
    </row>
    <row r="90" spans="1:38" ht="20.100000000000001" customHeight="1">
      <c r="A90" s="27">
        <v>86</v>
      </c>
      <c r="B90" s="13">
        <v>1</v>
      </c>
      <c r="C90" s="13" t="s">
        <v>88</v>
      </c>
      <c r="D90" s="13" t="s">
        <v>66</v>
      </c>
      <c r="E90" s="14" t="s">
        <v>170</v>
      </c>
      <c r="F90" s="55">
        <v>0.66666666666666663</v>
      </c>
      <c r="G90" s="13">
        <v>172.30799999999999</v>
      </c>
      <c r="H90" s="13">
        <v>171.82400000000001</v>
      </c>
      <c r="I90" s="13">
        <v>2</v>
      </c>
      <c r="J90" s="53">
        <f t="shared" ref="J90:J95" si="131">ROUNDDOWN(G90+(I90/100),3)</f>
        <v>172.328</v>
      </c>
      <c r="K90" s="13">
        <f t="shared" ref="K90:K95" si="132">ROUNDDOWN(H90-(I90/100),3)</f>
        <v>171.804</v>
      </c>
      <c r="L90" s="13">
        <f t="shared" si="63"/>
        <v>0.52400000000000002</v>
      </c>
      <c r="M90" s="13">
        <f t="shared" si="64"/>
        <v>0.26200000000000001</v>
      </c>
      <c r="N90" s="53">
        <f t="shared" ref="N90:N95" si="133">ROUNDDOWN(J90+M90,3)</f>
        <v>172.59</v>
      </c>
      <c r="O90" s="13" t="s">
        <v>84</v>
      </c>
      <c r="Q90" s="13">
        <f t="shared" si="106"/>
        <v>52.4</v>
      </c>
      <c r="R90" s="13">
        <f t="shared" si="91"/>
        <v>5.7</v>
      </c>
      <c r="S90" s="30" t="str">
        <f t="shared" si="92"/>
        <v/>
      </c>
      <c r="T90" s="30">
        <f t="shared" si="93"/>
        <v>29868</v>
      </c>
      <c r="U90" s="32">
        <f t="shared" si="87"/>
        <v>-29868</v>
      </c>
      <c r="V90" s="34">
        <f t="shared" si="105"/>
        <v>1487456</v>
      </c>
      <c r="W90" s="13">
        <f t="shared" si="94"/>
        <v>57000</v>
      </c>
      <c r="X90" s="13">
        <f t="shared" si="95"/>
        <v>0</v>
      </c>
      <c r="AH90" s="13">
        <f t="shared" si="88"/>
        <v>1</v>
      </c>
      <c r="AI90" s="13">
        <f t="shared" si="89"/>
        <v>0</v>
      </c>
      <c r="AJ90" s="13">
        <f t="shared" si="96"/>
        <v>0</v>
      </c>
      <c r="AK90" s="13">
        <f t="shared" si="97"/>
        <v>1</v>
      </c>
      <c r="AL90" s="13">
        <f t="shared" si="98"/>
        <v>0</v>
      </c>
    </row>
    <row r="91" spans="1:38" ht="20.100000000000001" customHeight="1">
      <c r="A91" s="27">
        <v>87</v>
      </c>
      <c r="B91" s="13">
        <v>1</v>
      </c>
      <c r="C91" s="13" t="s">
        <v>88</v>
      </c>
      <c r="D91" s="13" t="s">
        <v>66</v>
      </c>
      <c r="E91" s="14" t="s">
        <v>171</v>
      </c>
      <c r="F91" s="55">
        <v>0.5</v>
      </c>
      <c r="G91" s="13">
        <v>172.09700000000001</v>
      </c>
      <c r="H91" s="13">
        <v>171.59200000000001</v>
      </c>
      <c r="I91" s="13">
        <v>2</v>
      </c>
      <c r="J91" s="53">
        <f t="shared" si="131"/>
        <v>172.11699999999999</v>
      </c>
      <c r="K91" s="13">
        <f t="shared" si="132"/>
        <v>171.572</v>
      </c>
      <c r="L91" s="13">
        <f t="shared" si="63"/>
        <v>0.54400000000000004</v>
      </c>
      <c r="M91" s="13">
        <f t="shared" si="64"/>
        <v>0.27200000000000002</v>
      </c>
      <c r="N91" s="53">
        <f t="shared" si="133"/>
        <v>172.38900000000001</v>
      </c>
      <c r="O91" s="13" t="s">
        <v>43</v>
      </c>
      <c r="P91" s="13">
        <f t="shared" si="90"/>
        <v>27.2</v>
      </c>
      <c r="R91" s="13">
        <f t="shared" si="91"/>
        <v>5.5</v>
      </c>
      <c r="S91" s="30">
        <f t="shared" si="92"/>
        <v>14960</v>
      </c>
      <c r="T91" s="30" t="str">
        <f t="shared" si="93"/>
        <v/>
      </c>
      <c r="U91" s="32">
        <f t="shared" si="87"/>
        <v>14960</v>
      </c>
      <c r="V91" s="34">
        <f t="shared" si="105"/>
        <v>1502416</v>
      </c>
      <c r="W91" s="13">
        <f t="shared" si="94"/>
        <v>55000</v>
      </c>
      <c r="X91" s="13">
        <f t="shared" si="95"/>
        <v>1</v>
      </c>
      <c r="AH91" s="13">
        <f t="shared" si="88"/>
        <v>1</v>
      </c>
      <c r="AI91" s="13">
        <f t="shared" si="89"/>
        <v>0</v>
      </c>
      <c r="AJ91" s="13">
        <f t="shared" si="96"/>
        <v>1</v>
      </c>
      <c r="AK91" s="13">
        <f t="shared" si="97"/>
        <v>0</v>
      </c>
      <c r="AL91" s="13">
        <f t="shared" si="98"/>
        <v>0</v>
      </c>
    </row>
    <row r="92" spans="1:38" ht="20.100000000000001" customHeight="1">
      <c r="A92" s="27">
        <v>88</v>
      </c>
      <c r="B92" s="13">
        <v>1</v>
      </c>
      <c r="C92" s="13" t="s">
        <v>88</v>
      </c>
      <c r="D92" s="13" t="s">
        <v>66</v>
      </c>
      <c r="E92" s="14" t="s">
        <v>172</v>
      </c>
      <c r="F92" s="55">
        <v>0.5</v>
      </c>
      <c r="G92" s="13">
        <v>170.28100000000001</v>
      </c>
      <c r="H92" s="13">
        <v>169.99199999999999</v>
      </c>
      <c r="I92" s="13">
        <v>2</v>
      </c>
      <c r="J92" s="53">
        <f t="shared" si="131"/>
        <v>170.30099999999999</v>
      </c>
      <c r="K92" s="13">
        <f t="shared" si="132"/>
        <v>169.97200000000001</v>
      </c>
      <c r="L92" s="13">
        <f t="shared" si="63"/>
        <v>0.32800000000000001</v>
      </c>
      <c r="M92" s="13">
        <f t="shared" si="64"/>
        <v>0.16400000000000001</v>
      </c>
      <c r="N92" s="53">
        <f t="shared" si="133"/>
        <v>170.465</v>
      </c>
      <c r="O92" s="13" t="s">
        <v>43</v>
      </c>
      <c r="P92" s="13">
        <f t="shared" si="90"/>
        <v>16.399999999999999</v>
      </c>
      <c r="R92" s="13">
        <f t="shared" si="91"/>
        <v>9.1</v>
      </c>
      <c r="S92" s="30">
        <f t="shared" si="92"/>
        <v>14924</v>
      </c>
      <c r="T92" s="30" t="str">
        <f t="shared" si="93"/>
        <v/>
      </c>
      <c r="U92" s="32">
        <f t="shared" si="87"/>
        <v>14924</v>
      </c>
      <c r="V92" s="34">
        <f t="shared" si="105"/>
        <v>1517340</v>
      </c>
      <c r="W92" s="13">
        <f t="shared" si="94"/>
        <v>91000</v>
      </c>
      <c r="X92" s="13">
        <f t="shared" si="95"/>
        <v>1</v>
      </c>
      <c r="AH92" s="13">
        <f t="shared" si="88"/>
        <v>1</v>
      </c>
      <c r="AI92" s="13">
        <f t="shared" si="89"/>
        <v>0</v>
      </c>
      <c r="AJ92" s="13">
        <f t="shared" si="96"/>
        <v>1</v>
      </c>
      <c r="AK92" s="13">
        <f t="shared" si="97"/>
        <v>0</v>
      </c>
      <c r="AL92" s="13">
        <f t="shared" si="98"/>
        <v>0</v>
      </c>
    </row>
    <row r="93" spans="1:38" ht="20.100000000000001" customHeight="1">
      <c r="A93" s="27">
        <v>89</v>
      </c>
      <c r="B93" s="13">
        <v>1</v>
      </c>
      <c r="C93" s="13" t="s">
        <v>89</v>
      </c>
      <c r="D93" s="13" t="s">
        <v>66</v>
      </c>
      <c r="E93" s="14" t="s">
        <v>172</v>
      </c>
      <c r="F93" s="55">
        <v>0.33333333333333331</v>
      </c>
      <c r="G93" s="13">
        <v>170.32400000000001</v>
      </c>
      <c r="H93" s="13">
        <v>169.93799999999999</v>
      </c>
      <c r="I93" s="13">
        <v>2</v>
      </c>
      <c r="J93" s="53">
        <f t="shared" si="131"/>
        <v>170.34399999999999</v>
      </c>
      <c r="K93" s="13">
        <f t="shared" si="132"/>
        <v>169.91800000000001</v>
      </c>
      <c r="L93" s="13">
        <f t="shared" si="63"/>
        <v>0.42499999999999999</v>
      </c>
      <c r="M93" s="13">
        <f t="shared" si="64"/>
        <v>0.21199999999999999</v>
      </c>
      <c r="N93" s="53">
        <f t="shared" si="133"/>
        <v>170.55600000000001</v>
      </c>
      <c r="O93" s="13" t="s">
        <v>43</v>
      </c>
      <c r="P93" s="13">
        <f t="shared" si="90"/>
        <v>21.2</v>
      </c>
      <c r="R93" s="13">
        <f t="shared" si="91"/>
        <v>7</v>
      </c>
      <c r="S93" s="30">
        <f t="shared" si="92"/>
        <v>14840</v>
      </c>
      <c r="T93" s="30" t="str">
        <f t="shared" si="93"/>
        <v/>
      </c>
      <c r="U93" s="32">
        <f t="shared" si="87"/>
        <v>14840</v>
      </c>
      <c r="V93" s="34">
        <f t="shared" si="105"/>
        <v>1532180</v>
      </c>
      <c r="W93" s="13">
        <f t="shared" si="94"/>
        <v>70000</v>
      </c>
      <c r="X93" s="13">
        <f t="shared" si="95"/>
        <v>1</v>
      </c>
      <c r="AH93" s="13">
        <f t="shared" si="88"/>
        <v>1</v>
      </c>
      <c r="AI93" s="13">
        <f t="shared" si="89"/>
        <v>0</v>
      </c>
      <c r="AJ93" s="13">
        <f t="shared" si="96"/>
        <v>1</v>
      </c>
      <c r="AK93" s="13">
        <f t="shared" si="97"/>
        <v>0</v>
      </c>
      <c r="AL93" s="13">
        <f t="shared" si="98"/>
        <v>0</v>
      </c>
    </row>
    <row r="94" spans="1:38" ht="20.100000000000001" customHeight="1">
      <c r="A94" s="27">
        <v>90</v>
      </c>
      <c r="B94" s="13">
        <v>1</v>
      </c>
      <c r="C94" s="13" t="s">
        <v>88</v>
      </c>
      <c r="D94" s="13" t="s">
        <v>66</v>
      </c>
      <c r="E94" s="14" t="s">
        <v>173</v>
      </c>
      <c r="F94" s="55">
        <v>0.83333333333333337</v>
      </c>
      <c r="G94" s="13">
        <v>170.16200000000001</v>
      </c>
      <c r="H94" s="13">
        <v>169.83199999999999</v>
      </c>
      <c r="I94" s="13">
        <v>2</v>
      </c>
      <c r="J94" s="53">
        <f t="shared" si="131"/>
        <v>170.18199999999999</v>
      </c>
      <c r="K94" s="13">
        <f t="shared" si="132"/>
        <v>169.81200000000001</v>
      </c>
      <c r="L94" s="13">
        <f t="shared" si="63"/>
        <v>0.36899999999999999</v>
      </c>
      <c r="M94" s="13">
        <f t="shared" si="64"/>
        <v>0.184</v>
      </c>
      <c r="N94" s="53">
        <f t="shared" si="133"/>
        <v>170.36600000000001</v>
      </c>
      <c r="O94" s="13" t="s">
        <v>85</v>
      </c>
      <c r="R94" s="13">
        <f t="shared" si="91"/>
        <v>8.1</v>
      </c>
      <c r="S94" s="30" t="str">
        <f t="shared" si="92"/>
        <v/>
      </c>
      <c r="T94" s="30" t="str">
        <f t="shared" si="93"/>
        <v/>
      </c>
      <c r="U94" s="32">
        <v>0</v>
      </c>
      <c r="V94" s="34">
        <f t="shared" si="105"/>
        <v>1532180</v>
      </c>
      <c r="W94" s="13">
        <f t="shared" si="94"/>
        <v>81000</v>
      </c>
      <c r="X94" s="13">
        <f t="shared" si="95"/>
        <v>0</v>
      </c>
      <c r="AH94" s="13">
        <f t="shared" si="88"/>
        <v>1</v>
      </c>
      <c r="AI94" s="13">
        <f t="shared" si="89"/>
        <v>0</v>
      </c>
      <c r="AJ94" s="13">
        <f t="shared" si="96"/>
        <v>0</v>
      </c>
      <c r="AK94" s="13">
        <f t="shared" si="97"/>
        <v>0</v>
      </c>
      <c r="AL94" s="13">
        <f t="shared" si="98"/>
        <v>1</v>
      </c>
    </row>
    <row r="95" spans="1:38" ht="20.100000000000001" customHeight="1">
      <c r="A95" s="27">
        <v>91</v>
      </c>
      <c r="B95" s="13">
        <v>5</v>
      </c>
      <c r="C95" s="13" t="s">
        <v>89</v>
      </c>
      <c r="D95" s="13" t="s">
        <v>66</v>
      </c>
      <c r="E95" s="14" t="s">
        <v>173</v>
      </c>
      <c r="F95" s="55">
        <v>0.33333333333333331</v>
      </c>
      <c r="G95" s="13">
        <v>170.17400000000001</v>
      </c>
      <c r="H95" s="13">
        <v>169.52799999999999</v>
      </c>
      <c r="I95" s="13">
        <v>2</v>
      </c>
      <c r="J95" s="53">
        <f t="shared" si="131"/>
        <v>170.19399999999999</v>
      </c>
      <c r="K95" s="13">
        <f t="shared" si="132"/>
        <v>169.50800000000001</v>
      </c>
      <c r="L95" s="13">
        <f t="shared" si="63"/>
        <v>0.68500000000000005</v>
      </c>
      <c r="M95" s="13">
        <f t="shared" si="64"/>
        <v>0.34200000000000003</v>
      </c>
      <c r="N95" s="53">
        <f t="shared" si="133"/>
        <v>170.536</v>
      </c>
      <c r="O95" s="13" t="s">
        <v>43</v>
      </c>
      <c r="P95" s="13">
        <f t="shared" si="90"/>
        <v>34.200000000000003</v>
      </c>
      <c r="R95" s="13">
        <f t="shared" si="91"/>
        <v>4.3</v>
      </c>
      <c r="S95" s="30">
        <f t="shared" si="92"/>
        <v>14706</v>
      </c>
      <c r="T95" s="30" t="str">
        <f t="shared" si="93"/>
        <v/>
      </c>
      <c r="U95" s="32">
        <f t="shared" si="87"/>
        <v>14706</v>
      </c>
      <c r="V95" s="34">
        <f t="shared" si="105"/>
        <v>1546886</v>
      </c>
      <c r="W95" s="13">
        <f t="shared" si="94"/>
        <v>43000</v>
      </c>
      <c r="X95" s="13">
        <f t="shared" si="95"/>
        <v>1</v>
      </c>
      <c r="AH95" s="13">
        <f t="shared" si="88"/>
        <v>1</v>
      </c>
      <c r="AI95" s="13">
        <f t="shared" si="89"/>
        <v>0</v>
      </c>
      <c r="AJ95" s="13">
        <f t="shared" si="96"/>
        <v>1</v>
      </c>
      <c r="AK95" s="13">
        <f t="shared" si="97"/>
        <v>0</v>
      </c>
      <c r="AL95" s="13">
        <f t="shared" si="98"/>
        <v>0</v>
      </c>
    </row>
    <row r="96" spans="1:38" ht="20.100000000000001" customHeight="1">
      <c r="A96" s="27">
        <v>92</v>
      </c>
      <c r="B96" s="13">
        <v>5</v>
      </c>
      <c r="C96" s="13" t="s">
        <v>88</v>
      </c>
      <c r="D96" s="14" t="s">
        <v>65</v>
      </c>
      <c r="E96" s="14" t="s">
        <v>174</v>
      </c>
      <c r="F96" s="55">
        <v>0.33333333333333331</v>
      </c>
      <c r="G96" s="13">
        <v>171.53700000000001</v>
      </c>
      <c r="H96" s="13">
        <v>171.96799999999999</v>
      </c>
      <c r="I96" s="13">
        <v>2</v>
      </c>
      <c r="J96" s="13">
        <f t="shared" ref="J96" si="134">ROUNDDOWN(G96-(I96/100),3)</f>
        <v>171.517</v>
      </c>
      <c r="K96" s="13">
        <f t="shared" ref="K96" si="135">ROUNDDOWN(H96+(I96/100),3)</f>
        <v>171.988</v>
      </c>
      <c r="L96" s="13">
        <f t="shared" si="63"/>
        <v>0.47099999999999997</v>
      </c>
      <c r="M96" s="13">
        <f t="shared" si="64"/>
        <v>0.23499999999999999</v>
      </c>
      <c r="N96" s="13">
        <f t="shared" ref="N96" si="136">ROUNDDOWN(J96-M96,3)</f>
        <v>171.28200000000001</v>
      </c>
      <c r="O96" s="13" t="s">
        <v>43</v>
      </c>
      <c r="P96" s="13">
        <f t="shared" si="90"/>
        <v>23.5</v>
      </c>
      <c r="R96" s="13">
        <f t="shared" si="91"/>
        <v>6.3</v>
      </c>
      <c r="S96" s="30">
        <f t="shared" si="92"/>
        <v>14805</v>
      </c>
      <c r="T96" s="30" t="str">
        <f t="shared" si="93"/>
        <v/>
      </c>
      <c r="U96" s="32">
        <f t="shared" si="87"/>
        <v>14805</v>
      </c>
      <c r="V96" s="34">
        <f t="shared" si="105"/>
        <v>1561691</v>
      </c>
      <c r="W96" s="13">
        <f t="shared" si="94"/>
        <v>63000</v>
      </c>
      <c r="X96" s="13">
        <f t="shared" si="95"/>
        <v>1</v>
      </c>
      <c r="AH96" s="13">
        <f t="shared" si="88"/>
        <v>0</v>
      </c>
      <c r="AI96" s="13">
        <f t="shared" si="89"/>
        <v>1</v>
      </c>
      <c r="AJ96" s="13">
        <f t="shared" si="96"/>
        <v>1</v>
      </c>
      <c r="AK96" s="13">
        <f t="shared" si="97"/>
        <v>0</v>
      </c>
      <c r="AL96" s="13">
        <f t="shared" si="98"/>
        <v>0</v>
      </c>
    </row>
    <row r="97" spans="1:38" ht="20.100000000000001" customHeight="1">
      <c r="A97" s="27">
        <v>93</v>
      </c>
      <c r="B97" s="13">
        <v>5</v>
      </c>
      <c r="C97" s="13" t="s">
        <v>88</v>
      </c>
      <c r="D97" s="13" t="s">
        <v>66</v>
      </c>
      <c r="E97" s="14" t="s">
        <v>175</v>
      </c>
      <c r="F97" s="55">
        <v>0.33333333333333331</v>
      </c>
      <c r="G97" s="13">
        <v>170.74199999999999</v>
      </c>
      <c r="H97" s="13">
        <v>169.78700000000001</v>
      </c>
      <c r="I97" s="13">
        <v>2</v>
      </c>
      <c r="J97" s="53">
        <f t="shared" ref="J97:J100" si="137">ROUNDDOWN(G97+(I97/100),3)</f>
        <v>170.762</v>
      </c>
      <c r="K97" s="13">
        <f t="shared" ref="K97:K100" si="138">ROUNDDOWN(H97-(I97/100),3)</f>
        <v>169.767</v>
      </c>
      <c r="L97" s="13">
        <f t="shared" si="63"/>
        <v>0.995</v>
      </c>
      <c r="M97" s="13">
        <f t="shared" si="64"/>
        <v>0.497</v>
      </c>
      <c r="N97" s="53">
        <f t="shared" ref="N97:N100" si="139">ROUNDDOWN(J97+M97,3)</f>
        <v>171.25899999999999</v>
      </c>
      <c r="O97" s="13" t="s">
        <v>43</v>
      </c>
      <c r="P97" s="13">
        <f t="shared" si="90"/>
        <v>49.7</v>
      </c>
      <c r="R97" s="13">
        <f t="shared" si="91"/>
        <v>3</v>
      </c>
      <c r="S97" s="30">
        <f t="shared" si="92"/>
        <v>14910</v>
      </c>
      <c r="T97" s="30" t="str">
        <f t="shared" si="93"/>
        <v/>
      </c>
      <c r="U97" s="32">
        <f t="shared" si="87"/>
        <v>14910</v>
      </c>
      <c r="V97" s="34">
        <f t="shared" si="105"/>
        <v>1576601</v>
      </c>
      <c r="W97" s="13">
        <f t="shared" si="94"/>
        <v>30000</v>
      </c>
      <c r="X97" s="13">
        <f t="shared" si="95"/>
        <v>1</v>
      </c>
      <c r="AH97" s="13">
        <f t="shared" si="88"/>
        <v>1</v>
      </c>
      <c r="AI97" s="13">
        <f t="shared" si="89"/>
        <v>0</v>
      </c>
      <c r="AJ97" s="13">
        <f t="shared" si="96"/>
        <v>1</v>
      </c>
      <c r="AK97" s="13">
        <f t="shared" si="97"/>
        <v>0</v>
      </c>
      <c r="AL97" s="13">
        <f t="shared" si="98"/>
        <v>0</v>
      </c>
    </row>
    <row r="98" spans="1:38" ht="20.100000000000001" customHeight="1">
      <c r="A98" s="27">
        <v>94</v>
      </c>
      <c r="B98" s="13">
        <v>1</v>
      </c>
      <c r="C98" s="13" t="s">
        <v>88</v>
      </c>
      <c r="D98" s="13" t="s">
        <v>66</v>
      </c>
      <c r="E98" s="14" t="s">
        <v>176</v>
      </c>
      <c r="F98" s="55">
        <v>0.83333333333333337</v>
      </c>
      <c r="G98" s="13">
        <v>170.71700000000001</v>
      </c>
      <c r="H98" s="13">
        <v>170.24799999999999</v>
      </c>
      <c r="I98" s="13">
        <v>2</v>
      </c>
      <c r="J98" s="53">
        <f t="shared" si="137"/>
        <v>170.73699999999999</v>
      </c>
      <c r="K98" s="13">
        <f t="shared" si="138"/>
        <v>170.22800000000001</v>
      </c>
      <c r="L98" s="13">
        <f t="shared" si="63"/>
        <v>0.50800000000000001</v>
      </c>
      <c r="M98" s="13">
        <f t="shared" si="64"/>
        <v>0.254</v>
      </c>
      <c r="N98" s="53">
        <f t="shared" si="139"/>
        <v>170.99100000000001</v>
      </c>
      <c r="O98" s="13" t="s">
        <v>84</v>
      </c>
      <c r="Q98" s="13">
        <f t="shared" si="106"/>
        <v>50.8</v>
      </c>
      <c r="R98" s="13">
        <f t="shared" si="91"/>
        <v>5.9</v>
      </c>
      <c r="S98" s="30" t="str">
        <f t="shared" si="92"/>
        <v/>
      </c>
      <c r="T98" s="30">
        <f t="shared" si="93"/>
        <v>29972</v>
      </c>
      <c r="U98" s="32">
        <f t="shared" si="87"/>
        <v>-29972</v>
      </c>
      <c r="V98" s="34">
        <f t="shared" si="105"/>
        <v>1546629</v>
      </c>
      <c r="W98" s="13">
        <f t="shared" si="94"/>
        <v>59000</v>
      </c>
      <c r="X98" s="13">
        <f t="shared" si="95"/>
        <v>0</v>
      </c>
      <c r="AH98" s="13">
        <f t="shared" si="88"/>
        <v>1</v>
      </c>
      <c r="AI98" s="13">
        <f t="shared" si="89"/>
        <v>0</v>
      </c>
      <c r="AJ98" s="13">
        <f t="shared" si="96"/>
        <v>0</v>
      </c>
      <c r="AK98" s="13">
        <f t="shared" si="97"/>
        <v>1</v>
      </c>
      <c r="AL98" s="13">
        <f t="shared" si="98"/>
        <v>0</v>
      </c>
    </row>
    <row r="99" spans="1:38" ht="20.100000000000001" customHeight="1">
      <c r="A99" s="27">
        <v>95</v>
      </c>
      <c r="B99" s="13">
        <v>5</v>
      </c>
      <c r="C99" s="13" t="s">
        <v>88</v>
      </c>
      <c r="D99" s="13" t="s">
        <v>66</v>
      </c>
      <c r="E99" s="14" t="s">
        <v>177</v>
      </c>
      <c r="F99" s="55">
        <v>0.83333333333333337</v>
      </c>
      <c r="G99" s="13">
        <v>171.58699999999999</v>
      </c>
      <c r="H99" s="13">
        <v>171.358</v>
      </c>
      <c r="I99" s="13">
        <v>2</v>
      </c>
      <c r="J99" s="53">
        <f t="shared" si="137"/>
        <v>171.607</v>
      </c>
      <c r="K99" s="13">
        <f t="shared" si="138"/>
        <v>171.33799999999999</v>
      </c>
      <c r="L99" s="13">
        <f t="shared" si="63"/>
        <v>0.26900000000000002</v>
      </c>
      <c r="M99" s="13">
        <f t="shared" si="64"/>
        <v>0.13400000000000001</v>
      </c>
      <c r="N99" s="53">
        <f t="shared" si="139"/>
        <v>171.74100000000001</v>
      </c>
      <c r="O99" s="13" t="s">
        <v>43</v>
      </c>
      <c r="P99" s="13">
        <f t="shared" si="90"/>
        <v>13.4</v>
      </c>
      <c r="R99" s="13">
        <f t="shared" si="91"/>
        <v>11.1</v>
      </c>
      <c r="S99" s="30">
        <f t="shared" si="92"/>
        <v>14874</v>
      </c>
      <c r="T99" s="30" t="str">
        <f t="shared" si="93"/>
        <v/>
      </c>
      <c r="U99" s="32">
        <f t="shared" si="87"/>
        <v>14874</v>
      </c>
      <c r="V99" s="34">
        <f t="shared" si="105"/>
        <v>1561503</v>
      </c>
      <c r="W99" s="13">
        <f t="shared" si="94"/>
        <v>111000</v>
      </c>
      <c r="X99" s="13">
        <f t="shared" si="95"/>
        <v>1</v>
      </c>
      <c r="AH99" s="13">
        <f t="shared" si="88"/>
        <v>1</v>
      </c>
      <c r="AI99" s="13">
        <f t="shared" si="89"/>
        <v>0</v>
      </c>
      <c r="AJ99" s="13">
        <f t="shared" si="96"/>
        <v>1</v>
      </c>
      <c r="AK99" s="13">
        <f t="shared" si="97"/>
        <v>0</v>
      </c>
      <c r="AL99" s="13">
        <f t="shared" si="98"/>
        <v>0</v>
      </c>
    </row>
    <row r="100" spans="1:38" ht="20.100000000000001" customHeight="1">
      <c r="A100" s="27">
        <v>96</v>
      </c>
      <c r="B100" s="13">
        <v>1</v>
      </c>
      <c r="C100" s="13" t="s">
        <v>88</v>
      </c>
      <c r="D100" s="13" t="s">
        <v>66</v>
      </c>
      <c r="E100" s="14" t="s">
        <v>178</v>
      </c>
      <c r="F100" s="55">
        <v>0</v>
      </c>
      <c r="G100" s="13">
        <v>172.90199999999999</v>
      </c>
      <c r="H100" s="13">
        <v>172.67400000000001</v>
      </c>
      <c r="I100" s="13">
        <v>2</v>
      </c>
      <c r="J100" s="53">
        <f t="shared" si="137"/>
        <v>172.922</v>
      </c>
      <c r="K100" s="13">
        <f t="shared" si="138"/>
        <v>172.654</v>
      </c>
      <c r="L100" s="13">
        <f t="shared" si="63"/>
        <v>0.26800000000000002</v>
      </c>
      <c r="M100" s="13">
        <f t="shared" si="64"/>
        <v>0.13400000000000001</v>
      </c>
      <c r="N100" s="53">
        <f t="shared" si="139"/>
        <v>173.05600000000001</v>
      </c>
      <c r="O100" s="13" t="s">
        <v>43</v>
      </c>
      <c r="P100" s="13">
        <f t="shared" si="90"/>
        <v>13.4</v>
      </c>
      <c r="R100" s="13">
        <f t="shared" si="91"/>
        <v>11.1</v>
      </c>
      <c r="S100" s="30">
        <f t="shared" si="92"/>
        <v>14874</v>
      </c>
      <c r="T100" s="30" t="str">
        <f t="shared" si="93"/>
        <v/>
      </c>
      <c r="U100" s="32">
        <f t="shared" si="87"/>
        <v>14874</v>
      </c>
      <c r="V100" s="34">
        <f t="shared" si="105"/>
        <v>1576377</v>
      </c>
      <c r="W100" s="13">
        <f t="shared" si="94"/>
        <v>111000</v>
      </c>
      <c r="X100" s="13">
        <f t="shared" si="95"/>
        <v>1</v>
      </c>
      <c r="AH100" s="13">
        <f t="shared" si="88"/>
        <v>1</v>
      </c>
      <c r="AI100" s="13">
        <f t="shared" si="89"/>
        <v>0</v>
      </c>
      <c r="AJ100" s="13">
        <f t="shared" si="96"/>
        <v>1</v>
      </c>
      <c r="AK100" s="13">
        <f t="shared" si="97"/>
        <v>0</v>
      </c>
      <c r="AL100" s="13">
        <f t="shared" si="98"/>
        <v>0</v>
      </c>
    </row>
    <row r="101" spans="1:38" ht="20.100000000000001" customHeight="1">
      <c r="A101" s="27">
        <v>97</v>
      </c>
      <c r="B101" s="13">
        <v>1</v>
      </c>
      <c r="C101" s="13" t="s">
        <v>88</v>
      </c>
      <c r="D101" s="13" t="s">
        <v>65</v>
      </c>
      <c r="E101" s="14" t="s">
        <v>179</v>
      </c>
      <c r="F101" s="55">
        <v>0</v>
      </c>
      <c r="G101" s="13">
        <v>172.512</v>
      </c>
      <c r="H101" s="13">
        <v>172.72399999999999</v>
      </c>
      <c r="I101" s="13">
        <v>2</v>
      </c>
      <c r="J101" s="13">
        <f t="shared" ref="J101" si="140">ROUNDDOWN(G101-(I101/100),3)</f>
        <v>172.49199999999999</v>
      </c>
      <c r="K101" s="13">
        <f t="shared" ref="K101" si="141">ROUNDDOWN(H101+(I101/100),3)</f>
        <v>172.744</v>
      </c>
      <c r="L101" s="13">
        <f t="shared" si="63"/>
        <v>0.252</v>
      </c>
      <c r="M101" s="13">
        <f t="shared" si="64"/>
        <v>0.126</v>
      </c>
      <c r="N101" s="13">
        <f t="shared" ref="N101" si="142">ROUNDDOWN(J101-M101,3)</f>
        <v>172.36600000000001</v>
      </c>
      <c r="O101" s="13" t="s">
        <v>43</v>
      </c>
      <c r="P101" s="13">
        <f t="shared" si="90"/>
        <v>12.6</v>
      </c>
      <c r="R101" s="13">
        <f t="shared" si="91"/>
        <v>11.9</v>
      </c>
      <c r="S101" s="30">
        <f t="shared" si="92"/>
        <v>14994</v>
      </c>
      <c r="T101" s="30" t="str">
        <f t="shared" si="93"/>
        <v/>
      </c>
      <c r="U101" s="32">
        <f t="shared" si="87"/>
        <v>14994</v>
      </c>
      <c r="V101" s="34">
        <f t="shared" si="105"/>
        <v>1591371</v>
      </c>
      <c r="W101" s="13">
        <f t="shared" si="94"/>
        <v>119000</v>
      </c>
      <c r="X101" s="13">
        <f t="shared" si="95"/>
        <v>1</v>
      </c>
      <c r="AH101" s="13">
        <f t="shared" si="88"/>
        <v>0</v>
      </c>
      <c r="AI101" s="13">
        <f t="shared" si="89"/>
        <v>1</v>
      </c>
      <c r="AJ101" s="13">
        <f t="shared" si="96"/>
        <v>1</v>
      </c>
      <c r="AK101" s="13">
        <f t="shared" si="97"/>
        <v>0</v>
      </c>
      <c r="AL101" s="13">
        <f t="shared" si="98"/>
        <v>0</v>
      </c>
    </row>
    <row r="102" spans="1:38" ht="20.100000000000001" customHeight="1">
      <c r="A102" s="27">
        <v>98</v>
      </c>
      <c r="B102" s="13">
        <v>1</v>
      </c>
      <c r="C102" s="13" t="s">
        <v>88</v>
      </c>
      <c r="D102" s="13" t="s">
        <v>66</v>
      </c>
      <c r="E102" s="14" t="s">
        <v>180</v>
      </c>
      <c r="F102" s="55">
        <v>0.33333333333333331</v>
      </c>
      <c r="G102" s="13">
        <v>172.51</v>
      </c>
      <c r="H102" s="13">
        <v>172.01499999999999</v>
      </c>
      <c r="I102" s="13">
        <v>2</v>
      </c>
      <c r="J102" s="53">
        <f t="shared" ref="J102:J107" si="143">ROUNDDOWN(G102+(I102/100),3)</f>
        <v>172.53</v>
      </c>
      <c r="K102" s="13">
        <f t="shared" ref="K102:K107" si="144">ROUNDDOWN(H102-(I102/100),3)</f>
        <v>171.995</v>
      </c>
      <c r="L102" s="13">
        <f t="shared" si="63"/>
        <v>0.53400000000000003</v>
      </c>
      <c r="M102" s="13">
        <f t="shared" si="64"/>
        <v>0.26700000000000002</v>
      </c>
      <c r="N102" s="53">
        <f t="shared" ref="N102:N107" si="145">ROUNDDOWN(J102+M102,3)</f>
        <v>172.797</v>
      </c>
      <c r="O102" s="13" t="s">
        <v>84</v>
      </c>
      <c r="Q102" s="13">
        <f t="shared" si="106"/>
        <v>53.4</v>
      </c>
      <c r="R102" s="13">
        <f t="shared" si="91"/>
        <v>5.6</v>
      </c>
      <c r="S102" s="30" t="str">
        <f t="shared" si="92"/>
        <v/>
      </c>
      <c r="T102" s="30">
        <f t="shared" si="93"/>
        <v>29904</v>
      </c>
      <c r="U102" s="32">
        <f t="shared" si="87"/>
        <v>-29904</v>
      </c>
      <c r="V102" s="34">
        <f t="shared" si="105"/>
        <v>1561467</v>
      </c>
      <c r="W102" s="13">
        <f t="shared" si="94"/>
        <v>56000</v>
      </c>
      <c r="X102" s="13">
        <f t="shared" si="95"/>
        <v>0</v>
      </c>
      <c r="AH102" s="13">
        <f t="shared" si="88"/>
        <v>1</v>
      </c>
      <c r="AI102" s="13">
        <f t="shared" si="89"/>
        <v>0</v>
      </c>
      <c r="AJ102" s="13">
        <f t="shared" si="96"/>
        <v>0</v>
      </c>
      <c r="AK102" s="13">
        <f t="shared" si="97"/>
        <v>1</v>
      </c>
      <c r="AL102" s="13">
        <f t="shared" si="98"/>
        <v>0</v>
      </c>
    </row>
    <row r="103" spans="1:38" ht="20.100000000000001" customHeight="1">
      <c r="A103" s="27">
        <v>99</v>
      </c>
      <c r="B103" s="13">
        <v>1</v>
      </c>
      <c r="C103" s="13" t="s">
        <v>88</v>
      </c>
      <c r="D103" s="13" t="s">
        <v>66</v>
      </c>
      <c r="E103" s="14" t="s">
        <v>181</v>
      </c>
      <c r="F103" s="55">
        <v>0.66666666666666663</v>
      </c>
      <c r="G103" s="13">
        <v>172.012</v>
      </c>
      <c r="H103" s="13">
        <v>171.60400000000001</v>
      </c>
      <c r="I103" s="13">
        <v>2</v>
      </c>
      <c r="J103" s="53">
        <f t="shared" si="143"/>
        <v>172.03200000000001</v>
      </c>
      <c r="K103" s="13">
        <f t="shared" si="144"/>
        <v>171.584</v>
      </c>
      <c r="L103" s="13">
        <f t="shared" si="63"/>
        <v>0.44800000000000001</v>
      </c>
      <c r="M103" s="13">
        <f t="shared" si="64"/>
        <v>0.224</v>
      </c>
      <c r="N103" s="53">
        <f t="shared" si="145"/>
        <v>172.256</v>
      </c>
      <c r="O103" s="13" t="s">
        <v>43</v>
      </c>
      <c r="P103" s="13">
        <f t="shared" si="90"/>
        <v>22.4</v>
      </c>
      <c r="R103" s="13">
        <f t="shared" si="91"/>
        <v>6.6</v>
      </c>
      <c r="S103" s="30">
        <f t="shared" si="92"/>
        <v>14784</v>
      </c>
      <c r="T103" s="30" t="str">
        <f t="shared" si="93"/>
        <v/>
      </c>
      <c r="U103" s="32">
        <f t="shared" si="87"/>
        <v>14784</v>
      </c>
      <c r="V103" s="34">
        <f t="shared" si="105"/>
        <v>1576251</v>
      </c>
      <c r="W103" s="13">
        <f t="shared" si="94"/>
        <v>66000</v>
      </c>
      <c r="X103" s="13">
        <f t="shared" si="95"/>
        <v>1</v>
      </c>
      <c r="AH103" s="13">
        <f t="shared" si="88"/>
        <v>1</v>
      </c>
      <c r="AI103" s="13">
        <f t="shared" si="89"/>
        <v>0</v>
      </c>
      <c r="AJ103" s="13">
        <f t="shared" si="96"/>
        <v>1</v>
      </c>
      <c r="AK103" s="13">
        <f t="shared" si="97"/>
        <v>0</v>
      </c>
      <c r="AL103" s="13">
        <f t="shared" si="98"/>
        <v>0</v>
      </c>
    </row>
    <row r="104" spans="1:38" ht="20.100000000000001" customHeight="1">
      <c r="A104" s="26">
        <v>100</v>
      </c>
      <c r="B104" s="18">
        <v>1</v>
      </c>
      <c r="C104" s="13" t="s">
        <v>88</v>
      </c>
      <c r="D104" s="18" t="s">
        <v>66</v>
      </c>
      <c r="E104" s="17" t="s">
        <v>182</v>
      </c>
      <c r="F104" s="55">
        <v>0.83333333333333337</v>
      </c>
      <c r="G104" s="18">
        <v>170.49100000000001</v>
      </c>
      <c r="H104" s="18">
        <v>169.71199999999999</v>
      </c>
      <c r="I104" s="13">
        <v>2</v>
      </c>
      <c r="J104" s="53">
        <f t="shared" si="143"/>
        <v>170.511</v>
      </c>
      <c r="K104" s="13">
        <f t="shared" si="144"/>
        <v>169.69200000000001</v>
      </c>
      <c r="L104" s="13">
        <f t="shared" si="63"/>
        <v>0.81799999999999995</v>
      </c>
      <c r="M104" s="13">
        <f t="shared" si="64"/>
        <v>0.40899999999999997</v>
      </c>
      <c r="N104" s="53">
        <f t="shared" si="145"/>
        <v>170.92</v>
      </c>
      <c r="O104" s="13" t="s">
        <v>43</v>
      </c>
      <c r="P104" s="13">
        <f t="shared" si="90"/>
        <v>40.9</v>
      </c>
      <c r="R104" s="18">
        <f t="shared" si="91"/>
        <v>3.6</v>
      </c>
      <c r="S104" s="30">
        <f t="shared" si="92"/>
        <v>14724</v>
      </c>
      <c r="T104" s="30" t="str">
        <f t="shared" si="93"/>
        <v/>
      </c>
      <c r="U104" s="32">
        <f t="shared" si="87"/>
        <v>14724</v>
      </c>
      <c r="V104" s="38">
        <f t="shared" si="105"/>
        <v>1590975</v>
      </c>
      <c r="W104" s="13">
        <f t="shared" si="94"/>
        <v>36000</v>
      </c>
      <c r="X104" s="13">
        <f t="shared" si="95"/>
        <v>1</v>
      </c>
      <c r="AH104" s="13">
        <f t="shared" si="88"/>
        <v>1</v>
      </c>
      <c r="AI104" s="13">
        <f t="shared" si="89"/>
        <v>0</v>
      </c>
      <c r="AJ104" s="13">
        <f t="shared" si="96"/>
        <v>1</v>
      </c>
      <c r="AK104" s="13">
        <f t="shared" si="97"/>
        <v>0</v>
      </c>
      <c r="AL104" s="13">
        <f t="shared" si="98"/>
        <v>0</v>
      </c>
    </row>
    <row r="105" spans="1:38" ht="20.100000000000001" customHeight="1">
      <c r="A105" s="13">
        <v>101</v>
      </c>
      <c r="B105" s="13">
        <v>1</v>
      </c>
      <c r="C105" s="13" t="s">
        <v>89</v>
      </c>
      <c r="D105" s="13" t="s">
        <v>66</v>
      </c>
      <c r="E105" s="46" t="s">
        <v>182</v>
      </c>
      <c r="F105" s="55">
        <v>0.33333333333333331</v>
      </c>
      <c r="G105" s="13">
        <v>170.375</v>
      </c>
      <c r="H105" s="13">
        <v>169.404</v>
      </c>
      <c r="I105" s="13">
        <v>2</v>
      </c>
      <c r="J105" s="53">
        <f t="shared" si="143"/>
        <v>170.39500000000001</v>
      </c>
      <c r="K105" s="13">
        <f t="shared" si="144"/>
        <v>169.38399999999999</v>
      </c>
      <c r="L105" s="13">
        <f t="shared" si="63"/>
        <v>1.0109999999999999</v>
      </c>
      <c r="M105" s="13">
        <f t="shared" si="64"/>
        <v>0.505</v>
      </c>
      <c r="N105" s="53">
        <f t="shared" si="145"/>
        <v>170.9</v>
      </c>
      <c r="O105" s="13" t="s">
        <v>84</v>
      </c>
      <c r="Q105" s="13">
        <f t="shared" si="106"/>
        <v>101.1</v>
      </c>
      <c r="R105" s="18">
        <f t="shared" si="91"/>
        <v>2.9</v>
      </c>
      <c r="S105" s="30" t="str">
        <f t="shared" si="92"/>
        <v/>
      </c>
      <c r="T105" s="30">
        <f t="shared" si="93"/>
        <v>29319</v>
      </c>
      <c r="U105" s="32">
        <f t="shared" si="87"/>
        <v>-29319</v>
      </c>
      <c r="V105" s="38">
        <f>V104+U105</f>
        <v>1561656</v>
      </c>
      <c r="W105" s="13">
        <f t="shared" si="94"/>
        <v>29000</v>
      </c>
      <c r="X105" s="13">
        <f t="shared" si="95"/>
        <v>0</v>
      </c>
      <c r="AH105" s="13">
        <f>IF(D105="B",1,0)</f>
        <v>1</v>
      </c>
      <c r="AI105" s="13">
        <f>IF(D105="S",1,0)</f>
        <v>0</v>
      </c>
      <c r="AJ105" s="13">
        <f>IF(O105="○",1,0)</f>
        <v>0</v>
      </c>
      <c r="AK105" s="13">
        <f>IF(O105="X",1,0)</f>
        <v>1</v>
      </c>
      <c r="AL105" s="13">
        <f>IF(O105="C",1,0)</f>
        <v>0</v>
      </c>
    </row>
    <row r="106" spans="1:38" ht="20.100000000000001" customHeight="1">
      <c r="A106" s="26">
        <v>102</v>
      </c>
      <c r="B106" s="13">
        <v>1</v>
      </c>
      <c r="C106" s="13" t="s">
        <v>88</v>
      </c>
      <c r="D106" s="13" t="s">
        <v>66</v>
      </c>
      <c r="E106" s="13" t="s">
        <v>183</v>
      </c>
      <c r="F106" s="55">
        <v>0.5</v>
      </c>
      <c r="G106" s="13">
        <v>170.38900000000001</v>
      </c>
      <c r="H106" s="13">
        <v>169.94800000000001</v>
      </c>
      <c r="I106" s="13">
        <v>2</v>
      </c>
      <c r="J106" s="53">
        <f t="shared" si="143"/>
        <v>170.40899999999999</v>
      </c>
      <c r="K106" s="13">
        <f t="shared" si="144"/>
        <v>169.928</v>
      </c>
      <c r="L106" s="13">
        <f t="shared" si="63"/>
        <v>0.48</v>
      </c>
      <c r="M106" s="13">
        <f t="shared" si="64"/>
        <v>0.24</v>
      </c>
      <c r="N106" s="53">
        <f t="shared" si="145"/>
        <v>170.649</v>
      </c>
      <c r="O106" s="13" t="s">
        <v>84</v>
      </c>
      <c r="Q106" s="13">
        <f t="shared" si="106"/>
        <v>48</v>
      </c>
      <c r="R106" s="18">
        <f t="shared" si="91"/>
        <v>6.2</v>
      </c>
      <c r="S106" s="30" t="str">
        <f t="shared" si="92"/>
        <v/>
      </c>
      <c r="T106" s="30">
        <f t="shared" si="93"/>
        <v>29760</v>
      </c>
      <c r="U106" s="32">
        <f t="shared" si="87"/>
        <v>-29760</v>
      </c>
      <c r="V106" s="38">
        <f>V105+U106</f>
        <v>1531896</v>
      </c>
      <c r="W106" s="13">
        <f t="shared" si="94"/>
        <v>62000</v>
      </c>
      <c r="X106" s="13">
        <f t="shared" si="95"/>
        <v>0</v>
      </c>
      <c r="AH106" s="13">
        <f>IF(D106="B",1,0)</f>
        <v>1</v>
      </c>
      <c r="AI106" s="13">
        <f>IF(D106="S",1,0)</f>
        <v>0</v>
      </c>
      <c r="AJ106" s="13">
        <f>IF(O106="○",1,0)</f>
        <v>0</v>
      </c>
      <c r="AK106" s="13">
        <f>IF(O106="X",1,0)</f>
        <v>1</v>
      </c>
      <c r="AL106" s="13">
        <f>IF(O106="C",1,0)</f>
        <v>0</v>
      </c>
    </row>
    <row r="107" spans="1:38" ht="20.100000000000001" customHeight="1">
      <c r="A107" s="13">
        <v>103</v>
      </c>
      <c r="B107" s="13">
        <v>1</v>
      </c>
      <c r="C107" s="13" t="s">
        <v>88</v>
      </c>
      <c r="D107" s="13" t="s">
        <v>66</v>
      </c>
      <c r="E107" s="13" t="s">
        <v>184</v>
      </c>
      <c r="F107" s="55">
        <v>0.83333333333333337</v>
      </c>
      <c r="G107" s="13">
        <v>185.07</v>
      </c>
      <c r="H107" s="13">
        <v>184.358</v>
      </c>
      <c r="I107" s="13">
        <v>2</v>
      </c>
      <c r="J107" s="53">
        <f t="shared" si="143"/>
        <v>185.09</v>
      </c>
      <c r="K107" s="13">
        <f t="shared" si="144"/>
        <v>184.33799999999999</v>
      </c>
      <c r="L107" s="13">
        <f t="shared" si="63"/>
        <v>0.752</v>
      </c>
      <c r="M107" s="13">
        <f t="shared" si="64"/>
        <v>0.376</v>
      </c>
      <c r="N107" s="53">
        <f t="shared" si="145"/>
        <v>185.46600000000001</v>
      </c>
      <c r="O107" s="13" t="s">
        <v>43</v>
      </c>
      <c r="P107" s="13">
        <f t="shared" si="90"/>
        <v>37.6</v>
      </c>
      <c r="R107" s="18">
        <f t="shared" ref="R107" si="146">ROUNDDOWN(W107/10000,1)</f>
        <v>3.9</v>
      </c>
      <c r="S107" s="30">
        <f t="shared" si="92"/>
        <v>14664</v>
      </c>
      <c r="T107" s="30" t="str">
        <f t="shared" si="93"/>
        <v/>
      </c>
      <c r="U107" s="32">
        <f t="shared" si="87"/>
        <v>14664</v>
      </c>
      <c r="V107" s="38">
        <f t="shared" ref="V107" si="147">V106+U107</f>
        <v>1546560</v>
      </c>
      <c r="W107" s="13">
        <f t="shared" ref="W107" si="148">ROUNDDOWN(((($U$2*$W$4)/(L107*10000))*10000)/$U$1,-3)</f>
        <v>39000</v>
      </c>
      <c r="X107" s="13">
        <f t="shared" ref="X107" si="149">IF(P107&gt;1,1,0)</f>
        <v>1</v>
      </c>
      <c r="AH107" s="13">
        <f>IF(D107="B",1,0)</f>
        <v>1</v>
      </c>
      <c r="AI107" s="13">
        <f>IF(D107="S",1,0)</f>
        <v>0</v>
      </c>
      <c r="AJ107" s="13">
        <f>IF(O107="○",1,0)</f>
        <v>1</v>
      </c>
      <c r="AK107" s="13">
        <f>IF(O107="X",1,0)</f>
        <v>0</v>
      </c>
      <c r="AL107" s="13">
        <f>IF(O107="C",1,0)</f>
        <v>0</v>
      </c>
    </row>
    <row r="108" spans="1:38" ht="20.100000000000001" customHeight="1">
      <c r="E108" s="55"/>
      <c r="F108" s="13"/>
      <c r="S108" s="30"/>
      <c r="T108" s="30"/>
      <c r="V108" s="34"/>
    </row>
    <row r="109" spans="1:38" ht="20.100000000000001" customHeight="1">
      <c r="E109" s="55"/>
      <c r="F109" s="13"/>
      <c r="S109" s="30"/>
      <c r="T109" s="30"/>
      <c r="V109" s="34"/>
    </row>
    <row r="110" spans="1:38" ht="20.100000000000001" customHeight="1">
      <c r="E110" s="55"/>
      <c r="F110" s="13"/>
      <c r="S110" s="30"/>
      <c r="T110" s="30"/>
      <c r="V110" s="34"/>
    </row>
    <row r="111" spans="1:38" ht="20.100000000000001" customHeight="1">
      <c r="E111" s="55"/>
      <c r="F111" s="13"/>
      <c r="S111" s="30"/>
      <c r="T111" s="30"/>
      <c r="V111" s="34"/>
      <c r="AH111" s="13">
        <f>SUM(AH5:AH110)</f>
        <v>67</v>
      </c>
      <c r="AI111" s="13">
        <f>SUM(AI5:AI110)</f>
        <v>36</v>
      </c>
      <c r="AJ111" s="13">
        <f>SUM(AJ5:AJ110)</f>
        <v>75</v>
      </c>
      <c r="AK111" s="13">
        <f>SUM(AK5:AK110)</f>
        <v>19</v>
      </c>
      <c r="AL111" s="13">
        <f>SUM(AL5:AL110)</f>
        <v>9</v>
      </c>
    </row>
    <row r="112" spans="1:38" ht="20.100000000000001" customHeight="1">
      <c r="E112" s="55"/>
      <c r="F112" s="13"/>
      <c r="R112" s="28"/>
      <c r="U112" s="30"/>
      <c r="V112" s="28"/>
      <c r="W112" s="28"/>
    </row>
    <row r="113" spans="5:21" ht="20.100000000000001" customHeight="1">
      <c r="E113" s="55"/>
      <c r="F113" s="13"/>
      <c r="P113" s="13">
        <f>MAX(P5:P107)</f>
        <v>126.5</v>
      </c>
      <c r="S113" s="30">
        <f>SUM(S5:S111)</f>
        <v>1108889</v>
      </c>
      <c r="T113" s="30">
        <f>SUM(T5:T111)</f>
        <v>562329</v>
      </c>
      <c r="U113" s="30">
        <f>SUM(U5:U111)</f>
        <v>546560</v>
      </c>
    </row>
    <row r="114" spans="5:21" ht="20.100000000000001" customHeight="1">
      <c r="E114" s="55"/>
      <c r="F114" s="13"/>
      <c r="T114" s="34">
        <f>S113-T113</f>
        <v>546560</v>
      </c>
    </row>
    <row r="115" spans="5:21" ht="20.100000000000001" customHeight="1">
      <c r="E115" s="55"/>
      <c r="F115" s="13"/>
    </row>
    <row r="116" spans="5:21" ht="20.100000000000001" customHeight="1">
      <c r="E116" s="55"/>
      <c r="F116" s="13"/>
      <c r="S116" s="34"/>
      <c r="T116" s="34"/>
      <c r="U116" s="34"/>
    </row>
    <row r="117" spans="5:21" ht="20.100000000000001" customHeight="1">
      <c r="E117" s="55"/>
      <c r="F117" s="13"/>
    </row>
    <row r="118" spans="5:21" ht="20.100000000000001" customHeight="1">
      <c r="E118" s="55"/>
      <c r="F118" s="13"/>
    </row>
    <row r="119" spans="5:21" ht="20.100000000000001" customHeight="1">
      <c r="E119" s="55"/>
      <c r="F119" s="13"/>
    </row>
    <row r="120" spans="5:21" ht="20.100000000000001" customHeight="1">
      <c r="E120" s="55"/>
      <c r="F120" s="13"/>
    </row>
    <row r="121" spans="5:21" ht="20.100000000000001" customHeight="1">
      <c r="E121" s="55"/>
      <c r="F121" s="13"/>
    </row>
    <row r="122" spans="5:21" ht="20.100000000000001" customHeight="1">
      <c r="E122" s="55"/>
      <c r="F122" s="13"/>
    </row>
    <row r="123" spans="5:21" ht="20.100000000000001" customHeight="1">
      <c r="E123" s="55"/>
      <c r="F123" s="13"/>
    </row>
    <row r="124" spans="5:21" ht="20.100000000000001" customHeight="1">
      <c r="E124" s="55"/>
      <c r="F124" s="13"/>
    </row>
    <row r="125" spans="5:21" ht="20.100000000000001" customHeight="1">
      <c r="E125" s="55"/>
      <c r="F125" s="13"/>
    </row>
    <row r="126" spans="5:21" ht="20.100000000000001" customHeight="1">
      <c r="E126" s="55"/>
      <c r="F126" s="13"/>
    </row>
    <row r="127" spans="5:21" ht="20.100000000000001" customHeight="1">
      <c r="E127" s="55"/>
      <c r="F127" s="13"/>
    </row>
    <row r="128" spans="5:21" ht="20.100000000000001" customHeight="1">
      <c r="E128" s="55"/>
      <c r="F128" s="13"/>
    </row>
    <row r="129" spans="5:6" ht="20.100000000000001" customHeight="1">
      <c r="E129" s="55"/>
      <c r="F129" s="13"/>
    </row>
    <row r="130" spans="5:6" ht="20.100000000000001" customHeight="1">
      <c r="E130" s="55"/>
      <c r="F130" s="13"/>
    </row>
    <row r="131" spans="5:6" ht="20.100000000000001" customHeight="1">
      <c r="E131" s="55"/>
      <c r="F131" s="13"/>
    </row>
    <row r="132" spans="5:6" ht="20.100000000000001" customHeight="1">
      <c r="E132" s="55"/>
      <c r="F132" s="13"/>
    </row>
    <row r="133" spans="5:6" ht="20.100000000000001" customHeight="1">
      <c r="E133" s="55"/>
      <c r="F133" s="13"/>
    </row>
    <row r="134" spans="5:6" ht="20.100000000000001" customHeight="1">
      <c r="E134" s="55"/>
      <c r="F134" s="13"/>
    </row>
    <row r="135" spans="5:6" ht="20.100000000000001" customHeight="1">
      <c r="E135" s="55"/>
      <c r="F135" s="13"/>
    </row>
    <row r="136" spans="5:6" ht="20.100000000000001" customHeight="1">
      <c r="E136" s="55"/>
      <c r="F136" s="13"/>
    </row>
    <row r="137" spans="5:6" ht="20.100000000000001" customHeight="1">
      <c r="E137" s="55"/>
      <c r="F137" s="13"/>
    </row>
    <row r="138" spans="5:6" ht="20.100000000000001" customHeight="1">
      <c r="E138" s="55"/>
      <c r="F138" s="13"/>
    </row>
    <row r="139" spans="5:6" ht="20.100000000000001" customHeight="1">
      <c r="E139" s="55"/>
      <c r="F139" s="13"/>
    </row>
    <row r="140" spans="5:6" ht="20.100000000000001" customHeight="1">
      <c r="E140" s="55"/>
      <c r="F140" s="13"/>
    </row>
    <row r="141" spans="5:6" ht="20.100000000000001" customHeight="1">
      <c r="E141" s="55"/>
      <c r="F141" s="13"/>
    </row>
    <row r="142" spans="5:6" ht="20.100000000000001" customHeight="1">
      <c r="E142" s="55"/>
      <c r="F142" s="13"/>
    </row>
    <row r="143" spans="5:6" ht="20.100000000000001" customHeight="1">
      <c r="E143" s="55"/>
      <c r="F143" s="13"/>
    </row>
    <row r="144" spans="5:6" ht="20.100000000000001" customHeight="1">
      <c r="E144" s="55"/>
      <c r="F144" s="13"/>
    </row>
    <row r="145" spans="5:14" ht="20.100000000000001" customHeight="1">
      <c r="E145" s="55"/>
      <c r="F145" s="13"/>
    </row>
    <row r="146" spans="5:14" ht="20.100000000000001" customHeight="1">
      <c r="E146" s="55"/>
      <c r="F146" s="13"/>
    </row>
    <row r="147" spans="5:14" ht="20.100000000000001" customHeight="1">
      <c r="E147" s="55"/>
      <c r="F147" s="13"/>
    </row>
    <row r="148" spans="5:14" ht="20.100000000000001" customHeight="1">
      <c r="E148" s="55"/>
      <c r="F148" s="13"/>
    </row>
    <row r="149" spans="5:14" ht="20.100000000000001" customHeight="1">
      <c r="E149" s="55"/>
      <c r="F149" s="13"/>
    </row>
    <row r="150" spans="5:14" ht="20.100000000000001" customHeight="1">
      <c r="E150" s="55"/>
      <c r="F150" s="13"/>
    </row>
    <row r="151" spans="5:14" ht="20.100000000000001" customHeight="1">
      <c r="E151" s="55"/>
      <c r="F151" s="13"/>
    </row>
    <row r="152" spans="5:14" ht="20.100000000000001" customHeight="1">
      <c r="E152" s="55"/>
      <c r="F152" s="13"/>
    </row>
    <row r="153" spans="5:14" ht="20.100000000000001" customHeight="1">
      <c r="E153" s="55"/>
      <c r="F153" s="13"/>
    </row>
    <row r="154" spans="5:14" ht="20.100000000000001" customHeight="1">
      <c r="J154" s="53"/>
      <c r="N154" s="53"/>
    </row>
    <row r="207" spans="24:24" ht="20.100000000000001" customHeight="1">
      <c r="X207" s="13">
        <f>IF(P185&gt;1,1,0)</f>
        <v>0</v>
      </c>
    </row>
    <row r="208" spans="24:24" ht="20.100000000000001" customHeight="1">
      <c r="X208" s="13">
        <f>IF(P186&gt;1,1,0)</f>
        <v>0</v>
      </c>
    </row>
  </sheetData>
  <mergeCells count="2">
    <mergeCell ref="AC15:AD15"/>
    <mergeCell ref="B3:B4"/>
  </mergeCells>
  <phoneticPr fontId="4"/>
  <printOptions horizontalCentered="1"/>
  <pageMargins left="0" right="0" top="0.23622047244094491" bottom="0.74803149606299213" header="0.39370078740157483" footer="0.31496062992125984"/>
  <pageSetup paperSize="9" scale="60" firstPageNumber="42949631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8"/>
  <sheetViews>
    <sheetView topLeftCell="N4" zoomScale="85" zoomScaleNormal="85" zoomScaleSheetLayoutView="100" workbookViewId="0">
      <selection activeCell="AC35" sqref="AC35:AF36"/>
    </sheetView>
  </sheetViews>
  <sheetFormatPr defaultColWidth="10" defaultRowHeight="20.100000000000001" customHeight="1"/>
  <cols>
    <col min="1" max="1" width="5.125" style="13" bestFit="1" customWidth="1"/>
    <col min="2" max="2" width="6.375" style="13" customWidth="1"/>
    <col min="3" max="3" width="7.5" style="13" customWidth="1"/>
    <col min="4" max="4" width="6" style="13" customWidth="1"/>
    <col min="5" max="5" width="15.875" style="13" customWidth="1"/>
    <col min="6" max="6" width="7" style="55" customWidth="1"/>
    <col min="7" max="7" width="13.25" style="13" customWidth="1"/>
    <col min="8" max="8" width="11.375" style="13" customWidth="1"/>
    <col min="9" max="9" width="6.875" style="13" customWidth="1"/>
    <col min="10" max="11" width="13.25" style="13" customWidth="1"/>
    <col min="12" max="12" width="10.125" style="13" customWidth="1"/>
    <col min="13" max="13" width="10.125" style="13" bestFit="1" customWidth="1"/>
    <col min="14" max="14" width="13.375" style="13" bestFit="1" customWidth="1"/>
    <col min="15" max="15" width="7" style="13" customWidth="1"/>
    <col min="16" max="16" width="10.25" style="13" customWidth="1"/>
    <col min="17" max="18" width="8.625" style="13" customWidth="1"/>
    <col min="19" max="19" width="14.5" style="13" customWidth="1"/>
    <col min="20" max="20" width="14.125" style="13" bestFit="1" customWidth="1"/>
    <col min="21" max="21" width="16.875" style="32" customWidth="1"/>
    <col min="22" max="22" width="14.125" style="13" customWidth="1"/>
    <col min="23" max="23" width="10.25" style="13" customWidth="1"/>
    <col min="24" max="26" width="10.125" style="13" customWidth="1"/>
    <col min="27" max="27" width="14.25" style="13" customWidth="1"/>
    <col min="28" max="28" width="10" style="13" customWidth="1"/>
    <col min="29" max="29" width="18.5" style="13" customWidth="1"/>
    <col min="30" max="30" width="21.75" style="13" customWidth="1"/>
    <col min="31" max="32" width="21.625" style="13" customWidth="1"/>
    <col min="33" max="33" width="11.875" style="13" customWidth="1"/>
    <col min="34" max="35" width="4.125" style="13" bestFit="1" customWidth="1"/>
    <col min="36" max="16384" width="10" style="13"/>
  </cols>
  <sheetData>
    <row r="1" spans="1:38" ht="20.100000000000001" customHeight="1">
      <c r="E1" s="20" t="s">
        <v>3</v>
      </c>
      <c r="F1" s="54"/>
      <c r="G1" s="13" t="s">
        <v>75</v>
      </c>
      <c r="T1" s="39" t="s">
        <v>68</v>
      </c>
      <c r="U1" s="51">
        <v>1</v>
      </c>
      <c r="W1" s="13" t="s">
        <v>67</v>
      </c>
    </row>
    <row r="2" spans="1:38" ht="20.100000000000001" customHeight="1">
      <c r="E2" s="13" t="s">
        <v>71</v>
      </c>
      <c r="G2" s="13" t="s">
        <v>87</v>
      </c>
      <c r="R2" s="13" t="s">
        <v>70</v>
      </c>
      <c r="T2" s="39" t="s">
        <v>48</v>
      </c>
      <c r="U2" s="50">
        <v>1000000</v>
      </c>
      <c r="W2" s="13" t="s">
        <v>49</v>
      </c>
    </row>
    <row r="3" spans="1:38" ht="20.100000000000001" customHeight="1">
      <c r="A3" s="25"/>
      <c r="B3" s="60" t="s">
        <v>83</v>
      </c>
      <c r="C3" s="15"/>
      <c r="D3" s="15"/>
      <c r="E3" s="15"/>
      <c r="F3" s="56" t="s">
        <v>64</v>
      </c>
      <c r="G3" s="15" t="s">
        <v>27</v>
      </c>
      <c r="H3" s="15" t="s">
        <v>28</v>
      </c>
      <c r="I3" s="15" t="s">
        <v>33</v>
      </c>
      <c r="J3" s="21" t="s">
        <v>34</v>
      </c>
      <c r="K3" s="21" t="s">
        <v>34</v>
      </c>
      <c r="L3" s="15" t="s">
        <v>31</v>
      </c>
      <c r="M3" s="15" t="s">
        <v>30</v>
      </c>
      <c r="N3" s="15"/>
      <c r="O3" s="15"/>
      <c r="P3" s="15"/>
      <c r="Q3" s="15"/>
      <c r="R3" s="15" t="s">
        <v>69</v>
      </c>
      <c r="S3" s="15" t="s">
        <v>50</v>
      </c>
      <c r="T3" s="36"/>
      <c r="U3" s="37"/>
      <c r="V3" s="36"/>
      <c r="W3" s="15" t="s">
        <v>50</v>
      </c>
      <c r="X3" s="16" t="s">
        <v>57</v>
      </c>
    </row>
    <row r="4" spans="1:38" ht="20.100000000000001" customHeight="1">
      <c r="A4" s="26" t="s">
        <v>32</v>
      </c>
      <c r="B4" s="61"/>
      <c r="C4" s="18" t="s">
        <v>76</v>
      </c>
      <c r="D4" s="22" t="s">
        <v>4</v>
      </c>
      <c r="E4" s="22" t="s">
        <v>5</v>
      </c>
      <c r="F4" s="57" t="s">
        <v>60</v>
      </c>
      <c r="G4" s="18" t="s">
        <v>23</v>
      </c>
      <c r="H4" s="18" t="s">
        <v>24</v>
      </c>
      <c r="I4" s="49" t="s">
        <v>25</v>
      </c>
      <c r="J4" s="18" t="s">
        <v>23</v>
      </c>
      <c r="K4" s="18" t="s">
        <v>24</v>
      </c>
      <c r="L4" s="18" t="s">
        <v>30</v>
      </c>
      <c r="M4" s="18" t="s">
        <v>40</v>
      </c>
      <c r="N4" s="18" t="s">
        <v>29</v>
      </c>
      <c r="O4" s="18" t="s">
        <v>35</v>
      </c>
      <c r="P4" s="29" t="s">
        <v>6</v>
      </c>
      <c r="Q4" s="29" t="s">
        <v>7</v>
      </c>
      <c r="R4" s="29" t="s">
        <v>51</v>
      </c>
      <c r="S4" s="29" t="s">
        <v>53</v>
      </c>
      <c r="T4" s="29" t="s">
        <v>54</v>
      </c>
      <c r="U4" s="33" t="s">
        <v>52</v>
      </c>
      <c r="V4" s="29" t="s">
        <v>55</v>
      </c>
      <c r="W4" s="35">
        <v>0.03</v>
      </c>
      <c r="X4" s="31" t="s">
        <v>56</v>
      </c>
      <c r="Y4" s="31"/>
      <c r="Z4" s="31"/>
      <c r="AA4" s="31"/>
      <c r="AH4" s="13" t="s">
        <v>26</v>
      </c>
      <c r="AI4" s="13" t="s">
        <v>44</v>
      </c>
      <c r="AJ4" s="13" t="s">
        <v>43</v>
      </c>
      <c r="AK4" s="13" t="s">
        <v>62</v>
      </c>
      <c r="AL4" s="13" t="s">
        <v>63</v>
      </c>
    </row>
    <row r="5" spans="1:38" ht="20.100000000000001" customHeight="1">
      <c r="A5" s="27">
        <v>1</v>
      </c>
      <c r="B5" s="13">
        <v>2</v>
      </c>
      <c r="C5" s="13" t="s">
        <v>88</v>
      </c>
      <c r="D5" s="13" t="s">
        <v>65</v>
      </c>
      <c r="E5" s="14" t="s">
        <v>90</v>
      </c>
      <c r="F5" s="55">
        <v>0.16666666666666666</v>
      </c>
      <c r="G5" s="13">
        <v>194.482</v>
      </c>
      <c r="H5" s="13">
        <v>195.02</v>
      </c>
      <c r="I5" s="13">
        <v>2</v>
      </c>
      <c r="J5" s="13">
        <f>ROUNDDOWN(G5-(I5/100),3)</f>
        <v>194.46199999999999</v>
      </c>
      <c r="K5" s="13">
        <f>ROUNDDOWN(H5+(I5/100),3)</f>
        <v>195.04</v>
      </c>
      <c r="L5" s="13">
        <f>ABS(ROUNDDOWN(J5-K5,3))</f>
        <v>0.57799999999999996</v>
      </c>
      <c r="M5" s="13">
        <f>ROUNDDOWN(L5*1,3)</f>
        <v>0.57799999999999996</v>
      </c>
      <c r="N5" s="13">
        <f>ROUNDDOWN(J5-M5,3)</f>
        <v>193.88399999999999</v>
      </c>
      <c r="O5" s="13" t="s">
        <v>43</v>
      </c>
      <c r="P5" s="13">
        <f>ROUNDDOWN(M5*100,3)</f>
        <v>57.8</v>
      </c>
      <c r="R5" s="13">
        <f>ROUNDDOWN(W5/10000,1)</f>
        <v>5.0999999999999996</v>
      </c>
      <c r="S5" s="30">
        <f>IF(O5="○",ROUNDDOWN(M5*W5*$U$1,0),"")</f>
        <v>29478</v>
      </c>
      <c r="T5" s="30" t="str">
        <f>IF(O5="X",ROUNDDOWN(L5*W5*$U$1,0),"")</f>
        <v/>
      </c>
      <c r="U5" s="32">
        <f t="shared" ref="U5:U68" si="0">IF(X5=1,S5,T5*-1)</f>
        <v>29478</v>
      </c>
      <c r="V5" s="34">
        <f>U2+U5</f>
        <v>1029478</v>
      </c>
      <c r="W5" s="13">
        <f>ROUNDDOWN(((($U$2*$W$4)/(L5*10000))*10000)/$U$1,-3)</f>
        <v>51000</v>
      </c>
      <c r="X5" s="13">
        <f>IF(P5&gt;1,1,0)</f>
        <v>1</v>
      </c>
      <c r="AH5" s="13">
        <f t="shared" ref="AH5:AH68" si="1">IF(D5="B",1,0)</f>
        <v>0</v>
      </c>
      <c r="AI5" s="13">
        <f t="shared" ref="AI5:AI68" si="2">IF(D5="S",1,0)</f>
        <v>1</v>
      </c>
      <c r="AJ5" s="13">
        <f>IF(O5="○",1,0)</f>
        <v>1</v>
      </c>
      <c r="AK5" s="13">
        <f>IF(O5="X",1,0)</f>
        <v>0</v>
      </c>
      <c r="AL5" s="13">
        <f>IF(O5="C",1,0)</f>
        <v>0</v>
      </c>
    </row>
    <row r="6" spans="1:38" ht="20.100000000000001" customHeight="1">
      <c r="A6" s="27">
        <v>2</v>
      </c>
      <c r="B6" s="13">
        <v>1</v>
      </c>
      <c r="C6" s="13" t="s">
        <v>88</v>
      </c>
      <c r="D6" s="13" t="s">
        <v>66</v>
      </c>
      <c r="E6" s="14" t="s">
        <v>91</v>
      </c>
      <c r="F6" s="55">
        <v>0</v>
      </c>
      <c r="G6" s="13">
        <v>194.92699999999999</v>
      </c>
      <c r="H6" s="13">
        <v>194.62</v>
      </c>
      <c r="I6" s="13">
        <v>2</v>
      </c>
      <c r="J6" s="53">
        <f t="shared" ref="J6" si="3">ROUNDDOWN(G6+(I6/100),3)</f>
        <v>194.947</v>
      </c>
      <c r="K6" s="13">
        <f t="shared" ref="K6" si="4">ROUNDDOWN(H6-(I6/100),3)</f>
        <v>194.6</v>
      </c>
      <c r="L6" s="13">
        <f t="shared" ref="L6:L7" si="5">ABS(ROUNDDOWN(J6-K6,3))</f>
        <v>0.34699999999999998</v>
      </c>
      <c r="M6" s="13">
        <f>ROUNDDOWN(L6*1,3)</f>
        <v>0.34699999999999998</v>
      </c>
      <c r="N6" s="53">
        <f>ROUNDDOWN(J6+M6,3)</f>
        <v>195.29400000000001</v>
      </c>
      <c r="O6" s="13" t="s">
        <v>84</v>
      </c>
      <c r="Q6" s="13">
        <f t="shared" ref="Q6:Q69" si="6">ROUNDDOWN(L6*100,3)</f>
        <v>34.700000000000003</v>
      </c>
      <c r="R6" s="13">
        <f t="shared" ref="R6:R69" si="7">ROUNDDOWN(W6/10000,1)</f>
        <v>8.6</v>
      </c>
      <c r="S6" s="30" t="str">
        <f t="shared" ref="S6:S69" si="8">IF(O6="○",ROUNDDOWN(M6*W6*$U$1,0),"")</f>
        <v/>
      </c>
      <c r="T6" s="30">
        <f t="shared" ref="T6:T69" si="9">IF(O6="X",ROUNDDOWN(L6*W6*$U$1,0),"")</f>
        <v>29842</v>
      </c>
      <c r="U6" s="32">
        <f t="shared" si="0"/>
        <v>-29842</v>
      </c>
      <c r="V6" s="34">
        <f>V5+U6</f>
        <v>999636</v>
      </c>
      <c r="W6" s="13">
        <f t="shared" ref="W6:W69" si="10">ROUNDDOWN(((($U$2*$W$4)/(L6*10000))*10000)/$U$1,-3)</f>
        <v>86000</v>
      </c>
      <c r="X6" s="13">
        <f t="shared" ref="X6:X69" si="11">IF(P6&gt;1,1,0)</f>
        <v>0</v>
      </c>
      <c r="AH6" s="13">
        <f t="shared" si="1"/>
        <v>1</v>
      </c>
      <c r="AI6" s="13">
        <f t="shared" si="2"/>
        <v>0</v>
      </c>
      <c r="AJ6" s="13">
        <f t="shared" ref="AJ6:AJ69" si="12">IF(O6="○",1,0)</f>
        <v>0</v>
      </c>
      <c r="AK6" s="13">
        <f t="shared" ref="AK6:AK69" si="13">IF(O6="X",1,0)</f>
        <v>1</v>
      </c>
      <c r="AL6" s="13">
        <f t="shared" ref="AL6:AL69" si="14">IF(O6="C",1,0)</f>
        <v>0</v>
      </c>
    </row>
    <row r="7" spans="1:38" ht="20.100000000000001" customHeight="1">
      <c r="A7" s="27">
        <v>3</v>
      </c>
      <c r="B7" s="13">
        <v>5</v>
      </c>
      <c r="C7" s="13" t="s">
        <v>88</v>
      </c>
      <c r="D7" s="13" t="s">
        <v>65</v>
      </c>
      <c r="E7" s="14" t="s">
        <v>92</v>
      </c>
      <c r="F7" s="55">
        <v>0.66666666666666663</v>
      </c>
      <c r="G7" s="13">
        <v>193.577</v>
      </c>
      <c r="H7" s="13">
        <v>194.57900000000001</v>
      </c>
      <c r="I7" s="13">
        <v>2</v>
      </c>
      <c r="J7" s="13">
        <f t="shared" ref="J7" si="15">ROUNDDOWN(G7-(I7/100),3)</f>
        <v>193.55699999999999</v>
      </c>
      <c r="K7" s="13">
        <f t="shared" ref="K7" si="16">ROUNDDOWN(H7+(I7/100),3)</f>
        <v>194.59899999999999</v>
      </c>
      <c r="L7" s="13">
        <f t="shared" si="5"/>
        <v>1.042</v>
      </c>
      <c r="M7" s="13">
        <f>ROUNDDOWN(L7*1,3)</f>
        <v>1.042</v>
      </c>
      <c r="N7" s="13">
        <f>ROUNDDOWN(J7-M7,3)</f>
        <v>192.51499999999999</v>
      </c>
      <c r="O7" s="13" t="s">
        <v>84</v>
      </c>
      <c r="Q7" s="13">
        <f t="shared" si="6"/>
        <v>104.2</v>
      </c>
      <c r="R7" s="13">
        <f t="shared" si="7"/>
        <v>2.8</v>
      </c>
      <c r="S7" s="30" t="str">
        <f t="shared" si="8"/>
        <v/>
      </c>
      <c r="T7" s="30">
        <f t="shared" si="9"/>
        <v>29176</v>
      </c>
      <c r="U7" s="32">
        <f t="shared" si="0"/>
        <v>-29176</v>
      </c>
      <c r="V7" s="34">
        <f>V6+U7</f>
        <v>970460</v>
      </c>
      <c r="W7" s="13">
        <f t="shared" si="10"/>
        <v>28000</v>
      </c>
      <c r="X7" s="13">
        <f t="shared" si="11"/>
        <v>0</v>
      </c>
      <c r="AH7" s="13">
        <f t="shared" si="1"/>
        <v>0</v>
      </c>
      <c r="AI7" s="13">
        <f t="shared" si="2"/>
        <v>1</v>
      </c>
      <c r="AJ7" s="13">
        <f t="shared" si="12"/>
        <v>0</v>
      </c>
      <c r="AK7" s="13">
        <f t="shared" si="13"/>
        <v>1</v>
      </c>
      <c r="AL7" s="13">
        <f t="shared" si="14"/>
        <v>0</v>
      </c>
    </row>
    <row r="8" spans="1:38" ht="20.100000000000001" customHeight="1">
      <c r="A8" s="27">
        <v>4</v>
      </c>
      <c r="B8" s="13">
        <v>2</v>
      </c>
      <c r="C8" s="13" t="s">
        <v>89</v>
      </c>
      <c r="D8" s="13" t="s">
        <v>65</v>
      </c>
      <c r="E8" s="14" t="s">
        <v>93</v>
      </c>
      <c r="F8" s="55">
        <v>0.66666666666666663</v>
      </c>
      <c r="G8" s="13">
        <v>193.375</v>
      </c>
      <c r="H8" s="13">
        <v>194.16499999999999</v>
      </c>
      <c r="I8" s="13">
        <v>2</v>
      </c>
      <c r="J8" s="13">
        <f>ROUNDDOWN(G8-(I8/100),3)</f>
        <v>193.35499999999999</v>
      </c>
      <c r="K8" s="13">
        <f>ROUNDDOWN(H8+(I8/100),3)</f>
        <v>194.185</v>
      </c>
      <c r="L8" s="13">
        <f>ABS(ROUNDDOWN(J8-K8,3))</f>
        <v>0.83</v>
      </c>
      <c r="M8" s="13">
        <f>ROUNDDOWN(L8*1,3)</f>
        <v>0.83</v>
      </c>
      <c r="N8" s="13">
        <f>ROUNDDOWN(J8-M8,3)</f>
        <v>192.52500000000001</v>
      </c>
      <c r="O8" s="13" t="s">
        <v>84</v>
      </c>
      <c r="Q8" s="13">
        <f t="shared" si="6"/>
        <v>83</v>
      </c>
      <c r="R8" s="13">
        <f t="shared" si="7"/>
        <v>3.6</v>
      </c>
      <c r="S8" s="30" t="str">
        <f t="shared" si="8"/>
        <v/>
      </c>
      <c r="T8" s="30">
        <f t="shared" si="9"/>
        <v>29880</v>
      </c>
      <c r="U8" s="32">
        <f t="shared" si="0"/>
        <v>-29880</v>
      </c>
      <c r="V8" s="34">
        <f>V7+U8</f>
        <v>940580</v>
      </c>
      <c r="W8" s="13">
        <f t="shared" si="10"/>
        <v>36000</v>
      </c>
      <c r="X8" s="13">
        <f t="shared" si="11"/>
        <v>0</v>
      </c>
      <c r="AH8" s="13">
        <f t="shared" si="1"/>
        <v>0</v>
      </c>
      <c r="AI8" s="13">
        <f t="shared" si="2"/>
        <v>1</v>
      </c>
      <c r="AJ8" s="13">
        <f t="shared" si="12"/>
        <v>0</v>
      </c>
      <c r="AK8" s="13">
        <f t="shared" si="13"/>
        <v>1</v>
      </c>
      <c r="AL8" s="13">
        <f t="shared" si="14"/>
        <v>0</v>
      </c>
    </row>
    <row r="9" spans="1:38" ht="20.100000000000001" customHeight="1">
      <c r="A9" s="27">
        <v>5</v>
      </c>
      <c r="B9" s="13">
        <v>1</v>
      </c>
      <c r="C9" s="13" t="s">
        <v>88</v>
      </c>
      <c r="D9" s="13" t="s">
        <v>66</v>
      </c>
      <c r="E9" s="14" t="s">
        <v>94</v>
      </c>
      <c r="F9" s="55">
        <v>0.16666666666666666</v>
      </c>
      <c r="G9" s="13">
        <v>192.375</v>
      </c>
      <c r="H9" s="13">
        <v>191.44300000000001</v>
      </c>
      <c r="I9" s="13">
        <v>2</v>
      </c>
      <c r="J9" s="53">
        <f t="shared" ref="J9:J12" si="17">ROUNDDOWN(G9+(I9/100),3)</f>
        <v>192.39500000000001</v>
      </c>
      <c r="K9" s="13">
        <f t="shared" ref="K9:K12" si="18">ROUNDDOWN(H9-(I9/100),3)</f>
        <v>191.423</v>
      </c>
      <c r="L9" s="13">
        <f t="shared" ref="L9:L12" si="19">ABS(ROUNDDOWN(J9-K9,3))</f>
        <v>0.97199999999999998</v>
      </c>
      <c r="M9" s="13">
        <f>ROUNDDOWN(L9*1,3)</f>
        <v>0.97199999999999998</v>
      </c>
      <c r="N9" s="53">
        <f>ROUNDDOWN(J9+M9,3)</f>
        <v>193.36699999999999</v>
      </c>
      <c r="O9" s="13" t="s">
        <v>43</v>
      </c>
      <c r="P9" s="13">
        <f t="shared" ref="P6:P69" si="20">ROUNDDOWN(M9*100,3)</f>
        <v>97.2</v>
      </c>
      <c r="R9" s="13">
        <f t="shared" si="7"/>
        <v>3</v>
      </c>
      <c r="S9" s="30">
        <f t="shared" si="8"/>
        <v>29160</v>
      </c>
      <c r="T9" s="30" t="str">
        <f t="shared" si="9"/>
        <v/>
      </c>
      <c r="U9" s="32">
        <f t="shared" si="0"/>
        <v>29160</v>
      </c>
      <c r="V9" s="34">
        <f t="shared" ref="V9:V72" si="21">V8+U9</f>
        <v>969740</v>
      </c>
      <c r="W9" s="13">
        <f t="shared" si="10"/>
        <v>30000</v>
      </c>
      <c r="X9" s="13">
        <f t="shared" si="11"/>
        <v>1</v>
      </c>
      <c r="AH9" s="13">
        <f t="shared" si="1"/>
        <v>1</v>
      </c>
      <c r="AI9" s="13">
        <f t="shared" si="2"/>
        <v>0</v>
      </c>
      <c r="AJ9" s="13">
        <f t="shared" si="12"/>
        <v>1</v>
      </c>
      <c r="AK9" s="13">
        <f t="shared" si="13"/>
        <v>0</v>
      </c>
      <c r="AL9" s="13">
        <f t="shared" si="14"/>
        <v>0</v>
      </c>
    </row>
    <row r="10" spans="1:38" ht="20.100000000000001" customHeight="1">
      <c r="A10" s="27">
        <v>6</v>
      </c>
      <c r="B10" s="13">
        <v>1</v>
      </c>
      <c r="C10" s="13" t="s">
        <v>88</v>
      </c>
      <c r="D10" s="13" t="s">
        <v>66</v>
      </c>
      <c r="E10" s="14" t="s">
        <v>95</v>
      </c>
      <c r="F10" s="55">
        <v>0.5</v>
      </c>
      <c r="G10" s="13">
        <v>192.57</v>
      </c>
      <c r="H10" s="13">
        <v>190.887</v>
      </c>
      <c r="I10" s="13">
        <v>2</v>
      </c>
      <c r="J10" s="53">
        <f t="shared" si="17"/>
        <v>192.59</v>
      </c>
      <c r="K10" s="13">
        <f t="shared" si="18"/>
        <v>190.86699999999999</v>
      </c>
      <c r="L10" s="13">
        <f t="shared" si="19"/>
        <v>1.7230000000000001</v>
      </c>
      <c r="M10" s="13">
        <f>ROUNDDOWN(L10*1,3)</f>
        <v>1.7230000000000001</v>
      </c>
      <c r="N10" s="53">
        <f>ROUNDDOWN(J10+M10,3)</f>
        <v>194.31299999999999</v>
      </c>
      <c r="O10" s="13" t="s">
        <v>43</v>
      </c>
      <c r="P10" s="13">
        <f t="shared" si="20"/>
        <v>172.3</v>
      </c>
      <c r="R10" s="13">
        <f t="shared" si="7"/>
        <v>1.7</v>
      </c>
      <c r="S10" s="30">
        <f t="shared" si="8"/>
        <v>29291</v>
      </c>
      <c r="T10" s="30" t="str">
        <f t="shared" si="9"/>
        <v/>
      </c>
      <c r="U10" s="32">
        <f t="shared" si="0"/>
        <v>29291</v>
      </c>
      <c r="V10" s="34">
        <f t="shared" si="21"/>
        <v>999031</v>
      </c>
      <c r="W10" s="13">
        <f t="shared" si="10"/>
        <v>17000</v>
      </c>
      <c r="X10" s="13">
        <f t="shared" si="11"/>
        <v>1</v>
      </c>
      <c r="AH10" s="13">
        <f t="shared" si="1"/>
        <v>1</v>
      </c>
      <c r="AI10" s="13">
        <f t="shared" si="2"/>
        <v>0</v>
      </c>
      <c r="AJ10" s="13">
        <f t="shared" si="12"/>
        <v>1</v>
      </c>
      <c r="AK10" s="13">
        <f t="shared" si="13"/>
        <v>0</v>
      </c>
      <c r="AL10" s="13">
        <f t="shared" si="14"/>
        <v>0</v>
      </c>
    </row>
    <row r="11" spans="1:38" ht="20.100000000000001" customHeight="1">
      <c r="A11" s="27">
        <v>7</v>
      </c>
      <c r="B11" s="13">
        <v>1</v>
      </c>
      <c r="C11" s="13" t="s">
        <v>88</v>
      </c>
      <c r="D11" s="13" t="s">
        <v>66</v>
      </c>
      <c r="E11" s="14" t="s">
        <v>96</v>
      </c>
      <c r="F11" s="55">
        <v>0.66666666666666663</v>
      </c>
      <c r="G11" s="13">
        <v>191.65100000000001</v>
      </c>
      <c r="H11" s="13">
        <v>190.57400000000001</v>
      </c>
      <c r="I11" s="13">
        <v>2</v>
      </c>
      <c r="J11" s="53">
        <f t="shared" si="17"/>
        <v>191.67099999999999</v>
      </c>
      <c r="K11" s="13">
        <f t="shared" si="18"/>
        <v>190.554</v>
      </c>
      <c r="L11" s="13">
        <f t="shared" si="19"/>
        <v>1.1160000000000001</v>
      </c>
      <c r="M11" s="13">
        <f>ROUNDDOWN(L11*1,3)</f>
        <v>1.1160000000000001</v>
      </c>
      <c r="N11" s="53">
        <f>ROUNDDOWN(J11+M11,3)</f>
        <v>192.78700000000001</v>
      </c>
      <c r="O11" s="13" t="s">
        <v>85</v>
      </c>
      <c r="R11" s="13">
        <f t="shared" si="7"/>
        <v>2.6</v>
      </c>
      <c r="S11" s="30" t="str">
        <f t="shared" si="8"/>
        <v/>
      </c>
      <c r="T11" s="30" t="str">
        <f t="shared" si="9"/>
        <v/>
      </c>
      <c r="U11" s="32">
        <v>0</v>
      </c>
      <c r="V11" s="34">
        <f t="shared" si="21"/>
        <v>999031</v>
      </c>
      <c r="W11" s="13">
        <f t="shared" si="10"/>
        <v>26000</v>
      </c>
      <c r="X11" s="13">
        <f t="shared" si="11"/>
        <v>0</v>
      </c>
      <c r="AH11" s="13">
        <f t="shared" si="1"/>
        <v>1</v>
      </c>
      <c r="AI11" s="13">
        <f t="shared" si="2"/>
        <v>0</v>
      </c>
      <c r="AJ11" s="13">
        <f t="shared" si="12"/>
        <v>0</v>
      </c>
      <c r="AK11" s="13">
        <f t="shared" si="13"/>
        <v>0</v>
      </c>
      <c r="AL11" s="13">
        <f t="shared" si="14"/>
        <v>1</v>
      </c>
    </row>
    <row r="12" spans="1:38" ht="20.100000000000001" customHeight="1">
      <c r="A12" s="27">
        <v>8</v>
      </c>
      <c r="B12" s="13">
        <v>1</v>
      </c>
      <c r="C12" s="13" t="s">
        <v>88</v>
      </c>
      <c r="D12" s="13" t="s">
        <v>66</v>
      </c>
      <c r="E12" s="14" t="s">
        <v>97</v>
      </c>
      <c r="F12" s="55">
        <v>0.66666666666666663</v>
      </c>
      <c r="G12" s="13">
        <v>192.399</v>
      </c>
      <c r="H12" s="13">
        <v>191.43199999999999</v>
      </c>
      <c r="I12" s="13">
        <v>2</v>
      </c>
      <c r="J12" s="53">
        <f t="shared" si="17"/>
        <v>192.41900000000001</v>
      </c>
      <c r="K12" s="13">
        <f t="shared" si="18"/>
        <v>191.41200000000001</v>
      </c>
      <c r="L12" s="13">
        <f t="shared" si="19"/>
        <v>1.0069999999999999</v>
      </c>
      <c r="M12" s="13">
        <f>ROUNDDOWN(L12*1,3)</f>
        <v>1.0069999999999999</v>
      </c>
      <c r="N12" s="53">
        <f>ROUNDDOWN(J12+M12,3)</f>
        <v>193.42599999999999</v>
      </c>
      <c r="O12" s="13" t="s">
        <v>43</v>
      </c>
      <c r="P12" s="13">
        <f t="shared" si="20"/>
        <v>100.7</v>
      </c>
      <c r="R12" s="13">
        <f t="shared" si="7"/>
        <v>2.9</v>
      </c>
      <c r="S12" s="30">
        <f t="shared" si="8"/>
        <v>29203</v>
      </c>
      <c r="T12" s="30" t="str">
        <f t="shared" si="9"/>
        <v/>
      </c>
      <c r="U12" s="32">
        <f t="shared" si="0"/>
        <v>29203</v>
      </c>
      <c r="V12" s="34">
        <f t="shared" si="21"/>
        <v>1028234</v>
      </c>
      <c r="W12" s="13">
        <f t="shared" si="10"/>
        <v>29000</v>
      </c>
      <c r="X12" s="13">
        <f t="shared" si="11"/>
        <v>1</v>
      </c>
      <c r="AH12" s="13">
        <f t="shared" si="1"/>
        <v>1</v>
      </c>
      <c r="AI12" s="13">
        <f t="shared" si="2"/>
        <v>0</v>
      </c>
      <c r="AJ12" s="13">
        <f t="shared" si="12"/>
        <v>1</v>
      </c>
      <c r="AK12" s="13">
        <f t="shared" si="13"/>
        <v>0</v>
      </c>
      <c r="AL12" s="13">
        <f t="shared" si="14"/>
        <v>0</v>
      </c>
    </row>
    <row r="13" spans="1:38" ht="20.100000000000001" customHeight="1">
      <c r="A13" s="27">
        <v>9</v>
      </c>
      <c r="B13" s="13">
        <v>2</v>
      </c>
      <c r="C13" s="13" t="s">
        <v>88</v>
      </c>
      <c r="D13" s="13" t="s">
        <v>65</v>
      </c>
      <c r="E13" s="14" t="s">
        <v>98</v>
      </c>
      <c r="F13" s="55">
        <v>0.33333333333333331</v>
      </c>
      <c r="G13" s="13">
        <v>190.858</v>
      </c>
      <c r="H13" s="13">
        <v>191.76300000000001</v>
      </c>
      <c r="I13" s="13">
        <v>2</v>
      </c>
      <c r="J13" s="13">
        <f>ROUNDDOWN(G13-(I13/100),3)</f>
        <v>190.83799999999999</v>
      </c>
      <c r="K13" s="13">
        <f>ROUNDDOWN(H13+(I13/100),3)</f>
        <v>191.78299999999999</v>
      </c>
      <c r="L13" s="13">
        <f>ABS(ROUNDDOWN(J13-K13,3))</f>
        <v>0.94399999999999995</v>
      </c>
      <c r="M13" s="13">
        <f>ROUNDDOWN(L13*1,3)</f>
        <v>0.94399999999999995</v>
      </c>
      <c r="N13" s="13">
        <f>ROUNDDOWN(J13-M13,3)</f>
        <v>189.89400000000001</v>
      </c>
      <c r="O13" s="13" t="s">
        <v>43</v>
      </c>
      <c r="P13" s="13">
        <f t="shared" si="20"/>
        <v>94.4</v>
      </c>
      <c r="R13" s="13">
        <f t="shared" si="7"/>
        <v>3.1</v>
      </c>
      <c r="S13" s="30">
        <f t="shared" si="8"/>
        <v>29264</v>
      </c>
      <c r="T13" s="30" t="str">
        <f t="shared" si="9"/>
        <v/>
      </c>
      <c r="U13" s="32">
        <f t="shared" si="0"/>
        <v>29264</v>
      </c>
      <c r="V13" s="34">
        <f t="shared" si="21"/>
        <v>1057498</v>
      </c>
      <c r="W13" s="13">
        <f t="shared" si="10"/>
        <v>31000</v>
      </c>
      <c r="X13" s="13">
        <f t="shared" si="11"/>
        <v>1</v>
      </c>
      <c r="AH13" s="13">
        <f t="shared" si="1"/>
        <v>0</v>
      </c>
      <c r="AI13" s="13">
        <f t="shared" si="2"/>
        <v>1</v>
      </c>
      <c r="AJ13" s="13">
        <f t="shared" si="12"/>
        <v>1</v>
      </c>
      <c r="AK13" s="13">
        <f t="shared" si="13"/>
        <v>0</v>
      </c>
      <c r="AL13" s="13">
        <f t="shared" si="14"/>
        <v>0</v>
      </c>
    </row>
    <row r="14" spans="1:38" ht="20.100000000000001" customHeight="1" thickBot="1">
      <c r="A14" s="27">
        <v>10</v>
      </c>
      <c r="B14" s="13">
        <v>1</v>
      </c>
      <c r="C14" s="13" t="s">
        <v>89</v>
      </c>
      <c r="D14" s="13" t="s">
        <v>66</v>
      </c>
      <c r="E14" s="14" t="s">
        <v>99</v>
      </c>
      <c r="F14" s="55">
        <v>0.33333333333333331</v>
      </c>
      <c r="G14" s="13">
        <v>191.01499999999999</v>
      </c>
      <c r="H14" s="13">
        <v>189.80600000000001</v>
      </c>
      <c r="I14" s="13">
        <v>2</v>
      </c>
      <c r="J14" s="53">
        <f t="shared" ref="J14:J19" si="22">ROUNDDOWN(G14+(I14/100),3)</f>
        <v>191.035</v>
      </c>
      <c r="K14" s="13">
        <f t="shared" ref="K14:K19" si="23">ROUNDDOWN(H14-(I14/100),3)</f>
        <v>189.786</v>
      </c>
      <c r="L14" s="13">
        <f t="shared" ref="L14:L19" si="24">ABS(ROUNDDOWN(J14-K14,3))</f>
        <v>1.2490000000000001</v>
      </c>
      <c r="M14" s="13">
        <f>ROUNDDOWN(L14*1,3)</f>
        <v>1.2490000000000001</v>
      </c>
      <c r="N14" s="53">
        <f>ROUNDDOWN(J14+M14,3)</f>
        <v>192.28399999999999</v>
      </c>
      <c r="O14" s="13" t="s">
        <v>84</v>
      </c>
      <c r="Q14" s="13">
        <f t="shared" si="6"/>
        <v>124.9</v>
      </c>
      <c r="R14" s="13">
        <f t="shared" si="7"/>
        <v>2.4</v>
      </c>
      <c r="S14" s="30" t="str">
        <f t="shared" si="8"/>
        <v/>
      </c>
      <c r="T14" s="30">
        <f t="shared" si="9"/>
        <v>29976</v>
      </c>
      <c r="U14" s="32">
        <f t="shared" si="0"/>
        <v>-29976</v>
      </c>
      <c r="V14" s="34">
        <f t="shared" si="21"/>
        <v>1027522</v>
      </c>
      <c r="W14" s="13">
        <f t="shared" si="10"/>
        <v>24000</v>
      </c>
      <c r="X14" s="13">
        <f>IF(P14&gt;1,1,0)</f>
        <v>0</v>
      </c>
      <c r="AC14" s="12" t="s">
        <v>36</v>
      </c>
      <c r="AD14" s="12" t="s">
        <v>187</v>
      </c>
      <c r="AH14" s="13">
        <f t="shared" si="1"/>
        <v>1</v>
      </c>
      <c r="AI14" s="13">
        <f t="shared" si="2"/>
        <v>0</v>
      </c>
      <c r="AJ14" s="13">
        <f t="shared" si="12"/>
        <v>0</v>
      </c>
      <c r="AK14" s="13">
        <f t="shared" si="13"/>
        <v>1</v>
      </c>
      <c r="AL14" s="13">
        <f t="shared" si="14"/>
        <v>0</v>
      </c>
    </row>
    <row r="15" spans="1:38" ht="20.100000000000001" customHeight="1" thickBot="1">
      <c r="A15" s="27">
        <v>11</v>
      </c>
      <c r="B15" s="13">
        <v>1</v>
      </c>
      <c r="C15" s="13" t="s">
        <v>88</v>
      </c>
      <c r="D15" s="13" t="s">
        <v>66</v>
      </c>
      <c r="E15" s="14" t="s">
        <v>100</v>
      </c>
      <c r="F15" s="55">
        <v>0.33333333333333331</v>
      </c>
      <c r="G15" s="13">
        <v>189.44200000000001</v>
      </c>
      <c r="H15" s="13">
        <v>187.93899999999999</v>
      </c>
      <c r="I15" s="13">
        <v>2</v>
      </c>
      <c r="J15" s="53">
        <f t="shared" si="22"/>
        <v>189.46199999999999</v>
      </c>
      <c r="K15" s="13">
        <f t="shared" si="23"/>
        <v>187.91900000000001</v>
      </c>
      <c r="L15" s="13">
        <f t="shared" si="24"/>
        <v>1.542</v>
      </c>
      <c r="M15" s="13">
        <f>ROUNDDOWN(L15*1,3)</f>
        <v>1.542</v>
      </c>
      <c r="N15" s="53">
        <f>ROUNDDOWN(J15+M15,3)</f>
        <v>191.00399999999999</v>
      </c>
      <c r="O15" s="13" t="s">
        <v>84</v>
      </c>
      <c r="Q15" s="13">
        <f t="shared" si="6"/>
        <v>154.19999999999999</v>
      </c>
      <c r="R15" s="13">
        <f t="shared" si="7"/>
        <v>1.9</v>
      </c>
      <c r="S15" s="30" t="str">
        <f t="shared" si="8"/>
        <v/>
      </c>
      <c r="T15" s="30">
        <f t="shared" si="9"/>
        <v>29298</v>
      </c>
      <c r="U15" s="32">
        <f t="shared" si="0"/>
        <v>-29298</v>
      </c>
      <c r="V15" s="34">
        <f t="shared" si="21"/>
        <v>998224</v>
      </c>
      <c r="W15" s="13">
        <f t="shared" si="10"/>
        <v>19000</v>
      </c>
      <c r="X15" s="13">
        <f t="shared" si="11"/>
        <v>0</v>
      </c>
      <c r="AC15" s="62" t="s">
        <v>8</v>
      </c>
      <c r="AD15" s="63"/>
      <c r="AH15" s="13">
        <f t="shared" si="1"/>
        <v>1</v>
      </c>
      <c r="AI15" s="13">
        <f t="shared" si="2"/>
        <v>0</v>
      </c>
      <c r="AJ15" s="13">
        <f t="shared" si="12"/>
        <v>0</v>
      </c>
      <c r="AK15" s="13">
        <f t="shared" si="13"/>
        <v>1</v>
      </c>
      <c r="AL15" s="13">
        <f t="shared" si="14"/>
        <v>0</v>
      </c>
    </row>
    <row r="16" spans="1:38" ht="20.100000000000001" customHeight="1">
      <c r="A16" s="27">
        <v>12</v>
      </c>
      <c r="B16" s="13">
        <v>1</v>
      </c>
      <c r="C16" s="13" t="s">
        <v>89</v>
      </c>
      <c r="D16" s="13" t="s">
        <v>66</v>
      </c>
      <c r="E16" s="14" t="s">
        <v>101</v>
      </c>
      <c r="F16" s="55">
        <v>0.66666666666666663</v>
      </c>
      <c r="G16" s="13">
        <v>185.221</v>
      </c>
      <c r="H16" s="13">
        <v>184.13200000000001</v>
      </c>
      <c r="I16" s="13">
        <v>2</v>
      </c>
      <c r="J16" s="53">
        <f t="shared" si="22"/>
        <v>185.24100000000001</v>
      </c>
      <c r="K16" s="13">
        <f t="shared" si="23"/>
        <v>184.11199999999999</v>
      </c>
      <c r="L16" s="13">
        <f t="shared" si="24"/>
        <v>1.129</v>
      </c>
      <c r="M16" s="13">
        <f>ROUNDDOWN(L16*1,3)</f>
        <v>1.129</v>
      </c>
      <c r="N16" s="53">
        <f>ROUNDDOWN(J16+M16,3)</f>
        <v>186.37</v>
      </c>
      <c r="O16" s="13" t="s">
        <v>43</v>
      </c>
      <c r="P16" s="13">
        <f t="shared" si="20"/>
        <v>112.9</v>
      </c>
      <c r="R16" s="13">
        <f t="shared" si="7"/>
        <v>2.6</v>
      </c>
      <c r="S16" s="30">
        <f t="shared" si="8"/>
        <v>29354</v>
      </c>
      <c r="T16" s="30" t="str">
        <f t="shared" si="9"/>
        <v/>
      </c>
      <c r="U16" s="32">
        <f t="shared" si="0"/>
        <v>29354</v>
      </c>
      <c r="V16" s="34">
        <f t="shared" si="21"/>
        <v>1027578</v>
      </c>
      <c r="W16" s="13">
        <f t="shared" si="10"/>
        <v>26000</v>
      </c>
      <c r="X16" s="13">
        <f t="shared" si="11"/>
        <v>1</v>
      </c>
      <c r="AC16" s="2" t="s">
        <v>9</v>
      </c>
      <c r="AD16" s="5" t="s">
        <v>189</v>
      </c>
      <c r="AH16" s="13">
        <f t="shared" si="1"/>
        <v>1</v>
      </c>
      <c r="AI16" s="13">
        <f t="shared" si="2"/>
        <v>0</v>
      </c>
      <c r="AJ16" s="13">
        <f t="shared" si="12"/>
        <v>1</v>
      </c>
      <c r="AK16" s="13">
        <f t="shared" si="13"/>
        <v>0</v>
      </c>
      <c r="AL16" s="13">
        <f t="shared" si="14"/>
        <v>0</v>
      </c>
    </row>
    <row r="17" spans="1:38" ht="20.100000000000001" customHeight="1">
      <c r="A17" s="27">
        <v>13</v>
      </c>
      <c r="B17" s="13">
        <v>1</v>
      </c>
      <c r="C17" s="13" t="s">
        <v>88</v>
      </c>
      <c r="D17" s="13" t="s">
        <v>66</v>
      </c>
      <c r="E17" s="14" t="s">
        <v>102</v>
      </c>
      <c r="F17" s="55">
        <v>0.5</v>
      </c>
      <c r="G17" s="13">
        <v>182.114</v>
      </c>
      <c r="H17" s="13">
        <v>180.97399999999999</v>
      </c>
      <c r="I17" s="13">
        <v>2</v>
      </c>
      <c r="J17" s="53">
        <f t="shared" si="22"/>
        <v>182.13399999999999</v>
      </c>
      <c r="K17" s="13">
        <f t="shared" si="23"/>
        <v>180.95400000000001</v>
      </c>
      <c r="L17" s="13">
        <f t="shared" si="24"/>
        <v>1.179</v>
      </c>
      <c r="M17" s="13">
        <f>ROUNDDOWN(L17*1,3)</f>
        <v>1.179</v>
      </c>
      <c r="N17" s="53">
        <f>ROUNDDOWN(J17+M17,3)</f>
        <v>183.31299999999999</v>
      </c>
      <c r="O17" s="13" t="s">
        <v>43</v>
      </c>
      <c r="P17" s="13">
        <f t="shared" si="20"/>
        <v>117.9</v>
      </c>
      <c r="R17" s="13">
        <f t="shared" si="7"/>
        <v>2.5</v>
      </c>
      <c r="S17" s="30">
        <f t="shared" si="8"/>
        <v>29475</v>
      </c>
      <c r="T17" s="30" t="str">
        <f t="shared" si="9"/>
        <v/>
      </c>
      <c r="U17" s="32">
        <f t="shared" si="0"/>
        <v>29475</v>
      </c>
      <c r="V17" s="34">
        <f t="shared" si="21"/>
        <v>1057053</v>
      </c>
      <c r="W17" s="13">
        <f t="shared" si="10"/>
        <v>25000</v>
      </c>
      <c r="X17" s="13">
        <f t="shared" si="11"/>
        <v>1</v>
      </c>
      <c r="AC17" s="3" t="s">
        <v>10</v>
      </c>
      <c r="AD17" s="6">
        <f>AH111</f>
        <v>67</v>
      </c>
      <c r="AH17" s="13">
        <f t="shared" si="1"/>
        <v>1</v>
      </c>
      <c r="AI17" s="13">
        <f t="shared" si="2"/>
        <v>0</v>
      </c>
      <c r="AJ17" s="13">
        <f t="shared" si="12"/>
        <v>1</v>
      </c>
      <c r="AK17" s="13">
        <f t="shared" si="13"/>
        <v>0</v>
      </c>
      <c r="AL17" s="13">
        <f t="shared" si="14"/>
        <v>0</v>
      </c>
    </row>
    <row r="18" spans="1:38" ht="20.100000000000001" customHeight="1">
      <c r="A18" s="27">
        <v>14</v>
      </c>
      <c r="B18" s="13">
        <v>1</v>
      </c>
      <c r="C18" s="13" t="s">
        <v>88</v>
      </c>
      <c r="D18" s="13" t="s">
        <v>66</v>
      </c>
      <c r="E18" s="14" t="s">
        <v>103</v>
      </c>
      <c r="F18" s="55">
        <v>0.33333333333333331</v>
      </c>
      <c r="G18" s="13">
        <v>179.33199999999999</v>
      </c>
      <c r="H18" s="13">
        <v>178.452</v>
      </c>
      <c r="I18" s="13">
        <v>2</v>
      </c>
      <c r="J18" s="53">
        <f t="shared" si="22"/>
        <v>179.352</v>
      </c>
      <c r="K18" s="13">
        <f t="shared" si="23"/>
        <v>178.43199999999999</v>
      </c>
      <c r="L18" s="13">
        <f t="shared" si="24"/>
        <v>0.92</v>
      </c>
      <c r="M18" s="13">
        <f>ROUNDDOWN(L18*1,3)</f>
        <v>0.92</v>
      </c>
      <c r="N18" s="53">
        <f>ROUNDDOWN(J18+M18,3)</f>
        <v>180.27199999999999</v>
      </c>
      <c r="O18" s="13" t="s">
        <v>43</v>
      </c>
      <c r="P18" s="13">
        <f t="shared" si="20"/>
        <v>92</v>
      </c>
      <c r="R18" s="13">
        <f t="shared" si="7"/>
        <v>3.2</v>
      </c>
      <c r="S18" s="30">
        <f t="shared" si="8"/>
        <v>29440</v>
      </c>
      <c r="T18" s="30" t="str">
        <f t="shared" si="9"/>
        <v/>
      </c>
      <c r="U18" s="32">
        <f t="shared" si="0"/>
        <v>29440</v>
      </c>
      <c r="V18" s="34">
        <f t="shared" si="21"/>
        <v>1086493</v>
      </c>
      <c r="W18" s="13">
        <f t="shared" si="10"/>
        <v>32000</v>
      </c>
      <c r="X18" s="13">
        <f t="shared" si="11"/>
        <v>1</v>
      </c>
      <c r="AC18" s="3" t="s">
        <v>11</v>
      </c>
      <c r="AD18" s="6">
        <f>AI111</f>
        <v>36</v>
      </c>
      <c r="AH18" s="13">
        <f t="shared" si="1"/>
        <v>1</v>
      </c>
      <c r="AI18" s="13">
        <f t="shared" si="2"/>
        <v>0</v>
      </c>
      <c r="AJ18" s="13">
        <f t="shared" si="12"/>
        <v>1</v>
      </c>
      <c r="AK18" s="13">
        <f t="shared" si="13"/>
        <v>0</v>
      </c>
      <c r="AL18" s="13">
        <f t="shared" si="14"/>
        <v>0</v>
      </c>
    </row>
    <row r="19" spans="1:38" ht="20.100000000000001" customHeight="1">
      <c r="A19" s="27">
        <v>15</v>
      </c>
      <c r="B19" s="13">
        <v>5</v>
      </c>
      <c r="C19" s="13" t="s">
        <v>88</v>
      </c>
      <c r="D19" s="13" t="s">
        <v>66</v>
      </c>
      <c r="E19" s="14" t="s">
        <v>104</v>
      </c>
      <c r="F19" s="55">
        <v>0.5</v>
      </c>
      <c r="G19" s="13">
        <v>176.261</v>
      </c>
      <c r="H19" s="13">
        <v>174.899</v>
      </c>
      <c r="I19" s="13">
        <v>2</v>
      </c>
      <c r="J19" s="53">
        <f t="shared" si="22"/>
        <v>176.28100000000001</v>
      </c>
      <c r="K19" s="13">
        <f t="shared" si="23"/>
        <v>174.87899999999999</v>
      </c>
      <c r="L19" s="13">
        <f t="shared" si="24"/>
        <v>1.4019999999999999</v>
      </c>
      <c r="M19" s="13">
        <f>ROUNDDOWN(L19*1,3)</f>
        <v>1.4019999999999999</v>
      </c>
      <c r="N19" s="53">
        <f>ROUNDDOWN(J19+M19,3)</f>
        <v>177.68299999999999</v>
      </c>
      <c r="O19" s="13" t="s">
        <v>43</v>
      </c>
      <c r="P19" s="13">
        <f t="shared" si="20"/>
        <v>140.19999999999999</v>
      </c>
      <c r="R19" s="13">
        <f t="shared" si="7"/>
        <v>2.1</v>
      </c>
      <c r="S19" s="30">
        <f t="shared" si="8"/>
        <v>29442</v>
      </c>
      <c r="T19" s="30" t="str">
        <f t="shared" si="9"/>
        <v/>
      </c>
      <c r="U19" s="32">
        <f t="shared" si="0"/>
        <v>29442</v>
      </c>
      <c r="V19" s="34">
        <f t="shared" si="21"/>
        <v>1115935</v>
      </c>
      <c r="W19" s="13">
        <f t="shared" si="10"/>
        <v>21000</v>
      </c>
      <c r="X19" s="13">
        <f t="shared" si="11"/>
        <v>1</v>
      </c>
      <c r="AC19" s="3" t="s">
        <v>12</v>
      </c>
      <c r="AD19" s="6">
        <f>SUM(AD17:AD18)</f>
        <v>103</v>
      </c>
      <c r="AH19" s="13">
        <f t="shared" si="1"/>
        <v>1</v>
      </c>
      <c r="AI19" s="13">
        <f t="shared" si="2"/>
        <v>0</v>
      </c>
      <c r="AJ19" s="13">
        <f t="shared" si="12"/>
        <v>1</v>
      </c>
      <c r="AK19" s="13">
        <f t="shared" si="13"/>
        <v>0</v>
      </c>
      <c r="AL19" s="13">
        <f t="shared" si="14"/>
        <v>0</v>
      </c>
    </row>
    <row r="20" spans="1:38" ht="20.100000000000001" customHeight="1">
      <c r="A20" s="27">
        <v>16</v>
      </c>
      <c r="B20" s="13">
        <v>5</v>
      </c>
      <c r="C20" s="13" t="s">
        <v>88</v>
      </c>
      <c r="D20" s="13" t="s">
        <v>65</v>
      </c>
      <c r="E20" s="14" t="s">
        <v>105</v>
      </c>
      <c r="F20" s="55">
        <v>0.33333333333333331</v>
      </c>
      <c r="G20" s="13">
        <v>177.56100000000001</v>
      </c>
      <c r="H20" s="13">
        <v>178.863</v>
      </c>
      <c r="I20" s="13">
        <v>2</v>
      </c>
      <c r="J20" s="13">
        <f>ROUNDDOWN(G20-(I20/100),3)</f>
        <v>177.541</v>
      </c>
      <c r="K20" s="13">
        <f>ROUNDDOWN(H20+(I20/100),3)</f>
        <v>178.88300000000001</v>
      </c>
      <c r="L20" s="13">
        <f>ABS(ROUNDDOWN(J20-K20,3))</f>
        <v>1.3420000000000001</v>
      </c>
      <c r="M20" s="13">
        <f>ROUNDDOWN(L20*1,3)</f>
        <v>1.3420000000000001</v>
      </c>
      <c r="N20" s="13">
        <f>ROUNDDOWN(J20-M20,3)</f>
        <v>176.19900000000001</v>
      </c>
      <c r="O20" s="13" t="s">
        <v>43</v>
      </c>
      <c r="P20" s="13">
        <f t="shared" si="20"/>
        <v>134.19999999999999</v>
      </c>
      <c r="R20" s="13">
        <f t="shared" si="7"/>
        <v>2.2000000000000002</v>
      </c>
      <c r="S20" s="30">
        <f t="shared" si="8"/>
        <v>29524</v>
      </c>
      <c r="T20" s="30" t="str">
        <f t="shared" si="9"/>
        <v/>
      </c>
      <c r="U20" s="32">
        <f t="shared" si="0"/>
        <v>29524</v>
      </c>
      <c r="V20" s="34">
        <f t="shared" si="21"/>
        <v>1145459</v>
      </c>
      <c r="W20" s="13">
        <f t="shared" si="10"/>
        <v>22000</v>
      </c>
      <c r="X20" s="13">
        <f t="shared" si="11"/>
        <v>1</v>
      </c>
      <c r="AC20" s="3" t="s">
        <v>13</v>
      </c>
      <c r="AD20" s="6">
        <f>AJ111</f>
        <v>65</v>
      </c>
      <c r="AH20" s="13">
        <f t="shared" si="1"/>
        <v>0</v>
      </c>
      <c r="AI20" s="13">
        <f t="shared" si="2"/>
        <v>1</v>
      </c>
      <c r="AJ20" s="13">
        <f t="shared" si="12"/>
        <v>1</v>
      </c>
      <c r="AK20" s="13">
        <f t="shared" si="13"/>
        <v>0</v>
      </c>
      <c r="AL20" s="13">
        <f t="shared" si="14"/>
        <v>0</v>
      </c>
    </row>
    <row r="21" spans="1:38" ht="20.100000000000001" customHeight="1">
      <c r="A21" s="27">
        <v>17</v>
      </c>
      <c r="B21" s="13">
        <v>1</v>
      </c>
      <c r="C21" s="13" t="s">
        <v>88</v>
      </c>
      <c r="D21" s="13" t="s">
        <v>66</v>
      </c>
      <c r="E21" s="14" t="s">
        <v>106</v>
      </c>
      <c r="F21" s="55">
        <v>0.33333333333333331</v>
      </c>
      <c r="G21" s="13">
        <v>178.71100000000001</v>
      </c>
      <c r="H21" s="13">
        <v>177.69499999999999</v>
      </c>
      <c r="I21" s="13">
        <v>2</v>
      </c>
      <c r="J21" s="53">
        <f t="shared" ref="J21:J30" si="25">ROUNDDOWN(G21+(I21/100),3)</f>
        <v>178.73099999999999</v>
      </c>
      <c r="K21" s="13">
        <f t="shared" ref="K21:K30" si="26">ROUNDDOWN(H21-(I21/100),3)</f>
        <v>177.67500000000001</v>
      </c>
      <c r="L21" s="13">
        <f t="shared" ref="L21:L52" si="27">ABS(ROUNDDOWN(J21-K21,3))</f>
        <v>1.0549999999999999</v>
      </c>
      <c r="M21" s="13">
        <f>ROUNDDOWN(L21*1,3)</f>
        <v>1.0549999999999999</v>
      </c>
      <c r="N21" s="53">
        <f>ROUNDDOWN(J21+M21,3)</f>
        <v>179.786</v>
      </c>
      <c r="O21" s="13" t="s">
        <v>84</v>
      </c>
      <c r="Q21" s="13">
        <f t="shared" si="6"/>
        <v>105.5</v>
      </c>
      <c r="R21" s="13">
        <f t="shared" si="7"/>
        <v>2.8</v>
      </c>
      <c r="S21" s="30" t="str">
        <f t="shared" si="8"/>
        <v/>
      </c>
      <c r="T21" s="30">
        <f t="shared" si="9"/>
        <v>29540</v>
      </c>
      <c r="U21" s="32">
        <f t="shared" si="0"/>
        <v>-29540</v>
      </c>
      <c r="V21" s="34">
        <f t="shared" si="21"/>
        <v>1115919</v>
      </c>
      <c r="W21" s="13">
        <f t="shared" si="10"/>
        <v>28000</v>
      </c>
      <c r="X21" s="13">
        <f t="shared" si="11"/>
        <v>0</v>
      </c>
      <c r="AC21" s="3" t="s">
        <v>14</v>
      </c>
      <c r="AD21" s="7">
        <f>AK111</f>
        <v>29</v>
      </c>
      <c r="AH21" s="13">
        <f t="shared" si="1"/>
        <v>1</v>
      </c>
      <c r="AI21" s="13">
        <f t="shared" si="2"/>
        <v>0</v>
      </c>
      <c r="AJ21" s="13">
        <f t="shared" si="12"/>
        <v>0</v>
      </c>
      <c r="AK21" s="13">
        <f t="shared" si="13"/>
        <v>1</v>
      </c>
      <c r="AL21" s="13">
        <f t="shared" si="14"/>
        <v>0</v>
      </c>
    </row>
    <row r="22" spans="1:38" ht="20.100000000000001" customHeight="1">
      <c r="A22" s="27">
        <v>18</v>
      </c>
      <c r="B22" s="13">
        <v>1</v>
      </c>
      <c r="C22" s="13" t="s">
        <v>88</v>
      </c>
      <c r="D22" s="13" t="s">
        <v>66</v>
      </c>
      <c r="E22" s="14" t="s">
        <v>107</v>
      </c>
      <c r="F22" s="55">
        <v>0.5</v>
      </c>
      <c r="G22" s="13">
        <v>179.01400000000001</v>
      </c>
      <c r="H22" s="13">
        <v>178.096</v>
      </c>
      <c r="I22" s="13">
        <v>2</v>
      </c>
      <c r="J22" s="53">
        <f t="shared" si="25"/>
        <v>179.03399999999999</v>
      </c>
      <c r="K22" s="13">
        <f t="shared" si="26"/>
        <v>178.07599999999999</v>
      </c>
      <c r="L22" s="13">
        <f t="shared" si="27"/>
        <v>0.95699999999999996</v>
      </c>
      <c r="M22" s="13">
        <f>ROUNDDOWN(L22*1,3)</f>
        <v>0.95699999999999996</v>
      </c>
      <c r="N22" s="53">
        <f>ROUNDDOWN(J22+M22,3)</f>
        <v>179.99100000000001</v>
      </c>
      <c r="O22" s="13" t="s">
        <v>84</v>
      </c>
      <c r="Q22" s="13">
        <f t="shared" si="6"/>
        <v>95.7</v>
      </c>
      <c r="R22" s="13">
        <f t="shared" si="7"/>
        <v>3.1</v>
      </c>
      <c r="S22" s="30" t="str">
        <f t="shared" si="8"/>
        <v/>
      </c>
      <c r="T22" s="30">
        <f t="shared" si="9"/>
        <v>29667</v>
      </c>
      <c r="U22" s="32">
        <f t="shared" si="0"/>
        <v>-29667</v>
      </c>
      <c r="V22" s="34">
        <f t="shared" si="21"/>
        <v>1086252</v>
      </c>
      <c r="W22" s="13">
        <f t="shared" si="10"/>
        <v>31000</v>
      </c>
      <c r="X22" s="13">
        <f t="shared" si="11"/>
        <v>0</v>
      </c>
      <c r="AC22" s="3" t="s">
        <v>15</v>
      </c>
      <c r="AD22" s="6" t="s">
        <v>72</v>
      </c>
      <c r="AH22" s="13">
        <f t="shared" si="1"/>
        <v>1</v>
      </c>
      <c r="AI22" s="13">
        <f t="shared" si="2"/>
        <v>0</v>
      </c>
      <c r="AJ22" s="13">
        <f t="shared" si="12"/>
        <v>0</v>
      </c>
      <c r="AK22" s="13">
        <f t="shared" si="13"/>
        <v>1</v>
      </c>
      <c r="AL22" s="13">
        <f t="shared" si="14"/>
        <v>0</v>
      </c>
    </row>
    <row r="23" spans="1:38" ht="20.100000000000001" customHeight="1">
      <c r="A23" s="27">
        <v>19</v>
      </c>
      <c r="B23" s="13">
        <v>5</v>
      </c>
      <c r="C23" s="13" t="s">
        <v>88</v>
      </c>
      <c r="D23" s="13" t="s">
        <v>66</v>
      </c>
      <c r="E23" s="14" t="s">
        <v>108</v>
      </c>
      <c r="F23" s="55">
        <v>0.5</v>
      </c>
      <c r="G23" s="13">
        <v>177.5</v>
      </c>
      <c r="H23" s="13">
        <v>176.76400000000001</v>
      </c>
      <c r="I23" s="13">
        <v>2</v>
      </c>
      <c r="J23" s="53">
        <f t="shared" si="25"/>
        <v>177.52</v>
      </c>
      <c r="K23" s="13">
        <f t="shared" si="26"/>
        <v>176.744</v>
      </c>
      <c r="L23" s="13">
        <f t="shared" si="27"/>
        <v>0.77600000000000002</v>
      </c>
      <c r="M23" s="13">
        <f>ROUNDDOWN(L23*1,3)</f>
        <v>0.77600000000000002</v>
      </c>
      <c r="N23" s="53">
        <f>ROUNDDOWN(J23+M23,3)</f>
        <v>178.29599999999999</v>
      </c>
      <c r="O23" s="13" t="s">
        <v>43</v>
      </c>
      <c r="P23" s="13">
        <f t="shared" si="20"/>
        <v>77.599999999999994</v>
      </c>
      <c r="R23" s="13">
        <f t="shared" si="7"/>
        <v>3.8</v>
      </c>
      <c r="S23" s="30">
        <f t="shared" si="8"/>
        <v>29488</v>
      </c>
      <c r="T23" s="30" t="str">
        <f t="shared" si="9"/>
        <v/>
      </c>
      <c r="U23" s="32">
        <f t="shared" si="0"/>
        <v>29488</v>
      </c>
      <c r="V23" s="34">
        <f t="shared" si="21"/>
        <v>1115740</v>
      </c>
      <c r="W23" s="13">
        <f t="shared" si="10"/>
        <v>38000</v>
      </c>
      <c r="X23" s="13">
        <f t="shared" si="11"/>
        <v>1</v>
      </c>
      <c r="AC23" s="8" t="s">
        <v>73</v>
      </c>
      <c r="AD23" s="9">
        <f>AL111</f>
        <v>9</v>
      </c>
      <c r="AH23" s="13">
        <f t="shared" si="1"/>
        <v>1</v>
      </c>
      <c r="AI23" s="13">
        <f t="shared" si="2"/>
        <v>0</v>
      </c>
      <c r="AJ23" s="13">
        <f t="shared" si="12"/>
        <v>1</v>
      </c>
      <c r="AK23" s="13">
        <f t="shared" si="13"/>
        <v>0</v>
      </c>
      <c r="AL23" s="13">
        <f t="shared" si="14"/>
        <v>0</v>
      </c>
    </row>
    <row r="24" spans="1:38" ht="20.100000000000001" customHeight="1">
      <c r="A24" s="27">
        <v>20</v>
      </c>
      <c r="B24" s="13">
        <v>5</v>
      </c>
      <c r="C24" s="13" t="s">
        <v>88</v>
      </c>
      <c r="D24" s="13" t="s">
        <v>66</v>
      </c>
      <c r="E24" s="14" t="s">
        <v>109</v>
      </c>
      <c r="F24" s="55">
        <v>0.83333333333333337</v>
      </c>
      <c r="G24" s="13">
        <v>177.55799999999999</v>
      </c>
      <c r="H24" s="13">
        <v>177.19200000000001</v>
      </c>
      <c r="I24" s="13">
        <v>2</v>
      </c>
      <c r="J24" s="53">
        <f t="shared" si="25"/>
        <v>177.578</v>
      </c>
      <c r="K24" s="13">
        <f t="shared" si="26"/>
        <v>177.172</v>
      </c>
      <c r="L24" s="13">
        <f t="shared" si="27"/>
        <v>0.40600000000000003</v>
      </c>
      <c r="M24" s="13">
        <f>ROUNDDOWN(L24*1,3)</f>
        <v>0.40600000000000003</v>
      </c>
      <c r="N24" s="53">
        <f>ROUNDDOWN(J24+M24,3)</f>
        <v>177.98400000000001</v>
      </c>
      <c r="O24" s="13" t="s">
        <v>84</v>
      </c>
      <c r="Q24" s="13">
        <f t="shared" si="6"/>
        <v>40.6</v>
      </c>
      <c r="R24" s="13">
        <f t="shared" si="7"/>
        <v>7.3</v>
      </c>
      <c r="S24" s="30" t="str">
        <f t="shared" si="8"/>
        <v/>
      </c>
      <c r="T24" s="30">
        <f t="shared" si="9"/>
        <v>29638</v>
      </c>
      <c r="U24" s="32">
        <f t="shared" si="0"/>
        <v>-29638</v>
      </c>
      <c r="V24" s="34">
        <f t="shared" si="21"/>
        <v>1086102</v>
      </c>
      <c r="W24" s="13">
        <f t="shared" si="10"/>
        <v>73000</v>
      </c>
      <c r="X24" s="13">
        <f t="shared" si="11"/>
        <v>0</v>
      </c>
      <c r="AC24" s="3" t="s">
        <v>16</v>
      </c>
      <c r="AD24" s="47">
        <f>S113</f>
        <v>1925289</v>
      </c>
      <c r="AH24" s="13">
        <f t="shared" si="1"/>
        <v>1</v>
      </c>
      <c r="AI24" s="13">
        <f t="shared" si="2"/>
        <v>0</v>
      </c>
      <c r="AJ24" s="13">
        <f t="shared" si="12"/>
        <v>0</v>
      </c>
      <c r="AK24" s="13">
        <f t="shared" si="13"/>
        <v>1</v>
      </c>
      <c r="AL24" s="13">
        <f t="shared" si="14"/>
        <v>0</v>
      </c>
    </row>
    <row r="25" spans="1:38" ht="20.100000000000001" customHeight="1">
      <c r="A25" s="27">
        <v>21</v>
      </c>
      <c r="B25" s="13">
        <v>5</v>
      </c>
      <c r="C25" s="13" t="s">
        <v>88</v>
      </c>
      <c r="D25" s="13" t="s">
        <v>66</v>
      </c>
      <c r="E25" s="14" t="s">
        <v>110</v>
      </c>
      <c r="F25" s="55">
        <v>0.33333333333333331</v>
      </c>
      <c r="G25" s="13">
        <v>177.95500000000001</v>
      </c>
      <c r="H25" s="13">
        <v>176.67</v>
      </c>
      <c r="I25" s="13">
        <v>2</v>
      </c>
      <c r="J25" s="53">
        <f t="shared" si="25"/>
        <v>177.97499999999999</v>
      </c>
      <c r="K25" s="13">
        <f t="shared" si="26"/>
        <v>176.65</v>
      </c>
      <c r="L25" s="13">
        <f t="shared" si="27"/>
        <v>1.3240000000000001</v>
      </c>
      <c r="M25" s="13">
        <f>ROUNDDOWN(L25*1,3)</f>
        <v>1.3240000000000001</v>
      </c>
      <c r="N25" s="53">
        <f>ROUNDDOWN(J25+M25,3)</f>
        <v>179.29900000000001</v>
      </c>
      <c r="O25" s="13" t="s">
        <v>84</v>
      </c>
      <c r="Q25" s="13">
        <f t="shared" si="6"/>
        <v>132.4</v>
      </c>
      <c r="R25" s="13">
        <f t="shared" si="7"/>
        <v>2.2000000000000002</v>
      </c>
      <c r="S25" s="30" t="str">
        <f t="shared" si="8"/>
        <v/>
      </c>
      <c r="T25" s="30">
        <f t="shared" si="9"/>
        <v>29128</v>
      </c>
      <c r="U25" s="32">
        <f t="shared" si="0"/>
        <v>-29128</v>
      </c>
      <c r="V25" s="34">
        <f t="shared" si="21"/>
        <v>1056974</v>
      </c>
      <c r="W25" s="13">
        <f t="shared" si="10"/>
        <v>22000</v>
      </c>
      <c r="X25" s="13">
        <f t="shared" si="11"/>
        <v>0</v>
      </c>
      <c r="AC25" s="3" t="s">
        <v>17</v>
      </c>
      <c r="AD25" s="48">
        <f>T113</f>
        <v>856481</v>
      </c>
      <c r="AH25" s="13">
        <f t="shared" si="1"/>
        <v>1</v>
      </c>
      <c r="AI25" s="13">
        <f t="shared" si="2"/>
        <v>0</v>
      </c>
      <c r="AJ25" s="13">
        <f t="shared" si="12"/>
        <v>0</v>
      </c>
      <c r="AK25" s="13">
        <f t="shared" si="13"/>
        <v>1</v>
      </c>
      <c r="AL25" s="13">
        <f t="shared" si="14"/>
        <v>0</v>
      </c>
    </row>
    <row r="26" spans="1:38" ht="20.100000000000001" customHeight="1">
      <c r="A26" s="27">
        <v>22</v>
      </c>
      <c r="B26" s="13">
        <v>5</v>
      </c>
      <c r="C26" s="13" t="s">
        <v>88</v>
      </c>
      <c r="D26" s="13" t="s">
        <v>66</v>
      </c>
      <c r="E26" s="14" t="s">
        <v>111</v>
      </c>
      <c r="F26" s="55">
        <v>0.5</v>
      </c>
      <c r="G26" s="13">
        <v>177.92400000000001</v>
      </c>
      <c r="H26" s="13">
        <v>176.68700000000001</v>
      </c>
      <c r="I26" s="13">
        <v>2</v>
      </c>
      <c r="J26" s="53">
        <f t="shared" si="25"/>
        <v>177.94399999999999</v>
      </c>
      <c r="K26" s="13">
        <f t="shared" si="26"/>
        <v>176.667</v>
      </c>
      <c r="L26" s="13">
        <f t="shared" si="27"/>
        <v>1.276</v>
      </c>
      <c r="M26" s="13">
        <f>ROUNDDOWN(L26*1,3)</f>
        <v>1.276</v>
      </c>
      <c r="N26" s="53">
        <f>ROUNDDOWN(J26+M26,3)</f>
        <v>179.22</v>
      </c>
      <c r="O26" s="13" t="s">
        <v>85</v>
      </c>
      <c r="R26" s="13">
        <f t="shared" si="7"/>
        <v>2.2999999999999998</v>
      </c>
      <c r="S26" s="30" t="str">
        <f t="shared" si="8"/>
        <v/>
      </c>
      <c r="T26" s="30" t="str">
        <f t="shared" si="9"/>
        <v/>
      </c>
      <c r="U26" s="32">
        <v>0</v>
      </c>
      <c r="V26" s="34">
        <f t="shared" si="21"/>
        <v>1056974</v>
      </c>
      <c r="W26" s="13">
        <f t="shared" si="10"/>
        <v>23000</v>
      </c>
      <c r="X26" s="13">
        <f t="shared" si="11"/>
        <v>0</v>
      </c>
      <c r="AC26" s="3" t="s">
        <v>18</v>
      </c>
      <c r="AD26" s="47">
        <f>AD24-AD25</f>
        <v>1068808</v>
      </c>
      <c r="AH26" s="13">
        <f t="shared" si="1"/>
        <v>1</v>
      </c>
      <c r="AI26" s="13">
        <f t="shared" si="2"/>
        <v>0</v>
      </c>
      <c r="AJ26" s="13">
        <f t="shared" si="12"/>
        <v>0</v>
      </c>
      <c r="AK26" s="13">
        <f t="shared" si="13"/>
        <v>0</v>
      </c>
      <c r="AL26" s="13">
        <f t="shared" si="14"/>
        <v>1</v>
      </c>
    </row>
    <row r="27" spans="1:38" ht="20.100000000000001" customHeight="1">
      <c r="A27" s="27">
        <v>23</v>
      </c>
      <c r="B27" s="13">
        <v>5</v>
      </c>
      <c r="C27" s="13" t="s">
        <v>89</v>
      </c>
      <c r="D27" s="13" t="s">
        <v>66</v>
      </c>
      <c r="E27" s="14" t="s">
        <v>112</v>
      </c>
      <c r="F27" s="55">
        <v>0.33333333333333331</v>
      </c>
      <c r="G27" s="13">
        <v>177.298</v>
      </c>
      <c r="H27" s="13">
        <v>176.471</v>
      </c>
      <c r="I27" s="13">
        <v>2</v>
      </c>
      <c r="J27" s="53">
        <f t="shared" si="25"/>
        <v>177.31800000000001</v>
      </c>
      <c r="K27" s="13">
        <f t="shared" si="26"/>
        <v>176.45099999999999</v>
      </c>
      <c r="L27" s="13">
        <f t="shared" si="27"/>
        <v>0.86699999999999999</v>
      </c>
      <c r="M27" s="13">
        <f>ROUNDDOWN(L27*1,3)</f>
        <v>0.86699999999999999</v>
      </c>
      <c r="N27" s="53">
        <f>ROUNDDOWN(J27+M27,3)</f>
        <v>178.185</v>
      </c>
      <c r="O27" s="13" t="s">
        <v>43</v>
      </c>
      <c r="P27" s="13">
        <f t="shared" si="20"/>
        <v>86.7</v>
      </c>
      <c r="R27" s="13">
        <f t="shared" si="7"/>
        <v>3.4</v>
      </c>
      <c r="S27" s="30">
        <f t="shared" si="8"/>
        <v>29478</v>
      </c>
      <c r="T27" s="30" t="str">
        <f t="shared" si="9"/>
        <v/>
      </c>
      <c r="U27" s="32">
        <f t="shared" si="0"/>
        <v>29478</v>
      </c>
      <c r="V27" s="34">
        <f t="shared" si="21"/>
        <v>1086452</v>
      </c>
      <c r="W27" s="13">
        <f t="shared" si="10"/>
        <v>34000</v>
      </c>
      <c r="X27" s="13">
        <f t="shared" si="11"/>
        <v>1</v>
      </c>
      <c r="AC27" s="3" t="s">
        <v>1</v>
      </c>
      <c r="AD27" s="52">
        <f>ROUNDDOWN(AD24/AD17,3)</f>
        <v>28735.655999999999</v>
      </c>
      <c r="AH27" s="13">
        <f t="shared" si="1"/>
        <v>1</v>
      </c>
      <c r="AI27" s="13">
        <f t="shared" si="2"/>
        <v>0</v>
      </c>
      <c r="AJ27" s="13">
        <f t="shared" si="12"/>
        <v>1</v>
      </c>
      <c r="AK27" s="13">
        <f t="shared" si="13"/>
        <v>0</v>
      </c>
      <c r="AL27" s="13">
        <f t="shared" si="14"/>
        <v>0</v>
      </c>
    </row>
    <row r="28" spans="1:38" ht="20.100000000000001" customHeight="1">
      <c r="A28" s="27">
        <v>24</v>
      </c>
      <c r="B28" s="13">
        <v>5</v>
      </c>
      <c r="C28" s="13" t="s">
        <v>88</v>
      </c>
      <c r="D28" s="13" t="s">
        <v>66</v>
      </c>
      <c r="E28" s="14" t="s">
        <v>113</v>
      </c>
      <c r="F28" s="55">
        <v>0.33333333333333331</v>
      </c>
      <c r="G28" s="13">
        <v>178.339</v>
      </c>
      <c r="H28" s="13">
        <v>177.93100000000001</v>
      </c>
      <c r="I28" s="13">
        <v>2</v>
      </c>
      <c r="J28" s="53">
        <f t="shared" si="25"/>
        <v>178.35900000000001</v>
      </c>
      <c r="K28" s="13">
        <f t="shared" si="26"/>
        <v>177.911</v>
      </c>
      <c r="L28" s="13">
        <f t="shared" si="27"/>
        <v>0.44800000000000001</v>
      </c>
      <c r="M28" s="13">
        <f>ROUNDDOWN(L28*1,3)</f>
        <v>0.44800000000000001</v>
      </c>
      <c r="N28" s="53">
        <f>ROUNDDOWN(J28+M28,3)</f>
        <v>178.80699999999999</v>
      </c>
      <c r="O28" s="13" t="s">
        <v>43</v>
      </c>
      <c r="P28" s="13">
        <f t="shared" si="20"/>
        <v>44.8</v>
      </c>
      <c r="R28" s="13">
        <f t="shared" si="7"/>
        <v>6.6</v>
      </c>
      <c r="S28" s="30">
        <f t="shared" si="8"/>
        <v>29568</v>
      </c>
      <c r="T28" s="30" t="str">
        <f t="shared" si="9"/>
        <v/>
      </c>
      <c r="U28" s="32">
        <f t="shared" si="0"/>
        <v>29568</v>
      </c>
      <c r="V28" s="34">
        <f t="shared" si="21"/>
        <v>1116020</v>
      </c>
      <c r="W28" s="13">
        <f t="shared" si="10"/>
        <v>66000</v>
      </c>
      <c r="X28" s="13">
        <f t="shared" si="11"/>
        <v>1</v>
      </c>
      <c r="AC28" s="3" t="s">
        <v>2</v>
      </c>
      <c r="AD28" s="52">
        <f>ROUNDDOWN(AD25/AD21,3)</f>
        <v>29533.827000000001</v>
      </c>
      <c r="AH28" s="13">
        <f t="shared" si="1"/>
        <v>1</v>
      </c>
      <c r="AI28" s="13">
        <f t="shared" si="2"/>
        <v>0</v>
      </c>
      <c r="AJ28" s="13">
        <f t="shared" si="12"/>
        <v>1</v>
      </c>
      <c r="AK28" s="13">
        <f t="shared" si="13"/>
        <v>0</v>
      </c>
      <c r="AL28" s="13">
        <f t="shared" si="14"/>
        <v>0</v>
      </c>
    </row>
    <row r="29" spans="1:38" ht="20.100000000000001" customHeight="1">
      <c r="A29" s="27">
        <v>25</v>
      </c>
      <c r="B29" s="13">
        <v>5</v>
      </c>
      <c r="C29" s="13" t="s">
        <v>89</v>
      </c>
      <c r="D29" s="13" t="s">
        <v>66</v>
      </c>
      <c r="E29" s="14" t="s">
        <v>114</v>
      </c>
      <c r="F29" s="55">
        <v>0.66666666666666663</v>
      </c>
      <c r="G29" s="13">
        <v>179.255</v>
      </c>
      <c r="H29" s="13">
        <v>178.53700000000001</v>
      </c>
      <c r="I29" s="13">
        <v>2</v>
      </c>
      <c r="J29" s="53">
        <f t="shared" si="25"/>
        <v>179.27500000000001</v>
      </c>
      <c r="K29" s="13">
        <f t="shared" si="26"/>
        <v>178.517</v>
      </c>
      <c r="L29" s="13">
        <f t="shared" si="27"/>
        <v>0.75800000000000001</v>
      </c>
      <c r="M29" s="13">
        <f>ROUNDDOWN(L29*1,3)</f>
        <v>0.75800000000000001</v>
      </c>
      <c r="N29" s="53">
        <f>ROUNDDOWN(J29+M29,3)</f>
        <v>180.03299999999999</v>
      </c>
      <c r="O29" s="13" t="s">
        <v>85</v>
      </c>
      <c r="R29" s="13">
        <f t="shared" si="7"/>
        <v>3.9</v>
      </c>
      <c r="S29" s="30" t="str">
        <f t="shared" si="8"/>
        <v/>
      </c>
      <c r="T29" s="30" t="str">
        <f t="shared" si="9"/>
        <v/>
      </c>
      <c r="U29" s="32">
        <v>0</v>
      </c>
      <c r="V29" s="34">
        <f t="shared" si="21"/>
        <v>1116020</v>
      </c>
      <c r="W29" s="13">
        <f t="shared" si="10"/>
        <v>39000</v>
      </c>
      <c r="X29" s="13">
        <f t="shared" si="11"/>
        <v>0</v>
      </c>
      <c r="AC29" s="3" t="s">
        <v>19</v>
      </c>
      <c r="AD29" s="6">
        <v>7</v>
      </c>
      <c r="AH29" s="13">
        <f t="shared" si="1"/>
        <v>1</v>
      </c>
      <c r="AI29" s="13">
        <f t="shared" si="2"/>
        <v>0</v>
      </c>
      <c r="AJ29" s="13">
        <f t="shared" si="12"/>
        <v>0</v>
      </c>
      <c r="AK29" s="13">
        <f t="shared" si="13"/>
        <v>0</v>
      </c>
      <c r="AL29" s="13">
        <f t="shared" si="14"/>
        <v>1</v>
      </c>
    </row>
    <row r="30" spans="1:38" ht="20.100000000000001" customHeight="1">
      <c r="A30" s="27">
        <v>26</v>
      </c>
      <c r="B30" s="13">
        <v>5</v>
      </c>
      <c r="C30" s="13" t="s">
        <v>89</v>
      </c>
      <c r="D30" s="13" t="s">
        <v>66</v>
      </c>
      <c r="E30" s="14" t="s">
        <v>115</v>
      </c>
      <c r="F30" s="55">
        <v>0</v>
      </c>
      <c r="G30" s="13">
        <v>179.131</v>
      </c>
      <c r="H30" s="13">
        <v>178.75299999999999</v>
      </c>
      <c r="I30" s="13">
        <v>2</v>
      </c>
      <c r="J30" s="53">
        <f t="shared" si="25"/>
        <v>179.15100000000001</v>
      </c>
      <c r="K30" s="13">
        <f t="shared" si="26"/>
        <v>178.733</v>
      </c>
      <c r="L30" s="13">
        <f t="shared" si="27"/>
        <v>0.41799999999999998</v>
      </c>
      <c r="M30" s="13">
        <f>ROUNDDOWN(L30*1,3)</f>
        <v>0.41799999999999998</v>
      </c>
      <c r="N30" s="53">
        <f>ROUNDDOWN(J30+M30,3)</f>
        <v>179.56899999999999</v>
      </c>
      <c r="O30" s="13" t="s">
        <v>43</v>
      </c>
      <c r="P30" s="13">
        <f t="shared" si="20"/>
        <v>41.8</v>
      </c>
      <c r="R30" s="13">
        <f t="shared" si="7"/>
        <v>7.1</v>
      </c>
      <c r="S30" s="30">
        <f t="shared" si="8"/>
        <v>29678</v>
      </c>
      <c r="T30" s="30" t="str">
        <f t="shared" si="9"/>
        <v/>
      </c>
      <c r="U30" s="32">
        <f t="shared" si="0"/>
        <v>29678</v>
      </c>
      <c r="V30" s="34">
        <f t="shared" si="21"/>
        <v>1145698</v>
      </c>
      <c r="W30" s="13">
        <f t="shared" si="10"/>
        <v>71000</v>
      </c>
      <c r="X30" s="13">
        <f t="shared" si="11"/>
        <v>1</v>
      </c>
      <c r="AC30" s="3" t="s">
        <v>20</v>
      </c>
      <c r="AD30" s="6">
        <v>3</v>
      </c>
      <c r="AH30" s="13">
        <f t="shared" si="1"/>
        <v>1</v>
      </c>
      <c r="AI30" s="13">
        <f t="shared" si="2"/>
        <v>0</v>
      </c>
      <c r="AJ30" s="13">
        <f t="shared" si="12"/>
        <v>1</v>
      </c>
      <c r="AK30" s="13">
        <f t="shared" si="13"/>
        <v>0</v>
      </c>
      <c r="AL30" s="13">
        <f t="shared" si="14"/>
        <v>0</v>
      </c>
    </row>
    <row r="31" spans="1:38" ht="20.100000000000001" customHeight="1">
      <c r="A31" s="27">
        <v>27</v>
      </c>
      <c r="B31" s="13">
        <v>1</v>
      </c>
      <c r="C31" s="13" t="s">
        <v>88</v>
      </c>
      <c r="D31" s="13" t="s">
        <v>65</v>
      </c>
      <c r="E31" s="14" t="s">
        <v>116</v>
      </c>
      <c r="F31" s="55">
        <v>0.5</v>
      </c>
      <c r="G31" s="13">
        <v>180.84899999999999</v>
      </c>
      <c r="H31" s="13">
        <v>181.72499999999999</v>
      </c>
      <c r="I31" s="13">
        <v>2</v>
      </c>
      <c r="J31" s="13">
        <f t="shared" ref="J31:J33" si="28">ROUNDDOWN(G31-(I31/100),3)</f>
        <v>180.82900000000001</v>
      </c>
      <c r="K31" s="13">
        <f t="shared" ref="K31:K33" si="29">ROUNDDOWN(H31+(I31/100),3)</f>
        <v>181.745</v>
      </c>
      <c r="L31" s="13">
        <f t="shared" si="27"/>
        <v>0.91500000000000004</v>
      </c>
      <c r="M31" s="13">
        <f>ROUNDDOWN(L31*1,3)</f>
        <v>0.91500000000000004</v>
      </c>
      <c r="N31" s="13">
        <f>ROUNDDOWN(J31-M31,3)</f>
        <v>179.91399999999999</v>
      </c>
      <c r="O31" s="13" t="s">
        <v>43</v>
      </c>
      <c r="P31" s="13">
        <f t="shared" si="20"/>
        <v>91.5</v>
      </c>
      <c r="R31" s="13">
        <f t="shared" si="7"/>
        <v>3.2</v>
      </c>
      <c r="S31" s="30">
        <f t="shared" si="8"/>
        <v>29280</v>
      </c>
      <c r="T31" s="30" t="str">
        <f t="shared" si="9"/>
        <v/>
      </c>
      <c r="U31" s="32">
        <f t="shared" si="0"/>
        <v>29280</v>
      </c>
      <c r="V31" s="34">
        <f t="shared" si="21"/>
        <v>1174978</v>
      </c>
      <c r="W31" s="13">
        <f t="shared" si="10"/>
        <v>32000</v>
      </c>
      <c r="X31" s="13">
        <f t="shared" si="11"/>
        <v>1</v>
      </c>
      <c r="AC31" s="3" t="s">
        <v>21</v>
      </c>
      <c r="AD31" s="11">
        <f>P113</f>
        <v>172.3</v>
      </c>
      <c r="AH31" s="13">
        <f t="shared" si="1"/>
        <v>0</v>
      </c>
      <c r="AI31" s="13">
        <f t="shared" si="2"/>
        <v>1</v>
      </c>
      <c r="AJ31" s="13">
        <f t="shared" si="12"/>
        <v>1</v>
      </c>
      <c r="AK31" s="13">
        <f t="shared" si="13"/>
        <v>0</v>
      </c>
      <c r="AL31" s="13">
        <f t="shared" si="14"/>
        <v>0</v>
      </c>
    </row>
    <row r="32" spans="1:38" ht="20.100000000000001" customHeight="1" thickBot="1">
      <c r="A32" s="27">
        <v>28</v>
      </c>
      <c r="B32" s="13">
        <v>1</v>
      </c>
      <c r="C32" s="13" t="s">
        <v>88</v>
      </c>
      <c r="D32" s="13" t="s">
        <v>65</v>
      </c>
      <c r="E32" s="14" t="s">
        <v>117</v>
      </c>
      <c r="F32" s="55">
        <v>0.33333333333333331</v>
      </c>
      <c r="G32" s="13">
        <v>182.41200000000001</v>
      </c>
      <c r="H32" s="13">
        <v>183.08099999999999</v>
      </c>
      <c r="I32" s="13">
        <v>2</v>
      </c>
      <c r="J32" s="13">
        <f t="shared" si="28"/>
        <v>182.392</v>
      </c>
      <c r="K32" s="13">
        <f t="shared" si="29"/>
        <v>183.101</v>
      </c>
      <c r="L32" s="13">
        <f t="shared" si="27"/>
        <v>0.70899999999999996</v>
      </c>
      <c r="M32" s="13">
        <f>ROUNDDOWN(L32*1,3)</f>
        <v>0.70899999999999996</v>
      </c>
      <c r="N32" s="13">
        <f>ROUNDDOWN(J32-M32,3)</f>
        <v>181.68299999999999</v>
      </c>
      <c r="O32" s="13" t="s">
        <v>43</v>
      </c>
      <c r="P32" s="13">
        <f t="shared" si="20"/>
        <v>70.900000000000006</v>
      </c>
      <c r="R32" s="13">
        <f t="shared" si="7"/>
        <v>4.2</v>
      </c>
      <c r="S32" s="30">
        <f t="shared" si="8"/>
        <v>29778</v>
      </c>
      <c r="T32" s="30" t="str">
        <f t="shared" si="9"/>
        <v/>
      </c>
      <c r="U32" s="32">
        <f t="shared" si="0"/>
        <v>29778</v>
      </c>
      <c r="V32" s="34">
        <f t="shared" si="21"/>
        <v>1204756</v>
      </c>
      <c r="W32" s="13">
        <f t="shared" si="10"/>
        <v>42000</v>
      </c>
      <c r="X32" s="13">
        <f t="shared" si="11"/>
        <v>1</v>
      </c>
      <c r="AC32" s="4" t="s">
        <v>0</v>
      </c>
      <c r="AD32" s="23">
        <f>ROUNDDOWN((AD20/AD19)*1,2)</f>
        <v>0.63</v>
      </c>
      <c r="AH32" s="13">
        <f t="shared" si="1"/>
        <v>0</v>
      </c>
      <c r="AI32" s="13">
        <f t="shared" si="2"/>
        <v>1</v>
      </c>
      <c r="AJ32" s="13">
        <f t="shared" si="12"/>
        <v>1</v>
      </c>
      <c r="AK32" s="13">
        <f t="shared" si="13"/>
        <v>0</v>
      </c>
      <c r="AL32" s="13">
        <f t="shared" si="14"/>
        <v>0</v>
      </c>
    </row>
    <row r="33" spans="1:38" ht="20.100000000000001" customHeight="1">
      <c r="A33" s="27">
        <v>29</v>
      </c>
      <c r="B33" s="13">
        <v>1</v>
      </c>
      <c r="C33" s="13" t="s">
        <v>88</v>
      </c>
      <c r="D33" s="13" t="s">
        <v>65</v>
      </c>
      <c r="E33" s="14" t="s">
        <v>117</v>
      </c>
      <c r="F33" s="55">
        <v>0</v>
      </c>
      <c r="G33" s="13">
        <v>182.721</v>
      </c>
      <c r="H33" s="13">
        <v>183.24</v>
      </c>
      <c r="I33" s="13">
        <v>2</v>
      </c>
      <c r="J33" s="13">
        <f t="shared" si="28"/>
        <v>182.70099999999999</v>
      </c>
      <c r="K33" s="13">
        <f t="shared" si="29"/>
        <v>183.26</v>
      </c>
      <c r="L33" s="13">
        <f t="shared" si="27"/>
        <v>0.55800000000000005</v>
      </c>
      <c r="M33" s="13">
        <f>ROUNDDOWN(L33*1,3)</f>
        <v>0.55800000000000005</v>
      </c>
      <c r="N33" s="13">
        <f>ROUNDDOWN(J33-M33,3)</f>
        <v>182.143</v>
      </c>
      <c r="O33" s="13" t="s">
        <v>43</v>
      </c>
      <c r="P33" s="13">
        <f t="shared" si="20"/>
        <v>55.8</v>
      </c>
      <c r="R33" s="13">
        <f t="shared" si="7"/>
        <v>5.3</v>
      </c>
      <c r="S33" s="30">
        <f t="shared" si="8"/>
        <v>29574</v>
      </c>
      <c r="T33" s="30" t="str">
        <f t="shared" si="9"/>
        <v/>
      </c>
      <c r="U33" s="32">
        <f t="shared" si="0"/>
        <v>29574</v>
      </c>
      <c r="V33" s="34">
        <f t="shared" si="21"/>
        <v>1234330</v>
      </c>
      <c r="W33" s="13">
        <f t="shared" si="10"/>
        <v>53000</v>
      </c>
      <c r="X33" s="13">
        <f t="shared" si="11"/>
        <v>1</v>
      </c>
      <c r="AH33" s="13">
        <f t="shared" si="1"/>
        <v>0</v>
      </c>
      <c r="AI33" s="13">
        <f t="shared" si="2"/>
        <v>1</v>
      </c>
      <c r="AJ33" s="13">
        <f t="shared" si="12"/>
        <v>1</v>
      </c>
      <c r="AK33" s="13">
        <f t="shared" si="13"/>
        <v>0</v>
      </c>
      <c r="AL33" s="13">
        <f t="shared" si="14"/>
        <v>0</v>
      </c>
    </row>
    <row r="34" spans="1:38" ht="20.100000000000001" customHeight="1">
      <c r="A34" s="27">
        <v>30</v>
      </c>
      <c r="B34" s="13">
        <v>5</v>
      </c>
      <c r="C34" s="13" t="s">
        <v>88</v>
      </c>
      <c r="D34" s="13" t="s">
        <v>66</v>
      </c>
      <c r="E34" s="14" t="s">
        <v>118</v>
      </c>
      <c r="F34" s="55">
        <v>0.33333333333333331</v>
      </c>
      <c r="G34" s="13">
        <v>182.88300000000001</v>
      </c>
      <c r="H34" s="13">
        <v>182.381</v>
      </c>
      <c r="I34" s="13">
        <v>2</v>
      </c>
      <c r="J34" s="53">
        <f t="shared" ref="J34" si="30">ROUNDDOWN(G34+(I34/100),3)</f>
        <v>182.90299999999999</v>
      </c>
      <c r="K34" s="13">
        <f t="shared" ref="K34" si="31">ROUNDDOWN(H34-(I34/100),3)</f>
        <v>182.36099999999999</v>
      </c>
      <c r="L34" s="13">
        <f t="shared" si="27"/>
        <v>0.54200000000000004</v>
      </c>
      <c r="M34" s="13">
        <f>ROUNDDOWN(L34*1,3)</f>
        <v>0.54200000000000004</v>
      </c>
      <c r="N34" s="53">
        <f>ROUNDDOWN(J34+M34,3)</f>
        <v>183.44499999999999</v>
      </c>
      <c r="O34" s="13" t="s">
        <v>43</v>
      </c>
      <c r="P34" s="13">
        <f t="shared" si="20"/>
        <v>54.2</v>
      </c>
      <c r="R34" s="13">
        <f t="shared" si="7"/>
        <v>5.5</v>
      </c>
      <c r="S34" s="30">
        <f t="shared" si="8"/>
        <v>29810</v>
      </c>
      <c r="T34" s="30" t="str">
        <f t="shared" si="9"/>
        <v/>
      </c>
      <c r="U34" s="32">
        <f t="shared" si="0"/>
        <v>29810</v>
      </c>
      <c r="V34" s="34">
        <f t="shared" si="21"/>
        <v>1264140</v>
      </c>
      <c r="W34" s="13">
        <f t="shared" si="10"/>
        <v>55000</v>
      </c>
      <c r="X34" s="13">
        <f t="shared" si="11"/>
        <v>1</v>
      </c>
      <c r="AC34" s="43" t="s">
        <v>58</v>
      </c>
      <c r="AD34" s="44">
        <v>1000000</v>
      </c>
      <c r="AE34" s="43"/>
      <c r="AF34" s="43"/>
      <c r="AH34" s="13">
        <f t="shared" si="1"/>
        <v>1</v>
      </c>
      <c r="AI34" s="13">
        <f t="shared" si="2"/>
        <v>0</v>
      </c>
      <c r="AJ34" s="13">
        <f t="shared" si="12"/>
        <v>1</v>
      </c>
      <c r="AK34" s="13">
        <f t="shared" si="13"/>
        <v>0</v>
      </c>
      <c r="AL34" s="13">
        <f t="shared" si="14"/>
        <v>0</v>
      </c>
    </row>
    <row r="35" spans="1:38" ht="20.100000000000001" customHeight="1">
      <c r="A35" s="27">
        <v>31</v>
      </c>
      <c r="B35" s="13">
        <v>5</v>
      </c>
      <c r="C35" s="13" t="s">
        <v>88</v>
      </c>
      <c r="D35" s="13" t="s">
        <v>65</v>
      </c>
      <c r="E35" s="14" t="s">
        <v>119</v>
      </c>
      <c r="F35" s="55">
        <v>0.5</v>
      </c>
      <c r="G35" s="13">
        <v>184.15299999999999</v>
      </c>
      <c r="H35" s="13">
        <v>184.82</v>
      </c>
      <c r="I35" s="13">
        <v>2</v>
      </c>
      <c r="J35" s="13">
        <f t="shared" ref="J35:J36" si="32">ROUNDDOWN(G35-(I35/100),3)</f>
        <v>184.13300000000001</v>
      </c>
      <c r="K35" s="13">
        <f t="shared" ref="K35:K36" si="33">ROUNDDOWN(H35+(I35/100),3)</f>
        <v>184.84</v>
      </c>
      <c r="L35" s="13">
        <f t="shared" si="27"/>
        <v>0.70599999999999996</v>
      </c>
      <c r="M35" s="13">
        <f>ROUNDDOWN(L35*1,3)</f>
        <v>0.70599999999999996</v>
      </c>
      <c r="N35" s="13">
        <f>ROUNDDOWN(J35-M35,3)</f>
        <v>183.42699999999999</v>
      </c>
      <c r="O35" s="13" t="s">
        <v>43</v>
      </c>
      <c r="P35" s="13">
        <f t="shared" si="20"/>
        <v>70.599999999999994</v>
      </c>
      <c r="R35" s="13">
        <f t="shared" si="7"/>
        <v>4.2</v>
      </c>
      <c r="S35" s="30">
        <f t="shared" si="8"/>
        <v>29652</v>
      </c>
      <c r="T35" s="30" t="str">
        <f t="shared" si="9"/>
        <v/>
      </c>
      <c r="U35" s="32">
        <f t="shared" si="0"/>
        <v>29652</v>
      </c>
      <c r="V35" s="34">
        <f t="shared" si="21"/>
        <v>1293792</v>
      </c>
      <c r="W35" s="13">
        <f t="shared" si="10"/>
        <v>42000</v>
      </c>
      <c r="X35" s="13">
        <f t="shared" si="11"/>
        <v>1</v>
      </c>
      <c r="AC35" s="39" t="s">
        <v>74</v>
      </c>
      <c r="AD35" s="41">
        <v>0.01</v>
      </c>
      <c r="AE35" s="41">
        <v>0.02</v>
      </c>
      <c r="AF35" s="41">
        <v>0.03</v>
      </c>
      <c r="AH35" s="13">
        <f t="shared" si="1"/>
        <v>0</v>
      </c>
      <c r="AI35" s="13">
        <f t="shared" si="2"/>
        <v>1</v>
      </c>
      <c r="AJ35" s="13">
        <f t="shared" si="12"/>
        <v>1</v>
      </c>
      <c r="AK35" s="13">
        <f t="shared" si="13"/>
        <v>0</v>
      </c>
      <c r="AL35" s="13">
        <f t="shared" si="14"/>
        <v>0</v>
      </c>
    </row>
    <row r="36" spans="1:38" ht="20.100000000000001" customHeight="1">
      <c r="A36" s="27">
        <v>32</v>
      </c>
      <c r="B36" s="13">
        <v>1</v>
      </c>
      <c r="C36" s="13" t="s">
        <v>88</v>
      </c>
      <c r="D36" s="13" t="s">
        <v>65</v>
      </c>
      <c r="E36" s="14" t="s">
        <v>120</v>
      </c>
      <c r="F36" s="55">
        <v>0.66666666666666663</v>
      </c>
      <c r="G36" s="13">
        <v>183.78200000000001</v>
      </c>
      <c r="H36" s="13">
        <v>185.00200000000001</v>
      </c>
      <c r="I36" s="13">
        <v>2</v>
      </c>
      <c r="J36" s="13">
        <f t="shared" si="32"/>
        <v>183.762</v>
      </c>
      <c r="K36" s="13">
        <f t="shared" si="33"/>
        <v>185.02199999999999</v>
      </c>
      <c r="L36" s="13">
        <f t="shared" si="27"/>
        <v>1.2589999999999999</v>
      </c>
      <c r="M36" s="13">
        <f>ROUNDDOWN(L36*1,3)</f>
        <v>1.2589999999999999</v>
      </c>
      <c r="N36" s="13">
        <f>ROUNDDOWN(J36-M36,3)</f>
        <v>182.50299999999999</v>
      </c>
      <c r="O36" s="13" t="s">
        <v>85</v>
      </c>
      <c r="R36" s="13">
        <f t="shared" si="7"/>
        <v>2.2999999999999998</v>
      </c>
      <c r="S36" s="30" t="str">
        <f t="shared" si="8"/>
        <v/>
      </c>
      <c r="T36" s="30" t="str">
        <f t="shared" si="9"/>
        <v/>
      </c>
      <c r="U36" s="32">
        <v>0</v>
      </c>
      <c r="V36" s="34">
        <f t="shared" si="21"/>
        <v>1293792</v>
      </c>
      <c r="W36" s="13">
        <f t="shared" si="10"/>
        <v>23000</v>
      </c>
      <c r="X36" s="13">
        <f t="shared" si="11"/>
        <v>0</v>
      </c>
      <c r="AC36" s="39" t="s">
        <v>59</v>
      </c>
      <c r="AD36" s="40">
        <v>351176</v>
      </c>
      <c r="AE36" s="40">
        <v>709885</v>
      </c>
      <c r="AF36" s="42">
        <v>1068808</v>
      </c>
      <c r="AH36" s="13">
        <f t="shared" si="1"/>
        <v>0</v>
      </c>
      <c r="AI36" s="13">
        <f t="shared" si="2"/>
        <v>1</v>
      </c>
      <c r="AJ36" s="13">
        <f t="shared" si="12"/>
        <v>0</v>
      </c>
      <c r="AK36" s="13">
        <f t="shared" si="13"/>
        <v>0</v>
      </c>
      <c r="AL36" s="13">
        <f t="shared" si="14"/>
        <v>1</v>
      </c>
    </row>
    <row r="37" spans="1:38" ht="20.100000000000001" customHeight="1">
      <c r="A37" s="27">
        <v>33</v>
      </c>
      <c r="B37" s="13">
        <v>1</v>
      </c>
      <c r="C37" s="13" t="s">
        <v>89</v>
      </c>
      <c r="D37" s="13" t="s">
        <v>66</v>
      </c>
      <c r="E37" s="14" t="s">
        <v>121</v>
      </c>
      <c r="F37" s="55">
        <v>0.5</v>
      </c>
      <c r="G37" s="13">
        <v>184.322</v>
      </c>
      <c r="H37" s="13">
        <v>183.89599999999999</v>
      </c>
      <c r="I37" s="13">
        <v>2</v>
      </c>
      <c r="J37" s="53">
        <f t="shared" ref="J37:J43" si="34">ROUNDDOWN(G37+(I37/100),3)</f>
        <v>184.34200000000001</v>
      </c>
      <c r="K37" s="13">
        <f t="shared" ref="K37:K43" si="35">ROUNDDOWN(H37-(I37/100),3)</f>
        <v>183.876</v>
      </c>
      <c r="L37" s="13">
        <f t="shared" si="27"/>
        <v>0.46600000000000003</v>
      </c>
      <c r="M37" s="13">
        <f>ROUNDDOWN(L37*1,3)</f>
        <v>0.46600000000000003</v>
      </c>
      <c r="N37" s="53">
        <f>ROUNDDOWN(J37+M37,3)</f>
        <v>184.80799999999999</v>
      </c>
      <c r="O37" s="13" t="s">
        <v>43</v>
      </c>
      <c r="P37" s="13">
        <f t="shared" si="20"/>
        <v>46.6</v>
      </c>
      <c r="R37" s="13">
        <f t="shared" si="7"/>
        <v>6.4</v>
      </c>
      <c r="S37" s="30">
        <f t="shared" si="8"/>
        <v>29824</v>
      </c>
      <c r="T37" s="30" t="str">
        <f t="shared" si="9"/>
        <v/>
      </c>
      <c r="U37" s="32">
        <f t="shared" si="0"/>
        <v>29824</v>
      </c>
      <c r="V37" s="34">
        <f t="shared" si="21"/>
        <v>1323616</v>
      </c>
      <c r="W37" s="13">
        <f t="shared" si="10"/>
        <v>64000</v>
      </c>
      <c r="X37" s="13">
        <f t="shared" si="11"/>
        <v>1</v>
      </c>
      <c r="AA37" s="34">
        <f>U113</f>
        <v>1068808</v>
      </c>
      <c r="AH37" s="13">
        <f t="shared" si="1"/>
        <v>1</v>
      </c>
      <c r="AI37" s="13">
        <f t="shared" si="2"/>
        <v>0</v>
      </c>
      <c r="AJ37" s="13">
        <f t="shared" si="12"/>
        <v>1</v>
      </c>
      <c r="AK37" s="13">
        <f t="shared" si="13"/>
        <v>0</v>
      </c>
      <c r="AL37" s="13">
        <f t="shared" si="14"/>
        <v>0</v>
      </c>
    </row>
    <row r="38" spans="1:38" ht="20.100000000000001" customHeight="1">
      <c r="A38" s="27">
        <v>34</v>
      </c>
      <c r="B38" s="13">
        <v>5</v>
      </c>
      <c r="C38" s="13" t="s">
        <v>88</v>
      </c>
      <c r="D38" s="13" t="s">
        <v>65</v>
      </c>
      <c r="E38" s="14" t="s">
        <v>122</v>
      </c>
      <c r="F38" s="55">
        <v>0.83333333333333337</v>
      </c>
      <c r="G38" s="13">
        <v>183.05799999999999</v>
      </c>
      <c r="H38" s="13">
        <v>184.06200000000001</v>
      </c>
      <c r="I38" s="13">
        <v>2</v>
      </c>
      <c r="J38" s="13">
        <f>ROUNDDOWN(G38-(I38/100),3)</f>
        <v>183.03800000000001</v>
      </c>
      <c r="K38" s="13">
        <f>ROUNDDOWN(H38+(I38/100),3)</f>
        <v>184.08199999999999</v>
      </c>
      <c r="L38" s="13">
        <f>ABS(ROUNDDOWN(J38-K38,3))</f>
        <v>1.0429999999999999</v>
      </c>
      <c r="M38" s="13">
        <f>ROUNDDOWN(L38*1,3)</f>
        <v>1.0429999999999999</v>
      </c>
      <c r="N38" s="13">
        <f>ROUNDDOWN(J38-M38,3)</f>
        <v>181.995</v>
      </c>
      <c r="O38" s="13" t="s">
        <v>43</v>
      </c>
      <c r="P38" s="13">
        <f t="shared" si="20"/>
        <v>104.3</v>
      </c>
      <c r="R38" s="13">
        <f t="shared" si="7"/>
        <v>2.8</v>
      </c>
      <c r="S38" s="30">
        <f t="shared" si="8"/>
        <v>29204</v>
      </c>
      <c r="T38" s="30" t="str">
        <f t="shared" si="9"/>
        <v/>
      </c>
      <c r="U38" s="32">
        <f t="shared" si="0"/>
        <v>29204</v>
      </c>
      <c r="V38" s="34">
        <f t="shared" si="21"/>
        <v>1352820</v>
      </c>
      <c r="W38" s="13">
        <f t="shared" si="10"/>
        <v>28000</v>
      </c>
      <c r="X38" s="13">
        <f t="shared" si="11"/>
        <v>1</v>
      </c>
      <c r="AH38" s="13">
        <f t="shared" si="1"/>
        <v>0</v>
      </c>
      <c r="AI38" s="13">
        <f t="shared" si="2"/>
        <v>1</v>
      </c>
      <c r="AJ38" s="13">
        <f t="shared" si="12"/>
        <v>1</v>
      </c>
      <c r="AK38" s="13">
        <f t="shared" si="13"/>
        <v>0</v>
      </c>
      <c r="AL38" s="13">
        <f t="shared" si="14"/>
        <v>0</v>
      </c>
    </row>
    <row r="39" spans="1:38" ht="20.100000000000001" customHeight="1">
      <c r="A39" s="27">
        <v>35</v>
      </c>
      <c r="B39" s="13">
        <v>1</v>
      </c>
      <c r="C39" s="13" t="s">
        <v>88</v>
      </c>
      <c r="D39" s="13" t="s">
        <v>66</v>
      </c>
      <c r="E39" s="14" t="s">
        <v>123</v>
      </c>
      <c r="F39" s="55">
        <v>0.5</v>
      </c>
      <c r="G39" s="13">
        <v>184.172</v>
      </c>
      <c r="H39" s="13">
        <v>182.00800000000001</v>
      </c>
      <c r="I39" s="13">
        <v>2</v>
      </c>
      <c r="J39" s="53">
        <f t="shared" si="34"/>
        <v>184.19200000000001</v>
      </c>
      <c r="K39" s="13">
        <f t="shared" si="35"/>
        <v>181.988</v>
      </c>
      <c r="L39" s="13">
        <f t="shared" si="27"/>
        <v>2.2040000000000002</v>
      </c>
      <c r="M39" s="13">
        <f>ROUNDDOWN(L39*1,3)</f>
        <v>2.2040000000000002</v>
      </c>
      <c r="N39" s="53">
        <f>ROUNDDOWN(J39+M39,3)</f>
        <v>186.39599999999999</v>
      </c>
      <c r="O39" s="13" t="s">
        <v>85</v>
      </c>
      <c r="R39" s="13">
        <f t="shared" si="7"/>
        <v>1.3</v>
      </c>
      <c r="S39" s="30" t="str">
        <f t="shared" si="8"/>
        <v/>
      </c>
      <c r="T39" s="30" t="str">
        <f t="shared" si="9"/>
        <v/>
      </c>
      <c r="U39" s="32">
        <v>0</v>
      </c>
      <c r="V39" s="34">
        <f t="shared" si="21"/>
        <v>1352820</v>
      </c>
      <c r="W39" s="13">
        <f t="shared" si="10"/>
        <v>13000</v>
      </c>
      <c r="X39" s="13">
        <f t="shared" si="11"/>
        <v>0</v>
      </c>
      <c r="AH39" s="13">
        <f t="shared" si="1"/>
        <v>1</v>
      </c>
      <c r="AI39" s="13">
        <f t="shared" si="2"/>
        <v>0</v>
      </c>
      <c r="AJ39" s="13">
        <f t="shared" si="12"/>
        <v>0</v>
      </c>
      <c r="AK39" s="13">
        <f t="shared" si="13"/>
        <v>0</v>
      </c>
      <c r="AL39" s="13">
        <f t="shared" si="14"/>
        <v>1</v>
      </c>
    </row>
    <row r="40" spans="1:38" ht="20.100000000000001" customHeight="1">
      <c r="A40" s="27">
        <v>36</v>
      </c>
      <c r="B40" s="13">
        <v>1</v>
      </c>
      <c r="C40" s="13" t="s">
        <v>88</v>
      </c>
      <c r="D40" s="13" t="s">
        <v>66</v>
      </c>
      <c r="E40" s="14" t="s">
        <v>124</v>
      </c>
      <c r="F40" s="55">
        <v>0.66666666666666663</v>
      </c>
      <c r="G40" s="13">
        <v>182.249</v>
      </c>
      <c r="H40" s="13">
        <v>181.53399999999999</v>
      </c>
      <c r="I40" s="13">
        <v>2</v>
      </c>
      <c r="J40" s="53">
        <f t="shared" si="34"/>
        <v>182.26900000000001</v>
      </c>
      <c r="K40" s="13">
        <f t="shared" si="35"/>
        <v>181.51400000000001</v>
      </c>
      <c r="L40" s="13">
        <f t="shared" si="27"/>
        <v>0.754</v>
      </c>
      <c r="M40" s="13">
        <f>ROUNDDOWN(L40*1,3)</f>
        <v>0.754</v>
      </c>
      <c r="N40" s="53">
        <f>ROUNDDOWN(J40+M40,3)</f>
        <v>183.023</v>
      </c>
      <c r="O40" s="13" t="s">
        <v>43</v>
      </c>
      <c r="P40" s="13">
        <f t="shared" si="20"/>
        <v>75.400000000000006</v>
      </c>
      <c r="R40" s="13">
        <f t="shared" si="7"/>
        <v>3.9</v>
      </c>
      <c r="S40" s="30">
        <f t="shared" si="8"/>
        <v>29406</v>
      </c>
      <c r="T40" s="30" t="str">
        <f t="shared" si="9"/>
        <v/>
      </c>
      <c r="U40" s="32">
        <f t="shared" si="0"/>
        <v>29406</v>
      </c>
      <c r="V40" s="34">
        <f t="shared" si="21"/>
        <v>1382226</v>
      </c>
      <c r="W40" s="13">
        <f t="shared" si="10"/>
        <v>39000</v>
      </c>
      <c r="X40" s="13">
        <f t="shared" si="11"/>
        <v>1</v>
      </c>
      <c r="AH40" s="13">
        <f t="shared" si="1"/>
        <v>1</v>
      </c>
      <c r="AI40" s="13">
        <f t="shared" si="2"/>
        <v>0</v>
      </c>
      <c r="AJ40" s="13">
        <f t="shared" si="12"/>
        <v>1</v>
      </c>
      <c r="AK40" s="13">
        <f t="shared" si="13"/>
        <v>0</v>
      </c>
      <c r="AL40" s="13">
        <f t="shared" si="14"/>
        <v>0</v>
      </c>
    </row>
    <row r="41" spans="1:38" ht="20.100000000000001" customHeight="1">
      <c r="A41" s="27">
        <v>37</v>
      </c>
      <c r="B41" s="13">
        <v>1</v>
      </c>
      <c r="C41" s="13" t="s">
        <v>88</v>
      </c>
      <c r="D41" s="13" t="s">
        <v>66</v>
      </c>
      <c r="E41" s="14" t="s">
        <v>125</v>
      </c>
      <c r="F41" s="55">
        <v>0.83333333333333337</v>
      </c>
      <c r="G41" s="13">
        <v>180.398</v>
      </c>
      <c r="H41" s="13">
        <v>179.45</v>
      </c>
      <c r="I41" s="13">
        <v>2</v>
      </c>
      <c r="J41" s="53">
        <f t="shared" si="34"/>
        <v>180.41800000000001</v>
      </c>
      <c r="K41" s="13">
        <f t="shared" si="35"/>
        <v>179.43</v>
      </c>
      <c r="L41" s="13">
        <f t="shared" si="27"/>
        <v>0.98799999999999999</v>
      </c>
      <c r="M41" s="13">
        <f>ROUNDDOWN(L41*1,3)</f>
        <v>0.98799999999999999</v>
      </c>
      <c r="N41" s="53">
        <f>ROUNDDOWN(J41+M41,3)</f>
        <v>181.40600000000001</v>
      </c>
      <c r="O41" s="13" t="s">
        <v>43</v>
      </c>
      <c r="P41" s="13">
        <f t="shared" si="20"/>
        <v>98.8</v>
      </c>
      <c r="R41" s="13">
        <f t="shared" si="7"/>
        <v>3</v>
      </c>
      <c r="S41" s="30">
        <f t="shared" si="8"/>
        <v>29640</v>
      </c>
      <c r="T41" s="30" t="str">
        <f t="shared" si="9"/>
        <v/>
      </c>
      <c r="U41" s="32">
        <f t="shared" si="0"/>
        <v>29640</v>
      </c>
      <c r="V41" s="34">
        <f t="shared" si="21"/>
        <v>1411866</v>
      </c>
      <c r="W41" s="13">
        <f t="shared" si="10"/>
        <v>30000</v>
      </c>
      <c r="X41" s="13">
        <f t="shared" si="11"/>
        <v>1</v>
      </c>
      <c r="AH41" s="13">
        <f t="shared" si="1"/>
        <v>1</v>
      </c>
      <c r="AI41" s="13">
        <f t="shared" si="2"/>
        <v>0</v>
      </c>
      <c r="AJ41" s="13">
        <f t="shared" si="12"/>
        <v>1</v>
      </c>
      <c r="AK41" s="13">
        <f t="shared" si="13"/>
        <v>0</v>
      </c>
      <c r="AL41" s="13">
        <f t="shared" si="14"/>
        <v>0</v>
      </c>
    </row>
    <row r="42" spans="1:38" ht="20.100000000000001" customHeight="1">
      <c r="A42" s="27">
        <v>38</v>
      </c>
      <c r="B42" s="13">
        <v>5</v>
      </c>
      <c r="C42" s="13" t="s">
        <v>88</v>
      </c>
      <c r="D42" s="20" t="s">
        <v>66</v>
      </c>
      <c r="E42" s="24" t="s">
        <v>126</v>
      </c>
      <c r="F42" s="55">
        <v>0.33333333333333331</v>
      </c>
      <c r="G42" s="13">
        <v>176.351</v>
      </c>
      <c r="H42" s="13">
        <v>175.57400000000001</v>
      </c>
      <c r="I42" s="13">
        <v>2</v>
      </c>
      <c r="J42" s="53">
        <f t="shared" si="34"/>
        <v>176.37100000000001</v>
      </c>
      <c r="K42" s="13">
        <f t="shared" si="35"/>
        <v>175.554</v>
      </c>
      <c r="L42" s="13">
        <f t="shared" si="27"/>
        <v>0.81699999999999995</v>
      </c>
      <c r="M42" s="13">
        <f>ROUNDDOWN(L42*1,3)</f>
        <v>0.81699999999999995</v>
      </c>
      <c r="N42" s="53">
        <f>ROUNDDOWN(J42+M42,3)</f>
        <v>177.18799999999999</v>
      </c>
      <c r="O42" s="13" t="s">
        <v>43</v>
      </c>
      <c r="P42" s="13">
        <f t="shared" si="20"/>
        <v>81.7</v>
      </c>
      <c r="R42" s="13">
        <f t="shared" si="7"/>
        <v>3.6</v>
      </c>
      <c r="S42" s="30">
        <f t="shared" si="8"/>
        <v>29412</v>
      </c>
      <c r="T42" s="30" t="str">
        <f t="shared" si="9"/>
        <v/>
      </c>
      <c r="U42" s="32">
        <f t="shared" si="0"/>
        <v>29412</v>
      </c>
      <c r="V42" s="34">
        <f t="shared" si="21"/>
        <v>1441278</v>
      </c>
      <c r="W42" s="13">
        <f t="shared" si="10"/>
        <v>36000</v>
      </c>
      <c r="X42" s="13">
        <f t="shared" si="11"/>
        <v>1</v>
      </c>
      <c r="AH42" s="13">
        <f t="shared" si="1"/>
        <v>1</v>
      </c>
      <c r="AI42" s="13">
        <f t="shared" si="2"/>
        <v>0</v>
      </c>
      <c r="AJ42" s="13">
        <f t="shared" si="12"/>
        <v>1</v>
      </c>
      <c r="AK42" s="13">
        <f t="shared" si="13"/>
        <v>0</v>
      </c>
      <c r="AL42" s="13">
        <f t="shared" si="14"/>
        <v>0</v>
      </c>
    </row>
    <row r="43" spans="1:38" ht="20.100000000000001" customHeight="1">
      <c r="A43" s="27">
        <v>39</v>
      </c>
      <c r="B43" s="13">
        <v>5</v>
      </c>
      <c r="C43" s="13" t="s">
        <v>89</v>
      </c>
      <c r="D43" s="13" t="s">
        <v>66</v>
      </c>
      <c r="E43" s="14" t="s">
        <v>127</v>
      </c>
      <c r="F43" s="55">
        <v>0.16666666666666666</v>
      </c>
      <c r="G43" s="13">
        <v>176.69499999999999</v>
      </c>
      <c r="H43" s="13">
        <v>176.179</v>
      </c>
      <c r="I43" s="13">
        <v>2</v>
      </c>
      <c r="J43" s="53">
        <f t="shared" si="34"/>
        <v>176.715</v>
      </c>
      <c r="K43" s="13">
        <f t="shared" si="35"/>
        <v>176.15899999999999</v>
      </c>
      <c r="L43" s="13">
        <f t="shared" si="27"/>
        <v>0.55600000000000005</v>
      </c>
      <c r="M43" s="13">
        <f>ROUNDDOWN(L43*1,3)</f>
        <v>0.55600000000000005</v>
      </c>
      <c r="N43" s="53">
        <f>ROUNDDOWN(J43+M43,3)</f>
        <v>177.27099999999999</v>
      </c>
      <c r="O43" s="13" t="s">
        <v>43</v>
      </c>
      <c r="P43" s="13">
        <f t="shared" si="20"/>
        <v>55.6</v>
      </c>
      <c r="R43" s="13">
        <f t="shared" si="7"/>
        <v>5.3</v>
      </c>
      <c r="S43" s="30">
        <f t="shared" si="8"/>
        <v>29468</v>
      </c>
      <c r="T43" s="30" t="str">
        <f t="shared" si="9"/>
        <v/>
      </c>
      <c r="U43" s="32">
        <f t="shared" si="0"/>
        <v>29468</v>
      </c>
      <c r="V43" s="34">
        <f t="shared" si="21"/>
        <v>1470746</v>
      </c>
      <c r="W43" s="13">
        <f t="shared" si="10"/>
        <v>53000</v>
      </c>
      <c r="X43" s="13">
        <f t="shared" si="11"/>
        <v>1</v>
      </c>
      <c r="AH43" s="13">
        <f t="shared" si="1"/>
        <v>1</v>
      </c>
      <c r="AI43" s="13">
        <f t="shared" si="2"/>
        <v>0</v>
      </c>
      <c r="AJ43" s="13">
        <f t="shared" si="12"/>
        <v>1</v>
      </c>
      <c r="AK43" s="13">
        <f t="shared" si="13"/>
        <v>0</v>
      </c>
      <c r="AL43" s="13">
        <f t="shared" si="14"/>
        <v>0</v>
      </c>
    </row>
    <row r="44" spans="1:38" ht="20.100000000000001" customHeight="1">
      <c r="A44" s="27">
        <v>40</v>
      </c>
      <c r="B44" s="13">
        <v>5</v>
      </c>
      <c r="C44" s="13" t="s">
        <v>88</v>
      </c>
      <c r="D44" s="13" t="s">
        <v>65</v>
      </c>
      <c r="E44" s="14" t="s">
        <v>128</v>
      </c>
      <c r="F44" s="55">
        <v>0</v>
      </c>
      <c r="G44" s="13">
        <v>179.333</v>
      </c>
      <c r="H44" s="13">
        <v>179.923</v>
      </c>
      <c r="I44" s="13">
        <v>2</v>
      </c>
      <c r="J44" s="13">
        <f t="shared" ref="J44:J46" si="36">ROUNDDOWN(G44-(I44/100),3)</f>
        <v>179.31299999999999</v>
      </c>
      <c r="K44" s="13">
        <f t="shared" ref="K44:K46" si="37">ROUNDDOWN(H44+(I44/100),3)</f>
        <v>179.94300000000001</v>
      </c>
      <c r="L44" s="13">
        <f t="shared" si="27"/>
        <v>0.63</v>
      </c>
      <c r="M44" s="13">
        <f>ROUNDDOWN(L44*1,3)</f>
        <v>0.63</v>
      </c>
      <c r="N44" s="13">
        <f>ROUNDDOWN(J44-M44,3)</f>
        <v>178.68299999999999</v>
      </c>
      <c r="O44" s="13" t="s">
        <v>43</v>
      </c>
      <c r="P44" s="13">
        <f t="shared" si="20"/>
        <v>63</v>
      </c>
      <c r="R44" s="13">
        <f t="shared" si="7"/>
        <v>4.7</v>
      </c>
      <c r="S44" s="30">
        <f t="shared" si="8"/>
        <v>29610</v>
      </c>
      <c r="T44" s="30" t="str">
        <f t="shared" si="9"/>
        <v/>
      </c>
      <c r="U44" s="32">
        <f t="shared" si="0"/>
        <v>29610</v>
      </c>
      <c r="V44" s="34">
        <f t="shared" si="21"/>
        <v>1500356</v>
      </c>
      <c r="W44" s="13">
        <f t="shared" si="10"/>
        <v>47000</v>
      </c>
      <c r="X44" s="13">
        <f t="shared" si="11"/>
        <v>1</v>
      </c>
      <c r="AH44" s="13">
        <f t="shared" si="1"/>
        <v>0</v>
      </c>
      <c r="AI44" s="13">
        <f t="shared" si="2"/>
        <v>1</v>
      </c>
      <c r="AJ44" s="13">
        <f t="shared" si="12"/>
        <v>1</v>
      </c>
      <c r="AK44" s="13">
        <f t="shared" si="13"/>
        <v>0</v>
      </c>
      <c r="AL44" s="13">
        <f t="shared" si="14"/>
        <v>0</v>
      </c>
    </row>
    <row r="45" spans="1:38" ht="20.100000000000001" customHeight="1">
      <c r="A45" s="27">
        <v>41</v>
      </c>
      <c r="B45" s="13">
        <v>1</v>
      </c>
      <c r="C45" s="13" t="s">
        <v>88</v>
      </c>
      <c r="D45" s="13" t="s">
        <v>65</v>
      </c>
      <c r="E45" s="14" t="s">
        <v>129</v>
      </c>
      <c r="F45" s="55">
        <v>0.33333333333333331</v>
      </c>
      <c r="G45" s="13">
        <v>177.083</v>
      </c>
      <c r="H45" s="13">
        <v>179.57300000000001</v>
      </c>
      <c r="I45" s="13">
        <v>2</v>
      </c>
      <c r="J45" s="13">
        <f t="shared" si="36"/>
        <v>177.06299999999999</v>
      </c>
      <c r="K45" s="13">
        <f t="shared" si="37"/>
        <v>179.59299999999999</v>
      </c>
      <c r="L45" s="13">
        <f t="shared" si="27"/>
        <v>2.5299999999999998</v>
      </c>
      <c r="M45" s="13">
        <f>ROUNDDOWN(L45*1,3)</f>
        <v>2.5299999999999998</v>
      </c>
      <c r="N45" s="13">
        <f>ROUNDDOWN(J45-M45,3)</f>
        <v>174.53299999999999</v>
      </c>
      <c r="O45" s="13" t="s">
        <v>84</v>
      </c>
      <c r="Q45" s="13">
        <f t="shared" si="6"/>
        <v>253</v>
      </c>
      <c r="R45" s="13">
        <f t="shared" si="7"/>
        <v>1.1000000000000001</v>
      </c>
      <c r="S45" s="30" t="str">
        <f t="shared" si="8"/>
        <v/>
      </c>
      <c r="T45" s="30">
        <f t="shared" si="9"/>
        <v>27830</v>
      </c>
      <c r="U45" s="32">
        <f t="shared" si="0"/>
        <v>-27830</v>
      </c>
      <c r="V45" s="34">
        <f t="shared" si="21"/>
        <v>1472526</v>
      </c>
      <c r="W45" s="13">
        <f t="shared" si="10"/>
        <v>11000</v>
      </c>
      <c r="X45" s="13">
        <f t="shared" si="11"/>
        <v>0</v>
      </c>
      <c r="AH45" s="13">
        <f t="shared" si="1"/>
        <v>0</v>
      </c>
      <c r="AI45" s="13">
        <f t="shared" si="2"/>
        <v>1</v>
      </c>
      <c r="AJ45" s="13">
        <f t="shared" si="12"/>
        <v>0</v>
      </c>
      <c r="AK45" s="13">
        <f t="shared" si="13"/>
        <v>1</v>
      </c>
      <c r="AL45" s="13">
        <f t="shared" si="14"/>
        <v>0</v>
      </c>
    </row>
    <row r="46" spans="1:38" ht="20.100000000000001" customHeight="1">
      <c r="A46" s="27">
        <v>42</v>
      </c>
      <c r="B46" s="13">
        <v>1</v>
      </c>
      <c r="C46" s="13" t="s">
        <v>88</v>
      </c>
      <c r="D46" s="13" t="s">
        <v>65</v>
      </c>
      <c r="E46" s="14" t="s">
        <v>130</v>
      </c>
      <c r="F46" s="55">
        <v>0.66666666666666663</v>
      </c>
      <c r="G46" s="13">
        <v>178.80099999999999</v>
      </c>
      <c r="H46" s="13">
        <v>180.08099999999999</v>
      </c>
      <c r="I46" s="13">
        <v>2</v>
      </c>
      <c r="J46" s="13">
        <f t="shared" si="36"/>
        <v>178.78100000000001</v>
      </c>
      <c r="K46" s="13">
        <f t="shared" si="37"/>
        <v>180.101</v>
      </c>
      <c r="L46" s="13">
        <f t="shared" si="27"/>
        <v>1.319</v>
      </c>
      <c r="M46" s="13">
        <f>ROUNDDOWN(L46*1,3)</f>
        <v>1.319</v>
      </c>
      <c r="N46" s="13">
        <f>ROUNDDOWN(J46-M46,3)</f>
        <v>177.46199999999999</v>
      </c>
      <c r="O46" s="13" t="s">
        <v>43</v>
      </c>
      <c r="P46" s="13">
        <f t="shared" si="20"/>
        <v>131.9</v>
      </c>
      <c r="R46" s="13">
        <f t="shared" si="7"/>
        <v>2.2000000000000002</v>
      </c>
      <c r="S46" s="30">
        <f t="shared" si="8"/>
        <v>29018</v>
      </c>
      <c r="T46" s="30" t="str">
        <f t="shared" si="9"/>
        <v/>
      </c>
      <c r="U46" s="32">
        <f t="shared" si="0"/>
        <v>29018</v>
      </c>
      <c r="V46" s="34">
        <f t="shared" si="21"/>
        <v>1501544</v>
      </c>
      <c r="W46" s="13">
        <f t="shared" si="10"/>
        <v>22000</v>
      </c>
      <c r="X46" s="13">
        <f t="shared" si="11"/>
        <v>1</v>
      </c>
      <c r="AH46" s="13">
        <f t="shared" si="1"/>
        <v>0</v>
      </c>
      <c r="AI46" s="13">
        <f t="shared" si="2"/>
        <v>1</v>
      </c>
      <c r="AJ46" s="13">
        <f t="shared" si="12"/>
        <v>1</v>
      </c>
      <c r="AK46" s="13">
        <f t="shared" si="13"/>
        <v>0</v>
      </c>
      <c r="AL46" s="13">
        <f t="shared" si="14"/>
        <v>0</v>
      </c>
    </row>
    <row r="47" spans="1:38" ht="20.100000000000001" customHeight="1">
      <c r="A47" s="27">
        <v>43</v>
      </c>
      <c r="B47" s="13">
        <v>5</v>
      </c>
      <c r="C47" s="13" t="s">
        <v>88</v>
      </c>
      <c r="D47" s="13" t="s">
        <v>66</v>
      </c>
      <c r="E47" s="14" t="s">
        <v>131</v>
      </c>
      <c r="F47" s="55">
        <v>0.33333333333333331</v>
      </c>
      <c r="G47" s="13">
        <v>180.15899999999999</v>
      </c>
      <c r="H47" s="13">
        <v>179.01499999999999</v>
      </c>
      <c r="I47" s="13">
        <v>2</v>
      </c>
      <c r="J47" s="53">
        <f t="shared" ref="J47" si="38">ROUNDDOWN(G47+(I47/100),3)</f>
        <v>180.179</v>
      </c>
      <c r="K47" s="13">
        <f t="shared" ref="K47" si="39">ROUNDDOWN(H47-(I47/100),3)</f>
        <v>178.995</v>
      </c>
      <c r="L47" s="13">
        <f t="shared" si="27"/>
        <v>1.1839999999999999</v>
      </c>
      <c r="M47" s="13">
        <f>ROUNDDOWN(L47*1,3)</f>
        <v>1.1839999999999999</v>
      </c>
      <c r="N47" s="53">
        <f>ROUNDDOWN(J47+M47,3)</f>
        <v>181.363</v>
      </c>
      <c r="O47" s="13" t="s">
        <v>84</v>
      </c>
      <c r="Q47" s="13">
        <f t="shared" si="6"/>
        <v>118.4</v>
      </c>
      <c r="R47" s="13">
        <f t="shared" si="7"/>
        <v>2.5</v>
      </c>
      <c r="S47" s="30" t="str">
        <f t="shared" si="8"/>
        <v/>
      </c>
      <c r="T47" s="30">
        <f t="shared" si="9"/>
        <v>29600</v>
      </c>
      <c r="U47" s="32">
        <f t="shared" si="0"/>
        <v>-29600</v>
      </c>
      <c r="V47" s="34">
        <f t="shared" si="21"/>
        <v>1471944</v>
      </c>
      <c r="W47" s="13">
        <f t="shared" si="10"/>
        <v>25000</v>
      </c>
      <c r="X47" s="13">
        <f t="shared" si="11"/>
        <v>0</v>
      </c>
      <c r="AH47" s="13">
        <f t="shared" si="1"/>
        <v>1</v>
      </c>
      <c r="AI47" s="13">
        <f t="shared" si="2"/>
        <v>0</v>
      </c>
      <c r="AJ47" s="13">
        <f t="shared" si="12"/>
        <v>0</v>
      </c>
      <c r="AK47" s="13">
        <f t="shared" si="13"/>
        <v>1</v>
      </c>
      <c r="AL47" s="13">
        <f t="shared" si="14"/>
        <v>0</v>
      </c>
    </row>
    <row r="48" spans="1:38" ht="20.100000000000001" customHeight="1">
      <c r="A48" s="27">
        <v>44</v>
      </c>
      <c r="B48" s="13">
        <v>1</v>
      </c>
      <c r="C48" s="13" t="s">
        <v>88</v>
      </c>
      <c r="D48" s="13" t="s">
        <v>65</v>
      </c>
      <c r="E48" s="14" t="s">
        <v>132</v>
      </c>
      <c r="F48" s="55">
        <v>0.33333333333333331</v>
      </c>
      <c r="G48" s="13">
        <v>183.833</v>
      </c>
      <c r="H48" s="13">
        <v>184.34800000000001</v>
      </c>
      <c r="I48" s="13">
        <v>2</v>
      </c>
      <c r="J48" s="13">
        <f t="shared" ref="J48:J50" si="40">ROUNDDOWN(G48-(I48/100),3)</f>
        <v>183.81299999999999</v>
      </c>
      <c r="K48" s="13">
        <f t="shared" ref="K48:K50" si="41">ROUNDDOWN(H48+(I48/100),3)</f>
        <v>184.36799999999999</v>
      </c>
      <c r="L48" s="13">
        <f t="shared" si="27"/>
        <v>0.55500000000000005</v>
      </c>
      <c r="M48" s="13">
        <f>ROUNDDOWN(L48*1,3)</f>
        <v>0.55500000000000005</v>
      </c>
      <c r="N48" s="13">
        <f>ROUNDDOWN(J48-M48,3)</f>
        <v>183.25800000000001</v>
      </c>
      <c r="O48" s="13" t="s">
        <v>43</v>
      </c>
      <c r="P48" s="13">
        <f t="shared" si="20"/>
        <v>55.5</v>
      </c>
      <c r="R48" s="13">
        <f t="shared" si="7"/>
        <v>5.4</v>
      </c>
      <c r="S48" s="30">
        <f t="shared" si="8"/>
        <v>29970</v>
      </c>
      <c r="T48" s="30" t="str">
        <f t="shared" si="9"/>
        <v/>
      </c>
      <c r="U48" s="32">
        <f t="shared" si="0"/>
        <v>29970</v>
      </c>
      <c r="V48" s="34">
        <f t="shared" si="21"/>
        <v>1501914</v>
      </c>
      <c r="W48" s="13">
        <f t="shared" si="10"/>
        <v>54000</v>
      </c>
      <c r="X48" s="13">
        <f t="shared" si="11"/>
        <v>1</v>
      </c>
      <c r="AH48" s="13">
        <f t="shared" si="1"/>
        <v>0</v>
      </c>
      <c r="AI48" s="13">
        <f t="shared" si="2"/>
        <v>1</v>
      </c>
      <c r="AJ48" s="13">
        <f t="shared" si="12"/>
        <v>1</v>
      </c>
      <c r="AK48" s="13">
        <f t="shared" si="13"/>
        <v>0</v>
      </c>
      <c r="AL48" s="13">
        <f t="shared" si="14"/>
        <v>0</v>
      </c>
    </row>
    <row r="49" spans="1:38" ht="20.100000000000001" customHeight="1">
      <c r="A49" s="27">
        <v>45</v>
      </c>
      <c r="B49" s="13">
        <v>1</v>
      </c>
      <c r="C49" s="13" t="s">
        <v>88</v>
      </c>
      <c r="D49" s="13" t="s">
        <v>65</v>
      </c>
      <c r="E49" s="14" t="s">
        <v>133</v>
      </c>
      <c r="F49" s="55">
        <v>0.33333333333333331</v>
      </c>
      <c r="G49" s="13">
        <v>186.238</v>
      </c>
      <c r="H49" s="13">
        <v>187.30799999999999</v>
      </c>
      <c r="I49" s="13">
        <v>2</v>
      </c>
      <c r="J49" s="13">
        <f t="shared" si="40"/>
        <v>186.21799999999999</v>
      </c>
      <c r="K49" s="13">
        <f t="shared" si="41"/>
        <v>187.328</v>
      </c>
      <c r="L49" s="13">
        <f t="shared" si="27"/>
        <v>1.1100000000000001</v>
      </c>
      <c r="M49" s="13">
        <f>ROUNDDOWN(L49*1,3)</f>
        <v>1.1100000000000001</v>
      </c>
      <c r="N49" s="13">
        <f>ROUNDDOWN(J49-M49,3)</f>
        <v>185.108</v>
      </c>
      <c r="O49" s="13" t="s">
        <v>43</v>
      </c>
      <c r="P49" s="13">
        <f t="shared" si="20"/>
        <v>111</v>
      </c>
      <c r="R49" s="13">
        <f t="shared" si="7"/>
        <v>2.7</v>
      </c>
      <c r="S49" s="30">
        <f t="shared" si="8"/>
        <v>29970</v>
      </c>
      <c r="T49" s="30" t="str">
        <f t="shared" si="9"/>
        <v/>
      </c>
      <c r="U49" s="32">
        <f t="shared" si="0"/>
        <v>29970</v>
      </c>
      <c r="V49" s="34">
        <f t="shared" si="21"/>
        <v>1531884</v>
      </c>
      <c r="W49" s="13">
        <f t="shared" si="10"/>
        <v>27000</v>
      </c>
      <c r="X49" s="13">
        <f t="shared" si="11"/>
        <v>1</v>
      </c>
      <c r="AH49" s="13">
        <f t="shared" si="1"/>
        <v>0</v>
      </c>
      <c r="AI49" s="13">
        <f t="shared" si="2"/>
        <v>1</v>
      </c>
      <c r="AJ49" s="13">
        <f t="shared" si="12"/>
        <v>1</v>
      </c>
      <c r="AK49" s="13">
        <f t="shared" si="13"/>
        <v>0</v>
      </c>
      <c r="AL49" s="13">
        <f t="shared" si="14"/>
        <v>0</v>
      </c>
    </row>
    <row r="50" spans="1:38" ht="20.100000000000001" customHeight="1">
      <c r="A50" s="27">
        <v>46</v>
      </c>
      <c r="B50" s="13">
        <v>5</v>
      </c>
      <c r="C50" s="13" t="s">
        <v>88</v>
      </c>
      <c r="D50" s="13" t="s">
        <v>65</v>
      </c>
      <c r="E50" s="14" t="s">
        <v>134</v>
      </c>
      <c r="F50" s="55">
        <v>0.33333333333333331</v>
      </c>
      <c r="G50" s="13">
        <v>187.23400000000001</v>
      </c>
      <c r="H50" s="13">
        <v>187.584</v>
      </c>
      <c r="I50" s="13">
        <v>2</v>
      </c>
      <c r="J50" s="13">
        <f t="shared" si="40"/>
        <v>187.214</v>
      </c>
      <c r="K50" s="13">
        <f t="shared" si="41"/>
        <v>187.60400000000001</v>
      </c>
      <c r="L50" s="13">
        <f t="shared" si="27"/>
        <v>0.39</v>
      </c>
      <c r="M50" s="13">
        <f>ROUNDDOWN(L50*1,3)</f>
        <v>0.39</v>
      </c>
      <c r="N50" s="13">
        <f>ROUNDDOWN(J50-M50,3)</f>
        <v>186.82400000000001</v>
      </c>
      <c r="O50" s="13" t="s">
        <v>43</v>
      </c>
      <c r="P50" s="13">
        <f t="shared" si="20"/>
        <v>39</v>
      </c>
      <c r="R50" s="13">
        <f t="shared" si="7"/>
        <v>7.6</v>
      </c>
      <c r="S50" s="30">
        <f t="shared" si="8"/>
        <v>29640</v>
      </c>
      <c r="T50" s="30" t="str">
        <f t="shared" si="9"/>
        <v/>
      </c>
      <c r="U50" s="32">
        <f t="shared" si="0"/>
        <v>29640</v>
      </c>
      <c r="V50" s="34">
        <f t="shared" si="21"/>
        <v>1561524</v>
      </c>
      <c r="W50" s="13">
        <f t="shared" si="10"/>
        <v>76000</v>
      </c>
      <c r="X50" s="13">
        <f t="shared" si="11"/>
        <v>1</v>
      </c>
      <c r="AH50" s="13">
        <f t="shared" si="1"/>
        <v>0</v>
      </c>
      <c r="AI50" s="13">
        <f t="shared" si="2"/>
        <v>1</v>
      </c>
      <c r="AJ50" s="13">
        <f t="shared" si="12"/>
        <v>1</v>
      </c>
      <c r="AK50" s="13">
        <f t="shared" si="13"/>
        <v>0</v>
      </c>
      <c r="AL50" s="13">
        <f t="shared" si="14"/>
        <v>0</v>
      </c>
    </row>
    <row r="51" spans="1:38" ht="20.100000000000001" customHeight="1">
      <c r="A51" s="27">
        <v>47</v>
      </c>
      <c r="B51" s="13">
        <v>1</v>
      </c>
      <c r="C51" s="13" t="s">
        <v>88</v>
      </c>
      <c r="D51" s="13" t="s">
        <v>66</v>
      </c>
      <c r="E51" s="24" t="s">
        <v>135</v>
      </c>
      <c r="F51" s="55">
        <v>0.33333333333333331</v>
      </c>
      <c r="G51" s="13">
        <v>185.80099999999999</v>
      </c>
      <c r="H51" s="13">
        <v>184.41300000000001</v>
      </c>
      <c r="I51" s="13">
        <v>2</v>
      </c>
      <c r="J51" s="53">
        <f t="shared" ref="J51:J52" si="42">ROUNDDOWN(G51+(I51/100),3)</f>
        <v>185.821</v>
      </c>
      <c r="K51" s="13">
        <f t="shared" ref="K51:K52" si="43">ROUNDDOWN(H51-(I51/100),3)</f>
        <v>184.393</v>
      </c>
      <c r="L51" s="13">
        <f t="shared" si="27"/>
        <v>1.4279999999999999</v>
      </c>
      <c r="M51" s="13">
        <f>ROUNDDOWN(L51*1,3)</f>
        <v>1.4279999999999999</v>
      </c>
      <c r="N51" s="53">
        <f>ROUNDDOWN(J51+M51,3)</f>
        <v>187.249</v>
      </c>
      <c r="O51" s="13" t="s">
        <v>43</v>
      </c>
      <c r="P51" s="13">
        <f t="shared" si="20"/>
        <v>142.80000000000001</v>
      </c>
      <c r="R51" s="13">
        <f t="shared" si="7"/>
        <v>2.1</v>
      </c>
      <c r="S51" s="30">
        <f t="shared" si="8"/>
        <v>29988</v>
      </c>
      <c r="T51" s="30" t="str">
        <f t="shared" si="9"/>
        <v/>
      </c>
      <c r="U51" s="32">
        <f t="shared" si="0"/>
        <v>29988</v>
      </c>
      <c r="V51" s="34">
        <f t="shared" si="21"/>
        <v>1591512</v>
      </c>
      <c r="W51" s="13">
        <f t="shared" si="10"/>
        <v>21000</v>
      </c>
      <c r="X51" s="13">
        <f t="shared" si="11"/>
        <v>1</v>
      </c>
      <c r="AH51" s="13">
        <f t="shared" si="1"/>
        <v>1</v>
      </c>
      <c r="AI51" s="13">
        <f t="shared" si="2"/>
        <v>0</v>
      </c>
      <c r="AJ51" s="13">
        <f t="shared" si="12"/>
        <v>1</v>
      </c>
      <c r="AK51" s="13">
        <f t="shared" si="13"/>
        <v>0</v>
      </c>
      <c r="AL51" s="13">
        <f t="shared" si="14"/>
        <v>0</v>
      </c>
    </row>
    <row r="52" spans="1:38" ht="20.100000000000001" customHeight="1">
      <c r="A52" s="27">
        <v>48</v>
      </c>
      <c r="B52" s="13">
        <v>5</v>
      </c>
      <c r="C52" s="13" t="s">
        <v>88</v>
      </c>
      <c r="D52" s="13" t="s">
        <v>66</v>
      </c>
      <c r="E52" s="24" t="s">
        <v>136</v>
      </c>
      <c r="F52" s="55">
        <v>0.33333333333333331</v>
      </c>
      <c r="G52" s="13">
        <v>186.11600000000001</v>
      </c>
      <c r="H52" s="13">
        <v>185.19499999999999</v>
      </c>
      <c r="I52" s="13">
        <v>2</v>
      </c>
      <c r="J52" s="53">
        <f t="shared" si="42"/>
        <v>186.136</v>
      </c>
      <c r="K52" s="13">
        <f t="shared" si="43"/>
        <v>185.17500000000001</v>
      </c>
      <c r="L52" s="13">
        <f t="shared" si="27"/>
        <v>0.96</v>
      </c>
      <c r="M52" s="13">
        <f>ROUNDDOWN(L52*1,3)</f>
        <v>0.96</v>
      </c>
      <c r="N52" s="53">
        <f>ROUNDDOWN(J52+M52,3)</f>
        <v>187.096</v>
      </c>
      <c r="O52" s="13" t="s">
        <v>43</v>
      </c>
      <c r="P52" s="13">
        <f t="shared" si="20"/>
        <v>96</v>
      </c>
      <c r="R52" s="13">
        <f t="shared" si="7"/>
        <v>3.1</v>
      </c>
      <c r="S52" s="30">
        <f t="shared" si="8"/>
        <v>29760</v>
      </c>
      <c r="T52" s="30" t="str">
        <f t="shared" si="9"/>
        <v/>
      </c>
      <c r="U52" s="32">
        <f t="shared" si="0"/>
        <v>29760</v>
      </c>
      <c r="V52" s="34">
        <f t="shared" si="21"/>
        <v>1621272</v>
      </c>
      <c r="W52" s="13">
        <f t="shared" si="10"/>
        <v>31000</v>
      </c>
      <c r="X52" s="13">
        <f t="shared" si="11"/>
        <v>1</v>
      </c>
      <c r="AH52" s="13">
        <f t="shared" si="1"/>
        <v>1</v>
      </c>
      <c r="AI52" s="13">
        <f t="shared" si="2"/>
        <v>0</v>
      </c>
      <c r="AJ52" s="13">
        <f t="shared" si="12"/>
        <v>1</v>
      </c>
      <c r="AK52" s="13">
        <f t="shared" si="13"/>
        <v>0</v>
      </c>
      <c r="AL52" s="13">
        <f t="shared" si="14"/>
        <v>0</v>
      </c>
    </row>
    <row r="53" spans="1:38" ht="20.100000000000001" customHeight="1">
      <c r="A53" s="27">
        <v>49</v>
      </c>
      <c r="B53" s="13">
        <v>5</v>
      </c>
      <c r="C53" s="13" t="s">
        <v>88</v>
      </c>
      <c r="D53" s="13" t="s">
        <v>65</v>
      </c>
      <c r="E53" s="24" t="s">
        <v>137</v>
      </c>
      <c r="F53" s="55">
        <v>0.16666666666666666</v>
      </c>
      <c r="G53" s="13">
        <v>189.001</v>
      </c>
      <c r="H53" s="13">
        <v>189.34100000000001</v>
      </c>
      <c r="I53" s="13">
        <v>2</v>
      </c>
      <c r="J53" s="13">
        <f>ROUNDDOWN(G53-(I53/100),3)</f>
        <v>188.98099999999999</v>
      </c>
      <c r="K53" s="13">
        <f>ROUNDDOWN(H53+(I53/100),3)</f>
        <v>189.36099999999999</v>
      </c>
      <c r="L53" s="13">
        <f>ABS(ROUNDDOWN(J53-K53,3))</f>
        <v>0.379</v>
      </c>
      <c r="M53" s="13">
        <f>ROUNDDOWN(L53*1,3)</f>
        <v>0.379</v>
      </c>
      <c r="N53" s="13">
        <f>ROUNDDOWN(J53-M53,3)</f>
        <v>188.602</v>
      </c>
      <c r="O53" s="13" t="s">
        <v>43</v>
      </c>
      <c r="P53" s="13">
        <f t="shared" si="20"/>
        <v>37.9</v>
      </c>
      <c r="R53" s="13">
        <f t="shared" si="7"/>
        <v>7.9</v>
      </c>
      <c r="S53" s="30">
        <f t="shared" si="8"/>
        <v>29941</v>
      </c>
      <c r="T53" s="30" t="str">
        <f t="shared" si="9"/>
        <v/>
      </c>
      <c r="U53" s="32">
        <f t="shared" si="0"/>
        <v>29941</v>
      </c>
      <c r="V53" s="34">
        <f t="shared" si="21"/>
        <v>1651213</v>
      </c>
      <c r="W53" s="13">
        <f t="shared" si="10"/>
        <v>79000</v>
      </c>
      <c r="X53" s="13">
        <f t="shared" si="11"/>
        <v>1</v>
      </c>
      <c r="AH53" s="13">
        <f t="shared" si="1"/>
        <v>0</v>
      </c>
      <c r="AI53" s="13">
        <f t="shared" si="2"/>
        <v>1</v>
      </c>
      <c r="AJ53" s="13">
        <f t="shared" si="12"/>
        <v>1</v>
      </c>
      <c r="AK53" s="13">
        <f t="shared" si="13"/>
        <v>0</v>
      </c>
      <c r="AL53" s="13">
        <f t="shared" si="14"/>
        <v>0</v>
      </c>
    </row>
    <row r="54" spans="1:38" ht="20.100000000000001" customHeight="1">
      <c r="A54" s="27">
        <v>50</v>
      </c>
      <c r="B54" s="13">
        <v>1</v>
      </c>
      <c r="C54" s="13" t="s">
        <v>88</v>
      </c>
      <c r="D54" s="13" t="s">
        <v>66</v>
      </c>
      <c r="E54" s="24" t="s">
        <v>138</v>
      </c>
      <c r="F54" s="55">
        <v>0.66666666666666663</v>
      </c>
      <c r="G54" s="13">
        <v>186.24</v>
      </c>
      <c r="H54" s="13">
        <v>185.63800000000001</v>
      </c>
      <c r="I54" s="13">
        <v>2</v>
      </c>
      <c r="J54" s="53">
        <f t="shared" ref="J54" si="44">ROUNDDOWN(G54+(I54/100),3)</f>
        <v>186.26</v>
      </c>
      <c r="K54" s="13">
        <f t="shared" ref="K54" si="45">ROUNDDOWN(H54-(I54/100),3)</f>
        <v>185.61799999999999</v>
      </c>
      <c r="L54" s="13">
        <f t="shared" ref="L54:L107" si="46">ABS(ROUNDDOWN(J54-K54,3))</f>
        <v>0.64100000000000001</v>
      </c>
      <c r="M54" s="13">
        <f>ROUNDDOWN(L54*1,3)</f>
        <v>0.64100000000000001</v>
      </c>
      <c r="N54" s="53">
        <f>ROUNDDOWN(J54+M54,3)</f>
        <v>186.90100000000001</v>
      </c>
      <c r="O54" s="13" t="s">
        <v>43</v>
      </c>
      <c r="P54" s="13">
        <f t="shared" si="20"/>
        <v>64.099999999999994</v>
      </c>
      <c r="R54" s="13">
        <f t="shared" si="7"/>
        <v>4.5999999999999996</v>
      </c>
      <c r="S54" s="30">
        <f t="shared" si="8"/>
        <v>29486</v>
      </c>
      <c r="T54" s="30" t="str">
        <f t="shared" si="9"/>
        <v/>
      </c>
      <c r="U54" s="32">
        <f t="shared" si="0"/>
        <v>29486</v>
      </c>
      <c r="V54" s="34">
        <f t="shared" si="21"/>
        <v>1680699</v>
      </c>
      <c r="W54" s="13">
        <f t="shared" si="10"/>
        <v>46000</v>
      </c>
      <c r="X54" s="13">
        <f t="shared" si="11"/>
        <v>1</v>
      </c>
      <c r="AH54" s="13">
        <f t="shared" si="1"/>
        <v>1</v>
      </c>
      <c r="AI54" s="13">
        <f t="shared" si="2"/>
        <v>0</v>
      </c>
      <c r="AJ54" s="13">
        <f t="shared" si="12"/>
        <v>1</v>
      </c>
      <c r="AK54" s="13">
        <f t="shared" si="13"/>
        <v>0</v>
      </c>
      <c r="AL54" s="13">
        <f t="shared" si="14"/>
        <v>0</v>
      </c>
    </row>
    <row r="55" spans="1:38" ht="20.100000000000001" customHeight="1">
      <c r="A55" s="27">
        <v>51</v>
      </c>
      <c r="B55" s="13">
        <v>1</v>
      </c>
      <c r="C55" s="13" t="s">
        <v>88</v>
      </c>
      <c r="D55" s="13" t="s">
        <v>65</v>
      </c>
      <c r="E55" s="24" t="s">
        <v>91</v>
      </c>
      <c r="F55" s="55">
        <v>0.5</v>
      </c>
      <c r="G55" s="13">
        <v>193.16399999999999</v>
      </c>
      <c r="H55" s="13">
        <v>195.03200000000001</v>
      </c>
      <c r="I55" s="13">
        <v>2</v>
      </c>
      <c r="J55" s="13">
        <f t="shared" ref="J55:J57" si="47">ROUNDDOWN(G55-(I55/100),3)</f>
        <v>193.14400000000001</v>
      </c>
      <c r="K55" s="13">
        <f t="shared" ref="K55:K57" si="48">ROUNDDOWN(H55+(I55/100),3)</f>
        <v>195.05199999999999</v>
      </c>
      <c r="L55" s="13">
        <f t="shared" si="46"/>
        <v>1.907</v>
      </c>
      <c r="M55" s="13">
        <f>ROUNDDOWN(L55*1,3)</f>
        <v>1.907</v>
      </c>
      <c r="N55" s="13">
        <f>ROUNDDOWN(J55-M55,3)</f>
        <v>191.23699999999999</v>
      </c>
      <c r="O55" s="13" t="s">
        <v>84</v>
      </c>
      <c r="Q55" s="13">
        <f t="shared" si="6"/>
        <v>190.7</v>
      </c>
      <c r="R55" s="13">
        <f t="shared" si="7"/>
        <v>1.5</v>
      </c>
      <c r="S55" s="30" t="str">
        <f t="shared" si="8"/>
        <v/>
      </c>
      <c r="T55" s="30">
        <f t="shared" si="9"/>
        <v>28605</v>
      </c>
      <c r="U55" s="32">
        <f t="shared" si="0"/>
        <v>-28605</v>
      </c>
      <c r="V55" s="34">
        <f t="shared" si="21"/>
        <v>1652094</v>
      </c>
      <c r="W55" s="13">
        <f t="shared" si="10"/>
        <v>15000</v>
      </c>
      <c r="X55" s="13">
        <f t="shared" si="11"/>
        <v>0</v>
      </c>
      <c r="AH55" s="13">
        <f t="shared" si="1"/>
        <v>0</v>
      </c>
      <c r="AI55" s="13">
        <f t="shared" si="2"/>
        <v>1</v>
      </c>
      <c r="AJ55" s="13">
        <f t="shared" si="12"/>
        <v>0</v>
      </c>
      <c r="AK55" s="13">
        <f t="shared" si="13"/>
        <v>1</v>
      </c>
      <c r="AL55" s="13">
        <f t="shared" si="14"/>
        <v>0</v>
      </c>
    </row>
    <row r="56" spans="1:38" ht="20.100000000000001" customHeight="1">
      <c r="A56" s="27">
        <v>52</v>
      </c>
      <c r="B56" s="13">
        <v>5</v>
      </c>
      <c r="C56" s="13" t="s">
        <v>88</v>
      </c>
      <c r="D56" s="13" t="s">
        <v>65</v>
      </c>
      <c r="E56" s="24" t="s">
        <v>139</v>
      </c>
      <c r="F56" s="55">
        <v>0</v>
      </c>
      <c r="G56" s="13">
        <v>185.44900000000001</v>
      </c>
      <c r="H56" s="13">
        <v>185.91300000000001</v>
      </c>
      <c r="I56" s="13">
        <v>2</v>
      </c>
      <c r="J56" s="13">
        <f t="shared" si="47"/>
        <v>185.429</v>
      </c>
      <c r="K56" s="13">
        <f t="shared" si="48"/>
        <v>185.93299999999999</v>
      </c>
      <c r="L56" s="13">
        <f t="shared" si="46"/>
        <v>0.503</v>
      </c>
      <c r="M56" s="13">
        <f>ROUNDDOWN(L56*1,3)</f>
        <v>0.503</v>
      </c>
      <c r="N56" s="13">
        <f>ROUNDDOWN(J56-M56,3)</f>
        <v>184.92599999999999</v>
      </c>
      <c r="O56" s="13" t="s">
        <v>84</v>
      </c>
      <c r="Q56" s="13">
        <f t="shared" si="6"/>
        <v>50.3</v>
      </c>
      <c r="R56" s="13">
        <f t="shared" si="7"/>
        <v>5.9</v>
      </c>
      <c r="S56" s="30" t="str">
        <f t="shared" si="8"/>
        <v/>
      </c>
      <c r="T56" s="30">
        <f t="shared" si="9"/>
        <v>29677</v>
      </c>
      <c r="U56" s="32">
        <f t="shared" si="0"/>
        <v>-29677</v>
      </c>
      <c r="V56" s="34">
        <f t="shared" si="21"/>
        <v>1622417</v>
      </c>
      <c r="W56" s="13">
        <f t="shared" si="10"/>
        <v>59000</v>
      </c>
      <c r="X56" s="13">
        <f t="shared" si="11"/>
        <v>0</v>
      </c>
      <c r="AH56" s="13">
        <f t="shared" si="1"/>
        <v>0</v>
      </c>
      <c r="AI56" s="13">
        <f t="shared" si="2"/>
        <v>1</v>
      </c>
      <c r="AJ56" s="13">
        <f t="shared" si="12"/>
        <v>0</v>
      </c>
      <c r="AK56" s="13">
        <f t="shared" si="13"/>
        <v>1</v>
      </c>
      <c r="AL56" s="13">
        <f t="shared" si="14"/>
        <v>0</v>
      </c>
    </row>
    <row r="57" spans="1:38" ht="20.100000000000001" customHeight="1">
      <c r="A57" s="27">
        <v>53</v>
      </c>
      <c r="B57" s="13">
        <v>5</v>
      </c>
      <c r="C57" s="13" t="s">
        <v>88</v>
      </c>
      <c r="D57" s="13" t="s">
        <v>65</v>
      </c>
      <c r="E57" s="24" t="s">
        <v>140</v>
      </c>
      <c r="F57" s="55">
        <v>0</v>
      </c>
      <c r="G57" s="13">
        <v>184.833</v>
      </c>
      <c r="H57" s="13">
        <v>186.06700000000001</v>
      </c>
      <c r="I57" s="13">
        <v>2</v>
      </c>
      <c r="J57" s="13">
        <f t="shared" si="47"/>
        <v>184.81299999999999</v>
      </c>
      <c r="K57" s="13">
        <f t="shared" si="48"/>
        <v>186.08699999999999</v>
      </c>
      <c r="L57" s="13">
        <f t="shared" si="46"/>
        <v>1.274</v>
      </c>
      <c r="M57" s="13">
        <f>ROUNDDOWN(L57*1,3)</f>
        <v>1.274</v>
      </c>
      <c r="N57" s="13">
        <f>ROUNDDOWN(J57-M57,3)</f>
        <v>183.53899999999999</v>
      </c>
      <c r="O57" s="13" t="s">
        <v>84</v>
      </c>
      <c r="Q57" s="13">
        <f t="shared" si="6"/>
        <v>127.4</v>
      </c>
      <c r="R57" s="13">
        <f t="shared" si="7"/>
        <v>2.2999999999999998</v>
      </c>
      <c r="S57" s="30" t="str">
        <f t="shared" si="8"/>
        <v/>
      </c>
      <c r="T57" s="30">
        <f t="shared" si="9"/>
        <v>29302</v>
      </c>
      <c r="U57" s="32">
        <f t="shared" si="0"/>
        <v>-29302</v>
      </c>
      <c r="V57" s="34">
        <f t="shared" si="21"/>
        <v>1593115</v>
      </c>
      <c r="W57" s="13">
        <f t="shared" si="10"/>
        <v>23000</v>
      </c>
      <c r="X57" s="13">
        <f t="shared" si="11"/>
        <v>0</v>
      </c>
      <c r="AH57" s="13">
        <f t="shared" si="1"/>
        <v>0</v>
      </c>
      <c r="AI57" s="13">
        <f t="shared" si="2"/>
        <v>1</v>
      </c>
      <c r="AJ57" s="13">
        <f t="shared" si="12"/>
        <v>0</v>
      </c>
      <c r="AK57" s="13">
        <f t="shared" si="13"/>
        <v>1</v>
      </c>
      <c r="AL57" s="13">
        <f t="shared" si="14"/>
        <v>0</v>
      </c>
    </row>
    <row r="58" spans="1:38" ht="20.100000000000001" customHeight="1">
      <c r="A58" s="27">
        <v>54</v>
      </c>
      <c r="B58" s="13">
        <v>5</v>
      </c>
      <c r="C58" s="13" t="s">
        <v>88</v>
      </c>
      <c r="D58" s="13" t="s">
        <v>66</v>
      </c>
      <c r="E58" s="24" t="s">
        <v>141</v>
      </c>
      <c r="F58" s="55">
        <v>0.5</v>
      </c>
      <c r="G58" s="13">
        <v>182.06</v>
      </c>
      <c r="H58" s="13">
        <v>181.38</v>
      </c>
      <c r="I58" s="13">
        <v>2</v>
      </c>
      <c r="J58" s="53">
        <f t="shared" ref="J58" si="49">ROUNDDOWN(G58+(I58/100),3)</f>
        <v>182.08</v>
      </c>
      <c r="K58" s="13">
        <f t="shared" ref="K58" si="50">ROUNDDOWN(H58-(I58/100),3)</f>
        <v>181.36</v>
      </c>
      <c r="L58" s="13">
        <f t="shared" si="46"/>
        <v>0.71899999999999997</v>
      </c>
      <c r="M58" s="13">
        <f>ROUNDDOWN(L58*1,3)</f>
        <v>0.71899999999999997</v>
      </c>
      <c r="N58" s="53">
        <f>ROUNDDOWN(J58+M58,3)</f>
        <v>182.79900000000001</v>
      </c>
      <c r="O58" s="13" t="s">
        <v>43</v>
      </c>
      <c r="P58" s="13">
        <f t="shared" si="20"/>
        <v>71.900000000000006</v>
      </c>
      <c r="R58" s="13">
        <f t="shared" si="7"/>
        <v>4.0999999999999996</v>
      </c>
      <c r="S58" s="30">
        <f t="shared" si="8"/>
        <v>29479</v>
      </c>
      <c r="T58" s="30" t="str">
        <f t="shared" si="9"/>
        <v/>
      </c>
      <c r="U58" s="32">
        <f t="shared" si="0"/>
        <v>29479</v>
      </c>
      <c r="V58" s="34">
        <f t="shared" si="21"/>
        <v>1622594</v>
      </c>
      <c r="W58" s="13">
        <f t="shared" si="10"/>
        <v>41000</v>
      </c>
      <c r="X58" s="13">
        <f t="shared" si="11"/>
        <v>1</v>
      </c>
      <c r="AH58" s="13">
        <f t="shared" si="1"/>
        <v>1</v>
      </c>
      <c r="AI58" s="13">
        <f t="shared" si="2"/>
        <v>0</v>
      </c>
      <c r="AJ58" s="13">
        <f t="shared" si="12"/>
        <v>1</v>
      </c>
      <c r="AK58" s="13">
        <f t="shared" si="13"/>
        <v>0</v>
      </c>
      <c r="AL58" s="13">
        <f t="shared" si="14"/>
        <v>0</v>
      </c>
    </row>
    <row r="59" spans="1:38" ht="20.100000000000001" customHeight="1">
      <c r="A59" s="27">
        <v>55</v>
      </c>
      <c r="B59" s="13">
        <v>1</v>
      </c>
      <c r="C59" s="13" t="s">
        <v>88</v>
      </c>
      <c r="D59" s="13" t="s">
        <v>65</v>
      </c>
      <c r="E59" s="24" t="s">
        <v>142</v>
      </c>
      <c r="F59" s="55">
        <v>0.16666666666666666</v>
      </c>
      <c r="G59" s="13">
        <v>183.46600000000001</v>
      </c>
      <c r="H59" s="13">
        <v>184.3</v>
      </c>
      <c r="I59" s="13">
        <v>2</v>
      </c>
      <c r="J59" s="13">
        <f t="shared" ref="J59" si="51">ROUNDDOWN(G59-(I59/100),3)</f>
        <v>183.446</v>
      </c>
      <c r="K59" s="13">
        <f t="shared" ref="K59" si="52">ROUNDDOWN(H59+(I59/100),3)</f>
        <v>184.32</v>
      </c>
      <c r="L59" s="13">
        <f t="shared" si="46"/>
        <v>0.873</v>
      </c>
      <c r="M59" s="13">
        <f>ROUNDDOWN(L59*1,3)</f>
        <v>0.873</v>
      </c>
      <c r="N59" s="13">
        <f>ROUNDDOWN(J59-M59,3)</f>
        <v>182.57300000000001</v>
      </c>
      <c r="O59" s="13" t="s">
        <v>43</v>
      </c>
      <c r="P59" s="13">
        <f t="shared" si="20"/>
        <v>87.3</v>
      </c>
      <c r="R59" s="13">
        <f t="shared" si="7"/>
        <v>3.4</v>
      </c>
      <c r="S59" s="30">
        <f t="shared" si="8"/>
        <v>29682</v>
      </c>
      <c r="T59" s="30" t="str">
        <f t="shared" si="9"/>
        <v/>
      </c>
      <c r="U59" s="32">
        <f t="shared" si="0"/>
        <v>29682</v>
      </c>
      <c r="V59" s="34">
        <f t="shared" si="21"/>
        <v>1652276</v>
      </c>
      <c r="W59" s="13">
        <f t="shared" si="10"/>
        <v>34000</v>
      </c>
      <c r="X59" s="13">
        <f t="shared" si="11"/>
        <v>1</v>
      </c>
      <c r="AH59" s="13">
        <f t="shared" si="1"/>
        <v>0</v>
      </c>
      <c r="AI59" s="13">
        <f t="shared" si="2"/>
        <v>1</v>
      </c>
      <c r="AJ59" s="13">
        <f t="shared" si="12"/>
        <v>1</v>
      </c>
      <c r="AK59" s="13">
        <f t="shared" si="13"/>
        <v>0</v>
      </c>
      <c r="AL59" s="13">
        <f t="shared" si="14"/>
        <v>0</v>
      </c>
    </row>
    <row r="60" spans="1:38" ht="20.100000000000001" customHeight="1">
      <c r="A60" s="27">
        <v>56</v>
      </c>
      <c r="B60" s="13">
        <v>1</v>
      </c>
      <c r="C60" s="13" t="s">
        <v>88</v>
      </c>
      <c r="D60" s="13" t="s">
        <v>66</v>
      </c>
      <c r="E60" s="24" t="s">
        <v>143</v>
      </c>
      <c r="F60" s="55">
        <v>0.83333333333333337</v>
      </c>
      <c r="G60" s="13">
        <v>184.374</v>
      </c>
      <c r="H60" s="13">
        <v>183.37100000000001</v>
      </c>
      <c r="I60" s="13">
        <v>2</v>
      </c>
      <c r="J60" s="53">
        <f t="shared" ref="J60:J63" si="53">ROUNDDOWN(G60+(I60/100),3)</f>
        <v>184.39400000000001</v>
      </c>
      <c r="K60" s="13">
        <f t="shared" ref="K60:K63" si="54">ROUNDDOWN(H60-(I60/100),3)</f>
        <v>183.351</v>
      </c>
      <c r="L60" s="13">
        <f t="shared" si="46"/>
        <v>1.0429999999999999</v>
      </c>
      <c r="M60" s="13">
        <f>ROUNDDOWN(L60*1,3)</f>
        <v>1.0429999999999999</v>
      </c>
      <c r="N60" s="53">
        <f>ROUNDDOWN(J60+M60,3)</f>
        <v>185.43700000000001</v>
      </c>
      <c r="O60" s="13" t="s">
        <v>84</v>
      </c>
      <c r="Q60" s="13">
        <f t="shared" si="6"/>
        <v>104.3</v>
      </c>
      <c r="R60" s="13">
        <f t="shared" si="7"/>
        <v>2.8</v>
      </c>
      <c r="S60" s="30" t="str">
        <f t="shared" si="8"/>
        <v/>
      </c>
      <c r="T60" s="30">
        <f t="shared" si="9"/>
        <v>29204</v>
      </c>
      <c r="U60" s="32">
        <f t="shared" si="0"/>
        <v>-29204</v>
      </c>
      <c r="V60" s="34">
        <f t="shared" si="21"/>
        <v>1623072</v>
      </c>
      <c r="W60" s="13">
        <f t="shared" si="10"/>
        <v>28000</v>
      </c>
      <c r="X60" s="13">
        <f t="shared" si="11"/>
        <v>0</v>
      </c>
      <c r="AH60" s="13">
        <f t="shared" si="1"/>
        <v>1</v>
      </c>
      <c r="AI60" s="13">
        <f t="shared" si="2"/>
        <v>0</v>
      </c>
      <c r="AJ60" s="13">
        <f t="shared" si="12"/>
        <v>0</v>
      </c>
      <c r="AK60" s="13">
        <f t="shared" si="13"/>
        <v>1</v>
      </c>
      <c r="AL60" s="13">
        <f t="shared" si="14"/>
        <v>0</v>
      </c>
    </row>
    <row r="61" spans="1:38" ht="20.100000000000001" customHeight="1">
      <c r="A61" s="27">
        <v>57</v>
      </c>
      <c r="B61" s="13">
        <v>1</v>
      </c>
      <c r="C61" s="13" t="s">
        <v>89</v>
      </c>
      <c r="D61" s="13" t="s">
        <v>66</v>
      </c>
      <c r="E61" s="24" t="s">
        <v>144</v>
      </c>
      <c r="F61" s="55">
        <v>0.83333333333333337</v>
      </c>
      <c r="G61" s="13">
        <v>174.53399999999999</v>
      </c>
      <c r="H61" s="13">
        <v>173.904</v>
      </c>
      <c r="I61" s="13">
        <v>2</v>
      </c>
      <c r="J61" s="53">
        <f t="shared" si="53"/>
        <v>174.554</v>
      </c>
      <c r="K61" s="13">
        <f t="shared" si="54"/>
        <v>173.88399999999999</v>
      </c>
      <c r="L61" s="13">
        <f t="shared" si="46"/>
        <v>0.67</v>
      </c>
      <c r="M61" s="13">
        <f>ROUNDDOWN(L61*1,3)</f>
        <v>0.67</v>
      </c>
      <c r="N61" s="53">
        <f>ROUNDDOWN(J61+M61,3)</f>
        <v>175.22399999999999</v>
      </c>
      <c r="O61" s="13" t="s">
        <v>43</v>
      </c>
      <c r="P61" s="13">
        <f t="shared" si="20"/>
        <v>67</v>
      </c>
      <c r="R61" s="13">
        <f t="shared" si="7"/>
        <v>4.4000000000000004</v>
      </c>
      <c r="S61" s="30">
        <f t="shared" si="8"/>
        <v>29480</v>
      </c>
      <c r="T61" s="30" t="str">
        <f t="shared" si="9"/>
        <v/>
      </c>
      <c r="U61" s="32">
        <f t="shared" si="0"/>
        <v>29480</v>
      </c>
      <c r="V61" s="34">
        <f t="shared" si="21"/>
        <v>1652552</v>
      </c>
      <c r="W61" s="13">
        <f t="shared" si="10"/>
        <v>44000</v>
      </c>
      <c r="X61" s="13">
        <f t="shared" si="11"/>
        <v>1</v>
      </c>
      <c r="AH61" s="13">
        <f t="shared" si="1"/>
        <v>1</v>
      </c>
      <c r="AI61" s="13">
        <f t="shared" si="2"/>
        <v>0</v>
      </c>
      <c r="AJ61" s="13">
        <f t="shared" si="12"/>
        <v>1</v>
      </c>
      <c r="AK61" s="13">
        <f t="shared" si="13"/>
        <v>0</v>
      </c>
      <c r="AL61" s="13">
        <f t="shared" si="14"/>
        <v>0</v>
      </c>
    </row>
    <row r="62" spans="1:38" ht="20.100000000000001" customHeight="1">
      <c r="A62" s="27">
        <v>58</v>
      </c>
      <c r="B62" s="13">
        <v>1</v>
      </c>
      <c r="C62" s="13" t="s">
        <v>88</v>
      </c>
      <c r="D62" s="13" t="s">
        <v>66</v>
      </c>
      <c r="E62" s="24" t="s">
        <v>145</v>
      </c>
      <c r="F62" s="55">
        <v>0.5</v>
      </c>
      <c r="G62" s="13">
        <v>174.41300000000001</v>
      </c>
      <c r="H62" s="13">
        <v>173.7</v>
      </c>
      <c r="I62" s="13">
        <v>2</v>
      </c>
      <c r="J62" s="53">
        <f t="shared" si="53"/>
        <v>174.43299999999999</v>
      </c>
      <c r="K62" s="13">
        <f t="shared" si="54"/>
        <v>173.68</v>
      </c>
      <c r="L62" s="13">
        <f t="shared" si="46"/>
        <v>0.752</v>
      </c>
      <c r="M62" s="13">
        <f>ROUNDDOWN(L62*1,3)</f>
        <v>0.752</v>
      </c>
      <c r="N62" s="53">
        <f>ROUNDDOWN(J62+M62,3)</f>
        <v>175.185</v>
      </c>
      <c r="O62" s="13" t="s">
        <v>43</v>
      </c>
      <c r="P62" s="13">
        <f t="shared" si="20"/>
        <v>75.2</v>
      </c>
      <c r="R62" s="13">
        <f t="shared" si="7"/>
        <v>3.9</v>
      </c>
      <c r="S62" s="30">
        <f t="shared" si="8"/>
        <v>29328</v>
      </c>
      <c r="T62" s="30" t="str">
        <f t="shared" si="9"/>
        <v/>
      </c>
      <c r="U62" s="32">
        <f t="shared" si="0"/>
        <v>29328</v>
      </c>
      <c r="V62" s="34">
        <f t="shared" si="21"/>
        <v>1681880</v>
      </c>
      <c r="W62" s="13">
        <f t="shared" si="10"/>
        <v>39000</v>
      </c>
      <c r="X62" s="13">
        <f t="shared" si="11"/>
        <v>1</v>
      </c>
      <c r="AH62" s="13">
        <f t="shared" si="1"/>
        <v>1</v>
      </c>
      <c r="AI62" s="13">
        <f t="shared" si="2"/>
        <v>0</v>
      </c>
      <c r="AJ62" s="13">
        <f t="shared" si="12"/>
        <v>1</v>
      </c>
      <c r="AK62" s="13">
        <f t="shared" si="13"/>
        <v>0</v>
      </c>
      <c r="AL62" s="13">
        <f t="shared" si="14"/>
        <v>0</v>
      </c>
    </row>
    <row r="63" spans="1:38" ht="20.100000000000001" customHeight="1">
      <c r="A63" s="27">
        <v>59</v>
      </c>
      <c r="B63" s="13">
        <v>1</v>
      </c>
      <c r="C63" s="13" t="s">
        <v>88</v>
      </c>
      <c r="D63" s="13" t="s">
        <v>66</v>
      </c>
      <c r="E63" s="24" t="s">
        <v>146</v>
      </c>
      <c r="F63" s="55">
        <v>0.33333333333333331</v>
      </c>
      <c r="G63" s="13">
        <v>173.898</v>
      </c>
      <c r="H63" s="13">
        <v>172.983</v>
      </c>
      <c r="I63" s="13">
        <v>2</v>
      </c>
      <c r="J63" s="53">
        <f t="shared" si="53"/>
        <v>173.91800000000001</v>
      </c>
      <c r="K63" s="13">
        <f t="shared" si="54"/>
        <v>172.96299999999999</v>
      </c>
      <c r="L63" s="13">
        <f t="shared" si="46"/>
        <v>0.95499999999999996</v>
      </c>
      <c r="M63" s="13">
        <f>ROUNDDOWN(L63*1,3)</f>
        <v>0.95499999999999996</v>
      </c>
      <c r="N63" s="53">
        <f>ROUNDDOWN(J63+M63,3)</f>
        <v>174.87299999999999</v>
      </c>
      <c r="O63" s="13" t="s">
        <v>43</v>
      </c>
      <c r="P63" s="13">
        <f t="shared" si="20"/>
        <v>95.5</v>
      </c>
      <c r="R63" s="13">
        <f t="shared" si="7"/>
        <v>3.1</v>
      </c>
      <c r="S63" s="30">
        <f t="shared" si="8"/>
        <v>29605</v>
      </c>
      <c r="T63" s="30" t="str">
        <f t="shared" si="9"/>
        <v/>
      </c>
      <c r="U63" s="32">
        <f t="shared" si="0"/>
        <v>29605</v>
      </c>
      <c r="V63" s="34">
        <f t="shared" si="21"/>
        <v>1711485</v>
      </c>
      <c r="W63" s="13">
        <f t="shared" si="10"/>
        <v>31000</v>
      </c>
      <c r="X63" s="13">
        <f t="shared" si="11"/>
        <v>1</v>
      </c>
      <c r="AH63" s="13">
        <f t="shared" si="1"/>
        <v>1</v>
      </c>
      <c r="AI63" s="13">
        <f t="shared" si="2"/>
        <v>0</v>
      </c>
      <c r="AJ63" s="13">
        <f t="shared" si="12"/>
        <v>1</v>
      </c>
      <c r="AK63" s="13">
        <f t="shared" si="13"/>
        <v>0</v>
      </c>
      <c r="AL63" s="13">
        <f t="shared" si="14"/>
        <v>0</v>
      </c>
    </row>
    <row r="64" spans="1:38" ht="20.100000000000001" customHeight="1">
      <c r="A64" s="27">
        <v>60</v>
      </c>
      <c r="B64" s="13">
        <v>1</v>
      </c>
      <c r="C64" s="13" t="s">
        <v>88</v>
      </c>
      <c r="D64" s="13" t="s">
        <v>65</v>
      </c>
      <c r="E64" s="24" t="s">
        <v>147</v>
      </c>
      <c r="F64" s="55">
        <v>0.5</v>
      </c>
      <c r="G64" s="13">
        <v>172.47300000000001</v>
      </c>
      <c r="H64" s="13">
        <v>172.93700000000001</v>
      </c>
      <c r="I64" s="13">
        <v>2</v>
      </c>
      <c r="J64" s="13">
        <f t="shared" ref="J64:J65" si="55">ROUNDDOWN(G64-(I64/100),3)</f>
        <v>172.453</v>
      </c>
      <c r="K64" s="13">
        <f t="shared" ref="K64:K65" si="56">ROUNDDOWN(H64+(I64/100),3)</f>
        <v>172.95699999999999</v>
      </c>
      <c r="L64" s="13">
        <f t="shared" si="46"/>
        <v>0.503</v>
      </c>
      <c r="M64" s="13">
        <f>ROUNDDOWN(L64*1,3)</f>
        <v>0.503</v>
      </c>
      <c r="N64" s="13">
        <f>ROUNDDOWN(J64-M64,3)</f>
        <v>171.95</v>
      </c>
      <c r="O64" s="13" t="s">
        <v>43</v>
      </c>
      <c r="P64" s="13">
        <f t="shared" si="20"/>
        <v>50.3</v>
      </c>
      <c r="R64" s="13">
        <f t="shared" si="7"/>
        <v>5.9</v>
      </c>
      <c r="S64" s="30">
        <f t="shared" si="8"/>
        <v>29677</v>
      </c>
      <c r="T64" s="30" t="str">
        <f t="shared" si="9"/>
        <v/>
      </c>
      <c r="U64" s="32">
        <f t="shared" si="0"/>
        <v>29677</v>
      </c>
      <c r="V64" s="34">
        <f t="shared" si="21"/>
        <v>1741162</v>
      </c>
      <c r="W64" s="13">
        <f t="shared" si="10"/>
        <v>59000</v>
      </c>
      <c r="X64" s="13">
        <f t="shared" si="11"/>
        <v>1</v>
      </c>
      <c r="AH64" s="13">
        <f t="shared" si="1"/>
        <v>0</v>
      </c>
      <c r="AI64" s="13">
        <f t="shared" si="2"/>
        <v>1</v>
      </c>
      <c r="AJ64" s="13">
        <f t="shared" si="12"/>
        <v>1</v>
      </c>
      <c r="AK64" s="13">
        <f t="shared" si="13"/>
        <v>0</v>
      </c>
      <c r="AL64" s="13">
        <f t="shared" si="14"/>
        <v>0</v>
      </c>
    </row>
    <row r="65" spans="1:38" ht="20.100000000000001" customHeight="1">
      <c r="A65" s="27">
        <v>61</v>
      </c>
      <c r="B65" s="13">
        <v>1</v>
      </c>
      <c r="C65" s="13" t="s">
        <v>88</v>
      </c>
      <c r="D65" s="13" t="s">
        <v>65</v>
      </c>
      <c r="E65" s="24" t="s">
        <v>148</v>
      </c>
      <c r="F65" s="55">
        <v>0.5</v>
      </c>
      <c r="G65" s="13">
        <v>174.30600000000001</v>
      </c>
      <c r="H65" s="13">
        <v>174.89699999999999</v>
      </c>
      <c r="I65" s="13">
        <v>2</v>
      </c>
      <c r="J65" s="13">
        <f t="shared" si="55"/>
        <v>174.286</v>
      </c>
      <c r="K65" s="13">
        <f t="shared" si="56"/>
        <v>174.917</v>
      </c>
      <c r="L65" s="13">
        <f t="shared" si="46"/>
        <v>0.63100000000000001</v>
      </c>
      <c r="M65" s="13">
        <f>ROUNDDOWN(L65*1,3)</f>
        <v>0.63100000000000001</v>
      </c>
      <c r="N65" s="13">
        <f>ROUNDDOWN(J65-M65,3)</f>
        <v>173.655</v>
      </c>
      <c r="O65" s="13" t="s">
        <v>43</v>
      </c>
      <c r="P65" s="13">
        <f t="shared" si="20"/>
        <v>63.1</v>
      </c>
      <c r="R65" s="13">
        <f t="shared" si="7"/>
        <v>4.7</v>
      </c>
      <c r="S65" s="30">
        <f t="shared" si="8"/>
        <v>29657</v>
      </c>
      <c r="T65" s="30" t="str">
        <f t="shared" si="9"/>
        <v/>
      </c>
      <c r="U65" s="32">
        <f t="shared" si="0"/>
        <v>29657</v>
      </c>
      <c r="V65" s="34">
        <f t="shared" si="21"/>
        <v>1770819</v>
      </c>
      <c r="W65" s="13">
        <f t="shared" si="10"/>
        <v>47000</v>
      </c>
      <c r="X65" s="13">
        <f t="shared" si="11"/>
        <v>1</v>
      </c>
      <c r="AH65" s="13">
        <f t="shared" si="1"/>
        <v>0</v>
      </c>
      <c r="AI65" s="13">
        <f t="shared" si="2"/>
        <v>1</v>
      </c>
      <c r="AJ65" s="13">
        <f t="shared" si="12"/>
        <v>1</v>
      </c>
      <c r="AK65" s="13">
        <f t="shared" si="13"/>
        <v>0</v>
      </c>
      <c r="AL65" s="13">
        <f t="shared" si="14"/>
        <v>0</v>
      </c>
    </row>
    <row r="66" spans="1:38" ht="20.100000000000001" customHeight="1">
      <c r="A66" s="27">
        <v>62</v>
      </c>
      <c r="B66" s="13">
        <v>1</v>
      </c>
      <c r="C66" s="13" t="s">
        <v>88</v>
      </c>
      <c r="D66" s="13" t="s">
        <v>66</v>
      </c>
      <c r="E66" s="24" t="s">
        <v>149</v>
      </c>
      <c r="F66" s="55">
        <v>0.83333333333333337</v>
      </c>
      <c r="G66" s="13">
        <v>175.06299999999999</v>
      </c>
      <c r="H66" s="13">
        <v>174.489</v>
      </c>
      <c r="I66" s="13">
        <v>2</v>
      </c>
      <c r="J66" s="53">
        <f t="shared" ref="J66:J68" si="57">ROUNDDOWN(G66+(I66/100),3)</f>
        <v>175.083</v>
      </c>
      <c r="K66" s="13">
        <f t="shared" ref="K66:K68" si="58">ROUNDDOWN(H66-(I66/100),3)</f>
        <v>174.46899999999999</v>
      </c>
      <c r="L66" s="13">
        <f t="shared" si="46"/>
        <v>0.61399999999999999</v>
      </c>
      <c r="M66" s="13">
        <f>ROUNDDOWN(L66*1,3)</f>
        <v>0.61399999999999999</v>
      </c>
      <c r="N66" s="53">
        <f>ROUNDDOWN(J66+M66,3)</f>
        <v>175.697</v>
      </c>
      <c r="O66" s="13" t="s">
        <v>84</v>
      </c>
      <c r="Q66" s="13">
        <f t="shared" si="6"/>
        <v>61.4</v>
      </c>
      <c r="R66" s="13">
        <f t="shared" si="7"/>
        <v>4.8</v>
      </c>
      <c r="S66" s="30" t="str">
        <f t="shared" si="8"/>
        <v/>
      </c>
      <c r="T66" s="30">
        <f t="shared" si="9"/>
        <v>29472</v>
      </c>
      <c r="U66" s="32">
        <f t="shared" si="0"/>
        <v>-29472</v>
      </c>
      <c r="V66" s="34">
        <f t="shared" si="21"/>
        <v>1741347</v>
      </c>
      <c r="W66" s="13">
        <f t="shared" si="10"/>
        <v>48000</v>
      </c>
      <c r="X66" s="13">
        <f t="shared" si="11"/>
        <v>0</v>
      </c>
      <c r="AH66" s="13">
        <f t="shared" si="1"/>
        <v>1</v>
      </c>
      <c r="AI66" s="13">
        <f t="shared" si="2"/>
        <v>0</v>
      </c>
      <c r="AJ66" s="13">
        <f t="shared" si="12"/>
        <v>0</v>
      </c>
      <c r="AK66" s="13">
        <f t="shared" si="13"/>
        <v>1</v>
      </c>
      <c r="AL66" s="13">
        <f t="shared" si="14"/>
        <v>0</v>
      </c>
    </row>
    <row r="67" spans="1:38" ht="20.100000000000001" customHeight="1">
      <c r="A67" s="27">
        <v>63</v>
      </c>
      <c r="B67" s="13">
        <v>1</v>
      </c>
      <c r="C67" s="13" t="s">
        <v>89</v>
      </c>
      <c r="D67" s="13" t="s">
        <v>66</v>
      </c>
      <c r="E67" s="24" t="s">
        <v>150</v>
      </c>
      <c r="F67" s="55">
        <v>0.5</v>
      </c>
      <c r="G67" s="13">
        <v>174.346</v>
      </c>
      <c r="H67" s="13">
        <v>173.68199999999999</v>
      </c>
      <c r="I67" s="13">
        <v>2</v>
      </c>
      <c r="J67" s="53">
        <f t="shared" si="57"/>
        <v>174.36600000000001</v>
      </c>
      <c r="K67" s="13">
        <f t="shared" si="58"/>
        <v>173.66200000000001</v>
      </c>
      <c r="L67" s="13">
        <f t="shared" si="46"/>
        <v>0.70399999999999996</v>
      </c>
      <c r="M67" s="13">
        <f>ROUNDDOWN(L67*1,3)</f>
        <v>0.70399999999999996</v>
      </c>
      <c r="N67" s="53">
        <f>ROUNDDOWN(J67+M67,3)</f>
        <v>175.07</v>
      </c>
      <c r="O67" s="13" t="s">
        <v>84</v>
      </c>
      <c r="Q67" s="13">
        <f t="shared" si="6"/>
        <v>70.400000000000006</v>
      </c>
      <c r="R67" s="13">
        <f t="shared" si="7"/>
        <v>4.2</v>
      </c>
      <c r="S67" s="30" t="str">
        <f t="shared" si="8"/>
        <v/>
      </c>
      <c r="T67" s="30">
        <f t="shared" si="9"/>
        <v>29568</v>
      </c>
      <c r="U67" s="32">
        <f t="shared" si="0"/>
        <v>-29568</v>
      </c>
      <c r="V67" s="34">
        <f t="shared" si="21"/>
        <v>1711779</v>
      </c>
      <c r="W67" s="13">
        <f t="shared" si="10"/>
        <v>42000</v>
      </c>
      <c r="X67" s="13">
        <f t="shared" si="11"/>
        <v>0</v>
      </c>
      <c r="AH67" s="13">
        <f t="shared" si="1"/>
        <v>1</v>
      </c>
      <c r="AI67" s="13">
        <f t="shared" si="2"/>
        <v>0</v>
      </c>
      <c r="AJ67" s="13">
        <f t="shared" si="12"/>
        <v>0</v>
      </c>
      <c r="AK67" s="13">
        <f t="shared" si="13"/>
        <v>1</v>
      </c>
      <c r="AL67" s="13">
        <f t="shared" si="14"/>
        <v>0</v>
      </c>
    </row>
    <row r="68" spans="1:38" ht="20.100000000000001" customHeight="1">
      <c r="A68" s="27">
        <v>64</v>
      </c>
      <c r="B68" s="13">
        <v>1</v>
      </c>
      <c r="C68" s="13" t="s">
        <v>88</v>
      </c>
      <c r="D68" s="13" t="s">
        <v>66</v>
      </c>
      <c r="E68" s="24" t="s">
        <v>151</v>
      </c>
      <c r="F68" s="55">
        <v>0</v>
      </c>
      <c r="G68" s="13">
        <v>171.29599999999999</v>
      </c>
      <c r="H68" s="13">
        <v>170.96700000000001</v>
      </c>
      <c r="I68" s="13">
        <v>2</v>
      </c>
      <c r="J68" s="53">
        <f t="shared" si="57"/>
        <v>171.316</v>
      </c>
      <c r="K68" s="13">
        <f t="shared" si="58"/>
        <v>170.947</v>
      </c>
      <c r="L68" s="13">
        <f t="shared" si="46"/>
        <v>0.36899999999999999</v>
      </c>
      <c r="M68" s="13">
        <f>ROUNDDOWN(L68*1,3)</f>
        <v>0.36899999999999999</v>
      </c>
      <c r="N68" s="53">
        <f>ROUNDDOWN(J68+M68,3)</f>
        <v>171.685</v>
      </c>
      <c r="O68" s="13" t="s">
        <v>43</v>
      </c>
      <c r="P68" s="13">
        <f t="shared" si="20"/>
        <v>36.9</v>
      </c>
      <c r="R68" s="13">
        <f t="shared" si="7"/>
        <v>8.1</v>
      </c>
      <c r="S68" s="30">
        <f t="shared" si="8"/>
        <v>29889</v>
      </c>
      <c r="T68" s="30" t="str">
        <f t="shared" si="9"/>
        <v/>
      </c>
      <c r="U68" s="32">
        <f t="shared" si="0"/>
        <v>29889</v>
      </c>
      <c r="V68" s="34">
        <f t="shared" si="21"/>
        <v>1741668</v>
      </c>
      <c r="W68" s="13">
        <f t="shared" si="10"/>
        <v>81000</v>
      </c>
      <c r="X68" s="13">
        <f t="shared" si="11"/>
        <v>1</v>
      </c>
      <c r="AH68" s="13">
        <f t="shared" si="1"/>
        <v>1</v>
      </c>
      <c r="AI68" s="13">
        <f t="shared" si="2"/>
        <v>0</v>
      </c>
      <c r="AJ68" s="13">
        <f t="shared" si="12"/>
        <v>1</v>
      </c>
      <c r="AK68" s="13">
        <f t="shared" si="13"/>
        <v>0</v>
      </c>
      <c r="AL68" s="13">
        <f t="shared" si="14"/>
        <v>0</v>
      </c>
    </row>
    <row r="69" spans="1:38" ht="20.100000000000001" customHeight="1">
      <c r="A69" s="27">
        <v>65</v>
      </c>
      <c r="B69" s="13">
        <v>1</v>
      </c>
      <c r="C69" s="13" t="s">
        <v>89</v>
      </c>
      <c r="D69" s="13" t="s">
        <v>65</v>
      </c>
      <c r="E69" s="24" t="s">
        <v>152</v>
      </c>
      <c r="F69" s="55">
        <v>0.33333333333333331</v>
      </c>
      <c r="G69" s="13">
        <v>171.63200000000001</v>
      </c>
      <c r="H69" s="13">
        <v>172.006</v>
      </c>
      <c r="I69" s="13">
        <v>2</v>
      </c>
      <c r="J69" s="13">
        <f t="shared" ref="J69:J71" si="59">ROUNDDOWN(G69-(I69/100),3)</f>
        <v>171.61199999999999</v>
      </c>
      <c r="K69" s="13">
        <f t="shared" ref="K69:K71" si="60">ROUNDDOWN(H69+(I69/100),3)</f>
        <v>172.02600000000001</v>
      </c>
      <c r="L69" s="13">
        <f t="shared" si="46"/>
        <v>0.41399999999999998</v>
      </c>
      <c r="M69" s="13">
        <f>ROUNDDOWN(L69*1,3)</f>
        <v>0.41399999999999998</v>
      </c>
      <c r="N69" s="13">
        <f>ROUNDDOWN(J69-M69,3)</f>
        <v>171.19800000000001</v>
      </c>
      <c r="O69" s="13" t="s">
        <v>43</v>
      </c>
      <c r="P69" s="13">
        <f t="shared" si="20"/>
        <v>41.4</v>
      </c>
      <c r="R69" s="13">
        <f t="shared" si="7"/>
        <v>7.2</v>
      </c>
      <c r="S69" s="30">
        <f t="shared" si="8"/>
        <v>29808</v>
      </c>
      <c r="T69" s="30" t="str">
        <f t="shared" si="9"/>
        <v/>
      </c>
      <c r="U69" s="32">
        <f t="shared" ref="U69:U107" si="61">IF(X69=1,S69,T69*-1)</f>
        <v>29808</v>
      </c>
      <c r="V69" s="34">
        <f t="shared" si="21"/>
        <v>1771476</v>
      </c>
      <c r="W69" s="13">
        <f t="shared" si="10"/>
        <v>72000</v>
      </c>
      <c r="X69" s="13">
        <f t="shared" si="11"/>
        <v>1</v>
      </c>
      <c r="AH69" s="13">
        <f t="shared" ref="AH69:AH104" si="62">IF(D69="B",1,0)</f>
        <v>0</v>
      </c>
      <c r="AI69" s="13">
        <f t="shared" ref="AI69:AI104" si="63">IF(D69="S",1,0)</f>
        <v>1</v>
      </c>
      <c r="AJ69" s="13">
        <f t="shared" si="12"/>
        <v>1</v>
      </c>
      <c r="AK69" s="13">
        <f t="shared" si="13"/>
        <v>0</v>
      </c>
      <c r="AL69" s="13">
        <f t="shared" si="14"/>
        <v>0</v>
      </c>
    </row>
    <row r="70" spans="1:38" ht="20.100000000000001" customHeight="1">
      <c r="A70" s="27">
        <v>66</v>
      </c>
      <c r="B70" s="13">
        <v>1</v>
      </c>
      <c r="C70" s="13" t="s">
        <v>89</v>
      </c>
      <c r="D70" s="13" t="s">
        <v>65</v>
      </c>
      <c r="E70" s="24" t="s">
        <v>152</v>
      </c>
      <c r="F70" s="55">
        <v>0</v>
      </c>
      <c r="G70" s="13">
        <v>171.64</v>
      </c>
      <c r="H70" s="13">
        <v>172.25</v>
      </c>
      <c r="I70" s="13">
        <v>2</v>
      </c>
      <c r="J70" s="13">
        <f t="shared" si="59"/>
        <v>171.62</v>
      </c>
      <c r="K70" s="13">
        <f t="shared" si="60"/>
        <v>172.27</v>
      </c>
      <c r="L70" s="13">
        <f t="shared" si="46"/>
        <v>0.65</v>
      </c>
      <c r="M70" s="13">
        <f>ROUNDDOWN(L70*1,3)</f>
        <v>0.65</v>
      </c>
      <c r="N70" s="13">
        <f>ROUNDDOWN(J70-M70,3)</f>
        <v>170.97</v>
      </c>
      <c r="O70" s="13" t="s">
        <v>43</v>
      </c>
      <c r="P70" s="13">
        <f t="shared" ref="P70:P107" si="64">ROUNDDOWN(M70*100,3)</f>
        <v>65</v>
      </c>
      <c r="R70" s="13">
        <f t="shared" ref="R70:R107" si="65">ROUNDDOWN(W70/10000,1)</f>
        <v>4.5999999999999996</v>
      </c>
      <c r="S70" s="30">
        <f t="shared" ref="S70:S107" si="66">IF(O70="○",ROUNDDOWN(M70*W70*$U$1,0),"")</f>
        <v>29900</v>
      </c>
      <c r="T70" s="30" t="str">
        <f t="shared" ref="T70:T107" si="67">IF(O70="X",ROUNDDOWN(L70*W70*$U$1,0),"")</f>
        <v/>
      </c>
      <c r="U70" s="32">
        <f t="shared" si="61"/>
        <v>29900</v>
      </c>
      <c r="V70" s="34">
        <f t="shared" si="21"/>
        <v>1801376</v>
      </c>
      <c r="W70" s="13">
        <f t="shared" ref="W70:W107" si="68">ROUNDDOWN(((($U$2*$W$4)/(L70*10000))*10000)/$U$1,-3)</f>
        <v>46000</v>
      </c>
      <c r="X70" s="13">
        <f t="shared" ref="X70:X107" si="69">IF(P70&gt;1,1,0)</f>
        <v>1</v>
      </c>
      <c r="AH70" s="13">
        <f t="shared" si="62"/>
        <v>0</v>
      </c>
      <c r="AI70" s="13">
        <f t="shared" si="63"/>
        <v>1</v>
      </c>
      <c r="AJ70" s="13">
        <f t="shared" ref="AJ70:AJ104" si="70">IF(O70="○",1,0)</f>
        <v>1</v>
      </c>
      <c r="AK70" s="13">
        <f t="shared" ref="AK70:AK104" si="71">IF(O70="X",1,0)</f>
        <v>0</v>
      </c>
      <c r="AL70" s="13">
        <f t="shared" ref="AL70:AL104" si="72">IF(O70="C",1,0)</f>
        <v>0</v>
      </c>
    </row>
    <row r="71" spans="1:38" ht="20.100000000000001" customHeight="1">
      <c r="A71" s="27">
        <v>67</v>
      </c>
      <c r="B71" s="13">
        <v>1</v>
      </c>
      <c r="C71" s="13" t="s">
        <v>88</v>
      </c>
      <c r="D71" s="13" t="s">
        <v>65</v>
      </c>
      <c r="E71" s="14" t="s">
        <v>153</v>
      </c>
      <c r="F71" s="55">
        <v>0.5</v>
      </c>
      <c r="G71" s="13">
        <v>172.12700000000001</v>
      </c>
      <c r="H71" s="13">
        <v>172.77099999999999</v>
      </c>
      <c r="I71" s="13">
        <v>2</v>
      </c>
      <c r="J71" s="13">
        <f t="shared" si="59"/>
        <v>172.107</v>
      </c>
      <c r="K71" s="13">
        <f t="shared" si="60"/>
        <v>172.791</v>
      </c>
      <c r="L71" s="13">
        <f t="shared" si="46"/>
        <v>0.68300000000000005</v>
      </c>
      <c r="M71" s="13">
        <f>ROUNDDOWN(L71*1,3)</f>
        <v>0.68300000000000005</v>
      </c>
      <c r="N71" s="13">
        <f>ROUNDDOWN(J71-M71,3)</f>
        <v>171.42400000000001</v>
      </c>
      <c r="O71" s="13" t="s">
        <v>43</v>
      </c>
      <c r="P71" s="13">
        <f t="shared" si="64"/>
        <v>68.3</v>
      </c>
      <c r="R71" s="13">
        <f t="shared" si="65"/>
        <v>4.3</v>
      </c>
      <c r="S71" s="30">
        <f t="shared" si="66"/>
        <v>29369</v>
      </c>
      <c r="T71" s="30" t="str">
        <f t="shared" si="67"/>
        <v/>
      </c>
      <c r="U71" s="32">
        <f t="shared" si="61"/>
        <v>29369</v>
      </c>
      <c r="V71" s="34">
        <f t="shared" si="21"/>
        <v>1830745</v>
      </c>
      <c r="W71" s="13">
        <f t="shared" si="68"/>
        <v>43000</v>
      </c>
      <c r="X71" s="13">
        <f t="shared" si="69"/>
        <v>1</v>
      </c>
      <c r="AH71" s="13">
        <f t="shared" si="62"/>
        <v>0</v>
      </c>
      <c r="AI71" s="13">
        <f t="shared" si="63"/>
        <v>1</v>
      </c>
      <c r="AJ71" s="13">
        <f t="shared" si="70"/>
        <v>1</v>
      </c>
      <c r="AK71" s="13">
        <f t="shared" si="71"/>
        <v>0</v>
      </c>
      <c r="AL71" s="13">
        <f t="shared" si="72"/>
        <v>0</v>
      </c>
    </row>
    <row r="72" spans="1:38" ht="20.100000000000001" customHeight="1">
      <c r="A72" s="27">
        <v>68</v>
      </c>
      <c r="B72" s="13">
        <v>1</v>
      </c>
      <c r="C72" s="13" t="s">
        <v>88</v>
      </c>
      <c r="D72" s="13" t="s">
        <v>66</v>
      </c>
      <c r="E72" s="14" t="s">
        <v>154</v>
      </c>
      <c r="F72" s="55">
        <v>0.66666666666666663</v>
      </c>
      <c r="G72" s="13">
        <v>172.57</v>
      </c>
      <c r="H72" s="13">
        <v>172.291</v>
      </c>
      <c r="I72" s="13">
        <v>2</v>
      </c>
      <c r="J72" s="53">
        <f t="shared" ref="J72" si="73">ROUNDDOWN(G72+(I72/100),3)</f>
        <v>172.59</v>
      </c>
      <c r="K72" s="13">
        <f t="shared" ref="K72" si="74">ROUNDDOWN(H72-(I72/100),3)</f>
        <v>172.27099999999999</v>
      </c>
      <c r="L72" s="13">
        <f t="shared" si="46"/>
        <v>0.31900000000000001</v>
      </c>
      <c r="M72" s="13">
        <f>ROUNDDOWN(L72*1,3)</f>
        <v>0.31900000000000001</v>
      </c>
      <c r="N72" s="53">
        <f>ROUNDDOWN(J72+M72,3)</f>
        <v>172.90899999999999</v>
      </c>
      <c r="O72" s="13" t="s">
        <v>43</v>
      </c>
      <c r="P72" s="13">
        <f t="shared" si="64"/>
        <v>31.9</v>
      </c>
      <c r="R72" s="13">
        <f t="shared" si="65"/>
        <v>9.4</v>
      </c>
      <c r="S72" s="30">
        <f t="shared" si="66"/>
        <v>29986</v>
      </c>
      <c r="T72" s="30" t="str">
        <f t="shared" si="67"/>
        <v/>
      </c>
      <c r="U72" s="32">
        <f t="shared" si="61"/>
        <v>29986</v>
      </c>
      <c r="V72" s="34">
        <f t="shared" si="21"/>
        <v>1860731</v>
      </c>
      <c r="W72" s="13">
        <f t="shared" si="68"/>
        <v>94000</v>
      </c>
      <c r="X72" s="13">
        <f t="shared" si="69"/>
        <v>1</v>
      </c>
      <c r="AH72" s="13">
        <f t="shared" si="62"/>
        <v>1</v>
      </c>
      <c r="AI72" s="13">
        <f t="shared" si="63"/>
        <v>0</v>
      </c>
      <c r="AJ72" s="13">
        <f t="shared" si="70"/>
        <v>1</v>
      </c>
      <c r="AK72" s="13">
        <f t="shared" si="71"/>
        <v>0</v>
      </c>
      <c r="AL72" s="13">
        <f t="shared" si="72"/>
        <v>0</v>
      </c>
    </row>
    <row r="73" spans="1:38" ht="20.100000000000001" customHeight="1">
      <c r="A73" s="27">
        <v>69</v>
      </c>
      <c r="B73" s="13">
        <v>1</v>
      </c>
      <c r="C73" s="13" t="s">
        <v>89</v>
      </c>
      <c r="D73" s="13" t="s">
        <v>65</v>
      </c>
      <c r="E73" s="14" t="s">
        <v>155</v>
      </c>
      <c r="F73" s="55">
        <v>0.66666666666666663</v>
      </c>
      <c r="G73" s="13">
        <v>172.26900000000001</v>
      </c>
      <c r="H73" s="13">
        <v>172.58500000000001</v>
      </c>
      <c r="I73" s="13">
        <v>2</v>
      </c>
      <c r="J73" s="13">
        <f t="shared" ref="J73:J74" si="75">ROUNDDOWN(G73-(I73/100),3)</f>
        <v>172.249</v>
      </c>
      <c r="K73" s="13">
        <f t="shared" ref="K73:K74" si="76">ROUNDDOWN(H73+(I73/100),3)</f>
        <v>172.60499999999999</v>
      </c>
      <c r="L73" s="13">
        <f t="shared" si="46"/>
        <v>0.35499999999999998</v>
      </c>
      <c r="M73" s="13">
        <f>ROUNDDOWN(L73*1,3)</f>
        <v>0.35499999999999998</v>
      </c>
      <c r="N73" s="13">
        <f>ROUNDDOWN(J73-M73,3)</f>
        <v>171.89400000000001</v>
      </c>
      <c r="O73" s="13" t="s">
        <v>43</v>
      </c>
      <c r="P73" s="13">
        <f t="shared" si="64"/>
        <v>35.5</v>
      </c>
      <c r="R73" s="13">
        <f t="shared" si="65"/>
        <v>8.4</v>
      </c>
      <c r="S73" s="30">
        <f t="shared" si="66"/>
        <v>29820</v>
      </c>
      <c r="T73" s="30" t="str">
        <f t="shared" si="67"/>
        <v/>
      </c>
      <c r="U73" s="32">
        <f t="shared" si="61"/>
        <v>29820</v>
      </c>
      <c r="V73" s="34">
        <f t="shared" ref="V73:V104" si="77">V72+U73</f>
        <v>1890551</v>
      </c>
      <c r="W73" s="13">
        <f t="shared" si="68"/>
        <v>84000</v>
      </c>
      <c r="X73" s="13">
        <f t="shared" si="69"/>
        <v>1</v>
      </c>
      <c r="AH73" s="13">
        <f t="shared" si="62"/>
        <v>0</v>
      </c>
      <c r="AI73" s="13">
        <f t="shared" si="63"/>
        <v>1</v>
      </c>
      <c r="AJ73" s="13">
        <f t="shared" si="70"/>
        <v>1</v>
      </c>
      <c r="AK73" s="13">
        <f t="shared" si="71"/>
        <v>0</v>
      </c>
      <c r="AL73" s="13">
        <f t="shared" si="72"/>
        <v>0</v>
      </c>
    </row>
    <row r="74" spans="1:38" ht="20.100000000000001" customHeight="1">
      <c r="A74" s="27">
        <v>70</v>
      </c>
      <c r="B74" s="13">
        <v>1</v>
      </c>
      <c r="C74" s="13" t="s">
        <v>88</v>
      </c>
      <c r="D74" s="13" t="s">
        <v>65</v>
      </c>
      <c r="E74" s="24" t="s">
        <v>156</v>
      </c>
      <c r="F74" s="55">
        <v>0.66666666666666663</v>
      </c>
      <c r="G74" s="13">
        <v>171.96600000000001</v>
      </c>
      <c r="H74" s="13">
        <v>172.62</v>
      </c>
      <c r="I74" s="13">
        <v>2</v>
      </c>
      <c r="J74" s="13">
        <f t="shared" si="75"/>
        <v>171.946</v>
      </c>
      <c r="K74" s="13">
        <f t="shared" si="76"/>
        <v>172.64</v>
      </c>
      <c r="L74" s="13">
        <f t="shared" si="46"/>
        <v>0.69299999999999995</v>
      </c>
      <c r="M74" s="13">
        <f>ROUNDDOWN(L74*1,3)</f>
        <v>0.69299999999999995</v>
      </c>
      <c r="N74" s="13">
        <f>ROUNDDOWN(J74-M74,3)</f>
        <v>171.25299999999999</v>
      </c>
      <c r="O74" s="13" t="s">
        <v>84</v>
      </c>
      <c r="Q74" s="13">
        <f t="shared" ref="Q70:Q107" si="78">ROUNDDOWN(L74*100,3)</f>
        <v>69.3</v>
      </c>
      <c r="R74" s="13">
        <f t="shared" si="65"/>
        <v>4.3</v>
      </c>
      <c r="S74" s="30" t="str">
        <f t="shared" si="66"/>
        <v/>
      </c>
      <c r="T74" s="30">
        <f t="shared" si="67"/>
        <v>29799</v>
      </c>
      <c r="U74" s="32">
        <f t="shared" si="61"/>
        <v>-29799</v>
      </c>
      <c r="V74" s="34">
        <f t="shared" si="77"/>
        <v>1860752</v>
      </c>
      <c r="W74" s="13">
        <f t="shared" si="68"/>
        <v>43000</v>
      </c>
      <c r="X74" s="13">
        <f t="shared" si="69"/>
        <v>0</v>
      </c>
      <c r="AH74" s="13">
        <f t="shared" si="62"/>
        <v>0</v>
      </c>
      <c r="AI74" s="13">
        <f t="shared" si="63"/>
        <v>1</v>
      </c>
      <c r="AJ74" s="13">
        <f t="shared" si="70"/>
        <v>0</v>
      </c>
      <c r="AK74" s="13">
        <f t="shared" si="71"/>
        <v>1</v>
      </c>
      <c r="AL74" s="13">
        <f t="shared" si="72"/>
        <v>0</v>
      </c>
    </row>
    <row r="75" spans="1:38" ht="20.100000000000001" customHeight="1">
      <c r="A75" s="27">
        <v>71</v>
      </c>
      <c r="B75" s="13">
        <v>5</v>
      </c>
      <c r="C75" s="13" t="s">
        <v>88</v>
      </c>
      <c r="D75" s="13" t="s">
        <v>66</v>
      </c>
      <c r="E75" s="24" t="s">
        <v>157</v>
      </c>
      <c r="F75" s="55">
        <v>0.66666666666666663</v>
      </c>
      <c r="G75" s="13">
        <v>171.06700000000001</v>
      </c>
      <c r="H75" s="13">
        <v>170.74299999999999</v>
      </c>
      <c r="I75" s="13">
        <v>2</v>
      </c>
      <c r="J75" s="53">
        <f t="shared" ref="J75" si="79">ROUNDDOWN(G75+(I75/100),3)</f>
        <v>171.08699999999999</v>
      </c>
      <c r="K75" s="13">
        <f t="shared" ref="K75" si="80">ROUNDDOWN(H75-(I75/100),3)</f>
        <v>170.72300000000001</v>
      </c>
      <c r="L75" s="13">
        <f t="shared" si="46"/>
        <v>0.36299999999999999</v>
      </c>
      <c r="M75" s="13">
        <f>ROUNDDOWN(L75*1,3)</f>
        <v>0.36299999999999999</v>
      </c>
      <c r="N75" s="53">
        <f>ROUNDDOWN(J75+M75,3)</f>
        <v>171.45</v>
      </c>
      <c r="O75" s="13" t="s">
        <v>84</v>
      </c>
      <c r="Q75" s="13">
        <f t="shared" si="78"/>
        <v>36.299999999999997</v>
      </c>
      <c r="R75" s="13">
        <f t="shared" si="65"/>
        <v>8.1999999999999993</v>
      </c>
      <c r="S75" s="30" t="str">
        <f t="shared" si="66"/>
        <v/>
      </c>
      <c r="T75" s="30">
        <f t="shared" si="67"/>
        <v>29766</v>
      </c>
      <c r="U75" s="32">
        <f t="shared" si="61"/>
        <v>-29766</v>
      </c>
      <c r="V75" s="34">
        <f t="shared" si="77"/>
        <v>1830986</v>
      </c>
      <c r="W75" s="13">
        <f t="shared" si="68"/>
        <v>82000</v>
      </c>
      <c r="X75" s="13">
        <f t="shared" si="69"/>
        <v>0</v>
      </c>
      <c r="AH75" s="13">
        <f t="shared" si="62"/>
        <v>1</v>
      </c>
      <c r="AI75" s="13">
        <f t="shared" si="63"/>
        <v>0</v>
      </c>
      <c r="AJ75" s="13">
        <f t="shared" si="70"/>
        <v>0</v>
      </c>
      <c r="AK75" s="13">
        <f t="shared" si="71"/>
        <v>1</v>
      </c>
      <c r="AL75" s="13">
        <f t="shared" si="72"/>
        <v>0</v>
      </c>
    </row>
    <row r="76" spans="1:38" ht="20.100000000000001" customHeight="1">
      <c r="A76" s="27">
        <v>72</v>
      </c>
      <c r="B76" s="13">
        <v>1</v>
      </c>
      <c r="C76" s="13" t="s">
        <v>88</v>
      </c>
      <c r="D76" s="13" t="s">
        <v>65</v>
      </c>
      <c r="E76" s="24" t="s">
        <v>158</v>
      </c>
      <c r="F76" s="55">
        <v>0.5</v>
      </c>
      <c r="G76" s="13">
        <v>172.08099999999999</v>
      </c>
      <c r="H76" s="13">
        <v>172.45400000000001</v>
      </c>
      <c r="I76" s="13">
        <v>2</v>
      </c>
      <c r="J76" s="13">
        <f t="shared" ref="J76:J77" si="81">ROUNDDOWN(G76-(I76/100),3)</f>
        <v>172.06100000000001</v>
      </c>
      <c r="K76" s="13">
        <f t="shared" ref="K76:K77" si="82">ROUNDDOWN(H76+(I76/100),3)</f>
        <v>172.47399999999999</v>
      </c>
      <c r="L76" s="13">
        <f t="shared" si="46"/>
        <v>0.41199999999999998</v>
      </c>
      <c r="M76" s="13">
        <f>ROUNDDOWN(L76*1,3)</f>
        <v>0.41199999999999998</v>
      </c>
      <c r="N76" s="13">
        <f>ROUNDDOWN(J76-M76,3)</f>
        <v>171.649</v>
      </c>
      <c r="O76" s="13" t="s">
        <v>43</v>
      </c>
      <c r="P76" s="13">
        <f t="shared" si="64"/>
        <v>41.2</v>
      </c>
      <c r="R76" s="13">
        <f t="shared" si="65"/>
        <v>7.2</v>
      </c>
      <c r="S76" s="30">
        <f t="shared" si="66"/>
        <v>29664</v>
      </c>
      <c r="T76" s="30" t="str">
        <f t="shared" si="67"/>
        <v/>
      </c>
      <c r="U76" s="32">
        <f t="shared" si="61"/>
        <v>29664</v>
      </c>
      <c r="V76" s="34">
        <f t="shared" si="77"/>
        <v>1860650</v>
      </c>
      <c r="W76" s="13">
        <f t="shared" si="68"/>
        <v>72000</v>
      </c>
      <c r="X76" s="13">
        <f t="shared" si="69"/>
        <v>1</v>
      </c>
      <c r="AH76" s="13">
        <f t="shared" si="62"/>
        <v>0</v>
      </c>
      <c r="AI76" s="13">
        <f t="shared" si="63"/>
        <v>1</v>
      </c>
      <c r="AJ76" s="13">
        <f t="shared" si="70"/>
        <v>1</v>
      </c>
      <c r="AK76" s="13">
        <f t="shared" si="71"/>
        <v>0</v>
      </c>
      <c r="AL76" s="13">
        <f t="shared" si="72"/>
        <v>0</v>
      </c>
    </row>
    <row r="77" spans="1:38" ht="20.100000000000001" customHeight="1">
      <c r="A77" s="27">
        <v>73</v>
      </c>
      <c r="B77" s="13">
        <v>1</v>
      </c>
      <c r="C77" s="13" t="s">
        <v>88</v>
      </c>
      <c r="D77" s="46" t="s">
        <v>65</v>
      </c>
      <c r="E77" s="24" t="s">
        <v>159</v>
      </c>
      <c r="F77" s="55">
        <v>0.66666666666666663</v>
      </c>
      <c r="G77" s="13">
        <v>171.46899999999999</v>
      </c>
      <c r="H77" s="13">
        <v>172.48400000000001</v>
      </c>
      <c r="I77" s="13">
        <v>2</v>
      </c>
      <c r="J77" s="13">
        <f t="shared" si="81"/>
        <v>171.44900000000001</v>
      </c>
      <c r="K77" s="13">
        <f t="shared" si="82"/>
        <v>172.50399999999999</v>
      </c>
      <c r="L77" s="13">
        <f t="shared" si="46"/>
        <v>1.054</v>
      </c>
      <c r="M77" s="13">
        <f>ROUNDDOWN(L77*1,3)</f>
        <v>1.054</v>
      </c>
      <c r="N77" s="13">
        <f>ROUNDDOWN(J77-M77,3)</f>
        <v>170.39500000000001</v>
      </c>
      <c r="O77" s="13" t="s">
        <v>85</v>
      </c>
      <c r="R77" s="13">
        <f t="shared" si="65"/>
        <v>2.8</v>
      </c>
      <c r="S77" s="30" t="str">
        <f t="shared" si="66"/>
        <v/>
      </c>
      <c r="T77" s="30" t="str">
        <f t="shared" si="67"/>
        <v/>
      </c>
      <c r="U77" s="32">
        <v>0</v>
      </c>
      <c r="V77" s="34">
        <f t="shared" si="77"/>
        <v>1860650</v>
      </c>
      <c r="W77" s="13">
        <f t="shared" si="68"/>
        <v>28000</v>
      </c>
      <c r="X77" s="13">
        <f t="shared" si="69"/>
        <v>0</v>
      </c>
      <c r="AH77" s="13">
        <f t="shared" si="62"/>
        <v>0</v>
      </c>
      <c r="AI77" s="13">
        <f t="shared" si="63"/>
        <v>1</v>
      </c>
      <c r="AJ77" s="13">
        <f t="shared" si="70"/>
        <v>0</v>
      </c>
      <c r="AK77" s="13">
        <f t="shared" si="71"/>
        <v>0</v>
      </c>
      <c r="AL77" s="13">
        <f t="shared" si="72"/>
        <v>1</v>
      </c>
    </row>
    <row r="78" spans="1:38" ht="20.100000000000001" customHeight="1">
      <c r="A78" s="27">
        <v>74</v>
      </c>
      <c r="B78" s="13">
        <v>1</v>
      </c>
      <c r="C78" s="13" t="s">
        <v>88</v>
      </c>
      <c r="D78" s="46" t="s">
        <v>185</v>
      </c>
      <c r="E78" s="24" t="s">
        <v>160</v>
      </c>
      <c r="F78" s="55">
        <v>0.83333333333333337</v>
      </c>
      <c r="G78" s="13">
        <v>172.99700000000001</v>
      </c>
      <c r="H78" s="13">
        <v>172.61799999999999</v>
      </c>
      <c r="I78" s="13">
        <v>2</v>
      </c>
      <c r="J78" s="53">
        <f t="shared" ref="J78" si="83">ROUNDDOWN(G78+(I78/100),3)</f>
        <v>173.017</v>
      </c>
      <c r="K78" s="13">
        <f t="shared" ref="K78" si="84">ROUNDDOWN(H78-(I78/100),3)</f>
        <v>172.59800000000001</v>
      </c>
      <c r="L78" s="13">
        <f t="shared" si="46"/>
        <v>0.41799999999999998</v>
      </c>
      <c r="M78" s="13">
        <f>ROUNDDOWN(L78*1,3)</f>
        <v>0.41799999999999998</v>
      </c>
      <c r="N78" s="53">
        <f>ROUNDDOWN(J78+M78,3)</f>
        <v>173.435</v>
      </c>
      <c r="O78" s="13" t="s">
        <v>43</v>
      </c>
      <c r="P78" s="13">
        <f t="shared" si="64"/>
        <v>41.8</v>
      </c>
      <c r="R78" s="13">
        <f t="shared" si="65"/>
        <v>7.1</v>
      </c>
      <c r="S78" s="30">
        <f t="shared" si="66"/>
        <v>29678</v>
      </c>
      <c r="T78" s="30" t="str">
        <f t="shared" si="67"/>
        <v/>
      </c>
      <c r="U78" s="32">
        <f t="shared" si="61"/>
        <v>29678</v>
      </c>
      <c r="V78" s="34">
        <f t="shared" si="77"/>
        <v>1890328</v>
      </c>
      <c r="W78" s="13">
        <f t="shared" si="68"/>
        <v>71000</v>
      </c>
      <c r="X78" s="13">
        <f t="shared" si="69"/>
        <v>1</v>
      </c>
      <c r="AH78" s="13">
        <f t="shared" si="62"/>
        <v>1</v>
      </c>
      <c r="AI78" s="13">
        <f t="shared" si="63"/>
        <v>0</v>
      </c>
      <c r="AJ78" s="13">
        <f t="shared" si="70"/>
        <v>1</v>
      </c>
      <c r="AK78" s="13">
        <f t="shared" si="71"/>
        <v>0</v>
      </c>
      <c r="AL78" s="13">
        <f t="shared" si="72"/>
        <v>0</v>
      </c>
    </row>
    <row r="79" spans="1:38" ht="20.100000000000001" customHeight="1">
      <c r="A79" s="27">
        <v>75</v>
      </c>
      <c r="B79" s="13">
        <v>1</v>
      </c>
      <c r="C79" s="13" t="s">
        <v>88</v>
      </c>
      <c r="D79" s="46" t="s">
        <v>186</v>
      </c>
      <c r="E79" s="24" t="s">
        <v>161</v>
      </c>
      <c r="F79" s="55">
        <v>0.33333333333333331</v>
      </c>
      <c r="G79" s="13">
        <v>173.22800000000001</v>
      </c>
      <c r="H79" s="13">
        <v>173.84100000000001</v>
      </c>
      <c r="I79" s="13">
        <v>2</v>
      </c>
      <c r="J79" s="13">
        <f t="shared" ref="J79" si="85">ROUNDDOWN(G79-(I79/100),3)</f>
        <v>173.208</v>
      </c>
      <c r="K79" s="13">
        <f t="shared" ref="K79" si="86">ROUNDDOWN(H79+(I79/100),3)</f>
        <v>173.86099999999999</v>
      </c>
      <c r="L79" s="13">
        <f t="shared" si="46"/>
        <v>0.65200000000000002</v>
      </c>
      <c r="M79" s="13">
        <f>ROUNDDOWN(L79*1,3)</f>
        <v>0.65200000000000002</v>
      </c>
      <c r="N79" s="13">
        <f>ROUNDDOWN(J79-M79,3)</f>
        <v>172.55600000000001</v>
      </c>
      <c r="O79" s="13" t="s">
        <v>43</v>
      </c>
      <c r="P79" s="13">
        <f t="shared" si="64"/>
        <v>65.2</v>
      </c>
      <c r="R79" s="13">
        <f t="shared" si="65"/>
        <v>4.5999999999999996</v>
      </c>
      <c r="S79" s="30">
        <f t="shared" si="66"/>
        <v>29992</v>
      </c>
      <c r="T79" s="30" t="str">
        <f t="shared" si="67"/>
        <v/>
      </c>
      <c r="U79" s="32">
        <f t="shared" si="61"/>
        <v>29992</v>
      </c>
      <c r="V79" s="34">
        <f t="shared" si="77"/>
        <v>1920320</v>
      </c>
      <c r="W79" s="13">
        <f t="shared" si="68"/>
        <v>46000</v>
      </c>
      <c r="X79" s="13">
        <f t="shared" si="69"/>
        <v>1</v>
      </c>
      <c r="AH79" s="13">
        <f t="shared" si="62"/>
        <v>0</v>
      </c>
      <c r="AI79" s="13">
        <f t="shared" si="63"/>
        <v>1</v>
      </c>
      <c r="AJ79" s="13">
        <f t="shared" si="70"/>
        <v>1</v>
      </c>
      <c r="AK79" s="13">
        <f t="shared" si="71"/>
        <v>0</v>
      </c>
      <c r="AL79" s="13">
        <f t="shared" si="72"/>
        <v>0</v>
      </c>
    </row>
    <row r="80" spans="1:38" ht="20.100000000000001" customHeight="1">
      <c r="A80" s="27">
        <v>76</v>
      </c>
      <c r="B80" s="13">
        <v>5</v>
      </c>
      <c r="C80" s="13" t="s">
        <v>88</v>
      </c>
      <c r="D80" s="46" t="s">
        <v>66</v>
      </c>
      <c r="E80" s="24" t="s">
        <v>162</v>
      </c>
      <c r="F80" s="55">
        <v>0.5</v>
      </c>
      <c r="G80" s="13">
        <v>173.053</v>
      </c>
      <c r="H80" s="13">
        <v>172.69800000000001</v>
      </c>
      <c r="I80" s="13">
        <v>2</v>
      </c>
      <c r="J80" s="53">
        <f t="shared" ref="J80:J82" si="87">ROUNDDOWN(G80+(I80/100),3)</f>
        <v>173.07300000000001</v>
      </c>
      <c r="K80" s="13">
        <f t="shared" ref="K80:K82" si="88">ROUNDDOWN(H80-(I80/100),3)</f>
        <v>172.678</v>
      </c>
      <c r="L80" s="13">
        <f t="shared" si="46"/>
        <v>0.39500000000000002</v>
      </c>
      <c r="M80" s="13">
        <f>ROUNDDOWN(L80*1,3)</f>
        <v>0.39500000000000002</v>
      </c>
      <c r="N80" s="53">
        <f>ROUNDDOWN(J80+M80,3)</f>
        <v>173.46799999999999</v>
      </c>
      <c r="O80" s="13" t="s">
        <v>85</v>
      </c>
      <c r="R80" s="13">
        <f t="shared" si="65"/>
        <v>7.5</v>
      </c>
      <c r="S80" s="30" t="str">
        <f t="shared" si="66"/>
        <v/>
      </c>
      <c r="T80" s="30" t="str">
        <f t="shared" si="67"/>
        <v/>
      </c>
      <c r="U80" s="32">
        <v>0</v>
      </c>
      <c r="V80" s="34">
        <f t="shared" si="77"/>
        <v>1920320</v>
      </c>
      <c r="W80" s="13">
        <f t="shared" si="68"/>
        <v>75000</v>
      </c>
      <c r="X80" s="13">
        <f t="shared" si="69"/>
        <v>0</v>
      </c>
      <c r="AH80" s="13">
        <f t="shared" si="62"/>
        <v>1</v>
      </c>
      <c r="AI80" s="13">
        <f t="shared" si="63"/>
        <v>0</v>
      </c>
      <c r="AJ80" s="13">
        <f t="shared" si="70"/>
        <v>0</v>
      </c>
      <c r="AK80" s="13">
        <f t="shared" si="71"/>
        <v>0</v>
      </c>
      <c r="AL80" s="13">
        <f t="shared" si="72"/>
        <v>1</v>
      </c>
    </row>
    <row r="81" spans="1:38" ht="20.100000000000001" customHeight="1">
      <c r="A81" s="27">
        <v>77</v>
      </c>
      <c r="B81" s="13">
        <v>1</v>
      </c>
      <c r="C81" s="13" t="s">
        <v>88</v>
      </c>
      <c r="D81" s="46" t="s">
        <v>66</v>
      </c>
      <c r="E81" s="24" t="s">
        <v>163</v>
      </c>
      <c r="F81" s="55">
        <v>0.16666666666666666</v>
      </c>
      <c r="G81" s="13">
        <v>173.381</v>
      </c>
      <c r="H81" s="13">
        <v>172.87299999999999</v>
      </c>
      <c r="I81" s="13">
        <v>2</v>
      </c>
      <c r="J81" s="53">
        <f t="shared" si="87"/>
        <v>173.40100000000001</v>
      </c>
      <c r="K81" s="13">
        <f t="shared" si="88"/>
        <v>172.85300000000001</v>
      </c>
      <c r="L81" s="13">
        <f t="shared" si="46"/>
        <v>0.54800000000000004</v>
      </c>
      <c r="M81" s="13">
        <f>ROUNDDOWN(L81*1,3)</f>
        <v>0.54800000000000004</v>
      </c>
      <c r="N81" s="53">
        <f>ROUNDDOWN(J81+M81,3)</f>
        <v>173.94900000000001</v>
      </c>
      <c r="O81" s="13" t="s">
        <v>84</v>
      </c>
      <c r="Q81" s="13">
        <f t="shared" si="78"/>
        <v>54.8</v>
      </c>
      <c r="R81" s="13">
        <f t="shared" si="65"/>
        <v>5.4</v>
      </c>
      <c r="S81" s="30" t="str">
        <f t="shared" si="66"/>
        <v/>
      </c>
      <c r="T81" s="30">
        <f t="shared" si="67"/>
        <v>29592</v>
      </c>
      <c r="U81" s="32">
        <f t="shared" si="61"/>
        <v>-29592</v>
      </c>
      <c r="V81" s="34">
        <f t="shared" si="77"/>
        <v>1890728</v>
      </c>
      <c r="W81" s="13">
        <f t="shared" si="68"/>
        <v>54000</v>
      </c>
      <c r="X81" s="13">
        <f t="shared" si="69"/>
        <v>0</v>
      </c>
      <c r="AH81" s="13">
        <f t="shared" si="62"/>
        <v>1</v>
      </c>
      <c r="AI81" s="13">
        <f t="shared" si="63"/>
        <v>0</v>
      </c>
      <c r="AJ81" s="13">
        <f t="shared" si="70"/>
        <v>0</v>
      </c>
      <c r="AK81" s="13">
        <f t="shared" si="71"/>
        <v>1</v>
      </c>
      <c r="AL81" s="13">
        <f t="shared" si="72"/>
        <v>0</v>
      </c>
    </row>
    <row r="82" spans="1:38" ht="20.100000000000001" customHeight="1">
      <c r="A82" s="27">
        <v>78</v>
      </c>
      <c r="B82" s="13">
        <v>5</v>
      </c>
      <c r="C82" s="13" t="s">
        <v>88</v>
      </c>
      <c r="D82" s="46" t="s">
        <v>66</v>
      </c>
      <c r="E82" s="24" t="s">
        <v>164</v>
      </c>
      <c r="F82" s="55">
        <v>0.33333333333333331</v>
      </c>
      <c r="G82" s="13">
        <v>172.69399999999999</v>
      </c>
      <c r="H82" s="13">
        <v>172.36699999999999</v>
      </c>
      <c r="I82" s="13">
        <v>2</v>
      </c>
      <c r="J82" s="53">
        <f t="shared" si="87"/>
        <v>172.714</v>
      </c>
      <c r="K82" s="13">
        <f t="shared" si="88"/>
        <v>172.34700000000001</v>
      </c>
      <c r="L82" s="13">
        <f t="shared" si="46"/>
        <v>0.36599999999999999</v>
      </c>
      <c r="M82" s="13">
        <f>ROUNDDOWN(L82*1,3)</f>
        <v>0.36599999999999999</v>
      </c>
      <c r="N82" s="53">
        <f>ROUNDDOWN(J82+M82,3)</f>
        <v>173.08</v>
      </c>
      <c r="O82" s="13" t="s">
        <v>43</v>
      </c>
      <c r="P82" s="13">
        <f t="shared" si="64"/>
        <v>36.6</v>
      </c>
      <c r="R82" s="13">
        <f t="shared" si="65"/>
        <v>8.1</v>
      </c>
      <c r="S82" s="30">
        <f t="shared" si="66"/>
        <v>29646</v>
      </c>
      <c r="T82" s="30" t="str">
        <f t="shared" si="67"/>
        <v/>
      </c>
      <c r="U82" s="32">
        <f t="shared" si="61"/>
        <v>29646</v>
      </c>
      <c r="V82" s="34">
        <f t="shared" si="77"/>
        <v>1920374</v>
      </c>
      <c r="W82" s="13">
        <f t="shared" si="68"/>
        <v>81000</v>
      </c>
      <c r="X82" s="13">
        <f t="shared" si="69"/>
        <v>1</v>
      </c>
      <c r="AH82" s="13">
        <f t="shared" si="62"/>
        <v>1</v>
      </c>
      <c r="AI82" s="13">
        <f t="shared" si="63"/>
        <v>0</v>
      </c>
      <c r="AJ82" s="13">
        <f t="shared" si="70"/>
        <v>1</v>
      </c>
      <c r="AK82" s="13">
        <f t="shared" si="71"/>
        <v>0</v>
      </c>
      <c r="AL82" s="13">
        <f t="shared" si="72"/>
        <v>0</v>
      </c>
    </row>
    <row r="83" spans="1:38" ht="20.100000000000001" customHeight="1">
      <c r="A83" s="27">
        <v>79</v>
      </c>
      <c r="B83" s="13">
        <v>1</v>
      </c>
      <c r="C83" s="13" t="s">
        <v>88</v>
      </c>
      <c r="D83" s="46" t="s">
        <v>65</v>
      </c>
      <c r="E83" s="24" t="s">
        <v>165</v>
      </c>
      <c r="F83" s="55">
        <v>0.66666666666666663</v>
      </c>
      <c r="G83" s="13">
        <v>172.45099999999999</v>
      </c>
      <c r="H83" s="13">
        <v>172.726</v>
      </c>
      <c r="I83" s="13">
        <v>2</v>
      </c>
      <c r="J83" s="13">
        <f t="shared" ref="J83" si="89">ROUNDDOWN(G83-(I83/100),3)</f>
        <v>172.43100000000001</v>
      </c>
      <c r="K83" s="13">
        <f t="shared" ref="K83" si="90">ROUNDDOWN(H83+(I83/100),3)</f>
        <v>172.74600000000001</v>
      </c>
      <c r="L83" s="13">
        <f t="shared" si="46"/>
        <v>0.314</v>
      </c>
      <c r="M83" s="13">
        <f>ROUNDDOWN(L83*1,3)</f>
        <v>0.314</v>
      </c>
      <c r="N83" s="13">
        <f>ROUNDDOWN(J83-M83,3)</f>
        <v>172.11699999999999</v>
      </c>
      <c r="O83" s="13" t="s">
        <v>85</v>
      </c>
      <c r="R83" s="13">
        <f t="shared" si="65"/>
        <v>9.5</v>
      </c>
      <c r="S83" s="30" t="str">
        <f t="shared" si="66"/>
        <v/>
      </c>
      <c r="T83" s="30" t="str">
        <f t="shared" si="67"/>
        <v/>
      </c>
      <c r="U83" s="32">
        <v>0</v>
      </c>
      <c r="V83" s="34">
        <f t="shared" si="77"/>
        <v>1920374</v>
      </c>
      <c r="W83" s="13">
        <f t="shared" si="68"/>
        <v>95000</v>
      </c>
      <c r="X83" s="13">
        <f t="shared" si="69"/>
        <v>0</v>
      </c>
      <c r="AH83" s="13">
        <f t="shared" si="62"/>
        <v>0</v>
      </c>
      <c r="AI83" s="13">
        <f t="shared" si="63"/>
        <v>1</v>
      </c>
      <c r="AJ83" s="13">
        <f t="shared" si="70"/>
        <v>0</v>
      </c>
      <c r="AK83" s="13">
        <f t="shared" si="71"/>
        <v>0</v>
      </c>
      <c r="AL83" s="13">
        <f t="shared" si="72"/>
        <v>1</v>
      </c>
    </row>
    <row r="84" spans="1:38" ht="20.100000000000001" customHeight="1">
      <c r="A84" s="27">
        <v>80</v>
      </c>
      <c r="B84" s="13">
        <v>5</v>
      </c>
      <c r="C84" s="13" t="s">
        <v>88</v>
      </c>
      <c r="D84" s="46" t="s">
        <v>66</v>
      </c>
      <c r="E84" s="24" t="s">
        <v>166</v>
      </c>
      <c r="F84" s="55">
        <v>0.33333333333333331</v>
      </c>
      <c r="G84" s="13">
        <v>173.20400000000001</v>
      </c>
      <c r="H84" s="13">
        <v>172.69499999999999</v>
      </c>
      <c r="I84" s="13">
        <v>2</v>
      </c>
      <c r="J84" s="53">
        <f t="shared" ref="J84:J88" si="91">ROUNDDOWN(G84+(I84/100),3)</f>
        <v>173.22399999999999</v>
      </c>
      <c r="K84" s="13">
        <f t="shared" ref="K84:K88" si="92">ROUNDDOWN(H84-(I84/100),3)</f>
        <v>172.67500000000001</v>
      </c>
      <c r="L84" s="13">
        <f t="shared" si="46"/>
        <v>0.54800000000000004</v>
      </c>
      <c r="M84" s="13">
        <f>ROUNDDOWN(L84*1,3)</f>
        <v>0.54800000000000004</v>
      </c>
      <c r="N84" s="53">
        <f>ROUNDDOWN(J84+M84,3)</f>
        <v>173.77199999999999</v>
      </c>
      <c r="O84" s="13" t="s">
        <v>84</v>
      </c>
      <c r="Q84" s="13">
        <f t="shared" si="78"/>
        <v>54.8</v>
      </c>
      <c r="R84" s="13">
        <f t="shared" si="65"/>
        <v>5.4</v>
      </c>
      <c r="S84" s="30" t="str">
        <f t="shared" si="66"/>
        <v/>
      </c>
      <c r="T84" s="30">
        <f t="shared" si="67"/>
        <v>29592</v>
      </c>
      <c r="U84" s="32">
        <f t="shared" si="61"/>
        <v>-29592</v>
      </c>
      <c r="V84" s="34">
        <f t="shared" si="77"/>
        <v>1890782</v>
      </c>
      <c r="W84" s="13">
        <f t="shared" si="68"/>
        <v>54000</v>
      </c>
      <c r="X84" s="13">
        <f t="shared" si="69"/>
        <v>0</v>
      </c>
      <c r="AH84" s="13">
        <f t="shared" si="62"/>
        <v>1</v>
      </c>
      <c r="AI84" s="13">
        <f t="shared" si="63"/>
        <v>0</v>
      </c>
      <c r="AJ84" s="13">
        <f t="shared" si="70"/>
        <v>0</v>
      </c>
      <c r="AK84" s="13">
        <f t="shared" si="71"/>
        <v>1</v>
      </c>
      <c r="AL84" s="13">
        <f t="shared" si="72"/>
        <v>0</v>
      </c>
    </row>
    <row r="85" spans="1:38" ht="20.100000000000001" customHeight="1">
      <c r="A85" s="27">
        <v>81</v>
      </c>
      <c r="B85" s="13">
        <v>1</v>
      </c>
      <c r="C85" s="13" t="s">
        <v>88</v>
      </c>
      <c r="D85" s="13" t="s">
        <v>66</v>
      </c>
      <c r="E85" s="14" t="s">
        <v>167</v>
      </c>
      <c r="F85" s="55">
        <v>0.5</v>
      </c>
      <c r="G85" s="13">
        <v>173.565</v>
      </c>
      <c r="H85" s="13">
        <v>173.166</v>
      </c>
      <c r="I85" s="13">
        <v>2</v>
      </c>
      <c r="J85" s="53">
        <f t="shared" si="91"/>
        <v>173.58500000000001</v>
      </c>
      <c r="K85" s="13">
        <f t="shared" si="92"/>
        <v>173.14599999999999</v>
      </c>
      <c r="L85" s="13">
        <f t="shared" si="46"/>
        <v>0.439</v>
      </c>
      <c r="M85" s="13">
        <f>ROUNDDOWN(L85*1,3)</f>
        <v>0.439</v>
      </c>
      <c r="N85" s="53">
        <f>ROUNDDOWN(J85+M85,3)</f>
        <v>174.024</v>
      </c>
      <c r="O85" s="13" t="s">
        <v>43</v>
      </c>
      <c r="P85" s="13">
        <f t="shared" si="64"/>
        <v>43.9</v>
      </c>
      <c r="R85" s="13">
        <f t="shared" si="65"/>
        <v>6.8</v>
      </c>
      <c r="S85" s="30">
        <f t="shared" si="66"/>
        <v>29852</v>
      </c>
      <c r="T85" s="30" t="str">
        <f t="shared" si="67"/>
        <v/>
      </c>
      <c r="U85" s="32">
        <f t="shared" si="61"/>
        <v>29852</v>
      </c>
      <c r="V85" s="34">
        <f t="shared" si="77"/>
        <v>1920634</v>
      </c>
      <c r="W85" s="13">
        <f t="shared" si="68"/>
        <v>68000</v>
      </c>
      <c r="X85" s="13">
        <f t="shared" si="69"/>
        <v>1</v>
      </c>
      <c r="AH85" s="13">
        <f t="shared" si="62"/>
        <v>1</v>
      </c>
      <c r="AI85" s="13">
        <f t="shared" si="63"/>
        <v>0</v>
      </c>
      <c r="AJ85" s="13">
        <f t="shared" si="70"/>
        <v>1</v>
      </c>
      <c r="AK85" s="13">
        <f t="shared" si="71"/>
        <v>0</v>
      </c>
      <c r="AL85" s="13">
        <f t="shared" si="72"/>
        <v>0</v>
      </c>
    </row>
    <row r="86" spans="1:38" ht="20.100000000000001" customHeight="1">
      <c r="A86" s="27">
        <v>82</v>
      </c>
      <c r="B86" s="13">
        <v>1</v>
      </c>
      <c r="C86" s="13" t="s">
        <v>89</v>
      </c>
      <c r="D86" s="13" t="s">
        <v>66</v>
      </c>
      <c r="E86" s="14" t="s">
        <v>168</v>
      </c>
      <c r="F86" s="55">
        <v>0.83333333333333337</v>
      </c>
      <c r="G86" s="13">
        <v>173.30099999999999</v>
      </c>
      <c r="H86" s="13">
        <v>172.75200000000001</v>
      </c>
      <c r="I86" s="13">
        <v>2</v>
      </c>
      <c r="J86" s="53">
        <f t="shared" si="91"/>
        <v>173.321</v>
      </c>
      <c r="K86" s="13">
        <f t="shared" si="92"/>
        <v>172.732</v>
      </c>
      <c r="L86" s="13">
        <f t="shared" si="46"/>
        <v>0.58799999999999997</v>
      </c>
      <c r="M86" s="13">
        <f>ROUNDDOWN(L86*1,3)</f>
        <v>0.58799999999999997</v>
      </c>
      <c r="N86" s="53">
        <f>ROUNDDOWN(J86+M86,3)</f>
        <v>173.90899999999999</v>
      </c>
      <c r="O86" s="13" t="s">
        <v>43</v>
      </c>
      <c r="P86" s="13">
        <f t="shared" si="64"/>
        <v>58.8</v>
      </c>
      <c r="R86" s="13">
        <f t="shared" si="65"/>
        <v>5.0999999999999996</v>
      </c>
      <c r="S86" s="30">
        <f t="shared" si="66"/>
        <v>29988</v>
      </c>
      <c r="T86" s="30" t="str">
        <f t="shared" si="67"/>
        <v/>
      </c>
      <c r="U86" s="32">
        <f t="shared" si="61"/>
        <v>29988</v>
      </c>
      <c r="V86" s="34">
        <f t="shared" si="77"/>
        <v>1950622</v>
      </c>
      <c r="W86" s="13">
        <f t="shared" si="68"/>
        <v>51000</v>
      </c>
      <c r="X86" s="13">
        <f t="shared" si="69"/>
        <v>1</v>
      </c>
      <c r="AH86" s="13">
        <f t="shared" si="62"/>
        <v>1</v>
      </c>
      <c r="AI86" s="13">
        <f t="shared" si="63"/>
        <v>0</v>
      </c>
      <c r="AJ86" s="13">
        <f t="shared" si="70"/>
        <v>1</v>
      </c>
      <c r="AK86" s="13">
        <f t="shared" si="71"/>
        <v>0</v>
      </c>
      <c r="AL86" s="13">
        <f t="shared" si="72"/>
        <v>0</v>
      </c>
    </row>
    <row r="87" spans="1:38" ht="20.100000000000001" customHeight="1">
      <c r="A87" s="27">
        <v>83</v>
      </c>
      <c r="B87" s="13">
        <v>1</v>
      </c>
      <c r="C87" s="13" t="s">
        <v>89</v>
      </c>
      <c r="D87" s="13" t="s">
        <v>66</v>
      </c>
      <c r="E87" s="14" t="s">
        <v>168</v>
      </c>
      <c r="F87" s="55">
        <v>0.66666666666666663</v>
      </c>
      <c r="G87" s="13">
        <v>173.21600000000001</v>
      </c>
      <c r="H87" s="13">
        <v>172.893</v>
      </c>
      <c r="I87" s="13">
        <v>2</v>
      </c>
      <c r="J87" s="53">
        <f t="shared" si="91"/>
        <v>173.23599999999999</v>
      </c>
      <c r="K87" s="13">
        <f t="shared" si="92"/>
        <v>172.87299999999999</v>
      </c>
      <c r="L87" s="13">
        <f t="shared" si="46"/>
        <v>0.36299999999999999</v>
      </c>
      <c r="M87" s="13">
        <f>ROUNDDOWN(L87*1,3)</f>
        <v>0.36299999999999999</v>
      </c>
      <c r="N87" s="53">
        <f>ROUNDDOWN(J87+M87,3)</f>
        <v>173.59899999999999</v>
      </c>
      <c r="O87" s="13" t="s">
        <v>84</v>
      </c>
      <c r="Q87" s="13">
        <f t="shared" si="78"/>
        <v>36.299999999999997</v>
      </c>
      <c r="R87" s="13">
        <f t="shared" si="65"/>
        <v>8.1999999999999993</v>
      </c>
      <c r="S87" s="30" t="str">
        <f t="shared" si="66"/>
        <v/>
      </c>
      <c r="T87" s="30">
        <f t="shared" si="67"/>
        <v>29766</v>
      </c>
      <c r="U87" s="32">
        <f t="shared" si="61"/>
        <v>-29766</v>
      </c>
      <c r="V87" s="34">
        <f t="shared" si="77"/>
        <v>1920856</v>
      </c>
      <c r="W87" s="13">
        <f t="shared" si="68"/>
        <v>82000</v>
      </c>
      <c r="X87" s="13">
        <f t="shared" si="69"/>
        <v>0</v>
      </c>
      <c r="AH87" s="13">
        <f t="shared" si="62"/>
        <v>1</v>
      </c>
      <c r="AI87" s="13">
        <f t="shared" si="63"/>
        <v>0</v>
      </c>
      <c r="AJ87" s="13">
        <f t="shared" si="70"/>
        <v>0</v>
      </c>
      <c r="AK87" s="13">
        <f t="shared" si="71"/>
        <v>1</v>
      </c>
      <c r="AL87" s="13">
        <f t="shared" si="72"/>
        <v>0</v>
      </c>
    </row>
    <row r="88" spans="1:38" ht="20.100000000000001" customHeight="1">
      <c r="A88" s="27">
        <v>84</v>
      </c>
      <c r="B88" s="13">
        <v>1</v>
      </c>
      <c r="C88" s="13" t="s">
        <v>88</v>
      </c>
      <c r="D88" s="13" t="s">
        <v>66</v>
      </c>
      <c r="E88" s="14" t="s">
        <v>168</v>
      </c>
      <c r="F88" s="55">
        <v>0.16666666666666666</v>
      </c>
      <c r="G88" s="13">
        <v>173.488</v>
      </c>
      <c r="H88" s="13">
        <v>173.24299999999999</v>
      </c>
      <c r="I88" s="13">
        <v>2</v>
      </c>
      <c r="J88" s="53">
        <f t="shared" si="91"/>
        <v>173.50800000000001</v>
      </c>
      <c r="K88" s="13">
        <f t="shared" si="92"/>
        <v>173.22300000000001</v>
      </c>
      <c r="L88" s="13">
        <f t="shared" si="46"/>
        <v>0.28399999999999997</v>
      </c>
      <c r="M88" s="13">
        <f>ROUNDDOWN(L88*1,3)</f>
        <v>0.28399999999999997</v>
      </c>
      <c r="N88" s="53">
        <f>ROUNDDOWN(J88+M88,3)</f>
        <v>173.792</v>
      </c>
      <c r="O88" s="13" t="s">
        <v>84</v>
      </c>
      <c r="Q88" s="13">
        <f t="shared" si="78"/>
        <v>28.4</v>
      </c>
      <c r="R88" s="13">
        <f t="shared" si="65"/>
        <v>10.5</v>
      </c>
      <c r="S88" s="30" t="str">
        <f t="shared" si="66"/>
        <v/>
      </c>
      <c r="T88" s="30">
        <f t="shared" si="67"/>
        <v>29820</v>
      </c>
      <c r="U88" s="32">
        <f t="shared" si="61"/>
        <v>-29820</v>
      </c>
      <c r="V88" s="34">
        <f t="shared" si="77"/>
        <v>1891036</v>
      </c>
      <c r="W88" s="13">
        <f t="shared" si="68"/>
        <v>105000</v>
      </c>
      <c r="X88" s="13">
        <f t="shared" si="69"/>
        <v>0</v>
      </c>
      <c r="AH88" s="13">
        <f t="shared" si="62"/>
        <v>1</v>
      </c>
      <c r="AI88" s="13">
        <f t="shared" si="63"/>
        <v>0</v>
      </c>
      <c r="AJ88" s="13">
        <f t="shared" si="70"/>
        <v>0</v>
      </c>
      <c r="AK88" s="13">
        <f t="shared" si="71"/>
        <v>1</v>
      </c>
      <c r="AL88" s="13">
        <f t="shared" si="72"/>
        <v>0</v>
      </c>
    </row>
    <row r="89" spans="1:38" ht="20.100000000000001" customHeight="1">
      <c r="A89" s="27">
        <v>85</v>
      </c>
      <c r="B89" s="13">
        <v>1</v>
      </c>
      <c r="C89" s="13" t="s">
        <v>89</v>
      </c>
      <c r="D89" s="13" t="s">
        <v>65</v>
      </c>
      <c r="E89" s="14" t="s">
        <v>169</v>
      </c>
      <c r="F89" s="55">
        <v>0</v>
      </c>
      <c r="G89" s="13">
        <v>172.12700000000001</v>
      </c>
      <c r="H89" s="13">
        <v>172.33699999999999</v>
      </c>
      <c r="I89" s="13">
        <v>2</v>
      </c>
      <c r="J89" s="13">
        <f t="shared" ref="J89" si="93">ROUNDDOWN(G89-(I89/100),3)</f>
        <v>172.107</v>
      </c>
      <c r="K89" s="13">
        <f t="shared" ref="K89" si="94">ROUNDDOWN(H89+(I89/100),3)</f>
        <v>172.357</v>
      </c>
      <c r="L89" s="13">
        <f t="shared" si="46"/>
        <v>0.25</v>
      </c>
      <c r="M89" s="13">
        <f>ROUNDDOWN(L89*1,3)</f>
        <v>0.25</v>
      </c>
      <c r="N89" s="13">
        <f>ROUNDDOWN(J89-M89,3)</f>
        <v>171.857</v>
      </c>
      <c r="O89" s="13" t="s">
        <v>43</v>
      </c>
      <c r="P89" s="13">
        <f t="shared" si="64"/>
        <v>25</v>
      </c>
      <c r="R89" s="13">
        <f t="shared" si="65"/>
        <v>12</v>
      </c>
      <c r="S89" s="30">
        <f t="shared" si="66"/>
        <v>30000</v>
      </c>
      <c r="T89" s="30" t="str">
        <f t="shared" si="67"/>
        <v/>
      </c>
      <c r="U89" s="32">
        <f t="shared" si="61"/>
        <v>30000</v>
      </c>
      <c r="V89" s="34">
        <f t="shared" si="77"/>
        <v>1921036</v>
      </c>
      <c r="W89" s="13">
        <f t="shared" si="68"/>
        <v>120000</v>
      </c>
      <c r="X89" s="13">
        <f t="shared" si="69"/>
        <v>1</v>
      </c>
      <c r="AH89" s="13">
        <f t="shared" si="62"/>
        <v>0</v>
      </c>
      <c r="AI89" s="13">
        <f t="shared" si="63"/>
        <v>1</v>
      </c>
      <c r="AJ89" s="13">
        <f t="shared" si="70"/>
        <v>1</v>
      </c>
      <c r="AK89" s="13">
        <f t="shared" si="71"/>
        <v>0</v>
      </c>
      <c r="AL89" s="13">
        <f t="shared" si="72"/>
        <v>0</v>
      </c>
    </row>
    <row r="90" spans="1:38" ht="20.100000000000001" customHeight="1">
      <c r="A90" s="27">
        <v>86</v>
      </c>
      <c r="B90" s="13">
        <v>1</v>
      </c>
      <c r="C90" s="13" t="s">
        <v>88</v>
      </c>
      <c r="D90" s="13" t="s">
        <v>66</v>
      </c>
      <c r="E90" s="14" t="s">
        <v>170</v>
      </c>
      <c r="F90" s="55">
        <v>0.66666666666666663</v>
      </c>
      <c r="G90" s="13">
        <v>172.30799999999999</v>
      </c>
      <c r="H90" s="13">
        <v>171.82400000000001</v>
      </c>
      <c r="I90" s="13">
        <v>2</v>
      </c>
      <c r="J90" s="53">
        <f t="shared" ref="J90:J95" si="95">ROUNDDOWN(G90+(I90/100),3)</f>
        <v>172.328</v>
      </c>
      <c r="K90" s="13">
        <f t="shared" ref="K90:K95" si="96">ROUNDDOWN(H90-(I90/100),3)</f>
        <v>171.804</v>
      </c>
      <c r="L90" s="13">
        <f t="shared" si="46"/>
        <v>0.52400000000000002</v>
      </c>
      <c r="M90" s="13">
        <f>ROUNDDOWN(L90*1,3)</f>
        <v>0.52400000000000002</v>
      </c>
      <c r="N90" s="53">
        <f>ROUNDDOWN(J90+M90,3)</f>
        <v>172.852</v>
      </c>
      <c r="O90" s="13" t="s">
        <v>84</v>
      </c>
      <c r="Q90" s="13">
        <f t="shared" si="78"/>
        <v>52.4</v>
      </c>
      <c r="R90" s="13">
        <f t="shared" si="65"/>
        <v>5.7</v>
      </c>
      <c r="S90" s="30" t="str">
        <f t="shared" si="66"/>
        <v/>
      </c>
      <c r="T90" s="30">
        <f t="shared" si="67"/>
        <v>29868</v>
      </c>
      <c r="U90" s="32">
        <f t="shared" si="61"/>
        <v>-29868</v>
      </c>
      <c r="V90" s="34">
        <f t="shared" si="77"/>
        <v>1891168</v>
      </c>
      <c r="W90" s="13">
        <f t="shared" si="68"/>
        <v>57000</v>
      </c>
      <c r="X90" s="13">
        <f t="shared" si="69"/>
        <v>0</v>
      </c>
      <c r="AH90" s="13">
        <f t="shared" si="62"/>
        <v>1</v>
      </c>
      <c r="AI90" s="13">
        <f t="shared" si="63"/>
        <v>0</v>
      </c>
      <c r="AJ90" s="13">
        <f t="shared" si="70"/>
        <v>0</v>
      </c>
      <c r="AK90" s="13">
        <f t="shared" si="71"/>
        <v>1</v>
      </c>
      <c r="AL90" s="13">
        <f t="shared" si="72"/>
        <v>0</v>
      </c>
    </row>
    <row r="91" spans="1:38" ht="20.100000000000001" customHeight="1">
      <c r="A91" s="27">
        <v>87</v>
      </c>
      <c r="B91" s="13">
        <v>1</v>
      </c>
      <c r="C91" s="13" t="s">
        <v>88</v>
      </c>
      <c r="D91" s="13" t="s">
        <v>66</v>
      </c>
      <c r="E91" s="14" t="s">
        <v>171</v>
      </c>
      <c r="F91" s="55">
        <v>0.5</v>
      </c>
      <c r="G91" s="13">
        <v>172.09700000000001</v>
      </c>
      <c r="H91" s="13">
        <v>171.59200000000001</v>
      </c>
      <c r="I91" s="13">
        <v>2</v>
      </c>
      <c r="J91" s="53">
        <f t="shared" si="95"/>
        <v>172.11699999999999</v>
      </c>
      <c r="K91" s="13">
        <f t="shared" si="96"/>
        <v>171.572</v>
      </c>
      <c r="L91" s="13">
        <f t="shared" si="46"/>
        <v>0.54400000000000004</v>
      </c>
      <c r="M91" s="13">
        <f>ROUNDDOWN(L91*1,3)</f>
        <v>0.54400000000000004</v>
      </c>
      <c r="N91" s="53">
        <f>ROUNDDOWN(J91+M91,3)</f>
        <v>172.661</v>
      </c>
      <c r="O91" s="13" t="s">
        <v>84</v>
      </c>
      <c r="Q91" s="13">
        <f t="shared" si="78"/>
        <v>54.4</v>
      </c>
      <c r="R91" s="13">
        <f t="shared" si="65"/>
        <v>5.5</v>
      </c>
      <c r="S91" s="30" t="str">
        <f t="shared" si="66"/>
        <v/>
      </c>
      <c r="T91" s="30">
        <f t="shared" si="67"/>
        <v>29920</v>
      </c>
      <c r="U91" s="32">
        <f t="shared" si="61"/>
        <v>-29920</v>
      </c>
      <c r="V91" s="34">
        <f t="shared" si="77"/>
        <v>1861248</v>
      </c>
      <c r="W91" s="13">
        <f t="shared" si="68"/>
        <v>55000</v>
      </c>
      <c r="X91" s="13">
        <f t="shared" si="69"/>
        <v>0</v>
      </c>
      <c r="AH91" s="13">
        <f t="shared" si="62"/>
        <v>1</v>
      </c>
      <c r="AI91" s="13">
        <f t="shared" si="63"/>
        <v>0</v>
      </c>
      <c r="AJ91" s="13">
        <f t="shared" si="70"/>
        <v>0</v>
      </c>
      <c r="AK91" s="13">
        <f t="shared" si="71"/>
        <v>1</v>
      </c>
      <c r="AL91" s="13">
        <f t="shared" si="72"/>
        <v>0</v>
      </c>
    </row>
    <row r="92" spans="1:38" ht="20.100000000000001" customHeight="1">
      <c r="A92" s="27">
        <v>88</v>
      </c>
      <c r="B92" s="13">
        <v>1</v>
      </c>
      <c r="C92" s="13" t="s">
        <v>88</v>
      </c>
      <c r="D92" s="13" t="s">
        <v>66</v>
      </c>
      <c r="E92" s="14" t="s">
        <v>172</v>
      </c>
      <c r="F92" s="55">
        <v>0.5</v>
      </c>
      <c r="G92" s="13">
        <v>170.28100000000001</v>
      </c>
      <c r="H92" s="13">
        <v>169.99199999999999</v>
      </c>
      <c r="I92" s="13">
        <v>2</v>
      </c>
      <c r="J92" s="53">
        <f t="shared" si="95"/>
        <v>170.30099999999999</v>
      </c>
      <c r="K92" s="13">
        <f t="shared" si="96"/>
        <v>169.97200000000001</v>
      </c>
      <c r="L92" s="13">
        <f t="shared" si="46"/>
        <v>0.32800000000000001</v>
      </c>
      <c r="M92" s="13">
        <f>ROUNDDOWN(L92*1,3)</f>
        <v>0.32800000000000001</v>
      </c>
      <c r="N92" s="53">
        <f>ROUNDDOWN(J92+M92,3)</f>
        <v>170.62899999999999</v>
      </c>
      <c r="O92" s="13" t="s">
        <v>43</v>
      </c>
      <c r="P92" s="13">
        <f t="shared" si="64"/>
        <v>32.799999999999997</v>
      </c>
      <c r="R92" s="13">
        <f t="shared" si="65"/>
        <v>9.1</v>
      </c>
      <c r="S92" s="30">
        <f t="shared" si="66"/>
        <v>29848</v>
      </c>
      <c r="T92" s="30" t="str">
        <f t="shared" si="67"/>
        <v/>
      </c>
      <c r="U92" s="32">
        <f t="shared" si="61"/>
        <v>29848</v>
      </c>
      <c r="V92" s="34">
        <f t="shared" si="77"/>
        <v>1891096</v>
      </c>
      <c r="W92" s="13">
        <f t="shared" si="68"/>
        <v>91000</v>
      </c>
      <c r="X92" s="13">
        <f t="shared" si="69"/>
        <v>1</v>
      </c>
      <c r="AH92" s="13">
        <f t="shared" si="62"/>
        <v>1</v>
      </c>
      <c r="AI92" s="13">
        <f t="shared" si="63"/>
        <v>0</v>
      </c>
      <c r="AJ92" s="13">
        <f t="shared" si="70"/>
        <v>1</v>
      </c>
      <c r="AK92" s="13">
        <f t="shared" si="71"/>
        <v>0</v>
      </c>
      <c r="AL92" s="13">
        <f t="shared" si="72"/>
        <v>0</v>
      </c>
    </row>
    <row r="93" spans="1:38" ht="20.100000000000001" customHeight="1">
      <c r="A93" s="27">
        <v>89</v>
      </c>
      <c r="B93" s="13">
        <v>1</v>
      </c>
      <c r="C93" s="13" t="s">
        <v>89</v>
      </c>
      <c r="D93" s="13" t="s">
        <v>66</v>
      </c>
      <c r="E93" s="14" t="s">
        <v>172</v>
      </c>
      <c r="F93" s="55">
        <v>0.33333333333333331</v>
      </c>
      <c r="G93" s="13">
        <v>170.32400000000001</v>
      </c>
      <c r="H93" s="13">
        <v>169.93799999999999</v>
      </c>
      <c r="I93" s="13">
        <v>2</v>
      </c>
      <c r="J93" s="53">
        <f t="shared" si="95"/>
        <v>170.34399999999999</v>
      </c>
      <c r="K93" s="13">
        <f t="shared" si="96"/>
        <v>169.91800000000001</v>
      </c>
      <c r="L93" s="13">
        <f t="shared" si="46"/>
        <v>0.42499999999999999</v>
      </c>
      <c r="M93" s="13">
        <f>ROUNDDOWN(L93*1,3)</f>
        <v>0.42499999999999999</v>
      </c>
      <c r="N93" s="53">
        <f>ROUNDDOWN(J93+M93,3)</f>
        <v>170.76900000000001</v>
      </c>
      <c r="O93" s="13" t="s">
        <v>43</v>
      </c>
      <c r="P93" s="13">
        <f t="shared" si="64"/>
        <v>42.5</v>
      </c>
      <c r="R93" s="13">
        <f t="shared" si="65"/>
        <v>7</v>
      </c>
      <c r="S93" s="30">
        <f t="shared" si="66"/>
        <v>29750</v>
      </c>
      <c r="T93" s="30" t="str">
        <f t="shared" si="67"/>
        <v/>
      </c>
      <c r="U93" s="32">
        <f t="shared" si="61"/>
        <v>29750</v>
      </c>
      <c r="V93" s="34">
        <f t="shared" si="77"/>
        <v>1920846</v>
      </c>
      <c r="W93" s="13">
        <f t="shared" si="68"/>
        <v>70000</v>
      </c>
      <c r="X93" s="13">
        <f t="shared" si="69"/>
        <v>1</v>
      </c>
      <c r="AH93" s="13">
        <f t="shared" si="62"/>
        <v>1</v>
      </c>
      <c r="AI93" s="13">
        <f t="shared" si="63"/>
        <v>0</v>
      </c>
      <c r="AJ93" s="13">
        <f t="shared" si="70"/>
        <v>1</v>
      </c>
      <c r="AK93" s="13">
        <f t="shared" si="71"/>
        <v>0</v>
      </c>
      <c r="AL93" s="13">
        <f t="shared" si="72"/>
        <v>0</v>
      </c>
    </row>
    <row r="94" spans="1:38" ht="20.100000000000001" customHeight="1">
      <c r="A94" s="27">
        <v>90</v>
      </c>
      <c r="B94" s="13">
        <v>1</v>
      </c>
      <c r="C94" s="13" t="s">
        <v>88</v>
      </c>
      <c r="D94" s="13" t="s">
        <v>66</v>
      </c>
      <c r="E94" s="14" t="s">
        <v>173</v>
      </c>
      <c r="F94" s="55">
        <v>0.83333333333333337</v>
      </c>
      <c r="G94" s="13">
        <v>170.16200000000001</v>
      </c>
      <c r="H94" s="13">
        <v>169.83199999999999</v>
      </c>
      <c r="I94" s="13">
        <v>2</v>
      </c>
      <c r="J94" s="53">
        <f t="shared" si="95"/>
        <v>170.18199999999999</v>
      </c>
      <c r="K94" s="13">
        <f t="shared" si="96"/>
        <v>169.81200000000001</v>
      </c>
      <c r="L94" s="13">
        <f t="shared" si="46"/>
        <v>0.36899999999999999</v>
      </c>
      <c r="M94" s="13">
        <f>ROUNDDOWN(L94*1,3)</f>
        <v>0.36899999999999999</v>
      </c>
      <c r="N94" s="53">
        <f>ROUNDDOWN(J94+M94,3)</f>
        <v>170.55099999999999</v>
      </c>
      <c r="O94" s="13" t="s">
        <v>85</v>
      </c>
      <c r="R94" s="13">
        <f t="shared" si="65"/>
        <v>8.1</v>
      </c>
      <c r="S94" s="30" t="str">
        <f t="shared" si="66"/>
        <v/>
      </c>
      <c r="T94" s="30" t="str">
        <f t="shared" si="67"/>
        <v/>
      </c>
      <c r="U94" s="32">
        <v>0</v>
      </c>
      <c r="V94" s="34">
        <f t="shared" si="77"/>
        <v>1920846</v>
      </c>
      <c r="W94" s="13">
        <f t="shared" si="68"/>
        <v>81000</v>
      </c>
      <c r="X94" s="13">
        <f t="shared" si="69"/>
        <v>0</v>
      </c>
      <c r="AH94" s="13">
        <f t="shared" si="62"/>
        <v>1</v>
      </c>
      <c r="AI94" s="13">
        <f t="shared" si="63"/>
        <v>0</v>
      </c>
      <c r="AJ94" s="13">
        <f t="shared" si="70"/>
        <v>0</v>
      </c>
      <c r="AK94" s="13">
        <f t="shared" si="71"/>
        <v>0</v>
      </c>
      <c r="AL94" s="13">
        <f t="shared" si="72"/>
        <v>1</v>
      </c>
    </row>
    <row r="95" spans="1:38" ht="20.100000000000001" customHeight="1">
      <c r="A95" s="27">
        <v>91</v>
      </c>
      <c r="B95" s="13">
        <v>5</v>
      </c>
      <c r="C95" s="13" t="s">
        <v>89</v>
      </c>
      <c r="D95" s="13" t="s">
        <v>66</v>
      </c>
      <c r="E95" s="14" t="s">
        <v>173</v>
      </c>
      <c r="F95" s="55">
        <v>0.33333333333333331</v>
      </c>
      <c r="G95" s="13">
        <v>170.17400000000001</v>
      </c>
      <c r="H95" s="13">
        <v>169.52799999999999</v>
      </c>
      <c r="I95" s="13">
        <v>2</v>
      </c>
      <c r="J95" s="53">
        <f t="shared" si="95"/>
        <v>170.19399999999999</v>
      </c>
      <c r="K95" s="13">
        <f t="shared" si="96"/>
        <v>169.50800000000001</v>
      </c>
      <c r="L95" s="13">
        <f t="shared" si="46"/>
        <v>0.68500000000000005</v>
      </c>
      <c r="M95" s="13">
        <f>ROUNDDOWN(L95*1,3)</f>
        <v>0.68500000000000005</v>
      </c>
      <c r="N95" s="53">
        <f>ROUNDDOWN(J95+M95,3)</f>
        <v>170.87899999999999</v>
      </c>
      <c r="O95" s="13" t="s">
        <v>43</v>
      </c>
      <c r="P95" s="13">
        <f t="shared" si="64"/>
        <v>68.5</v>
      </c>
      <c r="R95" s="13">
        <f t="shared" si="65"/>
        <v>4.3</v>
      </c>
      <c r="S95" s="30">
        <f t="shared" si="66"/>
        <v>29455</v>
      </c>
      <c r="T95" s="30" t="str">
        <f t="shared" si="67"/>
        <v/>
      </c>
      <c r="U95" s="32">
        <f t="shared" si="61"/>
        <v>29455</v>
      </c>
      <c r="V95" s="34">
        <f t="shared" si="77"/>
        <v>1950301</v>
      </c>
      <c r="W95" s="13">
        <f t="shared" si="68"/>
        <v>43000</v>
      </c>
      <c r="X95" s="13">
        <f t="shared" si="69"/>
        <v>1</v>
      </c>
      <c r="AH95" s="13">
        <f t="shared" si="62"/>
        <v>1</v>
      </c>
      <c r="AI95" s="13">
        <f t="shared" si="63"/>
        <v>0</v>
      </c>
      <c r="AJ95" s="13">
        <f t="shared" si="70"/>
        <v>1</v>
      </c>
      <c r="AK95" s="13">
        <f t="shared" si="71"/>
        <v>0</v>
      </c>
      <c r="AL95" s="13">
        <f t="shared" si="72"/>
        <v>0</v>
      </c>
    </row>
    <row r="96" spans="1:38" ht="20.100000000000001" customHeight="1">
      <c r="A96" s="27">
        <v>92</v>
      </c>
      <c r="B96" s="13">
        <v>5</v>
      </c>
      <c r="C96" s="13" t="s">
        <v>88</v>
      </c>
      <c r="D96" s="14" t="s">
        <v>65</v>
      </c>
      <c r="E96" s="14" t="s">
        <v>174</v>
      </c>
      <c r="F96" s="55">
        <v>0.33333333333333331</v>
      </c>
      <c r="G96" s="13">
        <v>171.53700000000001</v>
      </c>
      <c r="H96" s="13">
        <v>171.96799999999999</v>
      </c>
      <c r="I96" s="13">
        <v>2</v>
      </c>
      <c r="J96" s="13">
        <f t="shared" ref="J96" si="97">ROUNDDOWN(G96-(I96/100),3)</f>
        <v>171.517</v>
      </c>
      <c r="K96" s="13">
        <f t="shared" ref="K96" si="98">ROUNDDOWN(H96+(I96/100),3)</f>
        <v>171.988</v>
      </c>
      <c r="L96" s="13">
        <f t="shared" si="46"/>
        <v>0.47099999999999997</v>
      </c>
      <c r="M96" s="13">
        <f>ROUNDDOWN(L96*1,3)</f>
        <v>0.47099999999999997</v>
      </c>
      <c r="N96" s="13">
        <f>ROUNDDOWN(J96-M96,3)</f>
        <v>171.04599999999999</v>
      </c>
      <c r="O96" s="13" t="s">
        <v>43</v>
      </c>
      <c r="P96" s="13">
        <f t="shared" si="64"/>
        <v>47.1</v>
      </c>
      <c r="R96" s="13">
        <f t="shared" si="65"/>
        <v>6.3</v>
      </c>
      <c r="S96" s="30">
        <f t="shared" si="66"/>
        <v>29673</v>
      </c>
      <c r="T96" s="30" t="str">
        <f t="shared" si="67"/>
        <v/>
      </c>
      <c r="U96" s="32">
        <f t="shared" si="61"/>
        <v>29673</v>
      </c>
      <c r="V96" s="34">
        <f t="shared" si="77"/>
        <v>1979974</v>
      </c>
      <c r="W96" s="13">
        <f t="shared" si="68"/>
        <v>63000</v>
      </c>
      <c r="X96" s="13">
        <f t="shared" si="69"/>
        <v>1</v>
      </c>
      <c r="AH96" s="13">
        <f t="shared" si="62"/>
        <v>0</v>
      </c>
      <c r="AI96" s="13">
        <f t="shared" si="63"/>
        <v>1</v>
      </c>
      <c r="AJ96" s="13">
        <f t="shared" si="70"/>
        <v>1</v>
      </c>
      <c r="AK96" s="13">
        <f t="shared" si="71"/>
        <v>0</v>
      </c>
      <c r="AL96" s="13">
        <f t="shared" si="72"/>
        <v>0</v>
      </c>
    </row>
    <row r="97" spans="1:38" ht="20.100000000000001" customHeight="1">
      <c r="A97" s="27">
        <v>93</v>
      </c>
      <c r="B97" s="13">
        <v>5</v>
      </c>
      <c r="C97" s="13" t="s">
        <v>88</v>
      </c>
      <c r="D97" s="13" t="s">
        <v>66</v>
      </c>
      <c r="E97" s="14" t="s">
        <v>175</v>
      </c>
      <c r="F97" s="55">
        <v>0.33333333333333331</v>
      </c>
      <c r="G97" s="13">
        <v>170.74199999999999</v>
      </c>
      <c r="H97" s="13">
        <v>169.78700000000001</v>
      </c>
      <c r="I97" s="13">
        <v>2</v>
      </c>
      <c r="J97" s="53">
        <f t="shared" ref="J97:J100" si="99">ROUNDDOWN(G97+(I97/100),3)</f>
        <v>170.762</v>
      </c>
      <c r="K97" s="13">
        <f t="shared" ref="K97:K100" si="100">ROUNDDOWN(H97-(I97/100),3)</f>
        <v>169.767</v>
      </c>
      <c r="L97" s="13">
        <f t="shared" si="46"/>
        <v>0.995</v>
      </c>
      <c r="M97" s="13">
        <f>ROUNDDOWN(L97*1,3)</f>
        <v>0.995</v>
      </c>
      <c r="N97" s="53">
        <f>ROUNDDOWN(J97+M97,3)</f>
        <v>171.75700000000001</v>
      </c>
      <c r="O97" s="13" t="s">
        <v>43</v>
      </c>
      <c r="P97" s="13">
        <f t="shared" si="64"/>
        <v>99.5</v>
      </c>
      <c r="R97" s="13">
        <f t="shared" si="65"/>
        <v>3</v>
      </c>
      <c r="S97" s="30">
        <f t="shared" si="66"/>
        <v>29850</v>
      </c>
      <c r="T97" s="30" t="str">
        <f t="shared" si="67"/>
        <v/>
      </c>
      <c r="U97" s="32">
        <f t="shared" si="61"/>
        <v>29850</v>
      </c>
      <c r="V97" s="34">
        <f t="shared" si="77"/>
        <v>2009824</v>
      </c>
      <c r="W97" s="13">
        <f t="shared" si="68"/>
        <v>30000</v>
      </c>
      <c r="X97" s="13">
        <f t="shared" si="69"/>
        <v>1</v>
      </c>
      <c r="AH97" s="13">
        <f t="shared" si="62"/>
        <v>1</v>
      </c>
      <c r="AI97" s="13">
        <f t="shared" si="63"/>
        <v>0</v>
      </c>
      <c r="AJ97" s="13">
        <f t="shared" si="70"/>
        <v>1</v>
      </c>
      <c r="AK97" s="13">
        <f t="shared" si="71"/>
        <v>0</v>
      </c>
      <c r="AL97" s="13">
        <f t="shared" si="72"/>
        <v>0</v>
      </c>
    </row>
    <row r="98" spans="1:38" ht="20.100000000000001" customHeight="1">
      <c r="A98" s="27">
        <v>94</v>
      </c>
      <c r="B98" s="13">
        <v>1</v>
      </c>
      <c r="C98" s="13" t="s">
        <v>88</v>
      </c>
      <c r="D98" s="13" t="s">
        <v>66</v>
      </c>
      <c r="E98" s="14" t="s">
        <v>176</v>
      </c>
      <c r="F98" s="55">
        <v>0.83333333333333337</v>
      </c>
      <c r="G98" s="13">
        <v>170.71700000000001</v>
      </c>
      <c r="H98" s="13">
        <v>170.24799999999999</v>
      </c>
      <c r="I98" s="13">
        <v>2</v>
      </c>
      <c r="J98" s="53">
        <f t="shared" si="99"/>
        <v>170.73699999999999</v>
      </c>
      <c r="K98" s="13">
        <f t="shared" si="100"/>
        <v>170.22800000000001</v>
      </c>
      <c r="L98" s="13">
        <f t="shared" si="46"/>
        <v>0.50800000000000001</v>
      </c>
      <c r="M98" s="13">
        <f>ROUNDDOWN(L98*1,3)</f>
        <v>0.50800000000000001</v>
      </c>
      <c r="N98" s="53">
        <f>ROUNDDOWN(J98+M98,3)</f>
        <v>171.245</v>
      </c>
      <c r="O98" s="13" t="s">
        <v>84</v>
      </c>
      <c r="Q98" s="13">
        <f t="shared" si="78"/>
        <v>50.8</v>
      </c>
      <c r="R98" s="13">
        <f t="shared" si="65"/>
        <v>5.9</v>
      </c>
      <c r="S98" s="30" t="str">
        <f t="shared" si="66"/>
        <v/>
      </c>
      <c r="T98" s="30">
        <f t="shared" si="67"/>
        <v>29972</v>
      </c>
      <c r="U98" s="32">
        <f t="shared" si="61"/>
        <v>-29972</v>
      </c>
      <c r="V98" s="34">
        <f t="shared" si="77"/>
        <v>1979852</v>
      </c>
      <c r="W98" s="13">
        <f t="shared" si="68"/>
        <v>59000</v>
      </c>
      <c r="X98" s="13">
        <f t="shared" si="69"/>
        <v>0</v>
      </c>
      <c r="AH98" s="13">
        <f t="shared" si="62"/>
        <v>1</v>
      </c>
      <c r="AI98" s="13">
        <f t="shared" si="63"/>
        <v>0</v>
      </c>
      <c r="AJ98" s="13">
        <f t="shared" si="70"/>
        <v>0</v>
      </c>
      <c r="AK98" s="13">
        <f t="shared" si="71"/>
        <v>1</v>
      </c>
      <c r="AL98" s="13">
        <f t="shared" si="72"/>
        <v>0</v>
      </c>
    </row>
    <row r="99" spans="1:38" ht="20.100000000000001" customHeight="1">
      <c r="A99" s="27">
        <v>95</v>
      </c>
      <c r="B99" s="13">
        <v>5</v>
      </c>
      <c r="C99" s="13" t="s">
        <v>88</v>
      </c>
      <c r="D99" s="13" t="s">
        <v>66</v>
      </c>
      <c r="E99" s="14" t="s">
        <v>177</v>
      </c>
      <c r="F99" s="55">
        <v>0.83333333333333337</v>
      </c>
      <c r="G99" s="13">
        <v>171.58699999999999</v>
      </c>
      <c r="H99" s="13">
        <v>171.358</v>
      </c>
      <c r="I99" s="13">
        <v>2</v>
      </c>
      <c r="J99" s="53">
        <f t="shared" si="99"/>
        <v>171.607</v>
      </c>
      <c r="K99" s="13">
        <f t="shared" si="100"/>
        <v>171.33799999999999</v>
      </c>
      <c r="L99" s="13">
        <f t="shared" si="46"/>
        <v>0.26900000000000002</v>
      </c>
      <c r="M99" s="13">
        <f>ROUNDDOWN(L99*1,3)</f>
        <v>0.26900000000000002</v>
      </c>
      <c r="N99" s="53">
        <f>ROUNDDOWN(J99+M99,3)</f>
        <v>171.876</v>
      </c>
      <c r="O99" s="13" t="s">
        <v>43</v>
      </c>
      <c r="P99" s="13">
        <f t="shared" si="64"/>
        <v>26.9</v>
      </c>
      <c r="R99" s="13">
        <f t="shared" si="65"/>
        <v>11.1</v>
      </c>
      <c r="S99" s="30">
        <f t="shared" si="66"/>
        <v>29859</v>
      </c>
      <c r="T99" s="30" t="str">
        <f t="shared" si="67"/>
        <v/>
      </c>
      <c r="U99" s="32">
        <f t="shared" si="61"/>
        <v>29859</v>
      </c>
      <c r="V99" s="34">
        <f t="shared" si="77"/>
        <v>2009711</v>
      </c>
      <c r="W99" s="13">
        <f t="shared" si="68"/>
        <v>111000</v>
      </c>
      <c r="X99" s="13">
        <f t="shared" si="69"/>
        <v>1</v>
      </c>
      <c r="AH99" s="13">
        <f t="shared" si="62"/>
        <v>1</v>
      </c>
      <c r="AI99" s="13">
        <f t="shared" si="63"/>
        <v>0</v>
      </c>
      <c r="AJ99" s="13">
        <f t="shared" si="70"/>
        <v>1</v>
      </c>
      <c r="AK99" s="13">
        <f t="shared" si="71"/>
        <v>0</v>
      </c>
      <c r="AL99" s="13">
        <f t="shared" si="72"/>
        <v>0</v>
      </c>
    </row>
    <row r="100" spans="1:38" ht="20.100000000000001" customHeight="1">
      <c r="A100" s="27">
        <v>96</v>
      </c>
      <c r="B100" s="13">
        <v>1</v>
      </c>
      <c r="C100" s="13" t="s">
        <v>88</v>
      </c>
      <c r="D100" s="13" t="s">
        <v>66</v>
      </c>
      <c r="E100" s="14" t="s">
        <v>178</v>
      </c>
      <c r="F100" s="55">
        <v>0</v>
      </c>
      <c r="G100" s="13">
        <v>172.90199999999999</v>
      </c>
      <c r="H100" s="13">
        <v>172.67400000000001</v>
      </c>
      <c r="I100" s="13">
        <v>2</v>
      </c>
      <c r="J100" s="53">
        <f t="shared" si="99"/>
        <v>172.922</v>
      </c>
      <c r="K100" s="13">
        <f t="shared" si="100"/>
        <v>172.654</v>
      </c>
      <c r="L100" s="13">
        <f t="shared" si="46"/>
        <v>0.26800000000000002</v>
      </c>
      <c r="M100" s="13">
        <f>ROUNDDOWN(L100*1,3)</f>
        <v>0.26800000000000002</v>
      </c>
      <c r="N100" s="53">
        <f>ROUNDDOWN(J100+M100,3)</f>
        <v>173.19</v>
      </c>
      <c r="O100" s="13" t="s">
        <v>43</v>
      </c>
      <c r="P100" s="13">
        <f t="shared" si="64"/>
        <v>26.8</v>
      </c>
      <c r="R100" s="13">
        <f t="shared" si="65"/>
        <v>11.1</v>
      </c>
      <c r="S100" s="30">
        <f t="shared" si="66"/>
        <v>29748</v>
      </c>
      <c r="T100" s="30" t="str">
        <f t="shared" si="67"/>
        <v/>
      </c>
      <c r="U100" s="32">
        <f t="shared" si="61"/>
        <v>29748</v>
      </c>
      <c r="V100" s="34">
        <f t="shared" si="77"/>
        <v>2039459</v>
      </c>
      <c r="W100" s="13">
        <f t="shared" si="68"/>
        <v>111000</v>
      </c>
      <c r="X100" s="13">
        <f t="shared" si="69"/>
        <v>1</v>
      </c>
      <c r="AH100" s="13">
        <f t="shared" si="62"/>
        <v>1</v>
      </c>
      <c r="AI100" s="13">
        <f t="shared" si="63"/>
        <v>0</v>
      </c>
      <c r="AJ100" s="13">
        <f t="shared" si="70"/>
        <v>1</v>
      </c>
      <c r="AK100" s="13">
        <f t="shared" si="71"/>
        <v>0</v>
      </c>
      <c r="AL100" s="13">
        <f t="shared" si="72"/>
        <v>0</v>
      </c>
    </row>
    <row r="101" spans="1:38" ht="20.100000000000001" customHeight="1">
      <c r="A101" s="27">
        <v>97</v>
      </c>
      <c r="B101" s="13">
        <v>1</v>
      </c>
      <c r="C101" s="13" t="s">
        <v>88</v>
      </c>
      <c r="D101" s="13" t="s">
        <v>65</v>
      </c>
      <c r="E101" s="14" t="s">
        <v>179</v>
      </c>
      <c r="F101" s="55">
        <v>0</v>
      </c>
      <c r="G101" s="13">
        <v>172.512</v>
      </c>
      <c r="H101" s="13">
        <v>172.72399999999999</v>
      </c>
      <c r="I101" s="13">
        <v>2</v>
      </c>
      <c r="J101" s="13">
        <f t="shared" ref="J101" si="101">ROUNDDOWN(G101-(I101/100),3)</f>
        <v>172.49199999999999</v>
      </c>
      <c r="K101" s="13">
        <f t="shared" ref="K101" si="102">ROUNDDOWN(H101+(I101/100),3)</f>
        <v>172.744</v>
      </c>
      <c r="L101" s="13">
        <f t="shared" si="46"/>
        <v>0.252</v>
      </c>
      <c r="M101" s="13">
        <f>ROUNDDOWN(L101*1,3)</f>
        <v>0.252</v>
      </c>
      <c r="N101" s="13">
        <f>ROUNDDOWN(J101-M101,3)</f>
        <v>172.24</v>
      </c>
      <c r="O101" s="13" t="s">
        <v>43</v>
      </c>
      <c r="P101" s="13">
        <f t="shared" si="64"/>
        <v>25.2</v>
      </c>
      <c r="R101" s="13">
        <f t="shared" si="65"/>
        <v>11.9</v>
      </c>
      <c r="S101" s="30">
        <f t="shared" si="66"/>
        <v>29988</v>
      </c>
      <c r="T101" s="30" t="str">
        <f t="shared" si="67"/>
        <v/>
      </c>
      <c r="U101" s="32">
        <f t="shared" si="61"/>
        <v>29988</v>
      </c>
      <c r="V101" s="34">
        <f t="shared" si="77"/>
        <v>2069447</v>
      </c>
      <c r="W101" s="13">
        <f t="shared" si="68"/>
        <v>119000</v>
      </c>
      <c r="X101" s="13">
        <f t="shared" si="69"/>
        <v>1</v>
      </c>
      <c r="AH101" s="13">
        <f t="shared" si="62"/>
        <v>0</v>
      </c>
      <c r="AI101" s="13">
        <f t="shared" si="63"/>
        <v>1</v>
      </c>
      <c r="AJ101" s="13">
        <f t="shared" si="70"/>
        <v>1</v>
      </c>
      <c r="AK101" s="13">
        <f t="shared" si="71"/>
        <v>0</v>
      </c>
      <c r="AL101" s="13">
        <f t="shared" si="72"/>
        <v>0</v>
      </c>
    </row>
    <row r="102" spans="1:38" ht="20.100000000000001" customHeight="1">
      <c r="A102" s="27">
        <v>98</v>
      </c>
      <c r="B102" s="13">
        <v>1</v>
      </c>
      <c r="C102" s="13" t="s">
        <v>88</v>
      </c>
      <c r="D102" s="13" t="s">
        <v>66</v>
      </c>
      <c r="E102" s="14" t="s">
        <v>180</v>
      </c>
      <c r="F102" s="55">
        <v>0.33333333333333331</v>
      </c>
      <c r="G102" s="13">
        <v>172.51</v>
      </c>
      <c r="H102" s="13">
        <v>172.01499999999999</v>
      </c>
      <c r="I102" s="13">
        <v>2</v>
      </c>
      <c r="J102" s="53">
        <f t="shared" ref="J102:J107" si="103">ROUNDDOWN(G102+(I102/100),3)</f>
        <v>172.53</v>
      </c>
      <c r="K102" s="13">
        <f t="shared" ref="K102:K107" si="104">ROUNDDOWN(H102-(I102/100),3)</f>
        <v>171.995</v>
      </c>
      <c r="L102" s="13">
        <f t="shared" si="46"/>
        <v>0.53400000000000003</v>
      </c>
      <c r="M102" s="13">
        <f>ROUNDDOWN(L102*1,3)</f>
        <v>0.53400000000000003</v>
      </c>
      <c r="N102" s="53">
        <f>ROUNDDOWN(J102+M102,3)</f>
        <v>173.06399999999999</v>
      </c>
      <c r="O102" s="13" t="s">
        <v>84</v>
      </c>
      <c r="Q102" s="13">
        <f t="shared" si="78"/>
        <v>53.4</v>
      </c>
      <c r="R102" s="13">
        <f t="shared" si="65"/>
        <v>5.6</v>
      </c>
      <c r="S102" s="30" t="str">
        <f t="shared" si="66"/>
        <v/>
      </c>
      <c r="T102" s="30">
        <f t="shared" si="67"/>
        <v>29904</v>
      </c>
      <c r="U102" s="32">
        <f t="shared" si="61"/>
        <v>-29904</v>
      </c>
      <c r="V102" s="34">
        <f t="shared" si="77"/>
        <v>2039543</v>
      </c>
      <c r="W102" s="13">
        <f t="shared" si="68"/>
        <v>56000</v>
      </c>
      <c r="X102" s="13">
        <f t="shared" si="69"/>
        <v>0</v>
      </c>
      <c r="AH102" s="13">
        <f t="shared" si="62"/>
        <v>1</v>
      </c>
      <c r="AI102" s="13">
        <f t="shared" si="63"/>
        <v>0</v>
      </c>
      <c r="AJ102" s="13">
        <f t="shared" si="70"/>
        <v>0</v>
      </c>
      <c r="AK102" s="13">
        <f t="shared" si="71"/>
        <v>1</v>
      </c>
      <c r="AL102" s="13">
        <f t="shared" si="72"/>
        <v>0</v>
      </c>
    </row>
    <row r="103" spans="1:38" ht="20.100000000000001" customHeight="1">
      <c r="A103" s="27">
        <v>99</v>
      </c>
      <c r="B103" s="13">
        <v>1</v>
      </c>
      <c r="C103" s="13" t="s">
        <v>88</v>
      </c>
      <c r="D103" s="13" t="s">
        <v>66</v>
      </c>
      <c r="E103" s="14" t="s">
        <v>181</v>
      </c>
      <c r="F103" s="55">
        <v>0.66666666666666663</v>
      </c>
      <c r="G103" s="13">
        <v>172.012</v>
      </c>
      <c r="H103" s="13">
        <v>171.60400000000001</v>
      </c>
      <c r="I103" s="13">
        <v>2</v>
      </c>
      <c r="J103" s="53">
        <f t="shared" si="103"/>
        <v>172.03200000000001</v>
      </c>
      <c r="K103" s="13">
        <f t="shared" si="104"/>
        <v>171.584</v>
      </c>
      <c r="L103" s="13">
        <f t="shared" si="46"/>
        <v>0.44800000000000001</v>
      </c>
      <c r="M103" s="13">
        <f>ROUNDDOWN(L103*1,3)</f>
        <v>0.44800000000000001</v>
      </c>
      <c r="N103" s="53">
        <f>ROUNDDOWN(J103+M103,3)</f>
        <v>172.48</v>
      </c>
      <c r="O103" s="13" t="s">
        <v>43</v>
      </c>
      <c r="P103" s="13">
        <f t="shared" si="64"/>
        <v>44.8</v>
      </c>
      <c r="R103" s="13">
        <f t="shared" si="65"/>
        <v>6.6</v>
      </c>
      <c r="S103" s="30">
        <f t="shared" si="66"/>
        <v>29568</v>
      </c>
      <c r="T103" s="30" t="str">
        <f t="shared" si="67"/>
        <v/>
      </c>
      <c r="U103" s="32">
        <f t="shared" si="61"/>
        <v>29568</v>
      </c>
      <c r="V103" s="34">
        <f t="shared" si="77"/>
        <v>2069111</v>
      </c>
      <c r="W103" s="13">
        <f t="shared" si="68"/>
        <v>66000</v>
      </c>
      <c r="X103" s="13">
        <f t="shared" si="69"/>
        <v>1</v>
      </c>
      <c r="AH103" s="13">
        <f t="shared" si="62"/>
        <v>1</v>
      </c>
      <c r="AI103" s="13">
        <f t="shared" si="63"/>
        <v>0</v>
      </c>
      <c r="AJ103" s="13">
        <f t="shared" si="70"/>
        <v>1</v>
      </c>
      <c r="AK103" s="13">
        <f t="shared" si="71"/>
        <v>0</v>
      </c>
      <c r="AL103" s="13">
        <f t="shared" si="72"/>
        <v>0</v>
      </c>
    </row>
    <row r="104" spans="1:38" ht="20.100000000000001" customHeight="1">
      <c r="A104" s="26">
        <v>100</v>
      </c>
      <c r="B104" s="18">
        <v>1</v>
      </c>
      <c r="C104" s="13" t="s">
        <v>88</v>
      </c>
      <c r="D104" s="18" t="s">
        <v>66</v>
      </c>
      <c r="E104" s="17" t="s">
        <v>182</v>
      </c>
      <c r="F104" s="55">
        <v>0.83333333333333337</v>
      </c>
      <c r="G104" s="18">
        <v>170.49100000000001</v>
      </c>
      <c r="H104" s="18">
        <v>169.71199999999999</v>
      </c>
      <c r="I104" s="13">
        <v>2</v>
      </c>
      <c r="J104" s="53">
        <f t="shared" si="103"/>
        <v>170.511</v>
      </c>
      <c r="K104" s="13">
        <f t="shared" si="104"/>
        <v>169.69200000000001</v>
      </c>
      <c r="L104" s="13">
        <f t="shared" si="46"/>
        <v>0.81799999999999995</v>
      </c>
      <c r="M104" s="13">
        <f>ROUNDDOWN(L104*1,3)</f>
        <v>0.81799999999999995</v>
      </c>
      <c r="N104" s="53">
        <f>ROUNDDOWN(J104+M104,3)</f>
        <v>171.32900000000001</v>
      </c>
      <c r="O104" s="13" t="s">
        <v>43</v>
      </c>
      <c r="P104" s="13">
        <f t="shared" si="64"/>
        <v>81.8</v>
      </c>
      <c r="R104" s="18">
        <f t="shared" si="65"/>
        <v>3.6</v>
      </c>
      <c r="S104" s="30">
        <f t="shared" si="66"/>
        <v>29448</v>
      </c>
      <c r="T104" s="30" t="str">
        <f t="shared" si="67"/>
        <v/>
      </c>
      <c r="U104" s="32">
        <f t="shared" si="61"/>
        <v>29448</v>
      </c>
      <c r="V104" s="38">
        <f t="shared" si="77"/>
        <v>2098559</v>
      </c>
      <c r="W104" s="13">
        <f t="shared" si="68"/>
        <v>36000</v>
      </c>
      <c r="X104" s="13">
        <f t="shared" si="69"/>
        <v>1</v>
      </c>
      <c r="AH104" s="13">
        <f t="shared" si="62"/>
        <v>1</v>
      </c>
      <c r="AI104" s="13">
        <f t="shared" si="63"/>
        <v>0</v>
      </c>
      <c r="AJ104" s="13">
        <f t="shared" si="70"/>
        <v>1</v>
      </c>
      <c r="AK104" s="13">
        <f t="shared" si="71"/>
        <v>0</v>
      </c>
      <c r="AL104" s="13">
        <f t="shared" si="72"/>
        <v>0</v>
      </c>
    </row>
    <row r="105" spans="1:38" ht="20.100000000000001" customHeight="1">
      <c r="A105" s="13">
        <v>101</v>
      </c>
      <c r="B105" s="13">
        <v>1</v>
      </c>
      <c r="C105" s="13" t="s">
        <v>89</v>
      </c>
      <c r="D105" s="13" t="s">
        <v>66</v>
      </c>
      <c r="E105" s="46" t="s">
        <v>182</v>
      </c>
      <c r="F105" s="55">
        <v>0.33333333333333331</v>
      </c>
      <c r="G105" s="13">
        <v>170.375</v>
      </c>
      <c r="H105" s="13">
        <v>169.404</v>
      </c>
      <c r="I105" s="13">
        <v>2</v>
      </c>
      <c r="J105" s="53">
        <f t="shared" si="103"/>
        <v>170.39500000000001</v>
      </c>
      <c r="K105" s="13">
        <f t="shared" si="104"/>
        <v>169.38399999999999</v>
      </c>
      <c r="L105" s="13">
        <f t="shared" si="46"/>
        <v>1.0109999999999999</v>
      </c>
      <c r="M105" s="13">
        <f>ROUNDDOWN(L105*1,3)</f>
        <v>1.0109999999999999</v>
      </c>
      <c r="N105" s="53">
        <f>ROUNDDOWN(J105+M105,3)</f>
        <v>171.40600000000001</v>
      </c>
      <c r="O105" s="13" t="s">
        <v>84</v>
      </c>
      <c r="Q105" s="13">
        <f t="shared" si="78"/>
        <v>101.1</v>
      </c>
      <c r="R105" s="18">
        <f t="shared" si="65"/>
        <v>2.9</v>
      </c>
      <c r="S105" s="30" t="str">
        <f t="shared" si="66"/>
        <v/>
      </c>
      <c r="T105" s="30">
        <f t="shared" si="67"/>
        <v>29319</v>
      </c>
      <c r="U105" s="32">
        <f t="shared" si="61"/>
        <v>-29319</v>
      </c>
      <c r="V105" s="38">
        <f>V104+U105</f>
        <v>2069240</v>
      </c>
      <c r="W105" s="13">
        <f t="shared" si="68"/>
        <v>29000</v>
      </c>
      <c r="X105" s="13">
        <f t="shared" si="69"/>
        <v>0</v>
      </c>
      <c r="AH105" s="13">
        <f>IF(D105="B",1,0)</f>
        <v>1</v>
      </c>
      <c r="AI105" s="13">
        <f>IF(D105="S",1,0)</f>
        <v>0</v>
      </c>
      <c r="AJ105" s="13">
        <f>IF(O105="○",1,0)</f>
        <v>0</v>
      </c>
      <c r="AK105" s="13">
        <f>IF(O105="X",1,0)</f>
        <v>1</v>
      </c>
      <c r="AL105" s="13">
        <f>IF(O105="C",1,0)</f>
        <v>0</v>
      </c>
    </row>
    <row r="106" spans="1:38" ht="20.100000000000001" customHeight="1">
      <c r="A106" s="26">
        <v>102</v>
      </c>
      <c r="B106" s="13">
        <v>1</v>
      </c>
      <c r="C106" s="13" t="s">
        <v>88</v>
      </c>
      <c r="D106" s="13" t="s">
        <v>66</v>
      </c>
      <c r="E106" s="13" t="s">
        <v>183</v>
      </c>
      <c r="F106" s="55">
        <v>0.5</v>
      </c>
      <c r="G106" s="13">
        <v>170.38900000000001</v>
      </c>
      <c r="H106" s="13">
        <v>169.94800000000001</v>
      </c>
      <c r="I106" s="13">
        <v>2</v>
      </c>
      <c r="J106" s="53">
        <f t="shared" si="103"/>
        <v>170.40899999999999</v>
      </c>
      <c r="K106" s="13">
        <f t="shared" si="104"/>
        <v>169.928</v>
      </c>
      <c r="L106" s="13">
        <f t="shared" si="46"/>
        <v>0.48</v>
      </c>
      <c r="M106" s="13">
        <f>ROUNDDOWN(L106*1,3)</f>
        <v>0.48</v>
      </c>
      <c r="N106" s="53">
        <f>ROUNDDOWN(J106+M106,3)</f>
        <v>170.88900000000001</v>
      </c>
      <c r="O106" s="13" t="s">
        <v>84</v>
      </c>
      <c r="Q106" s="13">
        <f t="shared" si="78"/>
        <v>48</v>
      </c>
      <c r="R106" s="18">
        <f t="shared" si="65"/>
        <v>6.2</v>
      </c>
      <c r="S106" s="30" t="str">
        <f t="shared" si="66"/>
        <v/>
      </c>
      <c r="T106" s="30">
        <f t="shared" si="67"/>
        <v>29760</v>
      </c>
      <c r="U106" s="32">
        <f t="shared" si="61"/>
        <v>-29760</v>
      </c>
      <c r="V106" s="38">
        <f>V105+U106</f>
        <v>2039480</v>
      </c>
      <c r="W106" s="13">
        <f t="shared" si="68"/>
        <v>62000</v>
      </c>
      <c r="X106" s="13">
        <f t="shared" si="69"/>
        <v>0</v>
      </c>
      <c r="AH106" s="13">
        <f>IF(D106="B",1,0)</f>
        <v>1</v>
      </c>
      <c r="AI106" s="13">
        <f>IF(D106="S",1,0)</f>
        <v>0</v>
      </c>
      <c r="AJ106" s="13">
        <f>IF(O106="○",1,0)</f>
        <v>0</v>
      </c>
      <c r="AK106" s="13">
        <f>IF(O106="X",1,0)</f>
        <v>1</v>
      </c>
      <c r="AL106" s="13">
        <f>IF(O106="C",1,0)</f>
        <v>0</v>
      </c>
    </row>
    <row r="107" spans="1:38" ht="20.100000000000001" customHeight="1">
      <c r="A107" s="13">
        <v>103</v>
      </c>
      <c r="B107" s="13">
        <v>1</v>
      </c>
      <c r="C107" s="13" t="s">
        <v>88</v>
      </c>
      <c r="D107" s="13" t="s">
        <v>66</v>
      </c>
      <c r="E107" s="13" t="s">
        <v>184</v>
      </c>
      <c r="F107" s="55">
        <v>0.83333333333333337</v>
      </c>
      <c r="G107" s="13">
        <v>185.07</v>
      </c>
      <c r="H107" s="13">
        <v>184.358</v>
      </c>
      <c r="I107" s="13">
        <v>2</v>
      </c>
      <c r="J107" s="53">
        <f t="shared" si="103"/>
        <v>185.09</v>
      </c>
      <c r="K107" s="13">
        <f t="shared" si="104"/>
        <v>184.33799999999999</v>
      </c>
      <c r="L107" s="13">
        <f t="shared" si="46"/>
        <v>0.752</v>
      </c>
      <c r="M107" s="13">
        <f>ROUNDDOWN(L107*1,3)</f>
        <v>0.752</v>
      </c>
      <c r="N107" s="53">
        <f>ROUNDDOWN(J107+M107,3)</f>
        <v>185.84200000000001</v>
      </c>
      <c r="O107" s="13" t="s">
        <v>43</v>
      </c>
      <c r="P107" s="13">
        <f t="shared" si="64"/>
        <v>75.2</v>
      </c>
      <c r="R107" s="18">
        <f t="shared" si="65"/>
        <v>3.9</v>
      </c>
      <c r="S107" s="30">
        <f t="shared" si="66"/>
        <v>29328</v>
      </c>
      <c r="T107" s="30" t="str">
        <f t="shared" si="67"/>
        <v/>
      </c>
      <c r="U107" s="32">
        <f t="shared" si="61"/>
        <v>29328</v>
      </c>
      <c r="V107" s="38">
        <f t="shared" ref="V107" si="105">V106+U107</f>
        <v>2068808</v>
      </c>
      <c r="W107" s="13">
        <f t="shared" si="68"/>
        <v>39000</v>
      </c>
      <c r="X107" s="13">
        <f t="shared" si="69"/>
        <v>1</v>
      </c>
      <c r="AH107" s="13">
        <f>IF(D107="B",1,0)</f>
        <v>1</v>
      </c>
      <c r="AI107" s="13">
        <f>IF(D107="S",1,0)</f>
        <v>0</v>
      </c>
      <c r="AJ107" s="13">
        <f>IF(O107="○",1,0)</f>
        <v>1</v>
      </c>
      <c r="AK107" s="13">
        <f>IF(O107="X",1,0)</f>
        <v>0</v>
      </c>
      <c r="AL107" s="13">
        <f>IF(O107="C",1,0)</f>
        <v>0</v>
      </c>
    </row>
    <row r="108" spans="1:38" ht="20.100000000000001" customHeight="1">
      <c r="E108" s="55"/>
      <c r="F108" s="13"/>
      <c r="S108" s="30"/>
      <c r="T108" s="30"/>
      <c r="V108" s="34"/>
    </row>
    <row r="109" spans="1:38" ht="20.100000000000001" customHeight="1">
      <c r="E109" s="55"/>
      <c r="F109" s="13"/>
      <c r="S109" s="30"/>
      <c r="T109" s="30"/>
      <c r="V109" s="34"/>
    </row>
    <row r="110" spans="1:38" ht="20.100000000000001" customHeight="1">
      <c r="E110" s="55"/>
      <c r="F110" s="13"/>
      <c r="S110" s="30"/>
      <c r="T110" s="30"/>
      <c r="V110" s="34"/>
    </row>
    <row r="111" spans="1:38" ht="20.100000000000001" customHeight="1">
      <c r="E111" s="55"/>
      <c r="F111" s="13"/>
      <c r="S111" s="30"/>
      <c r="T111" s="30"/>
      <c r="V111" s="34"/>
      <c r="AH111" s="13">
        <f>SUM(AH5:AH110)</f>
        <v>67</v>
      </c>
      <c r="AI111" s="13">
        <f>SUM(AI5:AI110)</f>
        <v>36</v>
      </c>
      <c r="AJ111" s="13">
        <f>SUM(AJ5:AJ110)</f>
        <v>65</v>
      </c>
      <c r="AK111" s="13">
        <f>SUM(AK5:AK110)</f>
        <v>29</v>
      </c>
      <c r="AL111" s="13">
        <f>SUM(AL5:AL110)</f>
        <v>9</v>
      </c>
    </row>
    <row r="112" spans="1:38" ht="20.100000000000001" customHeight="1">
      <c r="E112" s="55"/>
      <c r="F112" s="13"/>
      <c r="R112" s="28"/>
      <c r="U112" s="30"/>
      <c r="V112" s="28"/>
      <c r="W112" s="28"/>
    </row>
    <row r="113" spans="5:21" ht="20.100000000000001" customHeight="1">
      <c r="E113" s="55"/>
      <c r="F113" s="13"/>
      <c r="P113" s="13">
        <f>MAX(P5:P107)</f>
        <v>172.3</v>
      </c>
      <c r="S113" s="30">
        <f>SUM(S5:S111)</f>
        <v>1925289</v>
      </c>
      <c r="T113" s="30">
        <f>SUM(T5:T111)</f>
        <v>856481</v>
      </c>
      <c r="U113" s="30">
        <f>SUM(U5:U111)</f>
        <v>1068808</v>
      </c>
    </row>
    <row r="114" spans="5:21" ht="20.100000000000001" customHeight="1">
      <c r="E114" s="55"/>
      <c r="F114" s="13"/>
      <c r="T114" s="34">
        <f>S113-T113</f>
        <v>1068808</v>
      </c>
    </row>
    <row r="115" spans="5:21" ht="20.100000000000001" customHeight="1">
      <c r="E115" s="55"/>
      <c r="F115" s="13"/>
    </row>
    <row r="116" spans="5:21" ht="20.100000000000001" customHeight="1">
      <c r="E116" s="55"/>
      <c r="F116" s="13"/>
      <c r="S116" s="34"/>
      <c r="T116" s="34"/>
      <c r="U116" s="34"/>
    </row>
    <row r="117" spans="5:21" ht="20.100000000000001" customHeight="1">
      <c r="E117" s="55"/>
      <c r="F117" s="13"/>
    </row>
    <row r="118" spans="5:21" ht="20.100000000000001" customHeight="1">
      <c r="E118" s="55"/>
      <c r="F118" s="13"/>
    </row>
    <row r="119" spans="5:21" ht="20.100000000000001" customHeight="1">
      <c r="E119" s="55"/>
      <c r="F119" s="13"/>
    </row>
    <row r="120" spans="5:21" ht="20.100000000000001" customHeight="1">
      <c r="E120" s="55"/>
      <c r="F120" s="13"/>
    </row>
    <row r="121" spans="5:21" ht="20.100000000000001" customHeight="1">
      <c r="E121" s="55"/>
      <c r="F121" s="13"/>
    </row>
    <row r="122" spans="5:21" ht="20.100000000000001" customHeight="1">
      <c r="E122" s="55"/>
      <c r="F122" s="13"/>
    </row>
    <row r="123" spans="5:21" ht="20.100000000000001" customHeight="1">
      <c r="E123" s="55"/>
      <c r="F123" s="13"/>
    </row>
    <row r="124" spans="5:21" ht="20.100000000000001" customHeight="1">
      <c r="E124" s="55"/>
      <c r="F124" s="13"/>
    </row>
    <row r="125" spans="5:21" ht="20.100000000000001" customHeight="1">
      <c r="E125" s="55"/>
      <c r="F125" s="13"/>
    </row>
    <row r="126" spans="5:21" ht="20.100000000000001" customHeight="1">
      <c r="E126" s="55"/>
      <c r="F126" s="13"/>
    </row>
    <row r="127" spans="5:21" ht="20.100000000000001" customHeight="1">
      <c r="E127" s="55"/>
      <c r="F127" s="13"/>
    </row>
    <row r="128" spans="5:21" ht="20.100000000000001" customHeight="1">
      <c r="E128" s="55"/>
      <c r="F128" s="13"/>
    </row>
    <row r="129" spans="5:6" ht="20.100000000000001" customHeight="1">
      <c r="E129" s="55"/>
      <c r="F129" s="13"/>
    </row>
    <row r="130" spans="5:6" ht="20.100000000000001" customHeight="1">
      <c r="E130" s="55"/>
      <c r="F130" s="13"/>
    </row>
    <row r="131" spans="5:6" ht="20.100000000000001" customHeight="1">
      <c r="E131" s="55"/>
      <c r="F131" s="13"/>
    </row>
    <row r="132" spans="5:6" ht="20.100000000000001" customHeight="1">
      <c r="E132" s="55"/>
      <c r="F132" s="13"/>
    </row>
    <row r="133" spans="5:6" ht="20.100000000000001" customHeight="1">
      <c r="E133" s="55"/>
      <c r="F133" s="13"/>
    </row>
    <row r="134" spans="5:6" ht="20.100000000000001" customHeight="1">
      <c r="E134" s="55"/>
      <c r="F134" s="13"/>
    </row>
    <row r="135" spans="5:6" ht="20.100000000000001" customHeight="1">
      <c r="E135" s="55"/>
      <c r="F135" s="13"/>
    </row>
    <row r="136" spans="5:6" ht="20.100000000000001" customHeight="1">
      <c r="E136" s="55"/>
      <c r="F136" s="13"/>
    </row>
    <row r="137" spans="5:6" ht="20.100000000000001" customHeight="1">
      <c r="E137" s="55"/>
      <c r="F137" s="13"/>
    </row>
    <row r="138" spans="5:6" ht="20.100000000000001" customHeight="1">
      <c r="E138" s="55"/>
      <c r="F138" s="13"/>
    </row>
    <row r="139" spans="5:6" ht="20.100000000000001" customHeight="1">
      <c r="E139" s="55"/>
      <c r="F139" s="13"/>
    </row>
    <row r="140" spans="5:6" ht="20.100000000000001" customHeight="1">
      <c r="E140" s="55"/>
      <c r="F140" s="13"/>
    </row>
    <row r="141" spans="5:6" ht="20.100000000000001" customHeight="1">
      <c r="E141" s="55"/>
      <c r="F141" s="13"/>
    </row>
    <row r="142" spans="5:6" ht="20.100000000000001" customHeight="1">
      <c r="E142" s="55"/>
      <c r="F142" s="13"/>
    </row>
    <row r="143" spans="5:6" ht="20.100000000000001" customHeight="1">
      <c r="E143" s="55"/>
      <c r="F143" s="13"/>
    </row>
    <row r="144" spans="5:6" ht="20.100000000000001" customHeight="1">
      <c r="E144" s="55"/>
      <c r="F144" s="13"/>
    </row>
    <row r="145" spans="5:14" ht="20.100000000000001" customHeight="1">
      <c r="E145" s="55"/>
      <c r="F145" s="13"/>
    </row>
    <row r="146" spans="5:14" ht="20.100000000000001" customHeight="1">
      <c r="E146" s="55"/>
      <c r="F146" s="13"/>
    </row>
    <row r="147" spans="5:14" ht="20.100000000000001" customHeight="1">
      <c r="E147" s="55"/>
      <c r="F147" s="13"/>
    </row>
    <row r="148" spans="5:14" ht="20.100000000000001" customHeight="1">
      <c r="E148" s="55"/>
      <c r="F148" s="13"/>
    </row>
    <row r="149" spans="5:14" ht="20.100000000000001" customHeight="1">
      <c r="E149" s="55"/>
      <c r="F149" s="13"/>
    </row>
    <row r="150" spans="5:14" ht="20.100000000000001" customHeight="1">
      <c r="E150" s="55"/>
      <c r="F150" s="13"/>
    </row>
    <row r="151" spans="5:14" ht="20.100000000000001" customHeight="1">
      <c r="E151" s="55"/>
      <c r="F151" s="13"/>
    </row>
    <row r="152" spans="5:14" ht="20.100000000000001" customHeight="1">
      <c r="E152" s="55"/>
      <c r="F152" s="13"/>
    </row>
    <row r="153" spans="5:14" ht="20.100000000000001" customHeight="1">
      <c r="E153" s="55"/>
      <c r="F153" s="13"/>
    </row>
    <row r="154" spans="5:14" ht="20.100000000000001" customHeight="1">
      <c r="J154" s="53"/>
      <c r="N154" s="53"/>
    </row>
    <row r="207" spans="24:24" ht="20.100000000000001" customHeight="1">
      <c r="X207" s="13">
        <f>IF(P185&gt;1,1,0)</f>
        <v>0</v>
      </c>
    </row>
    <row r="208" spans="24:24" ht="20.100000000000001" customHeight="1">
      <c r="X208" s="13">
        <f>IF(P186&gt;1,1,0)</f>
        <v>0</v>
      </c>
    </row>
  </sheetData>
  <mergeCells count="2">
    <mergeCell ref="AC15:AD15"/>
    <mergeCell ref="B3:B4"/>
  </mergeCells>
  <phoneticPr fontId="4"/>
  <printOptions horizontalCentered="1"/>
  <pageMargins left="0" right="0" top="0.23622047244094491" bottom="0.74803149606299213" header="0.39370078740157483" footer="0.31496062992125984"/>
  <pageSetup paperSize="9" scale="60" firstPageNumber="429496319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8"/>
  <sheetViews>
    <sheetView topLeftCell="N1" zoomScale="85" zoomScaleNormal="85" zoomScaleSheetLayoutView="100" workbookViewId="0">
      <selection activeCell="AC35" sqref="AC35:AF36"/>
    </sheetView>
  </sheetViews>
  <sheetFormatPr defaultColWidth="10" defaultRowHeight="20.100000000000001" customHeight="1"/>
  <cols>
    <col min="1" max="1" width="5.125" style="13" bestFit="1" customWidth="1"/>
    <col min="2" max="2" width="6.375" style="13" customWidth="1"/>
    <col min="3" max="3" width="7.5" style="13" customWidth="1"/>
    <col min="4" max="4" width="6" style="13" customWidth="1"/>
    <col min="5" max="5" width="15.875" style="13" customWidth="1"/>
    <col min="6" max="6" width="7" style="55" customWidth="1"/>
    <col min="7" max="7" width="13.25" style="13" customWidth="1"/>
    <col min="8" max="8" width="11.375" style="13" customWidth="1"/>
    <col min="9" max="9" width="6.875" style="13" customWidth="1"/>
    <col min="10" max="11" width="13.25" style="13" customWidth="1"/>
    <col min="12" max="12" width="10.125" style="13" customWidth="1"/>
    <col min="13" max="13" width="10.125" style="13" bestFit="1" customWidth="1"/>
    <col min="14" max="14" width="12.125" style="13" bestFit="1" customWidth="1"/>
    <col min="15" max="15" width="7" style="13" customWidth="1"/>
    <col min="16" max="16" width="10.25" style="13" customWidth="1"/>
    <col min="17" max="18" width="8.625" style="13" customWidth="1"/>
    <col min="19" max="19" width="14.5" style="13" customWidth="1"/>
    <col min="20" max="20" width="14.125" style="13" bestFit="1" customWidth="1"/>
    <col min="21" max="21" width="16.875" style="32" customWidth="1"/>
    <col min="22" max="22" width="14.125" style="13" customWidth="1"/>
    <col min="23" max="23" width="10.25" style="13" customWidth="1"/>
    <col min="24" max="26" width="10.125" style="13" customWidth="1"/>
    <col min="27" max="27" width="14.25" style="13" customWidth="1"/>
    <col min="28" max="28" width="10" style="13" customWidth="1"/>
    <col min="29" max="29" width="18.5" style="13" customWidth="1"/>
    <col min="30" max="30" width="21.75" style="13" customWidth="1"/>
    <col min="31" max="32" width="21.625" style="13" customWidth="1"/>
    <col min="33" max="33" width="11.875" style="13" customWidth="1"/>
    <col min="34" max="35" width="4.125" style="13" bestFit="1" customWidth="1"/>
    <col min="36" max="16384" width="10" style="13"/>
  </cols>
  <sheetData>
    <row r="1" spans="1:38" ht="20.100000000000001" customHeight="1">
      <c r="E1" s="20" t="s">
        <v>3</v>
      </c>
      <c r="F1" s="54"/>
      <c r="G1" s="13" t="s">
        <v>75</v>
      </c>
      <c r="T1" s="39" t="s">
        <v>68</v>
      </c>
      <c r="U1" s="51">
        <v>1</v>
      </c>
      <c r="W1" s="13" t="s">
        <v>67</v>
      </c>
    </row>
    <row r="2" spans="1:38" ht="20.100000000000001" customHeight="1">
      <c r="E2" s="13" t="s">
        <v>71</v>
      </c>
      <c r="G2" s="13" t="s">
        <v>87</v>
      </c>
      <c r="R2" s="13" t="s">
        <v>70</v>
      </c>
      <c r="T2" s="39" t="s">
        <v>48</v>
      </c>
      <c r="U2" s="50">
        <v>1000000</v>
      </c>
      <c r="W2" s="13" t="s">
        <v>49</v>
      </c>
    </row>
    <row r="3" spans="1:38" ht="20.100000000000001" customHeight="1">
      <c r="A3" s="25"/>
      <c r="B3" s="60" t="s">
        <v>83</v>
      </c>
      <c r="C3" s="15"/>
      <c r="D3" s="15"/>
      <c r="E3" s="15"/>
      <c r="F3" s="56" t="s">
        <v>64</v>
      </c>
      <c r="G3" s="15" t="s">
        <v>27</v>
      </c>
      <c r="H3" s="15" t="s">
        <v>28</v>
      </c>
      <c r="I3" s="15" t="s">
        <v>33</v>
      </c>
      <c r="J3" s="21" t="s">
        <v>34</v>
      </c>
      <c r="K3" s="21" t="s">
        <v>34</v>
      </c>
      <c r="L3" s="15" t="s">
        <v>31</v>
      </c>
      <c r="M3" s="15" t="s">
        <v>30</v>
      </c>
      <c r="N3" s="15"/>
      <c r="O3" s="15"/>
      <c r="P3" s="15"/>
      <c r="Q3" s="15"/>
      <c r="R3" s="15" t="s">
        <v>69</v>
      </c>
      <c r="S3" s="15" t="s">
        <v>50</v>
      </c>
      <c r="T3" s="36"/>
      <c r="U3" s="37"/>
      <c r="V3" s="36"/>
      <c r="W3" s="15" t="s">
        <v>50</v>
      </c>
      <c r="X3" s="16" t="s">
        <v>57</v>
      </c>
    </row>
    <row r="4" spans="1:38" ht="20.100000000000001" customHeight="1">
      <c r="A4" s="26" t="s">
        <v>32</v>
      </c>
      <c r="B4" s="61"/>
      <c r="C4" s="18" t="s">
        <v>76</v>
      </c>
      <c r="D4" s="22" t="s">
        <v>4</v>
      </c>
      <c r="E4" s="22" t="s">
        <v>5</v>
      </c>
      <c r="F4" s="57" t="s">
        <v>60</v>
      </c>
      <c r="G4" s="18" t="s">
        <v>23</v>
      </c>
      <c r="H4" s="18" t="s">
        <v>24</v>
      </c>
      <c r="I4" s="49" t="s">
        <v>25</v>
      </c>
      <c r="J4" s="18" t="s">
        <v>23</v>
      </c>
      <c r="K4" s="18" t="s">
        <v>24</v>
      </c>
      <c r="L4" s="18" t="s">
        <v>30</v>
      </c>
      <c r="M4" s="18" t="s">
        <v>41</v>
      </c>
      <c r="N4" s="18" t="s">
        <v>29</v>
      </c>
      <c r="O4" s="18" t="s">
        <v>35</v>
      </c>
      <c r="P4" s="29" t="s">
        <v>6</v>
      </c>
      <c r="Q4" s="29" t="s">
        <v>7</v>
      </c>
      <c r="R4" s="29" t="s">
        <v>51</v>
      </c>
      <c r="S4" s="29" t="s">
        <v>53</v>
      </c>
      <c r="T4" s="29" t="s">
        <v>54</v>
      </c>
      <c r="U4" s="33" t="s">
        <v>52</v>
      </c>
      <c r="V4" s="29" t="s">
        <v>55</v>
      </c>
      <c r="W4" s="35">
        <v>0.03</v>
      </c>
      <c r="X4" s="31" t="s">
        <v>56</v>
      </c>
      <c r="Y4" s="31"/>
      <c r="Z4" s="31"/>
      <c r="AA4" s="31"/>
      <c r="AH4" s="13" t="s">
        <v>26</v>
      </c>
      <c r="AI4" s="13" t="s">
        <v>44</v>
      </c>
      <c r="AJ4" s="13" t="s">
        <v>43</v>
      </c>
      <c r="AK4" s="13" t="s">
        <v>62</v>
      </c>
      <c r="AL4" s="13" t="s">
        <v>63</v>
      </c>
    </row>
    <row r="5" spans="1:38" ht="20.100000000000001" customHeight="1">
      <c r="A5" s="27">
        <v>1</v>
      </c>
      <c r="B5" s="13">
        <v>2</v>
      </c>
      <c r="C5" s="13" t="s">
        <v>88</v>
      </c>
      <c r="D5" s="13" t="s">
        <v>65</v>
      </c>
      <c r="E5" s="14" t="s">
        <v>90</v>
      </c>
      <c r="F5" s="55">
        <v>0.16666666666666666</v>
      </c>
      <c r="G5" s="13">
        <v>194.482</v>
      </c>
      <c r="H5" s="13">
        <v>195.02</v>
      </c>
      <c r="I5" s="13">
        <v>2</v>
      </c>
      <c r="J5" s="13">
        <f>ROUNDDOWN(G5-(I5/100),3)</f>
        <v>194.46199999999999</v>
      </c>
      <c r="K5" s="13">
        <f>ROUNDDOWN(H5+(I5/100),3)</f>
        <v>195.04</v>
      </c>
      <c r="L5" s="13">
        <f>ABS(ROUNDDOWN(J5-K5,3))</f>
        <v>0.57799999999999996</v>
      </c>
      <c r="M5" s="13">
        <f>ROUNDDOWN(L5*1.5,3)</f>
        <v>0.86699999999999999</v>
      </c>
      <c r="N5" s="13">
        <f>ROUNDDOWN(J5-M5,3)</f>
        <v>193.595</v>
      </c>
      <c r="O5" s="13" t="s">
        <v>43</v>
      </c>
      <c r="P5" s="13">
        <f>ROUNDDOWN(M5*100,3)</f>
        <v>86.7</v>
      </c>
      <c r="R5" s="13">
        <f>ROUNDDOWN(W5/10000,1)</f>
        <v>5.0999999999999996</v>
      </c>
      <c r="S5" s="30">
        <f>IF(O5="○",ROUNDDOWN(M5*W5*$U$1,0),"")</f>
        <v>44217</v>
      </c>
      <c r="T5" s="30" t="str">
        <f>IF(O5="X",ROUNDDOWN(L5*W5*$U$1,0),"")</f>
        <v/>
      </c>
      <c r="U5" s="32">
        <f t="shared" ref="U5:U68" si="0">IF(X5=1,S5,T5*-1)</f>
        <v>44217</v>
      </c>
      <c r="V5" s="34">
        <f>U2+U5</f>
        <v>1044217</v>
      </c>
      <c r="W5" s="13">
        <f>ROUNDDOWN(((($U$2*$W$4)/(L5*10000))*10000)/$U$1,-3)</f>
        <v>51000</v>
      </c>
      <c r="X5" s="13">
        <f>IF(P5&gt;1,1,0)</f>
        <v>1</v>
      </c>
      <c r="AH5" s="13">
        <f t="shared" ref="AH5:AH68" si="1">IF(D5="B",1,0)</f>
        <v>0</v>
      </c>
      <c r="AI5" s="13">
        <f t="shared" ref="AI5:AI68" si="2">IF(D5="S",1,0)</f>
        <v>1</v>
      </c>
      <c r="AJ5" s="13">
        <f>IF(O5="○",1,0)</f>
        <v>1</v>
      </c>
      <c r="AK5" s="13">
        <f>IF(O5="X",1,0)</f>
        <v>0</v>
      </c>
      <c r="AL5" s="13">
        <f>IF(O5="C",1,0)</f>
        <v>0</v>
      </c>
    </row>
    <row r="6" spans="1:38" ht="20.100000000000001" customHeight="1">
      <c r="A6" s="27">
        <v>2</v>
      </c>
      <c r="B6" s="13">
        <v>1</v>
      </c>
      <c r="C6" s="13" t="s">
        <v>88</v>
      </c>
      <c r="D6" s="13" t="s">
        <v>66</v>
      </c>
      <c r="E6" s="14" t="s">
        <v>91</v>
      </c>
      <c r="F6" s="55">
        <v>0</v>
      </c>
      <c r="G6" s="13">
        <v>194.92699999999999</v>
      </c>
      <c r="H6" s="13">
        <v>194.62</v>
      </c>
      <c r="I6" s="13">
        <v>2</v>
      </c>
      <c r="J6" s="53">
        <f t="shared" ref="J6" si="3">ROUNDDOWN(G6+(I6/100),3)</f>
        <v>194.947</v>
      </c>
      <c r="K6" s="13">
        <f t="shared" ref="K6" si="4">ROUNDDOWN(H6-(I6/100),3)</f>
        <v>194.6</v>
      </c>
      <c r="L6" s="13">
        <f t="shared" ref="L6:L7" si="5">ABS(ROUNDDOWN(J6-K6,3))</f>
        <v>0.34699999999999998</v>
      </c>
      <c r="M6" s="13">
        <f>ROUNDDOWN(L6*1.5,3)</f>
        <v>0.52</v>
      </c>
      <c r="N6" s="53">
        <f>ROUNDDOWN(J6+M6,3)</f>
        <v>195.46700000000001</v>
      </c>
      <c r="O6" s="13" t="s">
        <v>84</v>
      </c>
      <c r="Q6" s="13">
        <f t="shared" ref="Q6:Q69" si="6">ROUNDDOWN(L6*100,3)</f>
        <v>34.700000000000003</v>
      </c>
      <c r="R6" s="13">
        <f t="shared" ref="R6:R69" si="7">ROUNDDOWN(W6/10000,1)</f>
        <v>8.6</v>
      </c>
      <c r="S6" s="30" t="str">
        <f t="shared" ref="S6:S69" si="8">IF(O6="○",ROUNDDOWN(M6*W6*$U$1,0),"")</f>
        <v/>
      </c>
      <c r="T6" s="30">
        <f t="shared" ref="T6:T69" si="9">IF(O6="X",ROUNDDOWN(L6*W6*$U$1,0),"")</f>
        <v>29842</v>
      </c>
      <c r="U6" s="32">
        <f t="shared" si="0"/>
        <v>-29842</v>
      </c>
      <c r="V6" s="34">
        <f>V5+U6</f>
        <v>1014375</v>
      </c>
      <c r="W6" s="13">
        <f t="shared" ref="W6:W69" si="10">ROUNDDOWN(((($U$2*$W$4)/(L6*10000))*10000)/$U$1,-3)</f>
        <v>86000</v>
      </c>
      <c r="X6" s="13">
        <f t="shared" ref="X6:X69" si="11">IF(P6&gt;1,1,0)</f>
        <v>0</v>
      </c>
      <c r="AH6" s="13">
        <f t="shared" si="1"/>
        <v>1</v>
      </c>
      <c r="AI6" s="13">
        <f t="shared" si="2"/>
        <v>0</v>
      </c>
      <c r="AJ6" s="13">
        <f t="shared" ref="AJ6:AJ69" si="12">IF(O6="○",1,0)</f>
        <v>0</v>
      </c>
      <c r="AK6" s="13">
        <f t="shared" ref="AK6:AK69" si="13">IF(O6="X",1,0)</f>
        <v>1</v>
      </c>
      <c r="AL6" s="13">
        <f t="shared" ref="AL6:AL69" si="14">IF(O6="C",1,0)</f>
        <v>0</v>
      </c>
    </row>
    <row r="7" spans="1:38" ht="20.100000000000001" customHeight="1">
      <c r="A7" s="27">
        <v>3</v>
      </c>
      <c r="B7" s="13">
        <v>5</v>
      </c>
      <c r="C7" s="13" t="s">
        <v>88</v>
      </c>
      <c r="D7" s="13" t="s">
        <v>65</v>
      </c>
      <c r="E7" s="14" t="s">
        <v>92</v>
      </c>
      <c r="F7" s="55">
        <v>0.66666666666666663</v>
      </c>
      <c r="G7" s="13">
        <v>193.577</v>
      </c>
      <c r="H7" s="13">
        <v>194.57900000000001</v>
      </c>
      <c r="I7" s="13">
        <v>2</v>
      </c>
      <c r="J7" s="13">
        <f t="shared" ref="J7" si="15">ROUNDDOWN(G7-(I7/100),3)</f>
        <v>193.55699999999999</v>
      </c>
      <c r="K7" s="13">
        <f t="shared" ref="K7" si="16">ROUNDDOWN(H7+(I7/100),3)</f>
        <v>194.59899999999999</v>
      </c>
      <c r="L7" s="13">
        <f t="shared" si="5"/>
        <v>1.042</v>
      </c>
      <c r="M7" s="13">
        <f>ROUNDDOWN(L7*1.5,3)</f>
        <v>1.5629999999999999</v>
      </c>
      <c r="N7" s="13">
        <f>ROUNDDOWN(J7-M7,3)</f>
        <v>191.994</v>
      </c>
      <c r="O7" s="13" t="s">
        <v>84</v>
      </c>
      <c r="Q7" s="13">
        <f t="shared" si="6"/>
        <v>104.2</v>
      </c>
      <c r="R7" s="13">
        <f t="shared" si="7"/>
        <v>2.8</v>
      </c>
      <c r="S7" s="30" t="str">
        <f t="shared" si="8"/>
        <v/>
      </c>
      <c r="T7" s="30">
        <f t="shared" si="9"/>
        <v>29176</v>
      </c>
      <c r="U7" s="32">
        <f t="shared" si="0"/>
        <v>-29176</v>
      </c>
      <c r="V7" s="34">
        <f>V6+U7</f>
        <v>985199</v>
      </c>
      <c r="W7" s="13">
        <f t="shared" si="10"/>
        <v>28000</v>
      </c>
      <c r="X7" s="13">
        <f t="shared" si="11"/>
        <v>0</v>
      </c>
      <c r="AH7" s="13">
        <f t="shared" si="1"/>
        <v>0</v>
      </c>
      <c r="AI7" s="13">
        <f t="shared" si="2"/>
        <v>1</v>
      </c>
      <c r="AJ7" s="13">
        <f t="shared" si="12"/>
        <v>0</v>
      </c>
      <c r="AK7" s="13">
        <f t="shared" si="13"/>
        <v>1</v>
      </c>
      <c r="AL7" s="13">
        <f t="shared" si="14"/>
        <v>0</v>
      </c>
    </row>
    <row r="8" spans="1:38" ht="20.100000000000001" customHeight="1">
      <c r="A8" s="27">
        <v>4</v>
      </c>
      <c r="B8" s="13">
        <v>2</v>
      </c>
      <c r="C8" s="13" t="s">
        <v>89</v>
      </c>
      <c r="D8" s="13" t="s">
        <v>65</v>
      </c>
      <c r="E8" s="14" t="s">
        <v>93</v>
      </c>
      <c r="F8" s="55">
        <v>0.66666666666666663</v>
      </c>
      <c r="G8" s="13">
        <v>193.375</v>
      </c>
      <c r="H8" s="13">
        <v>194.16499999999999</v>
      </c>
      <c r="I8" s="13">
        <v>2</v>
      </c>
      <c r="J8" s="13">
        <f>ROUNDDOWN(G8-(I8/100),3)</f>
        <v>193.35499999999999</v>
      </c>
      <c r="K8" s="13">
        <f>ROUNDDOWN(H8+(I8/100),3)</f>
        <v>194.185</v>
      </c>
      <c r="L8" s="13">
        <f>ABS(ROUNDDOWN(J8-K8,3))</f>
        <v>0.83</v>
      </c>
      <c r="M8" s="13">
        <f>ROUNDDOWN(L8*1.5,3)</f>
        <v>1.2450000000000001</v>
      </c>
      <c r="N8" s="13">
        <f>ROUNDDOWN(J8-M8,3)</f>
        <v>192.11</v>
      </c>
      <c r="O8" s="13" t="s">
        <v>84</v>
      </c>
      <c r="Q8" s="13">
        <f t="shared" si="6"/>
        <v>83</v>
      </c>
      <c r="R8" s="13">
        <f t="shared" si="7"/>
        <v>3.6</v>
      </c>
      <c r="S8" s="30" t="str">
        <f t="shared" si="8"/>
        <v/>
      </c>
      <c r="T8" s="30">
        <f t="shared" si="9"/>
        <v>29880</v>
      </c>
      <c r="U8" s="32">
        <f t="shared" si="0"/>
        <v>-29880</v>
      </c>
      <c r="V8" s="34">
        <f>V7+U8</f>
        <v>955319</v>
      </c>
      <c r="W8" s="13">
        <f t="shared" si="10"/>
        <v>36000</v>
      </c>
      <c r="X8" s="13">
        <f t="shared" si="11"/>
        <v>0</v>
      </c>
      <c r="AH8" s="13">
        <f t="shared" si="1"/>
        <v>0</v>
      </c>
      <c r="AI8" s="13">
        <f t="shared" si="2"/>
        <v>1</v>
      </c>
      <c r="AJ8" s="13">
        <f t="shared" si="12"/>
        <v>0</v>
      </c>
      <c r="AK8" s="13">
        <f t="shared" si="13"/>
        <v>1</v>
      </c>
      <c r="AL8" s="13">
        <f t="shared" si="14"/>
        <v>0</v>
      </c>
    </row>
    <row r="9" spans="1:38" ht="20.100000000000001" customHeight="1">
      <c r="A9" s="27">
        <v>5</v>
      </c>
      <c r="B9" s="13">
        <v>1</v>
      </c>
      <c r="C9" s="13" t="s">
        <v>88</v>
      </c>
      <c r="D9" s="13" t="s">
        <v>66</v>
      </c>
      <c r="E9" s="14" t="s">
        <v>94</v>
      </c>
      <c r="F9" s="55">
        <v>0.16666666666666666</v>
      </c>
      <c r="G9" s="13">
        <v>192.375</v>
      </c>
      <c r="H9" s="13">
        <v>191.44300000000001</v>
      </c>
      <c r="I9" s="13">
        <v>2</v>
      </c>
      <c r="J9" s="53">
        <f t="shared" ref="J9:J12" si="17">ROUNDDOWN(G9+(I9/100),3)</f>
        <v>192.39500000000001</v>
      </c>
      <c r="K9" s="13">
        <f t="shared" ref="K9:K12" si="18">ROUNDDOWN(H9-(I9/100),3)</f>
        <v>191.423</v>
      </c>
      <c r="L9" s="13">
        <f t="shared" ref="L9:L12" si="19">ABS(ROUNDDOWN(J9-K9,3))</f>
        <v>0.97199999999999998</v>
      </c>
      <c r="M9" s="13">
        <f>ROUNDDOWN(L9*1.5,3)</f>
        <v>1.458</v>
      </c>
      <c r="N9" s="53">
        <f>ROUNDDOWN(J9+M9,3)</f>
        <v>193.85300000000001</v>
      </c>
      <c r="O9" s="13" t="s">
        <v>43</v>
      </c>
      <c r="P9" s="13">
        <f t="shared" ref="P6:P69" si="20">ROUNDDOWN(M9*100,3)</f>
        <v>145.80000000000001</v>
      </c>
      <c r="R9" s="13">
        <f t="shared" si="7"/>
        <v>3</v>
      </c>
      <c r="S9" s="30">
        <f t="shared" si="8"/>
        <v>43740</v>
      </c>
      <c r="T9" s="30" t="str">
        <f t="shared" si="9"/>
        <v/>
      </c>
      <c r="U9" s="32">
        <f t="shared" si="0"/>
        <v>43740</v>
      </c>
      <c r="V9" s="34">
        <f t="shared" ref="V9:V72" si="21">V8+U9</f>
        <v>999059</v>
      </c>
      <c r="W9" s="13">
        <f t="shared" si="10"/>
        <v>30000</v>
      </c>
      <c r="X9" s="13">
        <f t="shared" si="11"/>
        <v>1</v>
      </c>
      <c r="AH9" s="13">
        <f t="shared" si="1"/>
        <v>1</v>
      </c>
      <c r="AI9" s="13">
        <f t="shared" si="2"/>
        <v>0</v>
      </c>
      <c r="AJ9" s="13">
        <f t="shared" si="12"/>
        <v>1</v>
      </c>
      <c r="AK9" s="13">
        <f t="shared" si="13"/>
        <v>0</v>
      </c>
      <c r="AL9" s="13">
        <f t="shared" si="14"/>
        <v>0</v>
      </c>
    </row>
    <row r="10" spans="1:38" ht="20.100000000000001" customHeight="1">
      <c r="A10" s="27">
        <v>6</v>
      </c>
      <c r="B10" s="13">
        <v>1</v>
      </c>
      <c r="C10" s="13" t="s">
        <v>88</v>
      </c>
      <c r="D10" s="13" t="s">
        <v>66</v>
      </c>
      <c r="E10" s="14" t="s">
        <v>95</v>
      </c>
      <c r="F10" s="55">
        <v>0.5</v>
      </c>
      <c r="G10" s="13">
        <v>192.57</v>
      </c>
      <c r="H10" s="13">
        <v>190.887</v>
      </c>
      <c r="I10" s="13">
        <v>2</v>
      </c>
      <c r="J10" s="53">
        <f t="shared" si="17"/>
        <v>192.59</v>
      </c>
      <c r="K10" s="13">
        <f t="shared" si="18"/>
        <v>190.86699999999999</v>
      </c>
      <c r="L10" s="13">
        <f t="shared" si="19"/>
        <v>1.7230000000000001</v>
      </c>
      <c r="M10" s="13">
        <f>ROUNDDOWN(L10*1.5,3)</f>
        <v>2.5840000000000001</v>
      </c>
      <c r="N10" s="53">
        <f>ROUNDDOWN(J10+M10,3)</f>
        <v>195.17400000000001</v>
      </c>
      <c r="O10" s="13" t="s">
        <v>43</v>
      </c>
      <c r="P10" s="13">
        <f t="shared" si="20"/>
        <v>258.39999999999998</v>
      </c>
      <c r="R10" s="13">
        <f t="shared" si="7"/>
        <v>1.7</v>
      </c>
      <c r="S10" s="30">
        <f t="shared" si="8"/>
        <v>43928</v>
      </c>
      <c r="T10" s="30" t="str">
        <f t="shared" si="9"/>
        <v/>
      </c>
      <c r="U10" s="32">
        <f t="shared" si="0"/>
        <v>43928</v>
      </c>
      <c r="V10" s="34">
        <f t="shared" si="21"/>
        <v>1042987</v>
      </c>
      <c r="W10" s="13">
        <f t="shared" si="10"/>
        <v>17000</v>
      </c>
      <c r="X10" s="13">
        <f t="shared" si="11"/>
        <v>1</v>
      </c>
      <c r="AH10" s="13">
        <f t="shared" si="1"/>
        <v>1</v>
      </c>
      <c r="AI10" s="13">
        <f t="shared" si="2"/>
        <v>0</v>
      </c>
      <c r="AJ10" s="13">
        <f t="shared" si="12"/>
        <v>1</v>
      </c>
      <c r="AK10" s="13">
        <f t="shared" si="13"/>
        <v>0</v>
      </c>
      <c r="AL10" s="13">
        <f t="shared" si="14"/>
        <v>0</v>
      </c>
    </row>
    <row r="11" spans="1:38" ht="20.100000000000001" customHeight="1">
      <c r="A11" s="27">
        <v>7</v>
      </c>
      <c r="B11" s="13">
        <v>1</v>
      </c>
      <c r="C11" s="13" t="s">
        <v>88</v>
      </c>
      <c r="D11" s="13" t="s">
        <v>66</v>
      </c>
      <c r="E11" s="14" t="s">
        <v>96</v>
      </c>
      <c r="F11" s="55">
        <v>0.66666666666666663</v>
      </c>
      <c r="G11" s="13">
        <v>191.65100000000001</v>
      </c>
      <c r="H11" s="13">
        <v>190.57400000000001</v>
      </c>
      <c r="I11" s="13">
        <v>2</v>
      </c>
      <c r="J11" s="53">
        <f t="shared" si="17"/>
        <v>191.67099999999999</v>
      </c>
      <c r="K11" s="13">
        <f t="shared" si="18"/>
        <v>190.554</v>
      </c>
      <c r="L11" s="13">
        <f t="shared" si="19"/>
        <v>1.1160000000000001</v>
      </c>
      <c r="M11" s="13">
        <f>ROUNDDOWN(L11*1.5,3)</f>
        <v>1.6739999999999999</v>
      </c>
      <c r="N11" s="53">
        <f>ROUNDDOWN(J11+M11,3)</f>
        <v>193.345</v>
      </c>
      <c r="O11" s="13" t="s">
        <v>85</v>
      </c>
      <c r="R11" s="13">
        <f t="shared" si="7"/>
        <v>2.6</v>
      </c>
      <c r="S11" s="30" t="str">
        <f t="shared" si="8"/>
        <v/>
      </c>
      <c r="T11" s="30" t="str">
        <f t="shared" si="9"/>
        <v/>
      </c>
      <c r="U11" s="32">
        <v>0</v>
      </c>
      <c r="V11" s="34">
        <f t="shared" si="21"/>
        <v>1042987</v>
      </c>
      <c r="W11" s="13">
        <f t="shared" si="10"/>
        <v>26000</v>
      </c>
      <c r="X11" s="13">
        <f t="shared" si="11"/>
        <v>0</v>
      </c>
      <c r="AH11" s="13">
        <f t="shared" si="1"/>
        <v>1</v>
      </c>
      <c r="AI11" s="13">
        <f t="shared" si="2"/>
        <v>0</v>
      </c>
      <c r="AJ11" s="13">
        <f t="shared" si="12"/>
        <v>0</v>
      </c>
      <c r="AK11" s="13">
        <f t="shared" si="13"/>
        <v>0</v>
      </c>
      <c r="AL11" s="13">
        <f t="shared" si="14"/>
        <v>1</v>
      </c>
    </row>
    <row r="12" spans="1:38" ht="20.100000000000001" customHeight="1">
      <c r="A12" s="27">
        <v>8</v>
      </c>
      <c r="B12" s="13">
        <v>1</v>
      </c>
      <c r="C12" s="13" t="s">
        <v>88</v>
      </c>
      <c r="D12" s="13" t="s">
        <v>66</v>
      </c>
      <c r="E12" s="14" t="s">
        <v>97</v>
      </c>
      <c r="F12" s="55">
        <v>0.66666666666666663</v>
      </c>
      <c r="G12" s="13">
        <v>192.399</v>
      </c>
      <c r="H12" s="13">
        <v>191.43199999999999</v>
      </c>
      <c r="I12" s="13">
        <v>2</v>
      </c>
      <c r="J12" s="53">
        <f t="shared" si="17"/>
        <v>192.41900000000001</v>
      </c>
      <c r="K12" s="13">
        <f t="shared" si="18"/>
        <v>191.41200000000001</v>
      </c>
      <c r="L12" s="13">
        <f t="shared" si="19"/>
        <v>1.0069999999999999</v>
      </c>
      <c r="M12" s="13">
        <f>ROUNDDOWN(L12*1.5,3)</f>
        <v>1.51</v>
      </c>
      <c r="N12" s="53">
        <f>ROUNDDOWN(J12+M12,3)</f>
        <v>193.929</v>
      </c>
      <c r="O12" s="13" t="s">
        <v>43</v>
      </c>
      <c r="P12" s="13">
        <f t="shared" si="20"/>
        <v>151</v>
      </c>
      <c r="R12" s="13">
        <f t="shared" si="7"/>
        <v>2.9</v>
      </c>
      <c r="S12" s="30">
        <f t="shared" si="8"/>
        <v>43790</v>
      </c>
      <c r="T12" s="30" t="str">
        <f t="shared" si="9"/>
        <v/>
      </c>
      <c r="U12" s="32">
        <f t="shared" si="0"/>
        <v>43790</v>
      </c>
      <c r="V12" s="34">
        <f t="shared" si="21"/>
        <v>1086777</v>
      </c>
      <c r="W12" s="13">
        <f t="shared" si="10"/>
        <v>29000</v>
      </c>
      <c r="X12" s="13">
        <f t="shared" si="11"/>
        <v>1</v>
      </c>
      <c r="AH12" s="13">
        <f t="shared" si="1"/>
        <v>1</v>
      </c>
      <c r="AI12" s="13">
        <f t="shared" si="2"/>
        <v>0</v>
      </c>
      <c r="AJ12" s="13">
        <f t="shared" si="12"/>
        <v>1</v>
      </c>
      <c r="AK12" s="13">
        <f t="shared" si="13"/>
        <v>0</v>
      </c>
      <c r="AL12" s="13">
        <f t="shared" si="14"/>
        <v>0</v>
      </c>
    </row>
    <row r="13" spans="1:38" ht="20.100000000000001" customHeight="1">
      <c r="A13" s="27">
        <v>9</v>
      </c>
      <c r="B13" s="13">
        <v>2</v>
      </c>
      <c r="C13" s="13" t="s">
        <v>88</v>
      </c>
      <c r="D13" s="13" t="s">
        <v>65</v>
      </c>
      <c r="E13" s="14" t="s">
        <v>98</v>
      </c>
      <c r="F13" s="55">
        <v>0.33333333333333331</v>
      </c>
      <c r="G13" s="13">
        <v>190.858</v>
      </c>
      <c r="H13" s="13">
        <v>191.76300000000001</v>
      </c>
      <c r="I13" s="13">
        <v>2</v>
      </c>
      <c r="J13" s="13">
        <f>ROUNDDOWN(G13-(I13/100),3)</f>
        <v>190.83799999999999</v>
      </c>
      <c r="K13" s="13">
        <f>ROUNDDOWN(H13+(I13/100),3)</f>
        <v>191.78299999999999</v>
      </c>
      <c r="L13" s="13">
        <f>ABS(ROUNDDOWN(J13-K13,3))</f>
        <v>0.94399999999999995</v>
      </c>
      <c r="M13" s="13">
        <f>ROUNDDOWN(L13*1.5,3)</f>
        <v>1.4159999999999999</v>
      </c>
      <c r="N13" s="13">
        <f>ROUNDDOWN(J13-M13,3)</f>
        <v>189.422</v>
      </c>
      <c r="O13" s="13" t="s">
        <v>43</v>
      </c>
      <c r="P13" s="13">
        <f t="shared" si="20"/>
        <v>141.6</v>
      </c>
      <c r="R13" s="13">
        <f t="shared" si="7"/>
        <v>3.1</v>
      </c>
      <c r="S13" s="30">
        <f t="shared" si="8"/>
        <v>43896</v>
      </c>
      <c r="T13" s="30" t="str">
        <f t="shared" si="9"/>
        <v/>
      </c>
      <c r="U13" s="32">
        <f t="shared" si="0"/>
        <v>43896</v>
      </c>
      <c r="V13" s="34">
        <f t="shared" si="21"/>
        <v>1130673</v>
      </c>
      <c r="W13" s="13">
        <f t="shared" si="10"/>
        <v>31000</v>
      </c>
      <c r="X13" s="13">
        <f t="shared" si="11"/>
        <v>1</v>
      </c>
      <c r="AH13" s="13">
        <f t="shared" si="1"/>
        <v>0</v>
      </c>
      <c r="AI13" s="13">
        <f t="shared" si="2"/>
        <v>1</v>
      </c>
      <c r="AJ13" s="13">
        <f t="shared" si="12"/>
        <v>1</v>
      </c>
      <c r="AK13" s="13">
        <f t="shared" si="13"/>
        <v>0</v>
      </c>
      <c r="AL13" s="13">
        <f t="shared" si="14"/>
        <v>0</v>
      </c>
    </row>
    <row r="14" spans="1:38" ht="20.100000000000001" customHeight="1" thickBot="1">
      <c r="A14" s="27">
        <v>10</v>
      </c>
      <c r="B14" s="13">
        <v>1</v>
      </c>
      <c r="C14" s="13" t="s">
        <v>89</v>
      </c>
      <c r="D14" s="13" t="s">
        <v>66</v>
      </c>
      <c r="E14" s="14" t="s">
        <v>99</v>
      </c>
      <c r="F14" s="55">
        <v>0.33333333333333331</v>
      </c>
      <c r="G14" s="13">
        <v>191.01499999999999</v>
      </c>
      <c r="H14" s="13">
        <v>189.80600000000001</v>
      </c>
      <c r="I14" s="13">
        <v>2</v>
      </c>
      <c r="J14" s="53">
        <f t="shared" ref="J14:J19" si="22">ROUNDDOWN(G14+(I14/100),3)</f>
        <v>191.035</v>
      </c>
      <c r="K14" s="13">
        <f t="shared" ref="K14:K19" si="23">ROUNDDOWN(H14-(I14/100),3)</f>
        <v>189.786</v>
      </c>
      <c r="L14" s="13">
        <f t="shared" ref="L14:L19" si="24">ABS(ROUNDDOWN(J14-K14,3))</f>
        <v>1.2490000000000001</v>
      </c>
      <c r="M14" s="13">
        <f>ROUNDDOWN(L14*1.5,3)</f>
        <v>1.873</v>
      </c>
      <c r="N14" s="53">
        <f>ROUNDDOWN(J14+M14,3)</f>
        <v>192.90799999999999</v>
      </c>
      <c r="O14" s="13" t="s">
        <v>84</v>
      </c>
      <c r="Q14" s="13">
        <f t="shared" si="6"/>
        <v>124.9</v>
      </c>
      <c r="R14" s="13">
        <f t="shared" si="7"/>
        <v>2.4</v>
      </c>
      <c r="S14" s="30" t="str">
        <f t="shared" si="8"/>
        <v/>
      </c>
      <c r="T14" s="30">
        <f t="shared" si="9"/>
        <v>29976</v>
      </c>
      <c r="U14" s="32">
        <f t="shared" si="0"/>
        <v>-29976</v>
      </c>
      <c r="V14" s="34">
        <f t="shared" si="21"/>
        <v>1100697</v>
      </c>
      <c r="W14" s="13">
        <f t="shared" si="10"/>
        <v>24000</v>
      </c>
      <c r="X14" s="13">
        <f>IF(P14&gt;1,1,0)</f>
        <v>0</v>
      </c>
      <c r="AC14" s="12" t="s">
        <v>37</v>
      </c>
      <c r="AD14" s="12" t="s">
        <v>187</v>
      </c>
      <c r="AH14" s="13">
        <f t="shared" si="1"/>
        <v>1</v>
      </c>
      <c r="AI14" s="13">
        <f t="shared" si="2"/>
        <v>0</v>
      </c>
      <c r="AJ14" s="13">
        <f t="shared" si="12"/>
        <v>0</v>
      </c>
      <c r="AK14" s="13">
        <f t="shared" si="13"/>
        <v>1</v>
      </c>
      <c r="AL14" s="13">
        <f t="shared" si="14"/>
        <v>0</v>
      </c>
    </row>
    <row r="15" spans="1:38" ht="20.100000000000001" customHeight="1" thickBot="1">
      <c r="A15" s="27">
        <v>11</v>
      </c>
      <c r="B15" s="13">
        <v>1</v>
      </c>
      <c r="C15" s="13" t="s">
        <v>88</v>
      </c>
      <c r="D15" s="13" t="s">
        <v>66</v>
      </c>
      <c r="E15" s="14" t="s">
        <v>100</v>
      </c>
      <c r="F15" s="55">
        <v>0.33333333333333331</v>
      </c>
      <c r="G15" s="13">
        <v>189.44200000000001</v>
      </c>
      <c r="H15" s="13">
        <v>187.93899999999999</v>
      </c>
      <c r="I15" s="13">
        <v>2</v>
      </c>
      <c r="J15" s="53">
        <f t="shared" si="22"/>
        <v>189.46199999999999</v>
      </c>
      <c r="K15" s="13">
        <f t="shared" si="23"/>
        <v>187.91900000000001</v>
      </c>
      <c r="L15" s="13">
        <f t="shared" si="24"/>
        <v>1.542</v>
      </c>
      <c r="M15" s="13">
        <f>ROUNDDOWN(L15*1.5,3)</f>
        <v>2.3130000000000002</v>
      </c>
      <c r="N15" s="53">
        <f>ROUNDDOWN(J15+M15,3)</f>
        <v>191.77500000000001</v>
      </c>
      <c r="O15" s="13" t="s">
        <v>84</v>
      </c>
      <c r="Q15" s="13">
        <f t="shared" si="6"/>
        <v>154.19999999999999</v>
      </c>
      <c r="R15" s="13">
        <f t="shared" si="7"/>
        <v>1.9</v>
      </c>
      <c r="S15" s="30" t="str">
        <f t="shared" si="8"/>
        <v/>
      </c>
      <c r="T15" s="30">
        <f t="shared" si="9"/>
        <v>29298</v>
      </c>
      <c r="U15" s="32">
        <f t="shared" si="0"/>
        <v>-29298</v>
      </c>
      <c r="V15" s="34">
        <f t="shared" si="21"/>
        <v>1071399</v>
      </c>
      <c r="W15" s="13">
        <f t="shared" si="10"/>
        <v>19000</v>
      </c>
      <c r="X15" s="13">
        <f t="shared" si="11"/>
        <v>0</v>
      </c>
      <c r="AC15" s="62" t="s">
        <v>8</v>
      </c>
      <c r="AD15" s="63"/>
      <c r="AH15" s="13">
        <f t="shared" si="1"/>
        <v>1</v>
      </c>
      <c r="AI15" s="13">
        <f t="shared" si="2"/>
        <v>0</v>
      </c>
      <c r="AJ15" s="13">
        <f t="shared" si="12"/>
        <v>0</v>
      </c>
      <c r="AK15" s="13">
        <f t="shared" si="13"/>
        <v>1</v>
      </c>
      <c r="AL15" s="13">
        <f t="shared" si="14"/>
        <v>0</v>
      </c>
    </row>
    <row r="16" spans="1:38" ht="20.100000000000001" customHeight="1">
      <c r="A16" s="27">
        <v>12</v>
      </c>
      <c r="B16" s="13">
        <v>1</v>
      </c>
      <c r="C16" s="13" t="s">
        <v>89</v>
      </c>
      <c r="D16" s="13" t="s">
        <v>66</v>
      </c>
      <c r="E16" s="14" t="s">
        <v>101</v>
      </c>
      <c r="F16" s="55">
        <v>0.66666666666666663</v>
      </c>
      <c r="G16" s="13">
        <v>185.221</v>
      </c>
      <c r="H16" s="13">
        <v>184.13200000000001</v>
      </c>
      <c r="I16" s="13">
        <v>2</v>
      </c>
      <c r="J16" s="53">
        <f t="shared" si="22"/>
        <v>185.24100000000001</v>
      </c>
      <c r="K16" s="13">
        <f t="shared" si="23"/>
        <v>184.11199999999999</v>
      </c>
      <c r="L16" s="13">
        <f t="shared" si="24"/>
        <v>1.129</v>
      </c>
      <c r="M16" s="13">
        <f>ROUNDDOWN(L16*1.5,3)</f>
        <v>1.6930000000000001</v>
      </c>
      <c r="N16" s="53">
        <f>ROUNDDOWN(J16+M16,3)</f>
        <v>186.934</v>
      </c>
      <c r="O16" s="13" t="s">
        <v>43</v>
      </c>
      <c r="P16" s="13">
        <f t="shared" si="20"/>
        <v>169.3</v>
      </c>
      <c r="R16" s="13">
        <f t="shared" si="7"/>
        <v>2.6</v>
      </c>
      <c r="S16" s="30">
        <f t="shared" si="8"/>
        <v>44018</v>
      </c>
      <c r="T16" s="30" t="str">
        <f t="shared" si="9"/>
        <v/>
      </c>
      <c r="U16" s="32">
        <f t="shared" si="0"/>
        <v>44018</v>
      </c>
      <c r="V16" s="34">
        <f t="shared" si="21"/>
        <v>1115417</v>
      </c>
      <c r="W16" s="13">
        <f t="shared" si="10"/>
        <v>26000</v>
      </c>
      <c r="X16" s="13">
        <f t="shared" si="11"/>
        <v>1</v>
      </c>
      <c r="AC16" s="2" t="s">
        <v>9</v>
      </c>
      <c r="AD16" s="5" t="s">
        <v>189</v>
      </c>
      <c r="AH16" s="13">
        <f t="shared" si="1"/>
        <v>1</v>
      </c>
      <c r="AI16" s="13">
        <f t="shared" si="2"/>
        <v>0</v>
      </c>
      <c r="AJ16" s="13">
        <f t="shared" si="12"/>
        <v>1</v>
      </c>
      <c r="AK16" s="13">
        <f t="shared" si="13"/>
        <v>0</v>
      </c>
      <c r="AL16" s="13">
        <f t="shared" si="14"/>
        <v>0</v>
      </c>
    </row>
    <row r="17" spans="1:38" ht="20.100000000000001" customHeight="1">
      <c r="A17" s="27">
        <v>13</v>
      </c>
      <c r="B17" s="13">
        <v>1</v>
      </c>
      <c r="C17" s="13" t="s">
        <v>88</v>
      </c>
      <c r="D17" s="13" t="s">
        <v>66</v>
      </c>
      <c r="E17" s="14" t="s">
        <v>102</v>
      </c>
      <c r="F17" s="55">
        <v>0.5</v>
      </c>
      <c r="G17" s="13">
        <v>182.114</v>
      </c>
      <c r="H17" s="13">
        <v>180.97399999999999</v>
      </c>
      <c r="I17" s="13">
        <v>2</v>
      </c>
      <c r="J17" s="53">
        <f t="shared" si="22"/>
        <v>182.13399999999999</v>
      </c>
      <c r="K17" s="13">
        <f t="shared" si="23"/>
        <v>180.95400000000001</v>
      </c>
      <c r="L17" s="13">
        <f t="shared" si="24"/>
        <v>1.179</v>
      </c>
      <c r="M17" s="13">
        <f>ROUNDDOWN(L17*1.5,3)</f>
        <v>1.768</v>
      </c>
      <c r="N17" s="53">
        <f>ROUNDDOWN(J17+M17,3)</f>
        <v>183.90199999999999</v>
      </c>
      <c r="O17" s="13" t="s">
        <v>43</v>
      </c>
      <c r="P17" s="13">
        <f t="shared" si="20"/>
        <v>176.8</v>
      </c>
      <c r="R17" s="13">
        <f t="shared" si="7"/>
        <v>2.5</v>
      </c>
      <c r="S17" s="30">
        <f t="shared" si="8"/>
        <v>44200</v>
      </c>
      <c r="T17" s="30" t="str">
        <f t="shared" si="9"/>
        <v/>
      </c>
      <c r="U17" s="32">
        <f t="shared" si="0"/>
        <v>44200</v>
      </c>
      <c r="V17" s="34">
        <f t="shared" si="21"/>
        <v>1159617</v>
      </c>
      <c r="W17" s="13">
        <f t="shared" si="10"/>
        <v>25000</v>
      </c>
      <c r="X17" s="13">
        <f t="shared" si="11"/>
        <v>1</v>
      </c>
      <c r="AC17" s="3" t="s">
        <v>10</v>
      </c>
      <c r="AD17" s="6">
        <f>AH111</f>
        <v>67</v>
      </c>
      <c r="AH17" s="13">
        <f t="shared" si="1"/>
        <v>1</v>
      </c>
      <c r="AI17" s="13">
        <f t="shared" si="2"/>
        <v>0</v>
      </c>
      <c r="AJ17" s="13">
        <f t="shared" si="12"/>
        <v>1</v>
      </c>
      <c r="AK17" s="13">
        <f t="shared" si="13"/>
        <v>0</v>
      </c>
      <c r="AL17" s="13">
        <f t="shared" si="14"/>
        <v>0</v>
      </c>
    </row>
    <row r="18" spans="1:38" ht="20.100000000000001" customHeight="1">
      <c r="A18" s="27">
        <v>14</v>
      </c>
      <c r="B18" s="13">
        <v>1</v>
      </c>
      <c r="C18" s="13" t="s">
        <v>88</v>
      </c>
      <c r="D18" s="13" t="s">
        <v>66</v>
      </c>
      <c r="E18" s="14" t="s">
        <v>103</v>
      </c>
      <c r="F18" s="55">
        <v>0.33333333333333331</v>
      </c>
      <c r="G18" s="13">
        <v>179.33199999999999</v>
      </c>
      <c r="H18" s="13">
        <v>178.452</v>
      </c>
      <c r="I18" s="13">
        <v>2</v>
      </c>
      <c r="J18" s="53">
        <f t="shared" si="22"/>
        <v>179.352</v>
      </c>
      <c r="K18" s="13">
        <f t="shared" si="23"/>
        <v>178.43199999999999</v>
      </c>
      <c r="L18" s="13">
        <f t="shared" si="24"/>
        <v>0.92</v>
      </c>
      <c r="M18" s="13">
        <f>ROUNDDOWN(L18*1.5,3)</f>
        <v>1.38</v>
      </c>
      <c r="N18" s="53">
        <f>ROUNDDOWN(J18+M18,3)</f>
        <v>180.732</v>
      </c>
      <c r="O18" s="13" t="s">
        <v>43</v>
      </c>
      <c r="P18" s="13">
        <f t="shared" si="20"/>
        <v>138</v>
      </c>
      <c r="R18" s="13">
        <f t="shared" si="7"/>
        <v>3.2</v>
      </c>
      <c r="S18" s="30">
        <f t="shared" si="8"/>
        <v>44160</v>
      </c>
      <c r="T18" s="30" t="str">
        <f t="shared" si="9"/>
        <v/>
      </c>
      <c r="U18" s="32">
        <f t="shared" si="0"/>
        <v>44160</v>
      </c>
      <c r="V18" s="34">
        <f t="shared" si="21"/>
        <v>1203777</v>
      </c>
      <c r="W18" s="13">
        <f t="shared" si="10"/>
        <v>32000</v>
      </c>
      <c r="X18" s="13">
        <f t="shared" si="11"/>
        <v>1</v>
      </c>
      <c r="AC18" s="3" t="s">
        <v>11</v>
      </c>
      <c r="AD18" s="6">
        <f>AI111</f>
        <v>36</v>
      </c>
      <c r="AH18" s="13">
        <f t="shared" si="1"/>
        <v>1</v>
      </c>
      <c r="AI18" s="13">
        <f t="shared" si="2"/>
        <v>0</v>
      </c>
      <c r="AJ18" s="13">
        <f t="shared" si="12"/>
        <v>1</v>
      </c>
      <c r="AK18" s="13">
        <f t="shared" si="13"/>
        <v>0</v>
      </c>
      <c r="AL18" s="13">
        <f t="shared" si="14"/>
        <v>0</v>
      </c>
    </row>
    <row r="19" spans="1:38" ht="20.100000000000001" customHeight="1">
      <c r="A19" s="27">
        <v>15</v>
      </c>
      <c r="B19" s="13">
        <v>5</v>
      </c>
      <c r="C19" s="13" t="s">
        <v>88</v>
      </c>
      <c r="D19" s="13" t="s">
        <v>66</v>
      </c>
      <c r="E19" s="14" t="s">
        <v>104</v>
      </c>
      <c r="F19" s="55">
        <v>0.5</v>
      </c>
      <c r="G19" s="13">
        <v>176.261</v>
      </c>
      <c r="H19" s="13">
        <v>174.899</v>
      </c>
      <c r="I19" s="13">
        <v>2</v>
      </c>
      <c r="J19" s="53">
        <f t="shared" si="22"/>
        <v>176.28100000000001</v>
      </c>
      <c r="K19" s="13">
        <f t="shared" si="23"/>
        <v>174.87899999999999</v>
      </c>
      <c r="L19" s="13">
        <f t="shared" si="24"/>
        <v>1.4019999999999999</v>
      </c>
      <c r="M19" s="13">
        <f>ROUNDDOWN(L19*1.5,3)</f>
        <v>2.1030000000000002</v>
      </c>
      <c r="N19" s="53">
        <f>ROUNDDOWN(J19+M19,3)</f>
        <v>178.38399999999999</v>
      </c>
      <c r="O19" s="13" t="s">
        <v>43</v>
      </c>
      <c r="P19" s="13">
        <f t="shared" si="20"/>
        <v>210.3</v>
      </c>
      <c r="R19" s="13">
        <f t="shared" si="7"/>
        <v>2.1</v>
      </c>
      <c r="S19" s="30">
        <f t="shared" si="8"/>
        <v>44163</v>
      </c>
      <c r="T19" s="30" t="str">
        <f t="shared" si="9"/>
        <v/>
      </c>
      <c r="U19" s="32">
        <f t="shared" si="0"/>
        <v>44163</v>
      </c>
      <c r="V19" s="34">
        <f t="shared" si="21"/>
        <v>1247940</v>
      </c>
      <c r="W19" s="13">
        <f t="shared" si="10"/>
        <v>21000</v>
      </c>
      <c r="X19" s="13">
        <f t="shared" si="11"/>
        <v>1</v>
      </c>
      <c r="AC19" s="3" t="s">
        <v>12</v>
      </c>
      <c r="AD19" s="6">
        <f>SUM(AD17:AD18)</f>
        <v>103</v>
      </c>
      <c r="AH19" s="13">
        <f t="shared" si="1"/>
        <v>1</v>
      </c>
      <c r="AI19" s="13">
        <f t="shared" si="2"/>
        <v>0</v>
      </c>
      <c r="AJ19" s="13">
        <f t="shared" si="12"/>
        <v>1</v>
      </c>
      <c r="AK19" s="13">
        <f t="shared" si="13"/>
        <v>0</v>
      </c>
      <c r="AL19" s="13">
        <f t="shared" si="14"/>
        <v>0</v>
      </c>
    </row>
    <row r="20" spans="1:38" ht="20.100000000000001" customHeight="1">
      <c r="A20" s="27">
        <v>16</v>
      </c>
      <c r="B20" s="13">
        <v>5</v>
      </c>
      <c r="C20" s="13" t="s">
        <v>88</v>
      </c>
      <c r="D20" s="13" t="s">
        <v>65</v>
      </c>
      <c r="E20" s="14" t="s">
        <v>105</v>
      </c>
      <c r="F20" s="55">
        <v>0.33333333333333331</v>
      </c>
      <c r="G20" s="13">
        <v>177.56100000000001</v>
      </c>
      <c r="H20" s="13">
        <v>178.863</v>
      </c>
      <c r="I20" s="13">
        <v>2</v>
      </c>
      <c r="J20" s="13">
        <f>ROUNDDOWN(G20-(I20/100),3)</f>
        <v>177.541</v>
      </c>
      <c r="K20" s="13">
        <f>ROUNDDOWN(H20+(I20/100),3)</f>
        <v>178.88300000000001</v>
      </c>
      <c r="L20" s="13">
        <f>ABS(ROUNDDOWN(J20-K20,3))</f>
        <v>1.3420000000000001</v>
      </c>
      <c r="M20" s="13">
        <f>ROUNDDOWN(L20*1.5,3)</f>
        <v>2.0129999999999999</v>
      </c>
      <c r="N20" s="13">
        <f>ROUNDDOWN(J20-M20,3)</f>
        <v>175.52799999999999</v>
      </c>
      <c r="O20" s="13" t="s">
        <v>43</v>
      </c>
      <c r="P20" s="13">
        <f t="shared" si="20"/>
        <v>201.3</v>
      </c>
      <c r="R20" s="13">
        <f t="shared" si="7"/>
        <v>2.2000000000000002</v>
      </c>
      <c r="S20" s="30">
        <f t="shared" si="8"/>
        <v>44286</v>
      </c>
      <c r="T20" s="30" t="str">
        <f t="shared" si="9"/>
        <v/>
      </c>
      <c r="U20" s="32">
        <f t="shared" si="0"/>
        <v>44286</v>
      </c>
      <c r="V20" s="34">
        <f t="shared" si="21"/>
        <v>1292226</v>
      </c>
      <c r="W20" s="13">
        <f t="shared" si="10"/>
        <v>22000</v>
      </c>
      <c r="X20" s="13">
        <f t="shared" si="11"/>
        <v>1</v>
      </c>
      <c r="AC20" s="3" t="s">
        <v>13</v>
      </c>
      <c r="AD20" s="6">
        <f>AJ111</f>
        <v>55</v>
      </c>
      <c r="AH20" s="13">
        <f t="shared" si="1"/>
        <v>0</v>
      </c>
      <c r="AI20" s="13">
        <f t="shared" si="2"/>
        <v>1</v>
      </c>
      <c r="AJ20" s="13">
        <f t="shared" si="12"/>
        <v>1</v>
      </c>
      <c r="AK20" s="13">
        <f t="shared" si="13"/>
        <v>0</v>
      </c>
      <c r="AL20" s="13">
        <f t="shared" si="14"/>
        <v>0</v>
      </c>
    </row>
    <row r="21" spans="1:38" ht="20.100000000000001" customHeight="1">
      <c r="A21" s="27">
        <v>17</v>
      </c>
      <c r="B21" s="13">
        <v>1</v>
      </c>
      <c r="C21" s="13" t="s">
        <v>88</v>
      </c>
      <c r="D21" s="13" t="s">
        <v>66</v>
      </c>
      <c r="E21" s="14" t="s">
        <v>106</v>
      </c>
      <c r="F21" s="55">
        <v>0.33333333333333331</v>
      </c>
      <c r="G21" s="13">
        <v>178.71100000000001</v>
      </c>
      <c r="H21" s="13">
        <v>177.69499999999999</v>
      </c>
      <c r="I21" s="13">
        <v>2</v>
      </c>
      <c r="J21" s="53">
        <f t="shared" ref="J21:J30" si="25">ROUNDDOWN(G21+(I21/100),3)</f>
        <v>178.73099999999999</v>
      </c>
      <c r="K21" s="13">
        <f t="shared" ref="K21:K30" si="26">ROUNDDOWN(H21-(I21/100),3)</f>
        <v>177.67500000000001</v>
      </c>
      <c r="L21" s="13">
        <f t="shared" ref="L21:L52" si="27">ABS(ROUNDDOWN(J21-K21,3))</f>
        <v>1.0549999999999999</v>
      </c>
      <c r="M21" s="13">
        <f>ROUNDDOWN(L21*1.5,3)</f>
        <v>1.5820000000000001</v>
      </c>
      <c r="N21" s="53">
        <f>ROUNDDOWN(J21+M21,3)</f>
        <v>180.31299999999999</v>
      </c>
      <c r="O21" s="13" t="s">
        <v>84</v>
      </c>
      <c r="Q21" s="13">
        <f t="shared" si="6"/>
        <v>105.5</v>
      </c>
      <c r="R21" s="13">
        <f t="shared" si="7"/>
        <v>2.8</v>
      </c>
      <c r="S21" s="30" t="str">
        <f t="shared" si="8"/>
        <v/>
      </c>
      <c r="T21" s="30">
        <f t="shared" si="9"/>
        <v>29540</v>
      </c>
      <c r="U21" s="32">
        <f t="shared" si="0"/>
        <v>-29540</v>
      </c>
      <c r="V21" s="34">
        <f t="shared" si="21"/>
        <v>1262686</v>
      </c>
      <c r="W21" s="13">
        <f t="shared" si="10"/>
        <v>28000</v>
      </c>
      <c r="X21" s="13">
        <f t="shared" si="11"/>
        <v>0</v>
      </c>
      <c r="AC21" s="3" t="s">
        <v>14</v>
      </c>
      <c r="AD21" s="7">
        <f>AK111</f>
        <v>39</v>
      </c>
      <c r="AH21" s="13">
        <f t="shared" si="1"/>
        <v>1</v>
      </c>
      <c r="AI21" s="13">
        <f t="shared" si="2"/>
        <v>0</v>
      </c>
      <c r="AJ21" s="13">
        <f t="shared" si="12"/>
        <v>0</v>
      </c>
      <c r="AK21" s="13">
        <f t="shared" si="13"/>
        <v>1</v>
      </c>
      <c r="AL21" s="13">
        <f t="shared" si="14"/>
        <v>0</v>
      </c>
    </row>
    <row r="22" spans="1:38" ht="20.100000000000001" customHeight="1">
      <c r="A22" s="27">
        <v>18</v>
      </c>
      <c r="B22" s="13">
        <v>1</v>
      </c>
      <c r="C22" s="13" t="s">
        <v>88</v>
      </c>
      <c r="D22" s="13" t="s">
        <v>66</v>
      </c>
      <c r="E22" s="14" t="s">
        <v>107</v>
      </c>
      <c r="F22" s="55">
        <v>0.5</v>
      </c>
      <c r="G22" s="13">
        <v>179.01400000000001</v>
      </c>
      <c r="H22" s="13">
        <v>178.096</v>
      </c>
      <c r="I22" s="13">
        <v>2</v>
      </c>
      <c r="J22" s="53">
        <f t="shared" si="25"/>
        <v>179.03399999999999</v>
      </c>
      <c r="K22" s="13">
        <f t="shared" si="26"/>
        <v>178.07599999999999</v>
      </c>
      <c r="L22" s="13">
        <f t="shared" si="27"/>
        <v>0.95699999999999996</v>
      </c>
      <c r="M22" s="13">
        <f>ROUNDDOWN(L22*1.5,3)</f>
        <v>1.4350000000000001</v>
      </c>
      <c r="N22" s="53">
        <f>ROUNDDOWN(J22+M22,3)</f>
        <v>180.46899999999999</v>
      </c>
      <c r="O22" s="13" t="s">
        <v>84</v>
      </c>
      <c r="Q22" s="13">
        <f t="shared" si="6"/>
        <v>95.7</v>
      </c>
      <c r="R22" s="13">
        <f t="shared" si="7"/>
        <v>3.1</v>
      </c>
      <c r="S22" s="30" t="str">
        <f t="shared" si="8"/>
        <v/>
      </c>
      <c r="T22" s="30">
        <f t="shared" si="9"/>
        <v>29667</v>
      </c>
      <c r="U22" s="32">
        <f t="shared" si="0"/>
        <v>-29667</v>
      </c>
      <c r="V22" s="34">
        <f t="shared" si="21"/>
        <v>1233019</v>
      </c>
      <c r="W22" s="13">
        <f t="shared" si="10"/>
        <v>31000</v>
      </c>
      <c r="X22" s="13">
        <f t="shared" si="11"/>
        <v>0</v>
      </c>
      <c r="AC22" s="3" t="s">
        <v>15</v>
      </c>
      <c r="AD22" s="6" t="s">
        <v>72</v>
      </c>
      <c r="AH22" s="13">
        <f t="shared" si="1"/>
        <v>1</v>
      </c>
      <c r="AI22" s="13">
        <f t="shared" si="2"/>
        <v>0</v>
      </c>
      <c r="AJ22" s="13">
        <f t="shared" si="12"/>
        <v>0</v>
      </c>
      <c r="AK22" s="13">
        <f t="shared" si="13"/>
        <v>1</v>
      </c>
      <c r="AL22" s="13">
        <f t="shared" si="14"/>
        <v>0</v>
      </c>
    </row>
    <row r="23" spans="1:38" ht="20.100000000000001" customHeight="1">
      <c r="A23" s="27">
        <v>19</v>
      </c>
      <c r="B23" s="13">
        <v>5</v>
      </c>
      <c r="C23" s="13" t="s">
        <v>88</v>
      </c>
      <c r="D23" s="13" t="s">
        <v>66</v>
      </c>
      <c r="E23" s="14" t="s">
        <v>108</v>
      </c>
      <c r="F23" s="55">
        <v>0.5</v>
      </c>
      <c r="G23" s="13">
        <v>177.5</v>
      </c>
      <c r="H23" s="13">
        <v>176.76400000000001</v>
      </c>
      <c r="I23" s="13">
        <v>2</v>
      </c>
      <c r="J23" s="53">
        <f t="shared" si="25"/>
        <v>177.52</v>
      </c>
      <c r="K23" s="13">
        <f t="shared" si="26"/>
        <v>176.744</v>
      </c>
      <c r="L23" s="13">
        <f t="shared" si="27"/>
        <v>0.77600000000000002</v>
      </c>
      <c r="M23" s="13">
        <f>ROUNDDOWN(L23*1.5,3)</f>
        <v>1.1639999999999999</v>
      </c>
      <c r="N23" s="53">
        <f>ROUNDDOWN(J23+M23,3)</f>
        <v>178.684</v>
      </c>
      <c r="O23" s="13" t="s">
        <v>43</v>
      </c>
      <c r="P23" s="13">
        <f t="shared" si="20"/>
        <v>116.4</v>
      </c>
      <c r="R23" s="13">
        <f t="shared" si="7"/>
        <v>3.8</v>
      </c>
      <c r="S23" s="30">
        <f t="shared" si="8"/>
        <v>44232</v>
      </c>
      <c r="T23" s="30" t="str">
        <f t="shared" si="9"/>
        <v/>
      </c>
      <c r="U23" s="32">
        <f t="shared" si="0"/>
        <v>44232</v>
      </c>
      <c r="V23" s="34">
        <f t="shared" si="21"/>
        <v>1277251</v>
      </c>
      <c r="W23" s="13">
        <f t="shared" si="10"/>
        <v>38000</v>
      </c>
      <c r="X23" s="13">
        <f t="shared" si="11"/>
        <v>1</v>
      </c>
      <c r="AC23" s="8" t="s">
        <v>73</v>
      </c>
      <c r="AD23" s="9">
        <f>AL111</f>
        <v>9</v>
      </c>
      <c r="AH23" s="13">
        <f t="shared" si="1"/>
        <v>1</v>
      </c>
      <c r="AI23" s="13">
        <f t="shared" si="2"/>
        <v>0</v>
      </c>
      <c r="AJ23" s="13">
        <f t="shared" si="12"/>
        <v>1</v>
      </c>
      <c r="AK23" s="13">
        <f t="shared" si="13"/>
        <v>0</v>
      </c>
      <c r="AL23" s="13">
        <f t="shared" si="14"/>
        <v>0</v>
      </c>
    </row>
    <row r="24" spans="1:38" ht="20.100000000000001" customHeight="1">
      <c r="A24" s="27">
        <v>20</v>
      </c>
      <c r="B24" s="13">
        <v>5</v>
      </c>
      <c r="C24" s="13" t="s">
        <v>88</v>
      </c>
      <c r="D24" s="13" t="s">
        <v>66</v>
      </c>
      <c r="E24" s="14" t="s">
        <v>109</v>
      </c>
      <c r="F24" s="55">
        <v>0.83333333333333337</v>
      </c>
      <c r="G24" s="13">
        <v>177.55799999999999</v>
      </c>
      <c r="H24" s="13">
        <v>177.19200000000001</v>
      </c>
      <c r="I24" s="13">
        <v>2</v>
      </c>
      <c r="J24" s="53">
        <f t="shared" si="25"/>
        <v>177.578</v>
      </c>
      <c r="K24" s="13">
        <f t="shared" si="26"/>
        <v>177.172</v>
      </c>
      <c r="L24" s="13">
        <f t="shared" si="27"/>
        <v>0.40600000000000003</v>
      </c>
      <c r="M24" s="13">
        <f>ROUNDDOWN(L24*1.5,3)</f>
        <v>0.60899999999999999</v>
      </c>
      <c r="N24" s="53">
        <f>ROUNDDOWN(J24+M24,3)</f>
        <v>178.18700000000001</v>
      </c>
      <c r="O24" s="13" t="s">
        <v>84</v>
      </c>
      <c r="Q24" s="13">
        <f t="shared" si="6"/>
        <v>40.6</v>
      </c>
      <c r="R24" s="13">
        <f t="shared" si="7"/>
        <v>7.3</v>
      </c>
      <c r="S24" s="30" t="str">
        <f t="shared" si="8"/>
        <v/>
      </c>
      <c r="T24" s="30">
        <f t="shared" si="9"/>
        <v>29638</v>
      </c>
      <c r="U24" s="32">
        <f t="shared" si="0"/>
        <v>-29638</v>
      </c>
      <c r="V24" s="34">
        <f t="shared" si="21"/>
        <v>1247613</v>
      </c>
      <c r="W24" s="13">
        <f t="shared" si="10"/>
        <v>73000</v>
      </c>
      <c r="X24" s="13">
        <f t="shared" si="11"/>
        <v>0</v>
      </c>
      <c r="AC24" s="3" t="s">
        <v>16</v>
      </c>
      <c r="AD24" s="47">
        <f>S113</f>
        <v>2441383</v>
      </c>
      <c r="AH24" s="13">
        <f t="shared" si="1"/>
        <v>1</v>
      </c>
      <c r="AI24" s="13">
        <f t="shared" si="2"/>
        <v>0</v>
      </c>
      <c r="AJ24" s="13">
        <f t="shared" si="12"/>
        <v>0</v>
      </c>
      <c r="AK24" s="13">
        <f t="shared" si="13"/>
        <v>1</v>
      </c>
      <c r="AL24" s="13">
        <f t="shared" si="14"/>
        <v>0</v>
      </c>
    </row>
    <row r="25" spans="1:38" ht="20.100000000000001" customHeight="1">
      <c r="A25" s="27">
        <v>21</v>
      </c>
      <c r="B25" s="13">
        <v>5</v>
      </c>
      <c r="C25" s="13" t="s">
        <v>88</v>
      </c>
      <c r="D25" s="13" t="s">
        <v>66</v>
      </c>
      <c r="E25" s="14" t="s">
        <v>110</v>
      </c>
      <c r="F25" s="55">
        <v>0.33333333333333331</v>
      </c>
      <c r="G25" s="13">
        <v>177.95500000000001</v>
      </c>
      <c r="H25" s="13">
        <v>176.67</v>
      </c>
      <c r="I25" s="13">
        <v>2</v>
      </c>
      <c r="J25" s="53">
        <f t="shared" si="25"/>
        <v>177.97499999999999</v>
      </c>
      <c r="K25" s="13">
        <f t="shared" si="26"/>
        <v>176.65</v>
      </c>
      <c r="L25" s="13">
        <f t="shared" si="27"/>
        <v>1.3240000000000001</v>
      </c>
      <c r="M25" s="13">
        <f>ROUNDDOWN(L25*1.5,3)</f>
        <v>1.986</v>
      </c>
      <c r="N25" s="53">
        <f>ROUNDDOWN(J25+M25,3)</f>
        <v>179.96100000000001</v>
      </c>
      <c r="O25" s="13" t="s">
        <v>84</v>
      </c>
      <c r="Q25" s="13">
        <f t="shared" si="6"/>
        <v>132.4</v>
      </c>
      <c r="R25" s="13">
        <f t="shared" si="7"/>
        <v>2.2000000000000002</v>
      </c>
      <c r="S25" s="30" t="str">
        <f t="shared" si="8"/>
        <v/>
      </c>
      <c r="T25" s="30">
        <f t="shared" si="9"/>
        <v>29128</v>
      </c>
      <c r="U25" s="32">
        <f t="shared" si="0"/>
        <v>-29128</v>
      </c>
      <c r="V25" s="34">
        <f t="shared" si="21"/>
        <v>1218485</v>
      </c>
      <c r="W25" s="13">
        <f t="shared" si="10"/>
        <v>22000</v>
      </c>
      <c r="X25" s="13">
        <f t="shared" si="11"/>
        <v>0</v>
      </c>
      <c r="AC25" s="3" t="s">
        <v>17</v>
      </c>
      <c r="AD25" s="48">
        <f>T113</f>
        <v>1153781</v>
      </c>
      <c r="AH25" s="13">
        <f t="shared" si="1"/>
        <v>1</v>
      </c>
      <c r="AI25" s="13">
        <f t="shared" si="2"/>
        <v>0</v>
      </c>
      <c r="AJ25" s="13">
        <f t="shared" si="12"/>
        <v>0</v>
      </c>
      <c r="AK25" s="13">
        <f t="shared" si="13"/>
        <v>1</v>
      </c>
      <c r="AL25" s="13">
        <f t="shared" si="14"/>
        <v>0</v>
      </c>
    </row>
    <row r="26" spans="1:38" ht="20.100000000000001" customHeight="1">
      <c r="A26" s="27">
        <v>22</v>
      </c>
      <c r="B26" s="13">
        <v>5</v>
      </c>
      <c r="C26" s="13" t="s">
        <v>88</v>
      </c>
      <c r="D26" s="13" t="s">
        <v>66</v>
      </c>
      <c r="E26" s="14" t="s">
        <v>111</v>
      </c>
      <c r="F26" s="55">
        <v>0.5</v>
      </c>
      <c r="G26" s="13">
        <v>177.92400000000001</v>
      </c>
      <c r="H26" s="13">
        <v>176.68700000000001</v>
      </c>
      <c r="I26" s="13">
        <v>2</v>
      </c>
      <c r="J26" s="53">
        <f t="shared" si="25"/>
        <v>177.94399999999999</v>
      </c>
      <c r="K26" s="13">
        <f t="shared" si="26"/>
        <v>176.667</v>
      </c>
      <c r="L26" s="13">
        <f t="shared" si="27"/>
        <v>1.276</v>
      </c>
      <c r="M26" s="13">
        <f>ROUNDDOWN(L26*1.5,3)</f>
        <v>1.9139999999999999</v>
      </c>
      <c r="N26" s="53">
        <f>ROUNDDOWN(J26+M26,3)</f>
        <v>179.858</v>
      </c>
      <c r="O26" s="13" t="s">
        <v>85</v>
      </c>
      <c r="R26" s="13">
        <f t="shared" si="7"/>
        <v>2.2999999999999998</v>
      </c>
      <c r="S26" s="30" t="str">
        <f t="shared" si="8"/>
        <v/>
      </c>
      <c r="T26" s="30" t="str">
        <f t="shared" si="9"/>
        <v/>
      </c>
      <c r="U26" s="32">
        <v>0</v>
      </c>
      <c r="V26" s="34">
        <f t="shared" si="21"/>
        <v>1218485</v>
      </c>
      <c r="W26" s="13">
        <f t="shared" si="10"/>
        <v>23000</v>
      </c>
      <c r="X26" s="13">
        <f t="shared" si="11"/>
        <v>0</v>
      </c>
      <c r="AC26" s="3" t="s">
        <v>18</v>
      </c>
      <c r="AD26" s="47">
        <f>AD24-AD25</f>
        <v>1287602</v>
      </c>
      <c r="AH26" s="13">
        <f t="shared" si="1"/>
        <v>1</v>
      </c>
      <c r="AI26" s="13">
        <f t="shared" si="2"/>
        <v>0</v>
      </c>
      <c r="AJ26" s="13">
        <f t="shared" si="12"/>
        <v>0</v>
      </c>
      <c r="AK26" s="13">
        <f t="shared" si="13"/>
        <v>0</v>
      </c>
      <c r="AL26" s="13">
        <f t="shared" si="14"/>
        <v>1</v>
      </c>
    </row>
    <row r="27" spans="1:38" ht="20.100000000000001" customHeight="1">
      <c r="A27" s="27">
        <v>23</v>
      </c>
      <c r="B27" s="13">
        <v>5</v>
      </c>
      <c r="C27" s="13" t="s">
        <v>89</v>
      </c>
      <c r="D27" s="13" t="s">
        <v>66</v>
      </c>
      <c r="E27" s="14" t="s">
        <v>112</v>
      </c>
      <c r="F27" s="55">
        <v>0.33333333333333331</v>
      </c>
      <c r="G27" s="13">
        <v>177.298</v>
      </c>
      <c r="H27" s="13">
        <v>176.471</v>
      </c>
      <c r="I27" s="13">
        <v>2</v>
      </c>
      <c r="J27" s="53">
        <f t="shared" si="25"/>
        <v>177.31800000000001</v>
      </c>
      <c r="K27" s="13">
        <f t="shared" si="26"/>
        <v>176.45099999999999</v>
      </c>
      <c r="L27" s="13">
        <f t="shared" si="27"/>
        <v>0.86699999999999999</v>
      </c>
      <c r="M27" s="13">
        <f>ROUNDDOWN(L27*1.5,3)</f>
        <v>1.3</v>
      </c>
      <c r="N27" s="53">
        <f>ROUNDDOWN(J27+M27,3)</f>
        <v>178.61799999999999</v>
      </c>
      <c r="O27" s="13" t="s">
        <v>43</v>
      </c>
      <c r="P27" s="13">
        <f t="shared" si="20"/>
        <v>130</v>
      </c>
      <c r="R27" s="13">
        <f t="shared" si="7"/>
        <v>3.4</v>
      </c>
      <c r="S27" s="30">
        <f t="shared" si="8"/>
        <v>44200</v>
      </c>
      <c r="T27" s="30" t="str">
        <f t="shared" si="9"/>
        <v/>
      </c>
      <c r="U27" s="32">
        <f t="shared" si="0"/>
        <v>44200</v>
      </c>
      <c r="V27" s="34">
        <f t="shared" si="21"/>
        <v>1262685</v>
      </c>
      <c r="W27" s="13">
        <f t="shared" si="10"/>
        <v>34000</v>
      </c>
      <c r="X27" s="13">
        <f t="shared" si="11"/>
        <v>1</v>
      </c>
      <c r="AC27" s="3" t="s">
        <v>1</v>
      </c>
      <c r="AD27" s="52">
        <f>ROUNDDOWN(AD24/AD17,3)</f>
        <v>36438.552000000003</v>
      </c>
      <c r="AH27" s="13">
        <f t="shared" si="1"/>
        <v>1</v>
      </c>
      <c r="AI27" s="13">
        <f t="shared" si="2"/>
        <v>0</v>
      </c>
      <c r="AJ27" s="13">
        <f t="shared" si="12"/>
        <v>1</v>
      </c>
      <c r="AK27" s="13">
        <f t="shared" si="13"/>
        <v>0</v>
      </c>
      <c r="AL27" s="13">
        <f t="shared" si="14"/>
        <v>0</v>
      </c>
    </row>
    <row r="28" spans="1:38" ht="20.100000000000001" customHeight="1">
      <c r="A28" s="27">
        <v>24</v>
      </c>
      <c r="B28" s="13">
        <v>5</v>
      </c>
      <c r="C28" s="13" t="s">
        <v>88</v>
      </c>
      <c r="D28" s="13" t="s">
        <v>66</v>
      </c>
      <c r="E28" s="14" t="s">
        <v>113</v>
      </c>
      <c r="F28" s="55">
        <v>0.33333333333333331</v>
      </c>
      <c r="G28" s="13">
        <v>178.339</v>
      </c>
      <c r="H28" s="13">
        <v>177.93100000000001</v>
      </c>
      <c r="I28" s="13">
        <v>2</v>
      </c>
      <c r="J28" s="53">
        <f t="shared" si="25"/>
        <v>178.35900000000001</v>
      </c>
      <c r="K28" s="13">
        <f t="shared" si="26"/>
        <v>177.911</v>
      </c>
      <c r="L28" s="13">
        <f t="shared" si="27"/>
        <v>0.44800000000000001</v>
      </c>
      <c r="M28" s="13">
        <f>ROUNDDOWN(L28*1.5,3)</f>
        <v>0.67200000000000004</v>
      </c>
      <c r="N28" s="53">
        <f>ROUNDDOWN(J28+M28,3)</f>
        <v>179.03100000000001</v>
      </c>
      <c r="O28" s="13" t="s">
        <v>43</v>
      </c>
      <c r="P28" s="13">
        <f t="shared" si="20"/>
        <v>67.2</v>
      </c>
      <c r="R28" s="13">
        <f t="shared" si="7"/>
        <v>6.6</v>
      </c>
      <c r="S28" s="30">
        <f t="shared" si="8"/>
        <v>44352</v>
      </c>
      <c r="T28" s="30" t="str">
        <f t="shared" si="9"/>
        <v/>
      </c>
      <c r="U28" s="32">
        <f t="shared" si="0"/>
        <v>44352</v>
      </c>
      <c r="V28" s="34">
        <f t="shared" si="21"/>
        <v>1307037</v>
      </c>
      <c r="W28" s="13">
        <f t="shared" si="10"/>
        <v>66000</v>
      </c>
      <c r="X28" s="13">
        <f t="shared" si="11"/>
        <v>1</v>
      </c>
      <c r="AC28" s="3" t="s">
        <v>2</v>
      </c>
      <c r="AD28" s="52">
        <f>ROUNDDOWN(AD25/AD21,3)</f>
        <v>29584.128000000001</v>
      </c>
      <c r="AH28" s="13">
        <f t="shared" si="1"/>
        <v>1</v>
      </c>
      <c r="AI28" s="13">
        <f t="shared" si="2"/>
        <v>0</v>
      </c>
      <c r="AJ28" s="13">
        <f t="shared" si="12"/>
        <v>1</v>
      </c>
      <c r="AK28" s="13">
        <f t="shared" si="13"/>
        <v>0</v>
      </c>
      <c r="AL28" s="13">
        <f t="shared" si="14"/>
        <v>0</v>
      </c>
    </row>
    <row r="29" spans="1:38" ht="20.100000000000001" customHeight="1">
      <c r="A29" s="27">
        <v>25</v>
      </c>
      <c r="B29" s="13">
        <v>5</v>
      </c>
      <c r="C29" s="13" t="s">
        <v>89</v>
      </c>
      <c r="D29" s="13" t="s">
        <v>66</v>
      </c>
      <c r="E29" s="14" t="s">
        <v>114</v>
      </c>
      <c r="F29" s="55">
        <v>0.66666666666666663</v>
      </c>
      <c r="G29" s="13">
        <v>179.255</v>
      </c>
      <c r="H29" s="13">
        <v>178.53700000000001</v>
      </c>
      <c r="I29" s="13">
        <v>2</v>
      </c>
      <c r="J29" s="53">
        <f t="shared" si="25"/>
        <v>179.27500000000001</v>
      </c>
      <c r="K29" s="13">
        <f t="shared" si="26"/>
        <v>178.517</v>
      </c>
      <c r="L29" s="13">
        <f t="shared" si="27"/>
        <v>0.75800000000000001</v>
      </c>
      <c r="M29" s="13">
        <f>ROUNDDOWN(L29*1.5,3)</f>
        <v>1.137</v>
      </c>
      <c r="N29" s="53">
        <f>ROUNDDOWN(J29+M29,3)</f>
        <v>180.41200000000001</v>
      </c>
      <c r="O29" s="13" t="s">
        <v>85</v>
      </c>
      <c r="R29" s="13">
        <f t="shared" si="7"/>
        <v>3.9</v>
      </c>
      <c r="S29" s="30" t="str">
        <f t="shared" si="8"/>
        <v/>
      </c>
      <c r="T29" s="30" t="str">
        <f t="shared" si="9"/>
        <v/>
      </c>
      <c r="U29" s="32">
        <v>0</v>
      </c>
      <c r="V29" s="34">
        <f t="shared" si="21"/>
        <v>1307037</v>
      </c>
      <c r="W29" s="13">
        <f t="shared" si="10"/>
        <v>39000</v>
      </c>
      <c r="X29" s="13">
        <f t="shared" si="11"/>
        <v>0</v>
      </c>
      <c r="AC29" s="3" t="s">
        <v>19</v>
      </c>
      <c r="AD29" s="6">
        <v>6</v>
      </c>
      <c r="AH29" s="13">
        <f t="shared" si="1"/>
        <v>1</v>
      </c>
      <c r="AI29" s="13">
        <f t="shared" si="2"/>
        <v>0</v>
      </c>
      <c r="AJ29" s="13">
        <f t="shared" si="12"/>
        <v>0</v>
      </c>
      <c r="AK29" s="13">
        <f t="shared" si="13"/>
        <v>0</v>
      </c>
      <c r="AL29" s="13">
        <f t="shared" si="14"/>
        <v>1</v>
      </c>
    </row>
    <row r="30" spans="1:38" ht="20.100000000000001" customHeight="1">
      <c r="A30" s="27">
        <v>26</v>
      </c>
      <c r="B30" s="13">
        <v>5</v>
      </c>
      <c r="C30" s="13" t="s">
        <v>89</v>
      </c>
      <c r="D30" s="13" t="s">
        <v>66</v>
      </c>
      <c r="E30" s="14" t="s">
        <v>115</v>
      </c>
      <c r="F30" s="55">
        <v>0</v>
      </c>
      <c r="G30" s="13">
        <v>179.131</v>
      </c>
      <c r="H30" s="13">
        <v>178.75299999999999</v>
      </c>
      <c r="I30" s="13">
        <v>2</v>
      </c>
      <c r="J30" s="53">
        <f t="shared" si="25"/>
        <v>179.15100000000001</v>
      </c>
      <c r="K30" s="13">
        <f t="shared" si="26"/>
        <v>178.733</v>
      </c>
      <c r="L30" s="13">
        <f t="shared" si="27"/>
        <v>0.41799999999999998</v>
      </c>
      <c r="M30" s="13">
        <f>ROUNDDOWN(L30*1.5,3)</f>
        <v>0.627</v>
      </c>
      <c r="N30" s="53">
        <f>ROUNDDOWN(J30+M30,3)</f>
        <v>179.77799999999999</v>
      </c>
      <c r="O30" s="13" t="s">
        <v>43</v>
      </c>
      <c r="P30" s="13">
        <f t="shared" si="20"/>
        <v>62.7</v>
      </c>
      <c r="R30" s="13">
        <f t="shared" si="7"/>
        <v>7.1</v>
      </c>
      <c r="S30" s="30">
        <f t="shared" si="8"/>
        <v>44517</v>
      </c>
      <c r="T30" s="30" t="str">
        <f t="shared" si="9"/>
        <v/>
      </c>
      <c r="U30" s="32">
        <f t="shared" si="0"/>
        <v>44517</v>
      </c>
      <c r="V30" s="34">
        <f t="shared" si="21"/>
        <v>1351554</v>
      </c>
      <c r="W30" s="13">
        <f t="shared" si="10"/>
        <v>71000</v>
      </c>
      <c r="X30" s="13">
        <f t="shared" si="11"/>
        <v>1</v>
      </c>
      <c r="AC30" s="3" t="s">
        <v>20</v>
      </c>
      <c r="AD30" s="6">
        <v>5</v>
      </c>
      <c r="AH30" s="13">
        <f t="shared" si="1"/>
        <v>1</v>
      </c>
      <c r="AI30" s="13">
        <f t="shared" si="2"/>
        <v>0</v>
      </c>
      <c r="AJ30" s="13">
        <f t="shared" si="12"/>
        <v>1</v>
      </c>
      <c r="AK30" s="13">
        <f t="shared" si="13"/>
        <v>0</v>
      </c>
      <c r="AL30" s="13">
        <f t="shared" si="14"/>
        <v>0</v>
      </c>
    </row>
    <row r="31" spans="1:38" ht="20.100000000000001" customHeight="1">
      <c r="A31" s="27">
        <v>27</v>
      </c>
      <c r="B31" s="13">
        <v>1</v>
      </c>
      <c r="C31" s="13" t="s">
        <v>88</v>
      </c>
      <c r="D31" s="13" t="s">
        <v>65</v>
      </c>
      <c r="E31" s="14" t="s">
        <v>116</v>
      </c>
      <c r="F31" s="55">
        <v>0.5</v>
      </c>
      <c r="G31" s="13">
        <v>180.84899999999999</v>
      </c>
      <c r="H31" s="13">
        <v>181.72499999999999</v>
      </c>
      <c r="I31" s="13">
        <v>2</v>
      </c>
      <c r="J31" s="13">
        <f t="shared" ref="J31:J33" si="28">ROUNDDOWN(G31-(I31/100),3)</f>
        <v>180.82900000000001</v>
      </c>
      <c r="K31" s="13">
        <f t="shared" ref="K31:K33" si="29">ROUNDDOWN(H31+(I31/100),3)</f>
        <v>181.745</v>
      </c>
      <c r="L31" s="13">
        <f t="shared" si="27"/>
        <v>0.91500000000000004</v>
      </c>
      <c r="M31" s="13">
        <f>ROUNDDOWN(L31*1.5,3)</f>
        <v>1.3720000000000001</v>
      </c>
      <c r="N31" s="13">
        <f>ROUNDDOWN(J31-M31,3)</f>
        <v>179.45699999999999</v>
      </c>
      <c r="O31" s="13" t="s">
        <v>43</v>
      </c>
      <c r="P31" s="13">
        <f t="shared" si="20"/>
        <v>137.19999999999999</v>
      </c>
      <c r="R31" s="13">
        <f t="shared" si="7"/>
        <v>3.2</v>
      </c>
      <c r="S31" s="30">
        <f t="shared" si="8"/>
        <v>43904</v>
      </c>
      <c r="T31" s="30" t="str">
        <f t="shared" si="9"/>
        <v/>
      </c>
      <c r="U31" s="32">
        <f t="shared" si="0"/>
        <v>43904</v>
      </c>
      <c r="V31" s="34">
        <f t="shared" si="21"/>
        <v>1395458</v>
      </c>
      <c r="W31" s="13">
        <f t="shared" si="10"/>
        <v>32000</v>
      </c>
      <c r="X31" s="13">
        <f t="shared" si="11"/>
        <v>1</v>
      </c>
      <c r="AC31" s="3" t="s">
        <v>21</v>
      </c>
      <c r="AD31" s="11">
        <f>P113</f>
        <v>258.39999999999998</v>
      </c>
      <c r="AH31" s="13">
        <f t="shared" si="1"/>
        <v>0</v>
      </c>
      <c r="AI31" s="13">
        <f t="shared" si="2"/>
        <v>1</v>
      </c>
      <c r="AJ31" s="13">
        <f t="shared" si="12"/>
        <v>1</v>
      </c>
      <c r="AK31" s="13">
        <f t="shared" si="13"/>
        <v>0</v>
      </c>
      <c r="AL31" s="13">
        <f t="shared" si="14"/>
        <v>0</v>
      </c>
    </row>
    <row r="32" spans="1:38" ht="20.100000000000001" customHeight="1" thickBot="1">
      <c r="A32" s="27">
        <v>28</v>
      </c>
      <c r="B32" s="13">
        <v>1</v>
      </c>
      <c r="C32" s="13" t="s">
        <v>88</v>
      </c>
      <c r="D32" s="13" t="s">
        <v>65</v>
      </c>
      <c r="E32" s="14" t="s">
        <v>117</v>
      </c>
      <c r="F32" s="55">
        <v>0.33333333333333331</v>
      </c>
      <c r="G32" s="13">
        <v>182.41200000000001</v>
      </c>
      <c r="H32" s="13">
        <v>183.08099999999999</v>
      </c>
      <c r="I32" s="13">
        <v>2</v>
      </c>
      <c r="J32" s="13">
        <f t="shared" si="28"/>
        <v>182.392</v>
      </c>
      <c r="K32" s="13">
        <f t="shared" si="29"/>
        <v>183.101</v>
      </c>
      <c r="L32" s="13">
        <f t="shared" si="27"/>
        <v>0.70899999999999996</v>
      </c>
      <c r="M32" s="13">
        <f>ROUNDDOWN(L32*1.5,3)</f>
        <v>1.0629999999999999</v>
      </c>
      <c r="N32" s="13">
        <f>ROUNDDOWN(J32-M32,3)</f>
        <v>181.32900000000001</v>
      </c>
      <c r="O32" s="13" t="s">
        <v>84</v>
      </c>
      <c r="Q32" s="13">
        <f t="shared" si="6"/>
        <v>70.900000000000006</v>
      </c>
      <c r="R32" s="13">
        <f t="shared" si="7"/>
        <v>4.2</v>
      </c>
      <c r="S32" s="30" t="str">
        <f t="shared" si="8"/>
        <v/>
      </c>
      <c r="T32" s="30">
        <f t="shared" si="9"/>
        <v>29778</v>
      </c>
      <c r="U32" s="32">
        <f t="shared" si="0"/>
        <v>-29778</v>
      </c>
      <c r="V32" s="34">
        <f t="shared" si="21"/>
        <v>1365680</v>
      </c>
      <c r="W32" s="13">
        <f t="shared" si="10"/>
        <v>42000</v>
      </c>
      <c r="X32" s="13">
        <f t="shared" si="11"/>
        <v>0</v>
      </c>
      <c r="AC32" s="4" t="s">
        <v>0</v>
      </c>
      <c r="AD32" s="23">
        <f>ROUNDDOWN((AD20/AD19)*1,2)</f>
        <v>0.53</v>
      </c>
      <c r="AH32" s="13">
        <f t="shared" si="1"/>
        <v>0</v>
      </c>
      <c r="AI32" s="13">
        <f t="shared" si="2"/>
        <v>1</v>
      </c>
      <c r="AJ32" s="13">
        <f t="shared" si="12"/>
        <v>0</v>
      </c>
      <c r="AK32" s="13">
        <f t="shared" si="13"/>
        <v>1</v>
      </c>
      <c r="AL32" s="13">
        <f t="shared" si="14"/>
        <v>0</v>
      </c>
    </row>
    <row r="33" spans="1:38" ht="20.100000000000001" customHeight="1">
      <c r="A33" s="27">
        <v>29</v>
      </c>
      <c r="B33" s="13">
        <v>1</v>
      </c>
      <c r="C33" s="13" t="s">
        <v>88</v>
      </c>
      <c r="D33" s="13" t="s">
        <v>65</v>
      </c>
      <c r="E33" s="14" t="s">
        <v>117</v>
      </c>
      <c r="F33" s="55">
        <v>0</v>
      </c>
      <c r="G33" s="13">
        <v>182.721</v>
      </c>
      <c r="H33" s="13">
        <v>183.24</v>
      </c>
      <c r="I33" s="13">
        <v>2</v>
      </c>
      <c r="J33" s="13">
        <f t="shared" si="28"/>
        <v>182.70099999999999</v>
      </c>
      <c r="K33" s="13">
        <f t="shared" si="29"/>
        <v>183.26</v>
      </c>
      <c r="L33" s="13">
        <f t="shared" si="27"/>
        <v>0.55800000000000005</v>
      </c>
      <c r="M33" s="13">
        <f>ROUNDDOWN(L33*1.5,3)</f>
        <v>0.83699999999999997</v>
      </c>
      <c r="N33" s="13">
        <f>ROUNDDOWN(J33-M33,3)</f>
        <v>181.864</v>
      </c>
      <c r="O33" s="13" t="s">
        <v>43</v>
      </c>
      <c r="P33" s="13">
        <f t="shared" si="20"/>
        <v>83.7</v>
      </c>
      <c r="R33" s="13">
        <f t="shared" si="7"/>
        <v>5.3</v>
      </c>
      <c r="S33" s="30">
        <f t="shared" si="8"/>
        <v>44361</v>
      </c>
      <c r="T33" s="30" t="str">
        <f t="shared" si="9"/>
        <v/>
      </c>
      <c r="U33" s="32">
        <f t="shared" si="0"/>
        <v>44361</v>
      </c>
      <c r="V33" s="34">
        <f t="shared" si="21"/>
        <v>1410041</v>
      </c>
      <c r="W33" s="13">
        <f t="shared" si="10"/>
        <v>53000</v>
      </c>
      <c r="X33" s="13">
        <f t="shared" si="11"/>
        <v>1</v>
      </c>
      <c r="AH33" s="13">
        <f t="shared" si="1"/>
        <v>0</v>
      </c>
      <c r="AI33" s="13">
        <f t="shared" si="2"/>
        <v>1</v>
      </c>
      <c r="AJ33" s="13">
        <f t="shared" si="12"/>
        <v>1</v>
      </c>
      <c r="AK33" s="13">
        <f t="shared" si="13"/>
        <v>0</v>
      </c>
      <c r="AL33" s="13">
        <f t="shared" si="14"/>
        <v>0</v>
      </c>
    </row>
    <row r="34" spans="1:38" ht="20.100000000000001" customHeight="1">
      <c r="A34" s="27">
        <v>30</v>
      </c>
      <c r="B34" s="13">
        <v>5</v>
      </c>
      <c r="C34" s="13" t="s">
        <v>88</v>
      </c>
      <c r="D34" s="13" t="s">
        <v>66</v>
      </c>
      <c r="E34" s="14" t="s">
        <v>118</v>
      </c>
      <c r="F34" s="55">
        <v>0.33333333333333331</v>
      </c>
      <c r="G34" s="13">
        <v>182.88300000000001</v>
      </c>
      <c r="H34" s="13">
        <v>182.381</v>
      </c>
      <c r="I34" s="13">
        <v>2</v>
      </c>
      <c r="J34" s="53">
        <f t="shared" ref="J34" si="30">ROUNDDOWN(G34+(I34/100),3)</f>
        <v>182.90299999999999</v>
      </c>
      <c r="K34" s="13">
        <f t="shared" ref="K34" si="31">ROUNDDOWN(H34-(I34/100),3)</f>
        <v>182.36099999999999</v>
      </c>
      <c r="L34" s="13">
        <f t="shared" si="27"/>
        <v>0.54200000000000004</v>
      </c>
      <c r="M34" s="13">
        <f>ROUNDDOWN(L34*1.5,3)</f>
        <v>0.81299999999999994</v>
      </c>
      <c r="N34" s="53">
        <f>ROUNDDOWN(J34+M34,3)</f>
        <v>183.71600000000001</v>
      </c>
      <c r="O34" s="13" t="s">
        <v>84</v>
      </c>
      <c r="Q34" s="13">
        <f t="shared" si="6"/>
        <v>54.2</v>
      </c>
      <c r="R34" s="13">
        <f t="shared" si="7"/>
        <v>5.5</v>
      </c>
      <c r="S34" s="30" t="str">
        <f t="shared" si="8"/>
        <v/>
      </c>
      <c r="T34" s="30">
        <f t="shared" si="9"/>
        <v>29810</v>
      </c>
      <c r="U34" s="32">
        <f t="shared" si="0"/>
        <v>-29810</v>
      </c>
      <c r="V34" s="34">
        <f t="shared" si="21"/>
        <v>1380231</v>
      </c>
      <c r="W34" s="13">
        <f t="shared" si="10"/>
        <v>55000</v>
      </c>
      <c r="X34" s="13">
        <f t="shared" si="11"/>
        <v>0</v>
      </c>
      <c r="AC34" s="43" t="s">
        <v>58</v>
      </c>
      <c r="AD34" s="44">
        <v>1000000</v>
      </c>
      <c r="AE34" s="43"/>
      <c r="AF34" s="43"/>
      <c r="AH34" s="13">
        <f t="shared" si="1"/>
        <v>1</v>
      </c>
      <c r="AI34" s="13">
        <f t="shared" si="2"/>
        <v>0</v>
      </c>
      <c r="AJ34" s="13">
        <f t="shared" si="12"/>
        <v>0</v>
      </c>
      <c r="AK34" s="13">
        <f t="shared" si="13"/>
        <v>1</v>
      </c>
      <c r="AL34" s="13">
        <f t="shared" si="14"/>
        <v>0</v>
      </c>
    </row>
    <row r="35" spans="1:38" ht="20.100000000000001" customHeight="1">
      <c r="A35" s="27">
        <v>31</v>
      </c>
      <c r="B35" s="13">
        <v>5</v>
      </c>
      <c r="C35" s="13" t="s">
        <v>88</v>
      </c>
      <c r="D35" s="13" t="s">
        <v>65</v>
      </c>
      <c r="E35" s="14" t="s">
        <v>119</v>
      </c>
      <c r="F35" s="55">
        <v>0.5</v>
      </c>
      <c r="G35" s="13">
        <v>184.15299999999999</v>
      </c>
      <c r="H35" s="13">
        <v>184.82</v>
      </c>
      <c r="I35" s="13">
        <v>2</v>
      </c>
      <c r="J35" s="13">
        <f t="shared" ref="J35:J36" si="32">ROUNDDOWN(G35-(I35/100),3)</f>
        <v>184.13300000000001</v>
      </c>
      <c r="K35" s="13">
        <f t="shared" ref="K35:K36" si="33">ROUNDDOWN(H35+(I35/100),3)</f>
        <v>184.84</v>
      </c>
      <c r="L35" s="13">
        <f t="shared" si="27"/>
        <v>0.70599999999999996</v>
      </c>
      <c r="M35" s="13">
        <f>ROUNDDOWN(L35*1.5,3)</f>
        <v>1.0589999999999999</v>
      </c>
      <c r="N35" s="13">
        <f>ROUNDDOWN(J35-M35,3)</f>
        <v>183.07400000000001</v>
      </c>
      <c r="O35" s="13" t="s">
        <v>43</v>
      </c>
      <c r="P35" s="13">
        <f t="shared" si="20"/>
        <v>105.9</v>
      </c>
      <c r="R35" s="13">
        <f t="shared" si="7"/>
        <v>4.2</v>
      </c>
      <c r="S35" s="30">
        <f t="shared" si="8"/>
        <v>44478</v>
      </c>
      <c r="T35" s="30" t="str">
        <f t="shared" si="9"/>
        <v/>
      </c>
      <c r="U35" s="32">
        <f t="shared" si="0"/>
        <v>44478</v>
      </c>
      <c r="V35" s="34">
        <f t="shared" si="21"/>
        <v>1424709</v>
      </c>
      <c r="W35" s="13">
        <f t="shared" si="10"/>
        <v>42000</v>
      </c>
      <c r="X35" s="13">
        <f t="shared" si="11"/>
        <v>1</v>
      </c>
      <c r="AC35" s="39" t="s">
        <v>74</v>
      </c>
      <c r="AD35" s="41">
        <v>0.01</v>
      </c>
      <c r="AE35" s="41">
        <v>0.02</v>
      </c>
      <c r="AF35" s="41">
        <v>0.03</v>
      </c>
      <c r="AH35" s="13">
        <f t="shared" si="1"/>
        <v>0</v>
      </c>
      <c r="AI35" s="13">
        <f t="shared" si="2"/>
        <v>1</v>
      </c>
      <c r="AJ35" s="13">
        <f t="shared" si="12"/>
        <v>1</v>
      </c>
      <c r="AK35" s="13">
        <f t="shared" si="13"/>
        <v>0</v>
      </c>
      <c r="AL35" s="13">
        <f t="shared" si="14"/>
        <v>0</v>
      </c>
    </row>
    <row r="36" spans="1:38" ht="20.100000000000001" customHeight="1">
      <c r="A36" s="27">
        <v>32</v>
      </c>
      <c r="B36" s="13">
        <v>1</v>
      </c>
      <c r="C36" s="13" t="s">
        <v>88</v>
      </c>
      <c r="D36" s="13" t="s">
        <v>65</v>
      </c>
      <c r="E36" s="14" t="s">
        <v>120</v>
      </c>
      <c r="F36" s="55">
        <v>0.66666666666666663</v>
      </c>
      <c r="G36" s="13">
        <v>183.78200000000001</v>
      </c>
      <c r="H36" s="13">
        <v>185.00200000000001</v>
      </c>
      <c r="I36" s="13">
        <v>2</v>
      </c>
      <c r="J36" s="13">
        <f t="shared" si="32"/>
        <v>183.762</v>
      </c>
      <c r="K36" s="13">
        <f t="shared" si="33"/>
        <v>185.02199999999999</v>
      </c>
      <c r="L36" s="13">
        <f t="shared" si="27"/>
        <v>1.2589999999999999</v>
      </c>
      <c r="M36" s="13">
        <f>ROUNDDOWN(L36*1.5,3)</f>
        <v>1.8879999999999999</v>
      </c>
      <c r="N36" s="13">
        <f>ROUNDDOWN(J36-M36,3)</f>
        <v>181.874</v>
      </c>
      <c r="O36" s="13" t="s">
        <v>85</v>
      </c>
      <c r="R36" s="13">
        <f t="shared" si="7"/>
        <v>2.2999999999999998</v>
      </c>
      <c r="S36" s="30" t="str">
        <f t="shared" si="8"/>
        <v/>
      </c>
      <c r="T36" s="30" t="str">
        <f t="shared" si="9"/>
        <v/>
      </c>
      <c r="U36" s="32">
        <v>0</v>
      </c>
      <c r="V36" s="34">
        <f t="shared" si="21"/>
        <v>1424709</v>
      </c>
      <c r="W36" s="13">
        <f t="shared" si="10"/>
        <v>23000</v>
      </c>
      <c r="X36" s="13">
        <f t="shared" si="11"/>
        <v>0</v>
      </c>
      <c r="AC36" s="39" t="s">
        <v>59</v>
      </c>
      <c r="AD36" s="40">
        <v>420554</v>
      </c>
      <c r="AE36" s="40">
        <v>853515</v>
      </c>
      <c r="AF36" s="42">
        <v>1287602</v>
      </c>
      <c r="AH36" s="13">
        <f t="shared" si="1"/>
        <v>0</v>
      </c>
      <c r="AI36" s="13">
        <f t="shared" si="2"/>
        <v>1</v>
      </c>
      <c r="AJ36" s="13">
        <f t="shared" si="12"/>
        <v>0</v>
      </c>
      <c r="AK36" s="13">
        <f t="shared" si="13"/>
        <v>0</v>
      </c>
      <c r="AL36" s="13">
        <f t="shared" si="14"/>
        <v>1</v>
      </c>
    </row>
    <row r="37" spans="1:38" ht="20.100000000000001" customHeight="1">
      <c r="A37" s="27">
        <v>33</v>
      </c>
      <c r="B37" s="13">
        <v>1</v>
      </c>
      <c r="C37" s="13" t="s">
        <v>89</v>
      </c>
      <c r="D37" s="13" t="s">
        <v>66</v>
      </c>
      <c r="E37" s="14" t="s">
        <v>121</v>
      </c>
      <c r="F37" s="55">
        <v>0.5</v>
      </c>
      <c r="G37" s="13">
        <v>184.322</v>
      </c>
      <c r="H37" s="13">
        <v>183.89599999999999</v>
      </c>
      <c r="I37" s="13">
        <v>2</v>
      </c>
      <c r="J37" s="53">
        <f t="shared" ref="J37:J43" si="34">ROUNDDOWN(G37+(I37/100),3)</f>
        <v>184.34200000000001</v>
      </c>
      <c r="K37" s="13">
        <f t="shared" ref="K37:K43" si="35">ROUNDDOWN(H37-(I37/100),3)</f>
        <v>183.876</v>
      </c>
      <c r="L37" s="13">
        <f t="shared" si="27"/>
        <v>0.46600000000000003</v>
      </c>
      <c r="M37" s="13">
        <f>ROUNDDOWN(L37*1.5,3)</f>
        <v>0.69899999999999995</v>
      </c>
      <c r="N37" s="53">
        <f>ROUNDDOWN(J37+M37,3)</f>
        <v>185.041</v>
      </c>
      <c r="O37" s="13" t="s">
        <v>84</v>
      </c>
      <c r="Q37" s="13">
        <f t="shared" si="6"/>
        <v>46.6</v>
      </c>
      <c r="R37" s="13">
        <f t="shared" si="7"/>
        <v>6.4</v>
      </c>
      <c r="S37" s="30" t="str">
        <f t="shared" si="8"/>
        <v/>
      </c>
      <c r="T37" s="30">
        <f t="shared" si="9"/>
        <v>29824</v>
      </c>
      <c r="U37" s="32">
        <f t="shared" si="0"/>
        <v>-29824</v>
      </c>
      <c r="V37" s="34">
        <f t="shared" si="21"/>
        <v>1394885</v>
      </c>
      <c r="W37" s="13">
        <f t="shared" si="10"/>
        <v>64000</v>
      </c>
      <c r="X37" s="13">
        <f t="shared" si="11"/>
        <v>0</v>
      </c>
      <c r="AA37" s="34">
        <f>U113</f>
        <v>1287602</v>
      </c>
      <c r="AH37" s="13">
        <f t="shared" si="1"/>
        <v>1</v>
      </c>
      <c r="AI37" s="13">
        <f t="shared" si="2"/>
        <v>0</v>
      </c>
      <c r="AJ37" s="13">
        <f t="shared" si="12"/>
        <v>0</v>
      </c>
      <c r="AK37" s="13">
        <f t="shared" si="13"/>
        <v>1</v>
      </c>
      <c r="AL37" s="13">
        <f t="shared" si="14"/>
        <v>0</v>
      </c>
    </row>
    <row r="38" spans="1:38" ht="20.100000000000001" customHeight="1">
      <c r="A38" s="27">
        <v>34</v>
      </c>
      <c r="B38" s="13">
        <v>5</v>
      </c>
      <c r="C38" s="13" t="s">
        <v>88</v>
      </c>
      <c r="D38" s="13" t="s">
        <v>65</v>
      </c>
      <c r="E38" s="14" t="s">
        <v>122</v>
      </c>
      <c r="F38" s="55">
        <v>0.83333333333333337</v>
      </c>
      <c r="G38" s="13">
        <v>183.05799999999999</v>
      </c>
      <c r="H38" s="13">
        <v>184.06200000000001</v>
      </c>
      <c r="I38" s="13">
        <v>2</v>
      </c>
      <c r="J38" s="13">
        <f>ROUNDDOWN(G38-(I38/100),3)</f>
        <v>183.03800000000001</v>
      </c>
      <c r="K38" s="13">
        <f>ROUNDDOWN(H38+(I38/100),3)</f>
        <v>184.08199999999999</v>
      </c>
      <c r="L38" s="13">
        <f>ABS(ROUNDDOWN(J38-K38,3))</f>
        <v>1.0429999999999999</v>
      </c>
      <c r="M38" s="13">
        <f>ROUNDDOWN(L38*1.5,3)</f>
        <v>1.5640000000000001</v>
      </c>
      <c r="N38" s="13">
        <f>ROUNDDOWN(J38-M38,3)</f>
        <v>181.47399999999999</v>
      </c>
      <c r="O38" s="13" t="s">
        <v>84</v>
      </c>
      <c r="Q38" s="13">
        <f t="shared" si="6"/>
        <v>104.3</v>
      </c>
      <c r="R38" s="13">
        <f t="shared" si="7"/>
        <v>2.8</v>
      </c>
      <c r="S38" s="30" t="str">
        <f t="shared" si="8"/>
        <v/>
      </c>
      <c r="T38" s="30">
        <f t="shared" si="9"/>
        <v>29204</v>
      </c>
      <c r="U38" s="32">
        <f t="shared" si="0"/>
        <v>-29204</v>
      </c>
      <c r="V38" s="34">
        <f t="shared" si="21"/>
        <v>1365681</v>
      </c>
      <c r="W38" s="13">
        <f t="shared" si="10"/>
        <v>28000</v>
      </c>
      <c r="X38" s="13">
        <f t="shared" si="11"/>
        <v>0</v>
      </c>
      <c r="AH38" s="13">
        <f t="shared" si="1"/>
        <v>0</v>
      </c>
      <c r="AI38" s="13">
        <f t="shared" si="2"/>
        <v>1</v>
      </c>
      <c r="AJ38" s="13">
        <f t="shared" si="12"/>
        <v>0</v>
      </c>
      <c r="AK38" s="13">
        <f t="shared" si="13"/>
        <v>1</v>
      </c>
      <c r="AL38" s="13">
        <f t="shared" si="14"/>
        <v>0</v>
      </c>
    </row>
    <row r="39" spans="1:38" ht="20.100000000000001" customHeight="1">
      <c r="A39" s="27">
        <v>35</v>
      </c>
      <c r="B39" s="13">
        <v>1</v>
      </c>
      <c r="C39" s="13" t="s">
        <v>88</v>
      </c>
      <c r="D39" s="13" t="s">
        <v>66</v>
      </c>
      <c r="E39" s="14" t="s">
        <v>123</v>
      </c>
      <c r="F39" s="55">
        <v>0.5</v>
      </c>
      <c r="G39" s="13">
        <v>184.172</v>
      </c>
      <c r="H39" s="13">
        <v>182.00800000000001</v>
      </c>
      <c r="I39" s="13">
        <v>2</v>
      </c>
      <c r="J39" s="53">
        <f t="shared" si="34"/>
        <v>184.19200000000001</v>
      </c>
      <c r="K39" s="13">
        <f t="shared" si="35"/>
        <v>181.988</v>
      </c>
      <c r="L39" s="13">
        <f t="shared" si="27"/>
        <v>2.2040000000000002</v>
      </c>
      <c r="M39" s="13">
        <f>ROUNDDOWN(L39*1.5,3)</f>
        <v>3.306</v>
      </c>
      <c r="N39" s="53">
        <f>ROUNDDOWN(J39+M39,3)</f>
        <v>187.49799999999999</v>
      </c>
      <c r="O39" s="13" t="s">
        <v>85</v>
      </c>
      <c r="R39" s="13">
        <f t="shared" si="7"/>
        <v>1.3</v>
      </c>
      <c r="S39" s="30" t="str">
        <f t="shared" si="8"/>
        <v/>
      </c>
      <c r="T39" s="30" t="str">
        <f t="shared" si="9"/>
        <v/>
      </c>
      <c r="U39" s="32">
        <v>0</v>
      </c>
      <c r="V39" s="34">
        <f t="shared" si="21"/>
        <v>1365681</v>
      </c>
      <c r="W39" s="13">
        <f t="shared" si="10"/>
        <v>13000</v>
      </c>
      <c r="X39" s="13">
        <f t="shared" si="11"/>
        <v>0</v>
      </c>
      <c r="AH39" s="13">
        <f t="shared" si="1"/>
        <v>1</v>
      </c>
      <c r="AI39" s="13">
        <f t="shared" si="2"/>
        <v>0</v>
      </c>
      <c r="AJ39" s="13">
        <f t="shared" si="12"/>
        <v>0</v>
      </c>
      <c r="AK39" s="13">
        <f t="shared" si="13"/>
        <v>0</v>
      </c>
      <c r="AL39" s="13">
        <f t="shared" si="14"/>
        <v>1</v>
      </c>
    </row>
    <row r="40" spans="1:38" ht="20.100000000000001" customHeight="1">
      <c r="A40" s="27">
        <v>36</v>
      </c>
      <c r="B40" s="13">
        <v>1</v>
      </c>
      <c r="C40" s="13" t="s">
        <v>88</v>
      </c>
      <c r="D40" s="13" t="s">
        <v>66</v>
      </c>
      <c r="E40" s="14" t="s">
        <v>124</v>
      </c>
      <c r="F40" s="55">
        <v>0.66666666666666663</v>
      </c>
      <c r="G40" s="13">
        <v>182.249</v>
      </c>
      <c r="H40" s="13">
        <v>181.53399999999999</v>
      </c>
      <c r="I40" s="13">
        <v>2</v>
      </c>
      <c r="J40" s="53">
        <f t="shared" si="34"/>
        <v>182.26900000000001</v>
      </c>
      <c r="K40" s="13">
        <f t="shared" si="35"/>
        <v>181.51400000000001</v>
      </c>
      <c r="L40" s="13">
        <f t="shared" si="27"/>
        <v>0.754</v>
      </c>
      <c r="M40" s="13">
        <f>ROUNDDOWN(L40*1.5,3)</f>
        <v>1.131</v>
      </c>
      <c r="N40" s="53">
        <f>ROUNDDOWN(J40+M40,3)</f>
        <v>183.4</v>
      </c>
      <c r="O40" s="13" t="s">
        <v>43</v>
      </c>
      <c r="P40" s="13">
        <f t="shared" si="20"/>
        <v>113.1</v>
      </c>
      <c r="R40" s="13">
        <f t="shared" si="7"/>
        <v>3.9</v>
      </c>
      <c r="S40" s="30">
        <f t="shared" si="8"/>
        <v>44109</v>
      </c>
      <c r="T40" s="30" t="str">
        <f t="shared" si="9"/>
        <v/>
      </c>
      <c r="U40" s="32">
        <f t="shared" si="0"/>
        <v>44109</v>
      </c>
      <c r="V40" s="34">
        <f t="shared" si="21"/>
        <v>1409790</v>
      </c>
      <c r="W40" s="13">
        <f t="shared" si="10"/>
        <v>39000</v>
      </c>
      <c r="X40" s="13">
        <f t="shared" si="11"/>
        <v>1</v>
      </c>
      <c r="AH40" s="13">
        <f t="shared" si="1"/>
        <v>1</v>
      </c>
      <c r="AI40" s="13">
        <f t="shared" si="2"/>
        <v>0</v>
      </c>
      <c r="AJ40" s="13">
        <f t="shared" si="12"/>
        <v>1</v>
      </c>
      <c r="AK40" s="13">
        <f t="shared" si="13"/>
        <v>0</v>
      </c>
      <c r="AL40" s="13">
        <f t="shared" si="14"/>
        <v>0</v>
      </c>
    </row>
    <row r="41" spans="1:38" ht="20.100000000000001" customHeight="1">
      <c r="A41" s="27">
        <v>37</v>
      </c>
      <c r="B41" s="13">
        <v>1</v>
      </c>
      <c r="C41" s="13" t="s">
        <v>88</v>
      </c>
      <c r="D41" s="13" t="s">
        <v>66</v>
      </c>
      <c r="E41" s="14" t="s">
        <v>125</v>
      </c>
      <c r="F41" s="55">
        <v>0.83333333333333337</v>
      </c>
      <c r="G41" s="13">
        <v>180.398</v>
      </c>
      <c r="H41" s="13">
        <v>179.45</v>
      </c>
      <c r="I41" s="13">
        <v>2</v>
      </c>
      <c r="J41" s="53">
        <f t="shared" si="34"/>
        <v>180.41800000000001</v>
      </c>
      <c r="K41" s="13">
        <f t="shared" si="35"/>
        <v>179.43</v>
      </c>
      <c r="L41" s="13">
        <f t="shared" si="27"/>
        <v>0.98799999999999999</v>
      </c>
      <c r="M41" s="13">
        <f>ROUNDDOWN(L41*1.5,3)</f>
        <v>1.482</v>
      </c>
      <c r="N41" s="53">
        <f>ROUNDDOWN(J41+M41,3)</f>
        <v>181.9</v>
      </c>
      <c r="O41" s="13" t="s">
        <v>43</v>
      </c>
      <c r="P41" s="13">
        <f t="shared" si="20"/>
        <v>148.19999999999999</v>
      </c>
      <c r="R41" s="13">
        <f t="shared" si="7"/>
        <v>3</v>
      </c>
      <c r="S41" s="30">
        <f t="shared" si="8"/>
        <v>44460</v>
      </c>
      <c r="T41" s="30" t="str">
        <f t="shared" si="9"/>
        <v/>
      </c>
      <c r="U41" s="32">
        <f t="shared" si="0"/>
        <v>44460</v>
      </c>
      <c r="V41" s="34">
        <f t="shared" si="21"/>
        <v>1454250</v>
      </c>
      <c r="W41" s="13">
        <f t="shared" si="10"/>
        <v>30000</v>
      </c>
      <c r="X41" s="13">
        <f t="shared" si="11"/>
        <v>1</v>
      </c>
      <c r="AH41" s="13">
        <f t="shared" si="1"/>
        <v>1</v>
      </c>
      <c r="AI41" s="13">
        <f t="shared" si="2"/>
        <v>0</v>
      </c>
      <c r="AJ41" s="13">
        <f t="shared" si="12"/>
        <v>1</v>
      </c>
      <c r="AK41" s="13">
        <f t="shared" si="13"/>
        <v>0</v>
      </c>
      <c r="AL41" s="13">
        <f t="shared" si="14"/>
        <v>0</v>
      </c>
    </row>
    <row r="42" spans="1:38" ht="20.100000000000001" customHeight="1">
      <c r="A42" s="27">
        <v>38</v>
      </c>
      <c r="B42" s="13">
        <v>5</v>
      </c>
      <c r="C42" s="13" t="s">
        <v>88</v>
      </c>
      <c r="D42" s="20" t="s">
        <v>66</v>
      </c>
      <c r="E42" s="24" t="s">
        <v>126</v>
      </c>
      <c r="F42" s="55">
        <v>0.33333333333333331</v>
      </c>
      <c r="G42" s="13">
        <v>176.351</v>
      </c>
      <c r="H42" s="13">
        <v>175.57400000000001</v>
      </c>
      <c r="I42" s="13">
        <v>2</v>
      </c>
      <c r="J42" s="53">
        <f t="shared" si="34"/>
        <v>176.37100000000001</v>
      </c>
      <c r="K42" s="13">
        <f t="shared" si="35"/>
        <v>175.554</v>
      </c>
      <c r="L42" s="13">
        <f t="shared" si="27"/>
        <v>0.81699999999999995</v>
      </c>
      <c r="M42" s="13">
        <f>ROUNDDOWN(L42*1.5,3)</f>
        <v>1.2250000000000001</v>
      </c>
      <c r="N42" s="53">
        <f>ROUNDDOWN(J42+M42,3)</f>
        <v>177.596</v>
      </c>
      <c r="O42" s="13" t="s">
        <v>43</v>
      </c>
      <c r="P42" s="13">
        <f t="shared" si="20"/>
        <v>122.5</v>
      </c>
      <c r="R42" s="13">
        <f t="shared" si="7"/>
        <v>3.6</v>
      </c>
      <c r="S42" s="30">
        <f t="shared" si="8"/>
        <v>44100</v>
      </c>
      <c r="T42" s="30" t="str">
        <f t="shared" si="9"/>
        <v/>
      </c>
      <c r="U42" s="32">
        <f t="shared" si="0"/>
        <v>44100</v>
      </c>
      <c r="V42" s="34">
        <f t="shared" si="21"/>
        <v>1498350</v>
      </c>
      <c r="W42" s="13">
        <f t="shared" si="10"/>
        <v>36000</v>
      </c>
      <c r="X42" s="13">
        <f t="shared" si="11"/>
        <v>1</v>
      </c>
      <c r="AH42" s="13">
        <f t="shared" si="1"/>
        <v>1</v>
      </c>
      <c r="AI42" s="13">
        <f t="shared" si="2"/>
        <v>0</v>
      </c>
      <c r="AJ42" s="13">
        <f t="shared" si="12"/>
        <v>1</v>
      </c>
      <c r="AK42" s="13">
        <f t="shared" si="13"/>
        <v>0</v>
      </c>
      <c r="AL42" s="13">
        <f t="shared" si="14"/>
        <v>0</v>
      </c>
    </row>
    <row r="43" spans="1:38" ht="20.100000000000001" customHeight="1">
      <c r="A43" s="27">
        <v>39</v>
      </c>
      <c r="B43" s="13">
        <v>5</v>
      </c>
      <c r="C43" s="13" t="s">
        <v>89</v>
      </c>
      <c r="D43" s="13" t="s">
        <v>66</v>
      </c>
      <c r="E43" s="14" t="s">
        <v>127</v>
      </c>
      <c r="F43" s="55">
        <v>0.16666666666666666</v>
      </c>
      <c r="G43" s="13">
        <v>176.69499999999999</v>
      </c>
      <c r="H43" s="13">
        <v>176.179</v>
      </c>
      <c r="I43" s="13">
        <v>2</v>
      </c>
      <c r="J43" s="53">
        <f t="shared" si="34"/>
        <v>176.715</v>
      </c>
      <c r="K43" s="13">
        <f t="shared" si="35"/>
        <v>176.15899999999999</v>
      </c>
      <c r="L43" s="13">
        <f t="shared" si="27"/>
        <v>0.55600000000000005</v>
      </c>
      <c r="M43" s="13">
        <f>ROUNDDOWN(L43*1.5,3)</f>
        <v>0.83399999999999996</v>
      </c>
      <c r="N43" s="53">
        <f>ROUNDDOWN(J43+M43,3)</f>
        <v>177.54900000000001</v>
      </c>
      <c r="O43" s="13" t="s">
        <v>43</v>
      </c>
      <c r="P43" s="13">
        <f t="shared" si="20"/>
        <v>83.4</v>
      </c>
      <c r="R43" s="13">
        <f t="shared" si="7"/>
        <v>5.3</v>
      </c>
      <c r="S43" s="30">
        <f t="shared" si="8"/>
        <v>44202</v>
      </c>
      <c r="T43" s="30" t="str">
        <f t="shared" si="9"/>
        <v/>
      </c>
      <c r="U43" s="32">
        <f t="shared" si="0"/>
        <v>44202</v>
      </c>
      <c r="V43" s="34">
        <f t="shared" si="21"/>
        <v>1542552</v>
      </c>
      <c r="W43" s="13">
        <f t="shared" si="10"/>
        <v>53000</v>
      </c>
      <c r="X43" s="13">
        <f t="shared" si="11"/>
        <v>1</v>
      </c>
      <c r="AH43" s="13">
        <f t="shared" si="1"/>
        <v>1</v>
      </c>
      <c r="AI43" s="13">
        <f t="shared" si="2"/>
        <v>0</v>
      </c>
      <c r="AJ43" s="13">
        <f t="shared" si="12"/>
        <v>1</v>
      </c>
      <c r="AK43" s="13">
        <f t="shared" si="13"/>
        <v>0</v>
      </c>
      <c r="AL43" s="13">
        <f t="shared" si="14"/>
        <v>0</v>
      </c>
    </row>
    <row r="44" spans="1:38" ht="20.100000000000001" customHeight="1">
      <c r="A44" s="27">
        <v>40</v>
      </c>
      <c r="B44" s="13">
        <v>5</v>
      </c>
      <c r="C44" s="13" t="s">
        <v>88</v>
      </c>
      <c r="D44" s="13" t="s">
        <v>65</v>
      </c>
      <c r="E44" s="14" t="s">
        <v>128</v>
      </c>
      <c r="F44" s="55">
        <v>0</v>
      </c>
      <c r="G44" s="13">
        <v>179.333</v>
      </c>
      <c r="H44" s="13">
        <v>179.923</v>
      </c>
      <c r="I44" s="13">
        <v>2</v>
      </c>
      <c r="J44" s="13">
        <f t="shared" ref="J44:J46" si="36">ROUNDDOWN(G44-(I44/100),3)</f>
        <v>179.31299999999999</v>
      </c>
      <c r="K44" s="13">
        <f t="shared" ref="K44:K46" si="37">ROUNDDOWN(H44+(I44/100),3)</f>
        <v>179.94300000000001</v>
      </c>
      <c r="L44" s="13">
        <f t="shared" si="27"/>
        <v>0.63</v>
      </c>
      <c r="M44" s="13">
        <f>ROUNDDOWN(L44*1.5,3)</f>
        <v>0.94499999999999995</v>
      </c>
      <c r="N44" s="13">
        <f>ROUNDDOWN(J44-M44,3)</f>
        <v>178.36799999999999</v>
      </c>
      <c r="O44" s="13" t="s">
        <v>43</v>
      </c>
      <c r="P44" s="13">
        <f t="shared" si="20"/>
        <v>94.5</v>
      </c>
      <c r="R44" s="13">
        <f t="shared" si="7"/>
        <v>4.7</v>
      </c>
      <c r="S44" s="30">
        <f t="shared" si="8"/>
        <v>44415</v>
      </c>
      <c r="T44" s="30" t="str">
        <f t="shared" si="9"/>
        <v/>
      </c>
      <c r="U44" s="32">
        <f t="shared" si="0"/>
        <v>44415</v>
      </c>
      <c r="V44" s="34">
        <f t="shared" si="21"/>
        <v>1586967</v>
      </c>
      <c r="W44" s="13">
        <f t="shared" si="10"/>
        <v>47000</v>
      </c>
      <c r="X44" s="13">
        <f t="shared" si="11"/>
        <v>1</v>
      </c>
      <c r="AH44" s="13">
        <f t="shared" si="1"/>
        <v>0</v>
      </c>
      <c r="AI44" s="13">
        <f t="shared" si="2"/>
        <v>1</v>
      </c>
      <c r="AJ44" s="13">
        <f t="shared" si="12"/>
        <v>1</v>
      </c>
      <c r="AK44" s="13">
        <f t="shared" si="13"/>
        <v>0</v>
      </c>
      <c r="AL44" s="13">
        <f t="shared" si="14"/>
        <v>0</v>
      </c>
    </row>
    <row r="45" spans="1:38" ht="20.100000000000001" customHeight="1">
      <c r="A45" s="27">
        <v>41</v>
      </c>
      <c r="B45" s="13">
        <v>1</v>
      </c>
      <c r="C45" s="13" t="s">
        <v>88</v>
      </c>
      <c r="D45" s="13" t="s">
        <v>65</v>
      </c>
      <c r="E45" s="14" t="s">
        <v>129</v>
      </c>
      <c r="F45" s="55">
        <v>0.33333333333333331</v>
      </c>
      <c r="G45" s="13">
        <v>177.083</v>
      </c>
      <c r="H45" s="13">
        <v>179.57300000000001</v>
      </c>
      <c r="I45" s="13">
        <v>2</v>
      </c>
      <c r="J45" s="13">
        <f t="shared" si="36"/>
        <v>177.06299999999999</v>
      </c>
      <c r="K45" s="13">
        <f t="shared" si="37"/>
        <v>179.59299999999999</v>
      </c>
      <c r="L45" s="13">
        <f t="shared" si="27"/>
        <v>2.5299999999999998</v>
      </c>
      <c r="M45" s="13">
        <f>ROUNDDOWN(L45*1.5,3)</f>
        <v>3.7949999999999999</v>
      </c>
      <c r="N45" s="13">
        <f>ROUNDDOWN(J45-M45,3)</f>
        <v>173.268</v>
      </c>
      <c r="O45" s="13" t="s">
        <v>84</v>
      </c>
      <c r="Q45" s="13">
        <f t="shared" si="6"/>
        <v>253</v>
      </c>
      <c r="R45" s="13">
        <f t="shared" si="7"/>
        <v>1.1000000000000001</v>
      </c>
      <c r="S45" s="30" t="str">
        <f t="shared" si="8"/>
        <v/>
      </c>
      <c r="T45" s="30">
        <f t="shared" si="9"/>
        <v>27830</v>
      </c>
      <c r="U45" s="32">
        <f t="shared" si="0"/>
        <v>-27830</v>
      </c>
      <c r="V45" s="34">
        <f t="shared" si="21"/>
        <v>1559137</v>
      </c>
      <c r="W45" s="13">
        <f t="shared" si="10"/>
        <v>11000</v>
      </c>
      <c r="X45" s="13">
        <f t="shared" si="11"/>
        <v>0</v>
      </c>
      <c r="AH45" s="13">
        <f t="shared" si="1"/>
        <v>0</v>
      </c>
      <c r="AI45" s="13">
        <f t="shared" si="2"/>
        <v>1</v>
      </c>
      <c r="AJ45" s="13">
        <f t="shared" si="12"/>
        <v>0</v>
      </c>
      <c r="AK45" s="13">
        <f t="shared" si="13"/>
        <v>1</v>
      </c>
      <c r="AL45" s="13">
        <f t="shared" si="14"/>
        <v>0</v>
      </c>
    </row>
    <row r="46" spans="1:38" ht="20.100000000000001" customHeight="1">
      <c r="A46" s="27">
        <v>42</v>
      </c>
      <c r="B46" s="13">
        <v>1</v>
      </c>
      <c r="C46" s="13" t="s">
        <v>88</v>
      </c>
      <c r="D46" s="13" t="s">
        <v>65</v>
      </c>
      <c r="E46" s="14" t="s">
        <v>130</v>
      </c>
      <c r="F46" s="55">
        <v>0.66666666666666663</v>
      </c>
      <c r="G46" s="13">
        <v>178.80099999999999</v>
      </c>
      <c r="H46" s="13">
        <v>180.08099999999999</v>
      </c>
      <c r="I46" s="13">
        <v>2</v>
      </c>
      <c r="J46" s="13">
        <f t="shared" si="36"/>
        <v>178.78100000000001</v>
      </c>
      <c r="K46" s="13">
        <f t="shared" si="37"/>
        <v>180.101</v>
      </c>
      <c r="L46" s="13">
        <f t="shared" si="27"/>
        <v>1.319</v>
      </c>
      <c r="M46" s="13">
        <f>ROUNDDOWN(L46*1.5,3)</f>
        <v>1.978</v>
      </c>
      <c r="N46" s="13">
        <f>ROUNDDOWN(J46-M46,3)</f>
        <v>176.803</v>
      </c>
      <c r="O46" s="13" t="s">
        <v>43</v>
      </c>
      <c r="P46" s="13">
        <f t="shared" si="20"/>
        <v>197.8</v>
      </c>
      <c r="R46" s="13">
        <f t="shared" si="7"/>
        <v>2.2000000000000002</v>
      </c>
      <c r="S46" s="30">
        <f t="shared" si="8"/>
        <v>43516</v>
      </c>
      <c r="T46" s="30" t="str">
        <f t="shared" si="9"/>
        <v/>
      </c>
      <c r="U46" s="32">
        <f t="shared" si="0"/>
        <v>43516</v>
      </c>
      <c r="V46" s="34">
        <f t="shared" si="21"/>
        <v>1602653</v>
      </c>
      <c r="W46" s="13">
        <f t="shared" si="10"/>
        <v>22000</v>
      </c>
      <c r="X46" s="13">
        <f t="shared" si="11"/>
        <v>1</v>
      </c>
      <c r="AH46" s="13">
        <f t="shared" si="1"/>
        <v>0</v>
      </c>
      <c r="AI46" s="13">
        <f t="shared" si="2"/>
        <v>1</v>
      </c>
      <c r="AJ46" s="13">
        <f t="shared" si="12"/>
        <v>1</v>
      </c>
      <c r="AK46" s="13">
        <f t="shared" si="13"/>
        <v>0</v>
      </c>
      <c r="AL46" s="13">
        <f t="shared" si="14"/>
        <v>0</v>
      </c>
    </row>
    <row r="47" spans="1:38" ht="20.100000000000001" customHeight="1">
      <c r="A47" s="27">
        <v>43</v>
      </c>
      <c r="B47" s="13">
        <v>5</v>
      </c>
      <c r="C47" s="13" t="s">
        <v>88</v>
      </c>
      <c r="D47" s="13" t="s">
        <v>66</v>
      </c>
      <c r="E47" s="14" t="s">
        <v>131</v>
      </c>
      <c r="F47" s="55">
        <v>0.33333333333333331</v>
      </c>
      <c r="G47" s="13">
        <v>180.15899999999999</v>
      </c>
      <c r="H47" s="13">
        <v>179.01499999999999</v>
      </c>
      <c r="I47" s="13">
        <v>2</v>
      </c>
      <c r="J47" s="53">
        <f t="shared" ref="J47" si="38">ROUNDDOWN(G47+(I47/100),3)</f>
        <v>180.179</v>
      </c>
      <c r="K47" s="13">
        <f t="shared" ref="K47" si="39">ROUNDDOWN(H47-(I47/100),3)</f>
        <v>178.995</v>
      </c>
      <c r="L47" s="13">
        <f t="shared" si="27"/>
        <v>1.1839999999999999</v>
      </c>
      <c r="M47" s="13">
        <f>ROUNDDOWN(L47*1.5,3)</f>
        <v>1.776</v>
      </c>
      <c r="N47" s="53">
        <f>ROUNDDOWN(J47+M47,3)</f>
        <v>181.95500000000001</v>
      </c>
      <c r="O47" s="13" t="s">
        <v>84</v>
      </c>
      <c r="Q47" s="13">
        <f t="shared" si="6"/>
        <v>118.4</v>
      </c>
      <c r="R47" s="13">
        <f t="shared" si="7"/>
        <v>2.5</v>
      </c>
      <c r="S47" s="30" t="str">
        <f t="shared" si="8"/>
        <v/>
      </c>
      <c r="T47" s="30">
        <f t="shared" si="9"/>
        <v>29600</v>
      </c>
      <c r="U47" s="32">
        <f t="shared" si="0"/>
        <v>-29600</v>
      </c>
      <c r="V47" s="34">
        <f t="shared" si="21"/>
        <v>1573053</v>
      </c>
      <c r="W47" s="13">
        <f t="shared" si="10"/>
        <v>25000</v>
      </c>
      <c r="X47" s="13">
        <f t="shared" si="11"/>
        <v>0</v>
      </c>
      <c r="AH47" s="13">
        <f t="shared" si="1"/>
        <v>1</v>
      </c>
      <c r="AI47" s="13">
        <f t="shared" si="2"/>
        <v>0</v>
      </c>
      <c r="AJ47" s="13">
        <f t="shared" si="12"/>
        <v>0</v>
      </c>
      <c r="AK47" s="13">
        <f t="shared" si="13"/>
        <v>1</v>
      </c>
      <c r="AL47" s="13">
        <f t="shared" si="14"/>
        <v>0</v>
      </c>
    </row>
    <row r="48" spans="1:38" ht="20.100000000000001" customHeight="1">
      <c r="A48" s="27">
        <v>44</v>
      </c>
      <c r="B48" s="13">
        <v>1</v>
      </c>
      <c r="C48" s="13" t="s">
        <v>88</v>
      </c>
      <c r="D48" s="13" t="s">
        <v>65</v>
      </c>
      <c r="E48" s="14" t="s">
        <v>132</v>
      </c>
      <c r="F48" s="55">
        <v>0.33333333333333331</v>
      </c>
      <c r="G48" s="13">
        <v>183.833</v>
      </c>
      <c r="H48" s="13">
        <v>184.34800000000001</v>
      </c>
      <c r="I48" s="13">
        <v>2</v>
      </c>
      <c r="J48" s="13">
        <f t="shared" ref="J48:J50" si="40">ROUNDDOWN(G48-(I48/100),3)</f>
        <v>183.81299999999999</v>
      </c>
      <c r="K48" s="13">
        <f t="shared" ref="K48:K50" si="41">ROUNDDOWN(H48+(I48/100),3)</f>
        <v>184.36799999999999</v>
      </c>
      <c r="L48" s="13">
        <f t="shared" si="27"/>
        <v>0.55500000000000005</v>
      </c>
      <c r="M48" s="13">
        <f>ROUNDDOWN(L48*1.5,3)</f>
        <v>0.83199999999999996</v>
      </c>
      <c r="N48" s="13">
        <f>ROUNDDOWN(J48-M48,3)</f>
        <v>182.98099999999999</v>
      </c>
      <c r="O48" s="13" t="s">
        <v>43</v>
      </c>
      <c r="P48" s="13">
        <f t="shared" si="20"/>
        <v>83.2</v>
      </c>
      <c r="R48" s="13">
        <f t="shared" si="7"/>
        <v>5.4</v>
      </c>
      <c r="S48" s="30">
        <f t="shared" si="8"/>
        <v>44928</v>
      </c>
      <c r="T48" s="30" t="str">
        <f t="shared" si="9"/>
        <v/>
      </c>
      <c r="U48" s="32">
        <f t="shared" si="0"/>
        <v>44928</v>
      </c>
      <c r="V48" s="34">
        <f t="shared" si="21"/>
        <v>1617981</v>
      </c>
      <c r="W48" s="13">
        <f t="shared" si="10"/>
        <v>54000</v>
      </c>
      <c r="X48" s="13">
        <f t="shared" si="11"/>
        <v>1</v>
      </c>
      <c r="AH48" s="13">
        <f t="shared" si="1"/>
        <v>0</v>
      </c>
      <c r="AI48" s="13">
        <f t="shared" si="2"/>
        <v>1</v>
      </c>
      <c r="AJ48" s="13">
        <f t="shared" si="12"/>
        <v>1</v>
      </c>
      <c r="AK48" s="13">
        <f t="shared" si="13"/>
        <v>0</v>
      </c>
      <c r="AL48" s="13">
        <f t="shared" si="14"/>
        <v>0</v>
      </c>
    </row>
    <row r="49" spans="1:38" ht="20.100000000000001" customHeight="1">
      <c r="A49" s="27">
        <v>45</v>
      </c>
      <c r="B49" s="13">
        <v>1</v>
      </c>
      <c r="C49" s="13" t="s">
        <v>88</v>
      </c>
      <c r="D49" s="13" t="s">
        <v>65</v>
      </c>
      <c r="E49" s="14" t="s">
        <v>133</v>
      </c>
      <c r="F49" s="55">
        <v>0.33333333333333331</v>
      </c>
      <c r="G49" s="13">
        <v>186.238</v>
      </c>
      <c r="H49" s="13">
        <v>187.30799999999999</v>
      </c>
      <c r="I49" s="13">
        <v>2</v>
      </c>
      <c r="J49" s="13">
        <f t="shared" si="40"/>
        <v>186.21799999999999</v>
      </c>
      <c r="K49" s="13">
        <f t="shared" si="41"/>
        <v>187.328</v>
      </c>
      <c r="L49" s="13">
        <f t="shared" si="27"/>
        <v>1.1100000000000001</v>
      </c>
      <c r="M49" s="13">
        <f>ROUNDDOWN(L49*1.5,3)</f>
        <v>1.665</v>
      </c>
      <c r="N49" s="13">
        <f>ROUNDDOWN(J49-M49,3)</f>
        <v>184.553</v>
      </c>
      <c r="O49" s="13" t="s">
        <v>43</v>
      </c>
      <c r="P49" s="13">
        <f t="shared" si="20"/>
        <v>166.5</v>
      </c>
      <c r="R49" s="13">
        <f t="shared" si="7"/>
        <v>2.7</v>
      </c>
      <c r="S49" s="30">
        <f t="shared" si="8"/>
        <v>44955</v>
      </c>
      <c r="T49" s="30" t="str">
        <f t="shared" si="9"/>
        <v/>
      </c>
      <c r="U49" s="32">
        <f t="shared" si="0"/>
        <v>44955</v>
      </c>
      <c r="V49" s="34">
        <f t="shared" si="21"/>
        <v>1662936</v>
      </c>
      <c r="W49" s="13">
        <f t="shared" si="10"/>
        <v>27000</v>
      </c>
      <c r="X49" s="13">
        <f t="shared" si="11"/>
        <v>1</v>
      </c>
      <c r="AH49" s="13">
        <f t="shared" si="1"/>
        <v>0</v>
      </c>
      <c r="AI49" s="13">
        <f t="shared" si="2"/>
        <v>1</v>
      </c>
      <c r="AJ49" s="13">
        <f t="shared" si="12"/>
        <v>1</v>
      </c>
      <c r="AK49" s="13">
        <f t="shared" si="13"/>
        <v>0</v>
      </c>
      <c r="AL49" s="13">
        <f t="shared" si="14"/>
        <v>0</v>
      </c>
    </row>
    <row r="50" spans="1:38" ht="20.100000000000001" customHeight="1">
      <c r="A50" s="27">
        <v>46</v>
      </c>
      <c r="B50" s="13">
        <v>5</v>
      </c>
      <c r="C50" s="13" t="s">
        <v>88</v>
      </c>
      <c r="D50" s="13" t="s">
        <v>65</v>
      </c>
      <c r="E50" s="14" t="s">
        <v>134</v>
      </c>
      <c r="F50" s="55">
        <v>0.33333333333333331</v>
      </c>
      <c r="G50" s="13">
        <v>187.23400000000001</v>
      </c>
      <c r="H50" s="13">
        <v>187.584</v>
      </c>
      <c r="I50" s="13">
        <v>2</v>
      </c>
      <c r="J50" s="13">
        <f t="shared" si="40"/>
        <v>187.214</v>
      </c>
      <c r="K50" s="13">
        <f t="shared" si="41"/>
        <v>187.60400000000001</v>
      </c>
      <c r="L50" s="13">
        <f t="shared" si="27"/>
        <v>0.39</v>
      </c>
      <c r="M50" s="13">
        <f>ROUNDDOWN(L50*1.5,3)</f>
        <v>0.58499999999999996</v>
      </c>
      <c r="N50" s="13">
        <f>ROUNDDOWN(J50-M50,3)</f>
        <v>186.62899999999999</v>
      </c>
      <c r="O50" s="13" t="s">
        <v>43</v>
      </c>
      <c r="P50" s="13">
        <f t="shared" si="20"/>
        <v>58.5</v>
      </c>
      <c r="R50" s="13">
        <f t="shared" si="7"/>
        <v>7.6</v>
      </c>
      <c r="S50" s="30">
        <f t="shared" si="8"/>
        <v>44460</v>
      </c>
      <c r="T50" s="30" t="str">
        <f t="shared" si="9"/>
        <v/>
      </c>
      <c r="U50" s="32">
        <f t="shared" si="0"/>
        <v>44460</v>
      </c>
      <c r="V50" s="34">
        <f t="shared" si="21"/>
        <v>1707396</v>
      </c>
      <c r="W50" s="13">
        <f t="shared" si="10"/>
        <v>76000</v>
      </c>
      <c r="X50" s="13">
        <f t="shared" si="11"/>
        <v>1</v>
      </c>
      <c r="AH50" s="13">
        <f t="shared" si="1"/>
        <v>0</v>
      </c>
      <c r="AI50" s="13">
        <f t="shared" si="2"/>
        <v>1</v>
      </c>
      <c r="AJ50" s="13">
        <f t="shared" si="12"/>
        <v>1</v>
      </c>
      <c r="AK50" s="13">
        <f t="shared" si="13"/>
        <v>0</v>
      </c>
      <c r="AL50" s="13">
        <f t="shared" si="14"/>
        <v>0</v>
      </c>
    </row>
    <row r="51" spans="1:38" ht="20.100000000000001" customHeight="1">
      <c r="A51" s="27">
        <v>47</v>
      </c>
      <c r="B51" s="13">
        <v>1</v>
      </c>
      <c r="C51" s="13" t="s">
        <v>88</v>
      </c>
      <c r="D51" s="13" t="s">
        <v>66</v>
      </c>
      <c r="E51" s="24" t="s">
        <v>135</v>
      </c>
      <c r="F51" s="55">
        <v>0.33333333333333331</v>
      </c>
      <c r="G51" s="13">
        <v>185.80099999999999</v>
      </c>
      <c r="H51" s="13">
        <v>184.41300000000001</v>
      </c>
      <c r="I51" s="13">
        <v>2</v>
      </c>
      <c r="J51" s="53">
        <f t="shared" ref="J51:J52" si="42">ROUNDDOWN(G51+(I51/100),3)</f>
        <v>185.821</v>
      </c>
      <c r="K51" s="13">
        <f t="shared" ref="K51:K52" si="43">ROUNDDOWN(H51-(I51/100),3)</f>
        <v>184.393</v>
      </c>
      <c r="L51" s="13">
        <f t="shared" si="27"/>
        <v>1.4279999999999999</v>
      </c>
      <c r="M51" s="13">
        <f>ROUNDDOWN(L51*1.5,3)</f>
        <v>2.1419999999999999</v>
      </c>
      <c r="N51" s="53">
        <f>ROUNDDOWN(J51+M51,3)</f>
        <v>187.96299999999999</v>
      </c>
      <c r="O51" s="13" t="s">
        <v>84</v>
      </c>
      <c r="Q51" s="13">
        <f t="shared" si="6"/>
        <v>142.80000000000001</v>
      </c>
      <c r="R51" s="13">
        <f t="shared" si="7"/>
        <v>2.1</v>
      </c>
      <c r="S51" s="30" t="str">
        <f t="shared" si="8"/>
        <v/>
      </c>
      <c r="T51" s="30">
        <f t="shared" si="9"/>
        <v>29988</v>
      </c>
      <c r="U51" s="32">
        <f t="shared" si="0"/>
        <v>-29988</v>
      </c>
      <c r="V51" s="34">
        <f t="shared" si="21"/>
        <v>1677408</v>
      </c>
      <c r="W51" s="13">
        <f t="shared" si="10"/>
        <v>21000</v>
      </c>
      <c r="X51" s="13">
        <f t="shared" si="11"/>
        <v>0</v>
      </c>
      <c r="AH51" s="13">
        <f t="shared" si="1"/>
        <v>1</v>
      </c>
      <c r="AI51" s="13">
        <f t="shared" si="2"/>
        <v>0</v>
      </c>
      <c r="AJ51" s="13">
        <f t="shared" si="12"/>
        <v>0</v>
      </c>
      <c r="AK51" s="13">
        <f t="shared" si="13"/>
        <v>1</v>
      </c>
      <c r="AL51" s="13">
        <f t="shared" si="14"/>
        <v>0</v>
      </c>
    </row>
    <row r="52" spans="1:38" ht="20.100000000000001" customHeight="1">
      <c r="A52" s="27">
        <v>48</v>
      </c>
      <c r="B52" s="13">
        <v>5</v>
      </c>
      <c r="C52" s="13" t="s">
        <v>88</v>
      </c>
      <c r="D52" s="13" t="s">
        <v>66</v>
      </c>
      <c r="E52" s="24" t="s">
        <v>136</v>
      </c>
      <c r="F52" s="55">
        <v>0.33333333333333331</v>
      </c>
      <c r="G52" s="13">
        <v>186.11600000000001</v>
      </c>
      <c r="H52" s="13">
        <v>185.19499999999999</v>
      </c>
      <c r="I52" s="13">
        <v>2</v>
      </c>
      <c r="J52" s="53">
        <f t="shared" si="42"/>
        <v>186.136</v>
      </c>
      <c r="K52" s="13">
        <f t="shared" si="43"/>
        <v>185.17500000000001</v>
      </c>
      <c r="L52" s="13">
        <f t="shared" si="27"/>
        <v>0.96</v>
      </c>
      <c r="M52" s="13">
        <f>ROUNDDOWN(L52*1.5,3)</f>
        <v>1.44</v>
      </c>
      <c r="N52" s="53">
        <f>ROUNDDOWN(J52+M52,3)</f>
        <v>187.57599999999999</v>
      </c>
      <c r="O52" s="13" t="s">
        <v>43</v>
      </c>
      <c r="P52" s="13">
        <f t="shared" si="20"/>
        <v>144</v>
      </c>
      <c r="R52" s="13">
        <f t="shared" si="7"/>
        <v>3.1</v>
      </c>
      <c r="S52" s="30">
        <f t="shared" si="8"/>
        <v>44640</v>
      </c>
      <c r="T52" s="30" t="str">
        <f t="shared" si="9"/>
        <v/>
      </c>
      <c r="U52" s="32">
        <f t="shared" si="0"/>
        <v>44640</v>
      </c>
      <c r="V52" s="34">
        <f t="shared" si="21"/>
        <v>1722048</v>
      </c>
      <c r="W52" s="13">
        <f t="shared" si="10"/>
        <v>31000</v>
      </c>
      <c r="X52" s="13">
        <f t="shared" si="11"/>
        <v>1</v>
      </c>
      <c r="AH52" s="13">
        <f t="shared" si="1"/>
        <v>1</v>
      </c>
      <c r="AI52" s="13">
        <f t="shared" si="2"/>
        <v>0</v>
      </c>
      <c r="AJ52" s="13">
        <f t="shared" si="12"/>
        <v>1</v>
      </c>
      <c r="AK52" s="13">
        <f t="shared" si="13"/>
        <v>0</v>
      </c>
      <c r="AL52" s="13">
        <f t="shared" si="14"/>
        <v>0</v>
      </c>
    </row>
    <row r="53" spans="1:38" ht="20.100000000000001" customHeight="1">
      <c r="A53" s="27">
        <v>49</v>
      </c>
      <c r="B53" s="13">
        <v>5</v>
      </c>
      <c r="C53" s="13" t="s">
        <v>88</v>
      </c>
      <c r="D53" s="13" t="s">
        <v>65</v>
      </c>
      <c r="E53" s="24" t="s">
        <v>137</v>
      </c>
      <c r="F53" s="55">
        <v>0.16666666666666666</v>
      </c>
      <c r="G53" s="13">
        <v>189.001</v>
      </c>
      <c r="H53" s="13">
        <v>189.34100000000001</v>
      </c>
      <c r="I53" s="13">
        <v>2</v>
      </c>
      <c r="J53" s="13">
        <f>ROUNDDOWN(G53-(I53/100),3)</f>
        <v>188.98099999999999</v>
      </c>
      <c r="K53" s="13">
        <f>ROUNDDOWN(H53+(I53/100),3)</f>
        <v>189.36099999999999</v>
      </c>
      <c r="L53" s="13">
        <f>ABS(ROUNDDOWN(J53-K53,3))</f>
        <v>0.379</v>
      </c>
      <c r="M53" s="13">
        <f>ROUNDDOWN(L53*1.5,3)</f>
        <v>0.56799999999999995</v>
      </c>
      <c r="N53" s="13">
        <f>ROUNDDOWN(J53-M53,3)</f>
        <v>188.41300000000001</v>
      </c>
      <c r="O53" s="13" t="s">
        <v>43</v>
      </c>
      <c r="P53" s="13">
        <f t="shared" si="20"/>
        <v>56.8</v>
      </c>
      <c r="R53" s="13">
        <f t="shared" si="7"/>
        <v>7.9</v>
      </c>
      <c r="S53" s="30">
        <f t="shared" si="8"/>
        <v>44872</v>
      </c>
      <c r="T53" s="30" t="str">
        <f t="shared" si="9"/>
        <v/>
      </c>
      <c r="U53" s="32">
        <f t="shared" si="0"/>
        <v>44872</v>
      </c>
      <c r="V53" s="34">
        <f t="shared" si="21"/>
        <v>1766920</v>
      </c>
      <c r="W53" s="13">
        <f t="shared" si="10"/>
        <v>79000</v>
      </c>
      <c r="X53" s="13">
        <f t="shared" si="11"/>
        <v>1</v>
      </c>
      <c r="AH53" s="13">
        <f t="shared" si="1"/>
        <v>0</v>
      </c>
      <c r="AI53" s="13">
        <f t="shared" si="2"/>
        <v>1</v>
      </c>
      <c r="AJ53" s="13">
        <f t="shared" si="12"/>
        <v>1</v>
      </c>
      <c r="AK53" s="13">
        <f t="shared" si="13"/>
        <v>0</v>
      </c>
      <c r="AL53" s="13">
        <f t="shared" si="14"/>
        <v>0</v>
      </c>
    </row>
    <row r="54" spans="1:38" ht="20.100000000000001" customHeight="1">
      <c r="A54" s="27">
        <v>50</v>
      </c>
      <c r="B54" s="13">
        <v>1</v>
      </c>
      <c r="C54" s="13" t="s">
        <v>88</v>
      </c>
      <c r="D54" s="13" t="s">
        <v>66</v>
      </c>
      <c r="E54" s="24" t="s">
        <v>138</v>
      </c>
      <c r="F54" s="55">
        <v>0.66666666666666663</v>
      </c>
      <c r="G54" s="13">
        <v>186.24</v>
      </c>
      <c r="H54" s="13">
        <v>185.63800000000001</v>
      </c>
      <c r="I54" s="13">
        <v>2</v>
      </c>
      <c r="J54" s="53">
        <f t="shared" ref="J54" si="44">ROUNDDOWN(G54+(I54/100),3)</f>
        <v>186.26</v>
      </c>
      <c r="K54" s="13">
        <f t="shared" ref="K54" si="45">ROUNDDOWN(H54-(I54/100),3)</f>
        <v>185.61799999999999</v>
      </c>
      <c r="L54" s="13">
        <f t="shared" ref="L54:L107" si="46">ABS(ROUNDDOWN(J54-K54,3))</f>
        <v>0.64100000000000001</v>
      </c>
      <c r="M54" s="13">
        <f>ROUNDDOWN(L54*1.5,3)</f>
        <v>0.96099999999999997</v>
      </c>
      <c r="N54" s="53">
        <f>ROUNDDOWN(J54+M54,3)</f>
        <v>187.221</v>
      </c>
      <c r="O54" s="13" t="s">
        <v>43</v>
      </c>
      <c r="P54" s="13">
        <f t="shared" si="20"/>
        <v>96.1</v>
      </c>
      <c r="R54" s="13">
        <f t="shared" si="7"/>
        <v>4.5999999999999996</v>
      </c>
      <c r="S54" s="30">
        <f t="shared" si="8"/>
        <v>44206</v>
      </c>
      <c r="T54" s="30" t="str">
        <f t="shared" si="9"/>
        <v/>
      </c>
      <c r="U54" s="32">
        <f t="shared" si="0"/>
        <v>44206</v>
      </c>
      <c r="V54" s="34">
        <f t="shared" si="21"/>
        <v>1811126</v>
      </c>
      <c r="W54" s="13">
        <f t="shared" si="10"/>
        <v>46000</v>
      </c>
      <c r="X54" s="13">
        <f t="shared" si="11"/>
        <v>1</v>
      </c>
      <c r="AH54" s="13">
        <f t="shared" si="1"/>
        <v>1</v>
      </c>
      <c r="AI54" s="13">
        <f t="shared" si="2"/>
        <v>0</v>
      </c>
      <c r="AJ54" s="13">
        <f t="shared" si="12"/>
        <v>1</v>
      </c>
      <c r="AK54" s="13">
        <f t="shared" si="13"/>
        <v>0</v>
      </c>
      <c r="AL54" s="13">
        <f t="shared" si="14"/>
        <v>0</v>
      </c>
    </row>
    <row r="55" spans="1:38" ht="20.100000000000001" customHeight="1">
      <c r="A55" s="27">
        <v>51</v>
      </c>
      <c r="B55" s="13">
        <v>1</v>
      </c>
      <c r="C55" s="13" t="s">
        <v>88</v>
      </c>
      <c r="D55" s="13" t="s">
        <v>65</v>
      </c>
      <c r="E55" s="24" t="s">
        <v>91</v>
      </c>
      <c r="F55" s="55">
        <v>0.5</v>
      </c>
      <c r="G55" s="13">
        <v>193.16399999999999</v>
      </c>
      <c r="H55" s="13">
        <v>195.03200000000001</v>
      </c>
      <c r="I55" s="13">
        <v>2</v>
      </c>
      <c r="J55" s="13">
        <f t="shared" ref="J55:J57" si="47">ROUNDDOWN(G55-(I55/100),3)</f>
        <v>193.14400000000001</v>
      </c>
      <c r="K55" s="13">
        <f t="shared" ref="K55:K57" si="48">ROUNDDOWN(H55+(I55/100),3)</f>
        <v>195.05199999999999</v>
      </c>
      <c r="L55" s="13">
        <f t="shared" si="46"/>
        <v>1.907</v>
      </c>
      <c r="M55" s="13">
        <f>ROUNDDOWN(L55*1.5,3)</f>
        <v>2.86</v>
      </c>
      <c r="N55" s="13">
        <f>ROUNDDOWN(J55-M55,3)</f>
        <v>190.28399999999999</v>
      </c>
      <c r="O55" s="13" t="s">
        <v>84</v>
      </c>
      <c r="Q55" s="13">
        <f t="shared" si="6"/>
        <v>190.7</v>
      </c>
      <c r="R55" s="13">
        <f t="shared" si="7"/>
        <v>1.5</v>
      </c>
      <c r="S55" s="30" t="str">
        <f t="shared" si="8"/>
        <v/>
      </c>
      <c r="T55" s="30">
        <f t="shared" si="9"/>
        <v>28605</v>
      </c>
      <c r="U55" s="32">
        <f t="shared" si="0"/>
        <v>-28605</v>
      </c>
      <c r="V55" s="34">
        <f t="shared" si="21"/>
        <v>1782521</v>
      </c>
      <c r="W55" s="13">
        <f t="shared" si="10"/>
        <v>15000</v>
      </c>
      <c r="X55" s="13">
        <f t="shared" si="11"/>
        <v>0</v>
      </c>
      <c r="AH55" s="13">
        <f t="shared" si="1"/>
        <v>0</v>
      </c>
      <c r="AI55" s="13">
        <f t="shared" si="2"/>
        <v>1</v>
      </c>
      <c r="AJ55" s="13">
        <f t="shared" si="12"/>
        <v>0</v>
      </c>
      <c r="AK55" s="13">
        <f t="shared" si="13"/>
        <v>1</v>
      </c>
      <c r="AL55" s="13">
        <f t="shared" si="14"/>
        <v>0</v>
      </c>
    </row>
    <row r="56" spans="1:38" ht="20.100000000000001" customHeight="1">
      <c r="A56" s="27">
        <v>52</v>
      </c>
      <c r="B56" s="13">
        <v>5</v>
      </c>
      <c r="C56" s="13" t="s">
        <v>88</v>
      </c>
      <c r="D56" s="13" t="s">
        <v>65</v>
      </c>
      <c r="E56" s="24" t="s">
        <v>139</v>
      </c>
      <c r="F56" s="55">
        <v>0</v>
      </c>
      <c r="G56" s="13">
        <v>185.44900000000001</v>
      </c>
      <c r="H56" s="13">
        <v>185.91300000000001</v>
      </c>
      <c r="I56" s="13">
        <v>2</v>
      </c>
      <c r="J56" s="13">
        <f t="shared" si="47"/>
        <v>185.429</v>
      </c>
      <c r="K56" s="13">
        <f t="shared" si="48"/>
        <v>185.93299999999999</v>
      </c>
      <c r="L56" s="13">
        <f t="shared" si="46"/>
        <v>0.503</v>
      </c>
      <c r="M56" s="13">
        <f>ROUNDDOWN(L56*1.5,3)</f>
        <v>0.754</v>
      </c>
      <c r="N56" s="13">
        <f>ROUNDDOWN(J56-M56,3)</f>
        <v>184.67500000000001</v>
      </c>
      <c r="O56" s="13" t="s">
        <v>84</v>
      </c>
      <c r="Q56" s="13">
        <f t="shared" si="6"/>
        <v>50.3</v>
      </c>
      <c r="R56" s="13">
        <f t="shared" si="7"/>
        <v>5.9</v>
      </c>
      <c r="S56" s="30" t="str">
        <f t="shared" si="8"/>
        <v/>
      </c>
      <c r="T56" s="30">
        <f t="shared" si="9"/>
        <v>29677</v>
      </c>
      <c r="U56" s="32">
        <f t="shared" si="0"/>
        <v>-29677</v>
      </c>
      <c r="V56" s="34">
        <f t="shared" si="21"/>
        <v>1752844</v>
      </c>
      <c r="W56" s="13">
        <f t="shared" si="10"/>
        <v>59000</v>
      </c>
      <c r="X56" s="13">
        <f t="shared" si="11"/>
        <v>0</v>
      </c>
      <c r="AH56" s="13">
        <f t="shared" si="1"/>
        <v>0</v>
      </c>
      <c r="AI56" s="13">
        <f t="shared" si="2"/>
        <v>1</v>
      </c>
      <c r="AJ56" s="13">
        <f t="shared" si="12"/>
        <v>0</v>
      </c>
      <c r="AK56" s="13">
        <f t="shared" si="13"/>
        <v>1</v>
      </c>
      <c r="AL56" s="13">
        <f t="shared" si="14"/>
        <v>0</v>
      </c>
    </row>
    <row r="57" spans="1:38" ht="20.100000000000001" customHeight="1">
      <c r="A57" s="27">
        <v>53</v>
      </c>
      <c r="B57" s="13">
        <v>5</v>
      </c>
      <c r="C57" s="13" t="s">
        <v>88</v>
      </c>
      <c r="D57" s="13" t="s">
        <v>65</v>
      </c>
      <c r="E57" s="24" t="s">
        <v>140</v>
      </c>
      <c r="F57" s="55">
        <v>0</v>
      </c>
      <c r="G57" s="13">
        <v>184.833</v>
      </c>
      <c r="H57" s="13">
        <v>186.06700000000001</v>
      </c>
      <c r="I57" s="13">
        <v>2</v>
      </c>
      <c r="J57" s="13">
        <f t="shared" si="47"/>
        <v>184.81299999999999</v>
      </c>
      <c r="K57" s="13">
        <f t="shared" si="48"/>
        <v>186.08699999999999</v>
      </c>
      <c r="L57" s="13">
        <f t="shared" si="46"/>
        <v>1.274</v>
      </c>
      <c r="M57" s="13">
        <f>ROUNDDOWN(L57*1.5,3)</f>
        <v>1.911</v>
      </c>
      <c r="N57" s="13">
        <f>ROUNDDOWN(J57-M57,3)</f>
        <v>182.90199999999999</v>
      </c>
      <c r="O57" s="13" t="s">
        <v>84</v>
      </c>
      <c r="Q57" s="13">
        <f t="shared" si="6"/>
        <v>127.4</v>
      </c>
      <c r="R57" s="13">
        <f t="shared" si="7"/>
        <v>2.2999999999999998</v>
      </c>
      <c r="S57" s="30" t="str">
        <f t="shared" si="8"/>
        <v/>
      </c>
      <c r="T57" s="30">
        <f t="shared" si="9"/>
        <v>29302</v>
      </c>
      <c r="U57" s="32">
        <f t="shared" si="0"/>
        <v>-29302</v>
      </c>
      <c r="V57" s="34">
        <f t="shared" si="21"/>
        <v>1723542</v>
      </c>
      <c r="W57" s="13">
        <f t="shared" si="10"/>
        <v>23000</v>
      </c>
      <c r="X57" s="13">
        <f t="shared" si="11"/>
        <v>0</v>
      </c>
      <c r="AH57" s="13">
        <f t="shared" si="1"/>
        <v>0</v>
      </c>
      <c r="AI57" s="13">
        <f t="shared" si="2"/>
        <v>1</v>
      </c>
      <c r="AJ57" s="13">
        <f t="shared" si="12"/>
        <v>0</v>
      </c>
      <c r="AK57" s="13">
        <f t="shared" si="13"/>
        <v>1</v>
      </c>
      <c r="AL57" s="13">
        <f t="shared" si="14"/>
        <v>0</v>
      </c>
    </row>
    <row r="58" spans="1:38" ht="20.100000000000001" customHeight="1">
      <c r="A58" s="27">
        <v>54</v>
      </c>
      <c r="B58" s="13">
        <v>5</v>
      </c>
      <c r="C58" s="13" t="s">
        <v>88</v>
      </c>
      <c r="D58" s="13" t="s">
        <v>66</v>
      </c>
      <c r="E58" s="24" t="s">
        <v>141</v>
      </c>
      <c r="F58" s="55">
        <v>0.5</v>
      </c>
      <c r="G58" s="13">
        <v>182.06</v>
      </c>
      <c r="H58" s="13">
        <v>181.38</v>
      </c>
      <c r="I58" s="13">
        <v>2</v>
      </c>
      <c r="J58" s="53">
        <f t="shared" ref="J58" si="49">ROUNDDOWN(G58+(I58/100),3)</f>
        <v>182.08</v>
      </c>
      <c r="K58" s="13">
        <f t="shared" ref="K58" si="50">ROUNDDOWN(H58-(I58/100),3)</f>
        <v>181.36</v>
      </c>
      <c r="L58" s="13">
        <f t="shared" si="46"/>
        <v>0.71899999999999997</v>
      </c>
      <c r="M58" s="13">
        <f>ROUNDDOWN(L58*1.5,3)</f>
        <v>1.0780000000000001</v>
      </c>
      <c r="N58" s="53">
        <f>ROUNDDOWN(J58+M58,3)</f>
        <v>183.15799999999999</v>
      </c>
      <c r="O58" s="13" t="s">
        <v>43</v>
      </c>
      <c r="P58" s="13">
        <f t="shared" si="20"/>
        <v>107.8</v>
      </c>
      <c r="R58" s="13">
        <f t="shared" si="7"/>
        <v>4.0999999999999996</v>
      </c>
      <c r="S58" s="30">
        <f t="shared" si="8"/>
        <v>44198</v>
      </c>
      <c r="T58" s="30" t="str">
        <f t="shared" si="9"/>
        <v/>
      </c>
      <c r="U58" s="32">
        <f t="shared" si="0"/>
        <v>44198</v>
      </c>
      <c r="V58" s="34">
        <f t="shared" si="21"/>
        <v>1767740</v>
      </c>
      <c r="W58" s="13">
        <f t="shared" si="10"/>
        <v>41000</v>
      </c>
      <c r="X58" s="13">
        <f t="shared" si="11"/>
        <v>1</v>
      </c>
      <c r="AH58" s="13">
        <f t="shared" si="1"/>
        <v>1</v>
      </c>
      <c r="AI58" s="13">
        <f t="shared" si="2"/>
        <v>0</v>
      </c>
      <c r="AJ58" s="13">
        <f t="shared" si="12"/>
        <v>1</v>
      </c>
      <c r="AK58" s="13">
        <f t="shared" si="13"/>
        <v>0</v>
      </c>
      <c r="AL58" s="13">
        <f t="shared" si="14"/>
        <v>0</v>
      </c>
    </row>
    <row r="59" spans="1:38" ht="20.100000000000001" customHeight="1">
      <c r="A59" s="27">
        <v>55</v>
      </c>
      <c r="B59" s="13">
        <v>1</v>
      </c>
      <c r="C59" s="13" t="s">
        <v>88</v>
      </c>
      <c r="D59" s="13" t="s">
        <v>65</v>
      </c>
      <c r="E59" s="24" t="s">
        <v>142</v>
      </c>
      <c r="F59" s="55">
        <v>0.16666666666666666</v>
      </c>
      <c r="G59" s="13">
        <v>183.46600000000001</v>
      </c>
      <c r="H59" s="13">
        <v>184.3</v>
      </c>
      <c r="I59" s="13">
        <v>2</v>
      </c>
      <c r="J59" s="13">
        <f t="shared" ref="J59" si="51">ROUNDDOWN(G59-(I59/100),3)</f>
        <v>183.446</v>
      </c>
      <c r="K59" s="13">
        <f t="shared" ref="K59" si="52">ROUNDDOWN(H59+(I59/100),3)</f>
        <v>184.32</v>
      </c>
      <c r="L59" s="13">
        <f t="shared" si="46"/>
        <v>0.873</v>
      </c>
      <c r="M59" s="13">
        <f>ROUNDDOWN(L59*1.5,3)</f>
        <v>1.3089999999999999</v>
      </c>
      <c r="N59" s="13">
        <f>ROUNDDOWN(J59-M59,3)</f>
        <v>182.137</v>
      </c>
      <c r="O59" s="13" t="s">
        <v>43</v>
      </c>
      <c r="P59" s="13">
        <f t="shared" si="20"/>
        <v>130.9</v>
      </c>
      <c r="R59" s="13">
        <f t="shared" si="7"/>
        <v>3.4</v>
      </c>
      <c r="S59" s="30">
        <f t="shared" si="8"/>
        <v>44506</v>
      </c>
      <c r="T59" s="30" t="str">
        <f t="shared" si="9"/>
        <v/>
      </c>
      <c r="U59" s="32">
        <f t="shared" si="0"/>
        <v>44506</v>
      </c>
      <c r="V59" s="34">
        <f t="shared" si="21"/>
        <v>1812246</v>
      </c>
      <c r="W59" s="13">
        <f t="shared" si="10"/>
        <v>34000</v>
      </c>
      <c r="X59" s="13">
        <f t="shared" si="11"/>
        <v>1</v>
      </c>
      <c r="AH59" s="13">
        <f t="shared" si="1"/>
        <v>0</v>
      </c>
      <c r="AI59" s="13">
        <f t="shared" si="2"/>
        <v>1</v>
      </c>
      <c r="AJ59" s="13">
        <f t="shared" si="12"/>
        <v>1</v>
      </c>
      <c r="AK59" s="13">
        <f t="shared" si="13"/>
        <v>0</v>
      </c>
      <c r="AL59" s="13">
        <f t="shared" si="14"/>
        <v>0</v>
      </c>
    </row>
    <row r="60" spans="1:38" ht="20.100000000000001" customHeight="1">
      <c r="A60" s="27">
        <v>56</v>
      </c>
      <c r="B60" s="13">
        <v>1</v>
      </c>
      <c r="C60" s="13" t="s">
        <v>88</v>
      </c>
      <c r="D60" s="13" t="s">
        <v>66</v>
      </c>
      <c r="E60" s="24" t="s">
        <v>143</v>
      </c>
      <c r="F60" s="55">
        <v>0.83333333333333337</v>
      </c>
      <c r="G60" s="13">
        <v>184.374</v>
      </c>
      <c r="H60" s="13">
        <v>183.37100000000001</v>
      </c>
      <c r="I60" s="13">
        <v>2</v>
      </c>
      <c r="J60" s="53">
        <f t="shared" ref="J60:J63" si="53">ROUNDDOWN(G60+(I60/100),3)</f>
        <v>184.39400000000001</v>
      </c>
      <c r="K60" s="13">
        <f t="shared" ref="K60:K63" si="54">ROUNDDOWN(H60-(I60/100),3)</f>
        <v>183.351</v>
      </c>
      <c r="L60" s="13">
        <f t="shared" si="46"/>
        <v>1.0429999999999999</v>
      </c>
      <c r="M60" s="13">
        <f>ROUNDDOWN(L60*1.5,3)</f>
        <v>1.5640000000000001</v>
      </c>
      <c r="N60" s="53">
        <f>ROUNDDOWN(J60+M60,3)</f>
        <v>185.958</v>
      </c>
      <c r="O60" s="13" t="s">
        <v>84</v>
      </c>
      <c r="Q60" s="13">
        <f t="shared" si="6"/>
        <v>104.3</v>
      </c>
      <c r="R60" s="13">
        <f t="shared" si="7"/>
        <v>2.8</v>
      </c>
      <c r="S60" s="30" t="str">
        <f t="shared" si="8"/>
        <v/>
      </c>
      <c r="T60" s="30">
        <f t="shared" si="9"/>
        <v>29204</v>
      </c>
      <c r="U60" s="32">
        <f t="shared" si="0"/>
        <v>-29204</v>
      </c>
      <c r="V60" s="34">
        <f t="shared" si="21"/>
        <v>1783042</v>
      </c>
      <c r="W60" s="13">
        <f t="shared" si="10"/>
        <v>28000</v>
      </c>
      <c r="X60" s="13">
        <f t="shared" si="11"/>
        <v>0</v>
      </c>
      <c r="AH60" s="13">
        <f t="shared" si="1"/>
        <v>1</v>
      </c>
      <c r="AI60" s="13">
        <f t="shared" si="2"/>
        <v>0</v>
      </c>
      <c r="AJ60" s="13">
        <f t="shared" si="12"/>
        <v>0</v>
      </c>
      <c r="AK60" s="13">
        <f t="shared" si="13"/>
        <v>1</v>
      </c>
      <c r="AL60" s="13">
        <f t="shared" si="14"/>
        <v>0</v>
      </c>
    </row>
    <row r="61" spans="1:38" ht="20.100000000000001" customHeight="1">
      <c r="A61" s="27">
        <v>57</v>
      </c>
      <c r="B61" s="13">
        <v>1</v>
      </c>
      <c r="C61" s="13" t="s">
        <v>89</v>
      </c>
      <c r="D61" s="13" t="s">
        <v>66</v>
      </c>
      <c r="E61" s="24" t="s">
        <v>144</v>
      </c>
      <c r="F61" s="55">
        <v>0.83333333333333337</v>
      </c>
      <c r="G61" s="13">
        <v>174.53399999999999</v>
      </c>
      <c r="H61" s="13">
        <v>173.904</v>
      </c>
      <c r="I61" s="13">
        <v>2</v>
      </c>
      <c r="J61" s="53">
        <f t="shared" si="53"/>
        <v>174.554</v>
      </c>
      <c r="K61" s="13">
        <f t="shared" si="54"/>
        <v>173.88399999999999</v>
      </c>
      <c r="L61" s="13">
        <f t="shared" si="46"/>
        <v>0.67</v>
      </c>
      <c r="M61" s="13">
        <f>ROUNDDOWN(L61*1.5,3)</f>
        <v>1.0049999999999999</v>
      </c>
      <c r="N61" s="53">
        <f>ROUNDDOWN(J61+M61,3)</f>
        <v>175.559</v>
      </c>
      <c r="O61" s="13" t="s">
        <v>43</v>
      </c>
      <c r="P61" s="13">
        <f t="shared" si="20"/>
        <v>100.5</v>
      </c>
      <c r="R61" s="13">
        <f t="shared" si="7"/>
        <v>4.4000000000000004</v>
      </c>
      <c r="S61" s="30">
        <f t="shared" si="8"/>
        <v>44220</v>
      </c>
      <c r="T61" s="30" t="str">
        <f t="shared" si="9"/>
        <v/>
      </c>
      <c r="U61" s="32">
        <f t="shared" si="0"/>
        <v>44220</v>
      </c>
      <c r="V61" s="34">
        <f t="shared" si="21"/>
        <v>1827262</v>
      </c>
      <c r="W61" s="13">
        <f t="shared" si="10"/>
        <v>44000</v>
      </c>
      <c r="X61" s="13">
        <f t="shared" si="11"/>
        <v>1</v>
      </c>
      <c r="AH61" s="13">
        <f t="shared" si="1"/>
        <v>1</v>
      </c>
      <c r="AI61" s="13">
        <f t="shared" si="2"/>
        <v>0</v>
      </c>
      <c r="AJ61" s="13">
        <f t="shared" si="12"/>
        <v>1</v>
      </c>
      <c r="AK61" s="13">
        <f t="shared" si="13"/>
        <v>0</v>
      </c>
      <c r="AL61" s="13">
        <f t="shared" si="14"/>
        <v>0</v>
      </c>
    </row>
    <row r="62" spans="1:38" ht="20.100000000000001" customHeight="1">
      <c r="A62" s="27">
        <v>58</v>
      </c>
      <c r="B62" s="13">
        <v>1</v>
      </c>
      <c r="C62" s="13" t="s">
        <v>88</v>
      </c>
      <c r="D62" s="13" t="s">
        <v>66</v>
      </c>
      <c r="E62" s="24" t="s">
        <v>145</v>
      </c>
      <c r="F62" s="55">
        <v>0.5</v>
      </c>
      <c r="G62" s="13">
        <v>174.41300000000001</v>
      </c>
      <c r="H62" s="13">
        <v>173.7</v>
      </c>
      <c r="I62" s="13">
        <v>2</v>
      </c>
      <c r="J62" s="53">
        <f t="shared" si="53"/>
        <v>174.43299999999999</v>
      </c>
      <c r="K62" s="13">
        <f t="shared" si="54"/>
        <v>173.68</v>
      </c>
      <c r="L62" s="13">
        <f t="shared" si="46"/>
        <v>0.752</v>
      </c>
      <c r="M62" s="13">
        <f>ROUNDDOWN(L62*1.5,3)</f>
        <v>1.1279999999999999</v>
      </c>
      <c r="N62" s="53">
        <f>ROUNDDOWN(J62+M62,3)</f>
        <v>175.56100000000001</v>
      </c>
      <c r="O62" s="13" t="s">
        <v>43</v>
      </c>
      <c r="P62" s="13">
        <f t="shared" si="20"/>
        <v>112.8</v>
      </c>
      <c r="R62" s="13">
        <f t="shared" si="7"/>
        <v>3.9</v>
      </c>
      <c r="S62" s="30">
        <f t="shared" si="8"/>
        <v>43992</v>
      </c>
      <c r="T62" s="30" t="str">
        <f t="shared" si="9"/>
        <v/>
      </c>
      <c r="U62" s="32">
        <f t="shared" si="0"/>
        <v>43992</v>
      </c>
      <c r="V62" s="34">
        <f t="shared" si="21"/>
        <v>1871254</v>
      </c>
      <c r="W62" s="13">
        <f t="shared" si="10"/>
        <v>39000</v>
      </c>
      <c r="X62" s="13">
        <f t="shared" si="11"/>
        <v>1</v>
      </c>
      <c r="AH62" s="13">
        <f t="shared" si="1"/>
        <v>1</v>
      </c>
      <c r="AI62" s="13">
        <f t="shared" si="2"/>
        <v>0</v>
      </c>
      <c r="AJ62" s="13">
        <f t="shared" si="12"/>
        <v>1</v>
      </c>
      <c r="AK62" s="13">
        <f t="shared" si="13"/>
        <v>0</v>
      </c>
      <c r="AL62" s="13">
        <f t="shared" si="14"/>
        <v>0</v>
      </c>
    </row>
    <row r="63" spans="1:38" ht="20.100000000000001" customHeight="1">
      <c r="A63" s="27">
        <v>59</v>
      </c>
      <c r="B63" s="13">
        <v>1</v>
      </c>
      <c r="C63" s="13" t="s">
        <v>88</v>
      </c>
      <c r="D63" s="13" t="s">
        <v>66</v>
      </c>
      <c r="E63" s="24" t="s">
        <v>146</v>
      </c>
      <c r="F63" s="55">
        <v>0.33333333333333331</v>
      </c>
      <c r="G63" s="13">
        <v>173.898</v>
      </c>
      <c r="H63" s="13">
        <v>172.983</v>
      </c>
      <c r="I63" s="13">
        <v>2</v>
      </c>
      <c r="J63" s="53">
        <f t="shared" si="53"/>
        <v>173.91800000000001</v>
      </c>
      <c r="K63" s="13">
        <f t="shared" si="54"/>
        <v>172.96299999999999</v>
      </c>
      <c r="L63" s="13">
        <f t="shared" si="46"/>
        <v>0.95499999999999996</v>
      </c>
      <c r="M63" s="13">
        <f>ROUNDDOWN(L63*1.5,3)</f>
        <v>1.4319999999999999</v>
      </c>
      <c r="N63" s="53">
        <f>ROUNDDOWN(J63+M63,3)</f>
        <v>175.35</v>
      </c>
      <c r="O63" s="13" t="s">
        <v>43</v>
      </c>
      <c r="P63" s="13">
        <f t="shared" si="20"/>
        <v>143.19999999999999</v>
      </c>
      <c r="R63" s="13">
        <f t="shared" si="7"/>
        <v>3.1</v>
      </c>
      <c r="S63" s="30">
        <f t="shared" si="8"/>
        <v>44392</v>
      </c>
      <c r="T63" s="30" t="str">
        <f t="shared" si="9"/>
        <v/>
      </c>
      <c r="U63" s="32">
        <f t="shared" si="0"/>
        <v>44392</v>
      </c>
      <c r="V63" s="34">
        <f t="shared" si="21"/>
        <v>1915646</v>
      </c>
      <c r="W63" s="13">
        <f t="shared" si="10"/>
        <v>31000</v>
      </c>
      <c r="X63" s="13">
        <f t="shared" si="11"/>
        <v>1</v>
      </c>
      <c r="AH63" s="13">
        <f t="shared" si="1"/>
        <v>1</v>
      </c>
      <c r="AI63" s="13">
        <f t="shared" si="2"/>
        <v>0</v>
      </c>
      <c r="AJ63" s="13">
        <f t="shared" si="12"/>
        <v>1</v>
      </c>
      <c r="AK63" s="13">
        <f t="shared" si="13"/>
        <v>0</v>
      </c>
      <c r="AL63" s="13">
        <f t="shared" si="14"/>
        <v>0</v>
      </c>
    </row>
    <row r="64" spans="1:38" ht="20.100000000000001" customHeight="1">
      <c r="A64" s="27">
        <v>60</v>
      </c>
      <c r="B64" s="13">
        <v>1</v>
      </c>
      <c r="C64" s="13" t="s">
        <v>88</v>
      </c>
      <c r="D64" s="13" t="s">
        <v>65</v>
      </c>
      <c r="E64" s="24" t="s">
        <v>147</v>
      </c>
      <c r="F64" s="55">
        <v>0.5</v>
      </c>
      <c r="G64" s="13">
        <v>172.47300000000001</v>
      </c>
      <c r="H64" s="13">
        <v>172.93700000000001</v>
      </c>
      <c r="I64" s="13">
        <v>2</v>
      </c>
      <c r="J64" s="13">
        <f t="shared" ref="J64:J65" si="55">ROUNDDOWN(G64-(I64/100),3)</f>
        <v>172.453</v>
      </c>
      <c r="K64" s="13">
        <f t="shared" ref="K64:K65" si="56">ROUNDDOWN(H64+(I64/100),3)</f>
        <v>172.95699999999999</v>
      </c>
      <c r="L64" s="13">
        <f t="shared" si="46"/>
        <v>0.503</v>
      </c>
      <c r="M64" s="13">
        <f>ROUNDDOWN(L64*1.5,3)</f>
        <v>0.754</v>
      </c>
      <c r="N64" s="13">
        <f>ROUNDDOWN(J64-M64,3)</f>
        <v>171.69900000000001</v>
      </c>
      <c r="O64" s="13" t="s">
        <v>43</v>
      </c>
      <c r="P64" s="13">
        <f t="shared" si="20"/>
        <v>75.400000000000006</v>
      </c>
      <c r="R64" s="13">
        <f t="shared" si="7"/>
        <v>5.9</v>
      </c>
      <c r="S64" s="30">
        <f t="shared" si="8"/>
        <v>44486</v>
      </c>
      <c r="T64" s="30" t="str">
        <f t="shared" si="9"/>
        <v/>
      </c>
      <c r="U64" s="32">
        <f t="shared" si="0"/>
        <v>44486</v>
      </c>
      <c r="V64" s="34">
        <f t="shared" si="21"/>
        <v>1960132</v>
      </c>
      <c r="W64" s="13">
        <f t="shared" si="10"/>
        <v>59000</v>
      </c>
      <c r="X64" s="13">
        <f t="shared" si="11"/>
        <v>1</v>
      </c>
      <c r="AH64" s="13">
        <f t="shared" si="1"/>
        <v>0</v>
      </c>
      <c r="AI64" s="13">
        <f t="shared" si="2"/>
        <v>1</v>
      </c>
      <c r="AJ64" s="13">
        <f t="shared" si="12"/>
        <v>1</v>
      </c>
      <c r="AK64" s="13">
        <f t="shared" si="13"/>
        <v>0</v>
      </c>
      <c r="AL64" s="13">
        <f t="shared" si="14"/>
        <v>0</v>
      </c>
    </row>
    <row r="65" spans="1:38" ht="20.100000000000001" customHeight="1">
      <c r="A65" s="27">
        <v>61</v>
      </c>
      <c r="B65" s="13">
        <v>1</v>
      </c>
      <c r="C65" s="13" t="s">
        <v>88</v>
      </c>
      <c r="D65" s="13" t="s">
        <v>65</v>
      </c>
      <c r="E65" s="24" t="s">
        <v>148</v>
      </c>
      <c r="F65" s="55">
        <v>0.5</v>
      </c>
      <c r="G65" s="13">
        <v>174.30600000000001</v>
      </c>
      <c r="H65" s="13">
        <v>174.89699999999999</v>
      </c>
      <c r="I65" s="13">
        <v>2</v>
      </c>
      <c r="J65" s="13">
        <f t="shared" si="55"/>
        <v>174.286</v>
      </c>
      <c r="K65" s="13">
        <f t="shared" si="56"/>
        <v>174.917</v>
      </c>
      <c r="L65" s="13">
        <f t="shared" si="46"/>
        <v>0.63100000000000001</v>
      </c>
      <c r="M65" s="13">
        <f>ROUNDDOWN(L65*1.5,3)</f>
        <v>0.94599999999999995</v>
      </c>
      <c r="N65" s="13">
        <f>ROUNDDOWN(J65-M65,3)</f>
        <v>173.34</v>
      </c>
      <c r="O65" s="13" t="s">
        <v>43</v>
      </c>
      <c r="P65" s="13">
        <f t="shared" si="20"/>
        <v>94.6</v>
      </c>
      <c r="R65" s="13">
        <f t="shared" si="7"/>
        <v>4.7</v>
      </c>
      <c r="S65" s="30">
        <f t="shared" si="8"/>
        <v>44462</v>
      </c>
      <c r="T65" s="30" t="str">
        <f t="shared" si="9"/>
        <v/>
      </c>
      <c r="U65" s="32">
        <f t="shared" si="0"/>
        <v>44462</v>
      </c>
      <c r="V65" s="34">
        <f t="shared" si="21"/>
        <v>2004594</v>
      </c>
      <c r="W65" s="13">
        <f t="shared" si="10"/>
        <v>47000</v>
      </c>
      <c r="X65" s="13">
        <f t="shared" si="11"/>
        <v>1</v>
      </c>
      <c r="AH65" s="13">
        <f t="shared" si="1"/>
        <v>0</v>
      </c>
      <c r="AI65" s="13">
        <f t="shared" si="2"/>
        <v>1</v>
      </c>
      <c r="AJ65" s="13">
        <f t="shared" si="12"/>
        <v>1</v>
      </c>
      <c r="AK65" s="13">
        <f t="shared" si="13"/>
        <v>0</v>
      </c>
      <c r="AL65" s="13">
        <f t="shared" si="14"/>
        <v>0</v>
      </c>
    </row>
    <row r="66" spans="1:38" ht="20.100000000000001" customHeight="1">
      <c r="A66" s="27">
        <v>62</v>
      </c>
      <c r="B66" s="13">
        <v>1</v>
      </c>
      <c r="C66" s="13" t="s">
        <v>88</v>
      </c>
      <c r="D66" s="13" t="s">
        <v>66</v>
      </c>
      <c r="E66" s="24" t="s">
        <v>149</v>
      </c>
      <c r="F66" s="55">
        <v>0.83333333333333337</v>
      </c>
      <c r="G66" s="13">
        <v>175.06299999999999</v>
      </c>
      <c r="H66" s="13">
        <v>174.489</v>
      </c>
      <c r="I66" s="13">
        <v>2</v>
      </c>
      <c r="J66" s="53">
        <f t="shared" ref="J66:J68" si="57">ROUNDDOWN(G66+(I66/100),3)</f>
        <v>175.083</v>
      </c>
      <c r="K66" s="13">
        <f t="shared" ref="K66:K68" si="58">ROUNDDOWN(H66-(I66/100),3)</f>
        <v>174.46899999999999</v>
      </c>
      <c r="L66" s="13">
        <f t="shared" si="46"/>
        <v>0.61399999999999999</v>
      </c>
      <c r="M66" s="13">
        <f>ROUNDDOWN(L66*1.5,3)</f>
        <v>0.92100000000000004</v>
      </c>
      <c r="N66" s="53">
        <f>ROUNDDOWN(J66+M66,3)</f>
        <v>176.00399999999999</v>
      </c>
      <c r="O66" s="13" t="s">
        <v>84</v>
      </c>
      <c r="Q66" s="13">
        <f t="shared" si="6"/>
        <v>61.4</v>
      </c>
      <c r="R66" s="13">
        <f t="shared" si="7"/>
        <v>4.8</v>
      </c>
      <c r="S66" s="30" t="str">
        <f t="shared" si="8"/>
        <v/>
      </c>
      <c r="T66" s="30">
        <f t="shared" si="9"/>
        <v>29472</v>
      </c>
      <c r="U66" s="32">
        <f t="shared" si="0"/>
        <v>-29472</v>
      </c>
      <c r="V66" s="34">
        <f t="shared" si="21"/>
        <v>1975122</v>
      </c>
      <c r="W66" s="13">
        <f t="shared" si="10"/>
        <v>48000</v>
      </c>
      <c r="X66" s="13">
        <f t="shared" si="11"/>
        <v>0</v>
      </c>
      <c r="AH66" s="13">
        <f t="shared" si="1"/>
        <v>1</v>
      </c>
      <c r="AI66" s="13">
        <f t="shared" si="2"/>
        <v>0</v>
      </c>
      <c r="AJ66" s="13">
        <f t="shared" si="12"/>
        <v>0</v>
      </c>
      <c r="AK66" s="13">
        <f t="shared" si="13"/>
        <v>1</v>
      </c>
      <c r="AL66" s="13">
        <f t="shared" si="14"/>
        <v>0</v>
      </c>
    </row>
    <row r="67" spans="1:38" ht="20.100000000000001" customHeight="1">
      <c r="A67" s="27">
        <v>63</v>
      </c>
      <c r="B67" s="13">
        <v>1</v>
      </c>
      <c r="C67" s="13" t="s">
        <v>89</v>
      </c>
      <c r="D67" s="13" t="s">
        <v>66</v>
      </c>
      <c r="E67" s="24" t="s">
        <v>150</v>
      </c>
      <c r="F67" s="55">
        <v>0.5</v>
      </c>
      <c r="G67" s="13">
        <v>174.346</v>
      </c>
      <c r="H67" s="13">
        <v>173.68199999999999</v>
      </c>
      <c r="I67" s="13">
        <v>2</v>
      </c>
      <c r="J67" s="53">
        <f t="shared" si="57"/>
        <v>174.36600000000001</v>
      </c>
      <c r="K67" s="13">
        <f t="shared" si="58"/>
        <v>173.66200000000001</v>
      </c>
      <c r="L67" s="13">
        <f t="shared" si="46"/>
        <v>0.70399999999999996</v>
      </c>
      <c r="M67" s="13">
        <f>ROUNDDOWN(L67*1.5,3)</f>
        <v>1.056</v>
      </c>
      <c r="N67" s="53">
        <f>ROUNDDOWN(J67+M67,3)</f>
        <v>175.422</v>
      </c>
      <c r="O67" s="13" t="s">
        <v>84</v>
      </c>
      <c r="Q67" s="13">
        <f t="shared" si="6"/>
        <v>70.400000000000006</v>
      </c>
      <c r="R67" s="13">
        <f t="shared" si="7"/>
        <v>4.2</v>
      </c>
      <c r="S67" s="30" t="str">
        <f t="shared" si="8"/>
        <v/>
      </c>
      <c r="T67" s="30">
        <f t="shared" si="9"/>
        <v>29568</v>
      </c>
      <c r="U67" s="32">
        <f t="shared" si="0"/>
        <v>-29568</v>
      </c>
      <c r="V67" s="34">
        <f t="shared" si="21"/>
        <v>1945554</v>
      </c>
      <c r="W67" s="13">
        <f t="shared" si="10"/>
        <v>42000</v>
      </c>
      <c r="X67" s="13">
        <f t="shared" si="11"/>
        <v>0</v>
      </c>
      <c r="AH67" s="13">
        <f t="shared" si="1"/>
        <v>1</v>
      </c>
      <c r="AI67" s="13">
        <f t="shared" si="2"/>
        <v>0</v>
      </c>
      <c r="AJ67" s="13">
        <f t="shared" si="12"/>
        <v>0</v>
      </c>
      <c r="AK67" s="13">
        <f t="shared" si="13"/>
        <v>1</v>
      </c>
      <c r="AL67" s="13">
        <f t="shared" si="14"/>
        <v>0</v>
      </c>
    </row>
    <row r="68" spans="1:38" ht="20.100000000000001" customHeight="1">
      <c r="A68" s="27">
        <v>64</v>
      </c>
      <c r="B68" s="13">
        <v>1</v>
      </c>
      <c r="C68" s="13" t="s">
        <v>88</v>
      </c>
      <c r="D68" s="13" t="s">
        <v>66</v>
      </c>
      <c r="E68" s="24" t="s">
        <v>151</v>
      </c>
      <c r="F68" s="55">
        <v>0</v>
      </c>
      <c r="G68" s="13">
        <v>171.29599999999999</v>
      </c>
      <c r="H68" s="13">
        <v>170.96700000000001</v>
      </c>
      <c r="I68" s="13">
        <v>2</v>
      </c>
      <c r="J68" s="53">
        <f t="shared" si="57"/>
        <v>171.316</v>
      </c>
      <c r="K68" s="13">
        <f t="shared" si="58"/>
        <v>170.947</v>
      </c>
      <c r="L68" s="13">
        <f t="shared" si="46"/>
        <v>0.36899999999999999</v>
      </c>
      <c r="M68" s="13">
        <f>ROUNDDOWN(L68*1.5,3)</f>
        <v>0.55300000000000005</v>
      </c>
      <c r="N68" s="53">
        <f>ROUNDDOWN(J68+M68,3)</f>
        <v>171.869</v>
      </c>
      <c r="O68" s="13" t="s">
        <v>43</v>
      </c>
      <c r="P68" s="13">
        <f t="shared" si="20"/>
        <v>55.3</v>
      </c>
      <c r="R68" s="13">
        <f t="shared" si="7"/>
        <v>8.1</v>
      </c>
      <c r="S68" s="30">
        <f t="shared" si="8"/>
        <v>44793</v>
      </c>
      <c r="T68" s="30" t="str">
        <f t="shared" si="9"/>
        <v/>
      </c>
      <c r="U68" s="32">
        <f t="shared" si="0"/>
        <v>44793</v>
      </c>
      <c r="V68" s="34">
        <f t="shared" si="21"/>
        <v>1990347</v>
      </c>
      <c r="W68" s="13">
        <f t="shared" si="10"/>
        <v>81000</v>
      </c>
      <c r="X68" s="13">
        <f t="shared" si="11"/>
        <v>1</v>
      </c>
      <c r="AH68" s="13">
        <f t="shared" si="1"/>
        <v>1</v>
      </c>
      <c r="AI68" s="13">
        <f t="shared" si="2"/>
        <v>0</v>
      </c>
      <c r="AJ68" s="13">
        <f t="shared" si="12"/>
        <v>1</v>
      </c>
      <c r="AK68" s="13">
        <f t="shared" si="13"/>
        <v>0</v>
      </c>
      <c r="AL68" s="13">
        <f t="shared" si="14"/>
        <v>0</v>
      </c>
    </row>
    <row r="69" spans="1:38" ht="20.100000000000001" customHeight="1">
      <c r="A69" s="27">
        <v>65</v>
      </c>
      <c r="B69" s="13">
        <v>1</v>
      </c>
      <c r="C69" s="13" t="s">
        <v>89</v>
      </c>
      <c r="D69" s="13" t="s">
        <v>65</v>
      </c>
      <c r="E69" s="24" t="s">
        <v>152</v>
      </c>
      <c r="F69" s="55">
        <v>0.33333333333333331</v>
      </c>
      <c r="G69" s="13">
        <v>171.63200000000001</v>
      </c>
      <c r="H69" s="13">
        <v>172.006</v>
      </c>
      <c r="I69" s="13">
        <v>2</v>
      </c>
      <c r="J69" s="13">
        <f t="shared" ref="J69:J71" si="59">ROUNDDOWN(G69-(I69/100),3)</f>
        <v>171.61199999999999</v>
      </c>
      <c r="K69" s="13">
        <f t="shared" ref="K69:K71" si="60">ROUNDDOWN(H69+(I69/100),3)</f>
        <v>172.02600000000001</v>
      </c>
      <c r="L69" s="13">
        <f t="shared" si="46"/>
        <v>0.41399999999999998</v>
      </c>
      <c r="M69" s="13">
        <f>ROUNDDOWN(L69*1.5,3)</f>
        <v>0.621</v>
      </c>
      <c r="N69" s="13">
        <f>ROUNDDOWN(J69-M69,3)</f>
        <v>170.99100000000001</v>
      </c>
      <c r="O69" s="13" t="s">
        <v>43</v>
      </c>
      <c r="P69" s="13">
        <f t="shared" si="20"/>
        <v>62.1</v>
      </c>
      <c r="R69" s="13">
        <f t="shared" si="7"/>
        <v>7.2</v>
      </c>
      <c r="S69" s="30">
        <f t="shared" si="8"/>
        <v>44712</v>
      </c>
      <c r="T69" s="30" t="str">
        <f t="shared" si="9"/>
        <v/>
      </c>
      <c r="U69" s="32">
        <f t="shared" ref="U69:U107" si="61">IF(X69=1,S69,T69*-1)</f>
        <v>44712</v>
      </c>
      <c r="V69" s="34">
        <f t="shared" si="21"/>
        <v>2035059</v>
      </c>
      <c r="W69" s="13">
        <f t="shared" si="10"/>
        <v>72000</v>
      </c>
      <c r="X69" s="13">
        <f t="shared" si="11"/>
        <v>1</v>
      </c>
      <c r="AH69" s="13">
        <f t="shared" ref="AH69:AH104" si="62">IF(D69="B",1,0)</f>
        <v>0</v>
      </c>
      <c r="AI69" s="13">
        <f t="shared" ref="AI69:AI104" si="63">IF(D69="S",1,0)</f>
        <v>1</v>
      </c>
      <c r="AJ69" s="13">
        <f t="shared" si="12"/>
        <v>1</v>
      </c>
      <c r="AK69" s="13">
        <f t="shared" si="13"/>
        <v>0</v>
      </c>
      <c r="AL69" s="13">
        <f t="shared" si="14"/>
        <v>0</v>
      </c>
    </row>
    <row r="70" spans="1:38" ht="20.100000000000001" customHeight="1">
      <c r="A70" s="27">
        <v>66</v>
      </c>
      <c r="B70" s="13">
        <v>1</v>
      </c>
      <c r="C70" s="13" t="s">
        <v>89</v>
      </c>
      <c r="D70" s="13" t="s">
        <v>65</v>
      </c>
      <c r="E70" s="24" t="s">
        <v>152</v>
      </c>
      <c r="F70" s="55">
        <v>0</v>
      </c>
      <c r="G70" s="13">
        <v>171.64</v>
      </c>
      <c r="H70" s="13">
        <v>172.25</v>
      </c>
      <c r="I70" s="13">
        <v>2</v>
      </c>
      <c r="J70" s="13">
        <f t="shared" si="59"/>
        <v>171.62</v>
      </c>
      <c r="K70" s="13">
        <f t="shared" si="60"/>
        <v>172.27</v>
      </c>
      <c r="L70" s="13">
        <f t="shared" si="46"/>
        <v>0.65</v>
      </c>
      <c r="M70" s="13">
        <f>ROUNDDOWN(L70*1.5,3)</f>
        <v>0.97499999999999998</v>
      </c>
      <c r="N70" s="13">
        <f>ROUNDDOWN(J70-M70,3)</f>
        <v>170.64500000000001</v>
      </c>
      <c r="O70" s="13" t="s">
        <v>43</v>
      </c>
      <c r="P70" s="13">
        <f t="shared" ref="P70:P107" si="64">ROUNDDOWN(M70*100,3)</f>
        <v>97.5</v>
      </c>
      <c r="R70" s="13">
        <f t="shared" ref="R70:R107" si="65">ROUNDDOWN(W70/10000,1)</f>
        <v>4.5999999999999996</v>
      </c>
      <c r="S70" s="30">
        <f t="shared" ref="S70:S107" si="66">IF(O70="○",ROUNDDOWN(M70*W70*$U$1,0),"")</f>
        <v>44850</v>
      </c>
      <c r="T70" s="30" t="str">
        <f t="shared" ref="T70:T107" si="67">IF(O70="X",ROUNDDOWN(L70*W70*$U$1,0),"")</f>
        <v/>
      </c>
      <c r="U70" s="32">
        <f t="shared" si="61"/>
        <v>44850</v>
      </c>
      <c r="V70" s="34">
        <f t="shared" si="21"/>
        <v>2079909</v>
      </c>
      <c r="W70" s="13">
        <f t="shared" ref="W70:W107" si="68">ROUNDDOWN(((($U$2*$W$4)/(L70*10000))*10000)/$U$1,-3)</f>
        <v>46000</v>
      </c>
      <c r="X70" s="13">
        <f t="shared" ref="X70:X107" si="69">IF(P70&gt;1,1,0)</f>
        <v>1</v>
      </c>
      <c r="AH70" s="13">
        <f t="shared" si="62"/>
        <v>0</v>
      </c>
      <c r="AI70" s="13">
        <f t="shared" si="63"/>
        <v>1</v>
      </c>
      <c r="AJ70" s="13">
        <f t="shared" ref="AJ70:AJ104" si="70">IF(O70="○",1,0)</f>
        <v>1</v>
      </c>
      <c r="AK70" s="13">
        <f t="shared" ref="AK70:AK104" si="71">IF(O70="X",1,0)</f>
        <v>0</v>
      </c>
      <c r="AL70" s="13">
        <f t="shared" ref="AL70:AL104" si="72">IF(O70="C",1,0)</f>
        <v>0</v>
      </c>
    </row>
    <row r="71" spans="1:38" ht="20.100000000000001" customHeight="1">
      <c r="A71" s="27">
        <v>67</v>
      </c>
      <c r="B71" s="13">
        <v>1</v>
      </c>
      <c r="C71" s="13" t="s">
        <v>88</v>
      </c>
      <c r="D71" s="13" t="s">
        <v>65</v>
      </c>
      <c r="E71" s="14" t="s">
        <v>153</v>
      </c>
      <c r="F71" s="55">
        <v>0.5</v>
      </c>
      <c r="G71" s="13">
        <v>172.12700000000001</v>
      </c>
      <c r="H71" s="13">
        <v>172.77099999999999</v>
      </c>
      <c r="I71" s="13">
        <v>2</v>
      </c>
      <c r="J71" s="13">
        <f t="shared" si="59"/>
        <v>172.107</v>
      </c>
      <c r="K71" s="13">
        <f t="shared" si="60"/>
        <v>172.791</v>
      </c>
      <c r="L71" s="13">
        <f t="shared" si="46"/>
        <v>0.68300000000000005</v>
      </c>
      <c r="M71" s="13">
        <f>ROUNDDOWN(L71*1.5,3)</f>
        <v>1.024</v>
      </c>
      <c r="N71" s="13">
        <f>ROUNDDOWN(J71-M71,3)</f>
        <v>171.083</v>
      </c>
      <c r="O71" s="13" t="s">
        <v>43</v>
      </c>
      <c r="P71" s="13">
        <f t="shared" si="64"/>
        <v>102.4</v>
      </c>
      <c r="R71" s="13">
        <f t="shared" si="65"/>
        <v>4.3</v>
      </c>
      <c r="S71" s="30">
        <f t="shared" si="66"/>
        <v>44032</v>
      </c>
      <c r="T71" s="30" t="str">
        <f t="shared" si="67"/>
        <v/>
      </c>
      <c r="U71" s="32">
        <f t="shared" si="61"/>
        <v>44032</v>
      </c>
      <c r="V71" s="34">
        <f t="shared" si="21"/>
        <v>2123941</v>
      </c>
      <c r="W71" s="13">
        <f t="shared" si="68"/>
        <v>43000</v>
      </c>
      <c r="X71" s="13">
        <f t="shared" si="69"/>
        <v>1</v>
      </c>
      <c r="AH71" s="13">
        <f t="shared" si="62"/>
        <v>0</v>
      </c>
      <c r="AI71" s="13">
        <f t="shared" si="63"/>
        <v>1</v>
      </c>
      <c r="AJ71" s="13">
        <f t="shared" si="70"/>
        <v>1</v>
      </c>
      <c r="AK71" s="13">
        <f t="shared" si="71"/>
        <v>0</v>
      </c>
      <c r="AL71" s="13">
        <f t="shared" si="72"/>
        <v>0</v>
      </c>
    </row>
    <row r="72" spans="1:38" ht="20.100000000000001" customHeight="1">
      <c r="A72" s="27">
        <v>68</v>
      </c>
      <c r="B72" s="13">
        <v>1</v>
      </c>
      <c r="C72" s="13" t="s">
        <v>88</v>
      </c>
      <c r="D72" s="13" t="s">
        <v>66</v>
      </c>
      <c r="E72" s="14" t="s">
        <v>154</v>
      </c>
      <c r="F72" s="55">
        <v>0.66666666666666663</v>
      </c>
      <c r="G72" s="13">
        <v>172.57</v>
      </c>
      <c r="H72" s="13">
        <v>172.291</v>
      </c>
      <c r="I72" s="13">
        <v>2</v>
      </c>
      <c r="J72" s="53">
        <f t="shared" ref="J72" si="73">ROUNDDOWN(G72+(I72/100),3)</f>
        <v>172.59</v>
      </c>
      <c r="K72" s="13">
        <f t="shared" ref="K72" si="74">ROUNDDOWN(H72-(I72/100),3)</f>
        <v>172.27099999999999</v>
      </c>
      <c r="L72" s="13">
        <f t="shared" si="46"/>
        <v>0.31900000000000001</v>
      </c>
      <c r="M72" s="13">
        <f>ROUNDDOWN(L72*1.5,3)</f>
        <v>0.47799999999999998</v>
      </c>
      <c r="N72" s="53">
        <f>ROUNDDOWN(J72+M72,3)</f>
        <v>173.06800000000001</v>
      </c>
      <c r="O72" s="13" t="s">
        <v>43</v>
      </c>
      <c r="P72" s="13">
        <f t="shared" si="64"/>
        <v>47.8</v>
      </c>
      <c r="R72" s="13">
        <f t="shared" si="65"/>
        <v>9.4</v>
      </c>
      <c r="S72" s="30">
        <f t="shared" si="66"/>
        <v>44932</v>
      </c>
      <c r="T72" s="30" t="str">
        <f t="shared" si="67"/>
        <v/>
      </c>
      <c r="U72" s="32">
        <f t="shared" si="61"/>
        <v>44932</v>
      </c>
      <c r="V72" s="34">
        <f t="shared" si="21"/>
        <v>2168873</v>
      </c>
      <c r="W72" s="13">
        <f t="shared" si="68"/>
        <v>94000</v>
      </c>
      <c r="X72" s="13">
        <f t="shared" si="69"/>
        <v>1</v>
      </c>
      <c r="AH72" s="13">
        <f t="shared" si="62"/>
        <v>1</v>
      </c>
      <c r="AI72" s="13">
        <f t="shared" si="63"/>
        <v>0</v>
      </c>
      <c r="AJ72" s="13">
        <f t="shared" si="70"/>
        <v>1</v>
      </c>
      <c r="AK72" s="13">
        <f t="shared" si="71"/>
        <v>0</v>
      </c>
      <c r="AL72" s="13">
        <f t="shared" si="72"/>
        <v>0</v>
      </c>
    </row>
    <row r="73" spans="1:38" ht="20.100000000000001" customHeight="1">
      <c r="A73" s="27">
        <v>69</v>
      </c>
      <c r="B73" s="13">
        <v>1</v>
      </c>
      <c r="C73" s="13" t="s">
        <v>89</v>
      </c>
      <c r="D73" s="13" t="s">
        <v>65</v>
      </c>
      <c r="E73" s="14" t="s">
        <v>155</v>
      </c>
      <c r="F73" s="55">
        <v>0.66666666666666663</v>
      </c>
      <c r="G73" s="13">
        <v>172.26900000000001</v>
      </c>
      <c r="H73" s="13">
        <v>172.58500000000001</v>
      </c>
      <c r="I73" s="13">
        <v>2</v>
      </c>
      <c r="J73" s="13">
        <f t="shared" ref="J73:J74" si="75">ROUNDDOWN(G73-(I73/100),3)</f>
        <v>172.249</v>
      </c>
      <c r="K73" s="13">
        <f t="shared" ref="K73:K74" si="76">ROUNDDOWN(H73+(I73/100),3)</f>
        <v>172.60499999999999</v>
      </c>
      <c r="L73" s="13">
        <f t="shared" si="46"/>
        <v>0.35499999999999998</v>
      </c>
      <c r="M73" s="13">
        <f>ROUNDDOWN(L73*1.5,3)</f>
        <v>0.53200000000000003</v>
      </c>
      <c r="N73" s="13">
        <f>ROUNDDOWN(J73-M73,3)</f>
        <v>171.71700000000001</v>
      </c>
      <c r="O73" s="13" t="s">
        <v>43</v>
      </c>
      <c r="P73" s="13">
        <f t="shared" si="64"/>
        <v>53.2</v>
      </c>
      <c r="R73" s="13">
        <f t="shared" si="65"/>
        <v>8.4</v>
      </c>
      <c r="S73" s="30">
        <f t="shared" si="66"/>
        <v>44688</v>
      </c>
      <c r="T73" s="30" t="str">
        <f t="shared" si="67"/>
        <v/>
      </c>
      <c r="U73" s="32">
        <f t="shared" si="61"/>
        <v>44688</v>
      </c>
      <c r="V73" s="34">
        <f t="shared" ref="V73:V104" si="77">V72+U73</f>
        <v>2213561</v>
      </c>
      <c r="W73" s="13">
        <f t="shared" si="68"/>
        <v>84000</v>
      </c>
      <c r="X73" s="13">
        <f t="shared" si="69"/>
        <v>1</v>
      </c>
      <c r="AH73" s="13">
        <f t="shared" si="62"/>
        <v>0</v>
      </c>
      <c r="AI73" s="13">
        <f t="shared" si="63"/>
        <v>1</v>
      </c>
      <c r="AJ73" s="13">
        <f t="shared" si="70"/>
        <v>1</v>
      </c>
      <c r="AK73" s="13">
        <f t="shared" si="71"/>
        <v>0</v>
      </c>
      <c r="AL73" s="13">
        <f t="shared" si="72"/>
        <v>0</v>
      </c>
    </row>
    <row r="74" spans="1:38" ht="20.100000000000001" customHeight="1">
      <c r="A74" s="27">
        <v>70</v>
      </c>
      <c r="B74" s="13">
        <v>1</v>
      </c>
      <c r="C74" s="13" t="s">
        <v>88</v>
      </c>
      <c r="D74" s="13" t="s">
        <v>65</v>
      </c>
      <c r="E74" s="24" t="s">
        <v>156</v>
      </c>
      <c r="F74" s="55">
        <v>0.66666666666666663</v>
      </c>
      <c r="G74" s="13">
        <v>171.96600000000001</v>
      </c>
      <c r="H74" s="13">
        <v>172.62</v>
      </c>
      <c r="I74" s="13">
        <v>2</v>
      </c>
      <c r="J74" s="13">
        <f t="shared" si="75"/>
        <v>171.946</v>
      </c>
      <c r="K74" s="13">
        <f t="shared" si="76"/>
        <v>172.64</v>
      </c>
      <c r="L74" s="13">
        <f t="shared" si="46"/>
        <v>0.69299999999999995</v>
      </c>
      <c r="M74" s="13">
        <f>ROUNDDOWN(L74*1.5,3)</f>
        <v>1.0389999999999999</v>
      </c>
      <c r="N74" s="13">
        <f>ROUNDDOWN(J74-M74,3)</f>
        <v>170.90700000000001</v>
      </c>
      <c r="O74" s="13" t="s">
        <v>84</v>
      </c>
      <c r="Q74" s="13">
        <f t="shared" ref="Q70:Q107" si="78">ROUNDDOWN(L74*100,3)</f>
        <v>69.3</v>
      </c>
      <c r="R74" s="13">
        <f t="shared" si="65"/>
        <v>4.3</v>
      </c>
      <c r="S74" s="30" t="str">
        <f t="shared" si="66"/>
        <v/>
      </c>
      <c r="T74" s="30">
        <f t="shared" si="67"/>
        <v>29799</v>
      </c>
      <c r="U74" s="32">
        <f t="shared" si="61"/>
        <v>-29799</v>
      </c>
      <c r="V74" s="34">
        <f t="shared" si="77"/>
        <v>2183762</v>
      </c>
      <c r="W74" s="13">
        <f t="shared" si="68"/>
        <v>43000</v>
      </c>
      <c r="X74" s="13">
        <f t="shared" si="69"/>
        <v>0</v>
      </c>
      <c r="AH74" s="13">
        <f t="shared" si="62"/>
        <v>0</v>
      </c>
      <c r="AI74" s="13">
        <f t="shared" si="63"/>
        <v>1</v>
      </c>
      <c r="AJ74" s="13">
        <f t="shared" si="70"/>
        <v>0</v>
      </c>
      <c r="AK74" s="13">
        <f t="shared" si="71"/>
        <v>1</v>
      </c>
      <c r="AL74" s="13">
        <f t="shared" si="72"/>
        <v>0</v>
      </c>
    </row>
    <row r="75" spans="1:38" ht="20.100000000000001" customHeight="1">
      <c r="A75" s="27">
        <v>71</v>
      </c>
      <c r="B75" s="13">
        <v>5</v>
      </c>
      <c r="C75" s="13" t="s">
        <v>88</v>
      </c>
      <c r="D75" s="13" t="s">
        <v>66</v>
      </c>
      <c r="E75" s="24" t="s">
        <v>157</v>
      </c>
      <c r="F75" s="55">
        <v>0.66666666666666663</v>
      </c>
      <c r="G75" s="13">
        <v>171.06700000000001</v>
      </c>
      <c r="H75" s="13">
        <v>170.74299999999999</v>
      </c>
      <c r="I75" s="13">
        <v>2</v>
      </c>
      <c r="J75" s="53">
        <f t="shared" ref="J75" si="79">ROUNDDOWN(G75+(I75/100),3)</f>
        <v>171.08699999999999</v>
      </c>
      <c r="K75" s="13">
        <f t="shared" ref="K75" si="80">ROUNDDOWN(H75-(I75/100),3)</f>
        <v>170.72300000000001</v>
      </c>
      <c r="L75" s="13">
        <f t="shared" si="46"/>
        <v>0.36299999999999999</v>
      </c>
      <c r="M75" s="13">
        <f>ROUNDDOWN(L75*1.5,3)</f>
        <v>0.54400000000000004</v>
      </c>
      <c r="N75" s="53">
        <f>ROUNDDOWN(J75+M75,3)</f>
        <v>171.631</v>
      </c>
      <c r="O75" s="13" t="s">
        <v>84</v>
      </c>
      <c r="Q75" s="13">
        <f t="shared" si="78"/>
        <v>36.299999999999997</v>
      </c>
      <c r="R75" s="13">
        <f t="shared" si="65"/>
        <v>8.1999999999999993</v>
      </c>
      <c r="S75" s="30" t="str">
        <f t="shared" si="66"/>
        <v/>
      </c>
      <c r="T75" s="30">
        <f t="shared" si="67"/>
        <v>29766</v>
      </c>
      <c r="U75" s="32">
        <f t="shared" si="61"/>
        <v>-29766</v>
      </c>
      <c r="V75" s="34">
        <f t="shared" si="77"/>
        <v>2153996</v>
      </c>
      <c r="W75" s="13">
        <f t="shared" si="68"/>
        <v>82000</v>
      </c>
      <c r="X75" s="13">
        <f t="shared" si="69"/>
        <v>0</v>
      </c>
      <c r="AH75" s="13">
        <f t="shared" si="62"/>
        <v>1</v>
      </c>
      <c r="AI75" s="13">
        <f t="shared" si="63"/>
        <v>0</v>
      </c>
      <c r="AJ75" s="13">
        <f t="shared" si="70"/>
        <v>0</v>
      </c>
      <c r="AK75" s="13">
        <f t="shared" si="71"/>
        <v>1</v>
      </c>
      <c r="AL75" s="13">
        <f t="shared" si="72"/>
        <v>0</v>
      </c>
    </row>
    <row r="76" spans="1:38" ht="20.100000000000001" customHeight="1">
      <c r="A76" s="27">
        <v>72</v>
      </c>
      <c r="B76" s="13">
        <v>1</v>
      </c>
      <c r="C76" s="13" t="s">
        <v>88</v>
      </c>
      <c r="D76" s="13" t="s">
        <v>65</v>
      </c>
      <c r="E76" s="24" t="s">
        <v>158</v>
      </c>
      <c r="F76" s="55">
        <v>0.5</v>
      </c>
      <c r="G76" s="13">
        <v>172.08099999999999</v>
      </c>
      <c r="H76" s="13">
        <v>172.45400000000001</v>
      </c>
      <c r="I76" s="13">
        <v>2</v>
      </c>
      <c r="J76" s="13">
        <f t="shared" ref="J76:J77" si="81">ROUNDDOWN(G76-(I76/100),3)</f>
        <v>172.06100000000001</v>
      </c>
      <c r="K76" s="13">
        <f t="shared" ref="K76:K77" si="82">ROUNDDOWN(H76+(I76/100),3)</f>
        <v>172.47399999999999</v>
      </c>
      <c r="L76" s="13">
        <f t="shared" si="46"/>
        <v>0.41199999999999998</v>
      </c>
      <c r="M76" s="13">
        <f>ROUNDDOWN(L76*1.5,3)</f>
        <v>0.61799999999999999</v>
      </c>
      <c r="N76" s="13">
        <f>ROUNDDOWN(J76-M76,3)</f>
        <v>171.44300000000001</v>
      </c>
      <c r="O76" s="13" t="s">
        <v>43</v>
      </c>
      <c r="P76" s="13">
        <f t="shared" si="64"/>
        <v>61.8</v>
      </c>
      <c r="R76" s="13">
        <f t="shared" si="65"/>
        <v>7.2</v>
      </c>
      <c r="S76" s="30">
        <f t="shared" si="66"/>
        <v>44496</v>
      </c>
      <c r="T76" s="30" t="str">
        <f t="shared" si="67"/>
        <v/>
      </c>
      <c r="U76" s="32">
        <f t="shared" si="61"/>
        <v>44496</v>
      </c>
      <c r="V76" s="34">
        <f t="shared" si="77"/>
        <v>2198492</v>
      </c>
      <c r="W76" s="13">
        <f t="shared" si="68"/>
        <v>72000</v>
      </c>
      <c r="X76" s="13">
        <f t="shared" si="69"/>
        <v>1</v>
      </c>
      <c r="AH76" s="13">
        <f t="shared" si="62"/>
        <v>0</v>
      </c>
      <c r="AI76" s="13">
        <f t="shared" si="63"/>
        <v>1</v>
      </c>
      <c r="AJ76" s="13">
        <f t="shared" si="70"/>
        <v>1</v>
      </c>
      <c r="AK76" s="13">
        <f t="shared" si="71"/>
        <v>0</v>
      </c>
      <c r="AL76" s="13">
        <f t="shared" si="72"/>
        <v>0</v>
      </c>
    </row>
    <row r="77" spans="1:38" ht="20.100000000000001" customHeight="1">
      <c r="A77" s="27">
        <v>73</v>
      </c>
      <c r="B77" s="13">
        <v>1</v>
      </c>
      <c r="C77" s="13" t="s">
        <v>88</v>
      </c>
      <c r="D77" s="46" t="s">
        <v>65</v>
      </c>
      <c r="E77" s="24" t="s">
        <v>159</v>
      </c>
      <c r="F77" s="55">
        <v>0.66666666666666663</v>
      </c>
      <c r="G77" s="13">
        <v>171.46899999999999</v>
      </c>
      <c r="H77" s="13">
        <v>172.48400000000001</v>
      </c>
      <c r="I77" s="13">
        <v>2</v>
      </c>
      <c r="J77" s="13">
        <f t="shared" si="81"/>
        <v>171.44900000000001</v>
      </c>
      <c r="K77" s="13">
        <f t="shared" si="82"/>
        <v>172.50399999999999</v>
      </c>
      <c r="L77" s="13">
        <f t="shared" si="46"/>
        <v>1.054</v>
      </c>
      <c r="M77" s="13">
        <f>ROUNDDOWN(L77*1.5,3)</f>
        <v>1.581</v>
      </c>
      <c r="N77" s="13">
        <f>ROUNDDOWN(J77-M77,3)</f>
        <v>169.86799999999999</v>
      </c>
      <c r="O77" s="13" t="s">
        <v>85</v>
      </c>
      <c r="R77" s="13">
        <f t="shared" si="65"/>
        <v>2.8</v>
      </c>
      <c r="S77" s="30" t="str">
        <f t="shared" si="66"/>
        <v/>
      </c>
      <c r="T77" s="30" t="str">
        <f t="shared" si="67"/>
        <v/>
      </c>
      <c r="U77" s="32">
        <v>0</v>
      </c>
      <c r="V77" s="34">
        <f t="shared" si="77"/>
        <v>2198492</v>
      </c>
      <c r="W77" s="13">
        <f t="shared" si="68"/>
        <v>28000</v>
      </c>
      <c r="X77" s="13">
        <f t="shared" si="69"/>
        <v>0</v>
      </c>
      <c r="AH77" s="13">
        <f t="shared" si="62"/>
        <v>0</v>
      </c>
      <c r="AI77" s="13">
        <f t="shared" si="63"/>
        <v>1</v>
      </c>
      <c r="AJ77" s="13">
        <f t="shared" si="70"/>
        <v>0</v>
      </c>
      <c r="AK77" s="13">
        <f t="shared" si="71"/>
        <v>0</v>
      </c>
      <c r="AL77" s="13">
        <f t="shared" si="72"/>
        <v>1</v>
      </c>
    </row>
    <row r="78" spans="1:38" ht="20.100000000000001" customHeight="1">
      <c r="A78" s="27">
        <v>74</v>
      </c>
      <c r="B78" s="13">
        <v>1</v>
      </c>
      <c r="C78" s="13" t="s">
        <v>88</v>
      </c>
      <c r="D78" s="46" t="s">
        <v>185</v>
      </c>
      <c r="E78" s="24" t="s">
        <v>160</v>
      </c>
      <c r="F78" s="55">
        <v>0.83333333333333337</v>
      </c>
      <c r="G78" s="13">
        <v>172.99700000000001</v>
      </c>
      <c r="H78" s="13">
        <v>172.61799999999999</v>
      </c>
      <c r="I78" s="13">
        <v>2</v>
      </c>
      <c r="J78" s="53">
        <f t="shared" ref="J78" si="83">ROUNDDOWN(G78+(I78/100),3)</f>
        <v>173.017</v>
      </c>
      <c r="K78" s="13">
        <f t="shared" ref="K78" si="84">ROUNDDOWN(H78-(I78/100),3)</f>
        <v>172.59800000000001</v>
      </c>
      <c r="L78" s="13">
        <f t="shared" si="46"/>
        <v>0.41799999999999998</v>
      </c>
      <c r="M78" s="13">
        <f>ROUNDDOWN(L78*1.5,3)</f>
        <v>0.627</v>
      </c>
      <c r="N78" s="53">
        <f>ROUNDDOWN(J78+M78,3)</f>
        <v>173.64400000000001</v>
      </c>
      <c r="O78" s="13" t="s">
        <v>84</v>
      </c>
      <c r="Q78" s="13">
        <f t="shared" si="78"/>
        <v>41.8</v>
      </c>
      <c r="R78" s="13">
        <f t="shared" si="65"/>
        <v>7.1</v>
      </c>
      <c r="S78" s="30" t="str">
        <f t="shared" si="66"/>
        <v/>
      </c>
      <c r="T78" s="30">
        <f t="shared" si="67"/>
        <v>29678</v>
      </c>
      <c r="U78" s="32">
        <f t="shared" si="61"/>
        <v>-29678</v>
      </c>
      <c r="V78" s="34">
        <f t="shared" si="77"/>
        <v>2168814</v>
      </c>
      <c r="W78" s="13">
        <f t="shared" si="68"/>
        <v>71000</v>
      </c>
      <c r="X78" s="13">
        <f t="shared" si="69"/>
        <v>0</v>
      </c>
      <c r="AH78" s="13">
        <f t="shared" si="62"/>
        <v>1</v>
      </c>
      <c r="AI78" s="13">
        <f t="shared" si="63"/>
        <v>0</v>
      </c>
      <c r="AJ78" s="13">
        <f t="shared" si="70"/>
        <v>0</v>
      </c>
      <c r="AK78" s="13">
        <f t="shared" si="71"/>
        <v>1</v>
      </c>
      <c r="AL78" s="13">
        <f t="shared" si="72"/>
        <v>0</v>
      </c>
    </row>
    <row r="79" spans="1:38" ht="20.100000000000001" customHeight="1">
      <c r="A79" s="27">
        <v>75</v>
      </c>
      <c r="B79" s="13">
        <v>1</v>
      </c>
      <c r="C79" s="13" t="s">
        <v>88</v>
      </c>
      <c r="D79" s="46" t="s">
        <v>186</v>
      </c>
      <c r="E79" s="24" t="s">
        <v>161</v>
      </c>
      <c r="F79" s="55">
        <v>0.33333333333333331</v>
      </c>
      <c r="G79" s="13">
        <v>173.22800000000001</v>
      </c>
      <c r="H79" s="13">
        <v>173.84100000000001</v>
      </c>
      <c r="I79" s="13">
        <v>2</v>
      </c>
      <c r="J79" s="13">
        <f t="shared" ref="J79" si="85">ROUNDDOWN(G79-(I79/100),3)</f>
        <v>173.208</v>
      </c>
      <c r="K79" s="13">
        <f t="shared" ref="K79" si="86">ROUNDDOWN(H79+(I79/100),3)</f>
        <v>173.86099999999999</v>
      </c>
      <c r="L79" s="13">
        <f t="shared" si="46"/>
        <v>0.65200000000000002</v>
      </c>
      <c r="M79" s="13">
        <f>ROUNDDOWN(L79*1.5,3)</f>
        <v>0.97799999999999998</v>
      </c>
      <c r="N79" s="13">
        <f>ROUNDDOWN(J79-M79,3)</f>
        <v>172.23</v>
      </c>
      <c r="O79" s="13" t="s">
        <v>43</v>
      </c>
      <c r="P79" s="13">
        <f t="shared" si="64"/>
        <v>97.8</v>
      </c>
      <c r="R79" s="13">
        <f t="shared" si="65"/>
        <v>4.5999999999999996</v>
      </c>
      <c r="S79" s="30">
        <f t="shared" si="66"/>
        <v>44988</v>
      </c>
      <c r="T79" s="30" t="str">
        <f t="shared" si="67"/>
        <v/>
      </c>
      <c r="U79" s="32">
        <f t="shared" si="61"/>
        <v>44988</v>
      </c>
      <c r="V79" s="34">
        <f t="shared" si="77"/>
        <v>2213802</v>
      </c>
      <c r="W79" s="13">
        <f t="shared" si="68"/>
        <v>46000</v>
      </c>
      <c r="X79" s="13">
        <f t="shared" si="69"/>
        <v>1</v>
      </c>
      <c r="AH79" s="13">
        <f t="shared" si="62"/>
        <v>0</v>
      </c>
      <c r="AI79" s="13">
        <f t="shared" si="63"/>
        <v>1</v>
      </c>
      <c r="AJ79" s="13">
        <f t="shared" si="70"/>
        <v>1</v>
      </c>
      <c r="AK79" s="13">
        <f t="shared" si="71"/>
        <v>0</v>
      </c>
      <c r="AL79" s="13">
        <f t="shared" si="72"/>
        <v>0</v>
      </c>
    </row>
    <row r="80" spans="1:38" ht="20.100000000000001" customHeight="1">
      <c r="A80" s="27">
        <v>76</v>
      </c>
      <c r="B80" s="13">
        <v>5</v>
      </c>
      <c r="C80" s="13" t="s">
        <v>88</v>
      </c>
      <c r="D80" s="46" t="s">
        <v>66</v>
      </c>
      <c r="E80" s="24" t="s">
        <v>162</v>
      </c>
      <c r="F80" s="55">
        <v>0.5</v>
      </c>
      <c r="G80" s="13">
        <v>173.053</v>
      </c>
      <c r="H80" s="13">
        <v>172.69800000000001</v>
      </c>
      <c r="I80" s="13">
        <v>2</v>
      </c>
      <c r="J80" s="53">
        <f t="shared" ref="J80:J82" si="87">ROUNDDOWN(G80+(I80/100),3)</f>
        <v>173.07300000000001</v>
      </c>
      <c r="K80" s="13">
        <f t="shared" ref="K80:K82" si="88">ROUNDDOWN(H80-(I80/100),3)</f>
        <v>172.678</v>
      </c>
      <c r="L80" s="13">
        <f t="shared" si="46"/>
        <v>0.39500000000000002</v>
      </c>
      <c r="M80" s="13">
        <f>ROUNDDOWN(L80*1.5,3)</f>
        <v>0.59199999999999997</v>
      </c>
      <c r="N80" s="53">
        <f>ROUNDDOWN(J80+M80,3)</f>
        <v>173.66499999999999</v>
      </c>
      <c r="O80" s="13" t="s">
        <v>85</v>
      </c>
      <c r="R80" s="13">
        <f t="shared" si="65"/>
        <v>7.5</v>
      </c>
      <c r="S80" s="30" t="str">
        <f t="shared" si="66"/>
        <v/>
      </c>
      <c r="T80" s="30" t="str">
        <f t="shared" si="67"/>
        <v/>
      </c>
      <c r="U80" s="32">
        <v>0</v>
      </c>
      <c r="V80" s="34">
        <f t="shared" si="77"/>
        <v>2213802</v>
      </c>
      <c r="W80" s="13">
        <f t="shared" si="68"/>
        <v>75000</v>
      </c>
      <c r="X80" s="13">
        <f t="shared" si="69"/>
        <v>0</v>
      </c>
      <c r="AH80" s="13">
        <f t="shared" si="62"/>
        <v>1</v>
      </c>
      <c r="AI80" s="13">
        <f t="shared" si="63"/>
        <v>0</v>
      </c>
      <c r="AJ80" s="13">
        <f t="shared" si="70"/>
        <v>0</v>
      </c>
      <c r="AK80" s="13">
        <f t="shared" si="71"/>
        <v>0</v>
      </c>
      <c r="AL80" s="13">
        <f t="shared" si="72"/>
        <v>1</v>
      </c>
    </row>
    <row r="81" spans="1:38" ht="20.100000000000001" customHeight="1">
      <c r="A81" s="27">
        <v>77</v>
      </c>
      <c r="B81" s="13">
        <v>1</v>
      </c>
      <c r="C81" s="13" t="s">
        <v>88</v>
      </c>
      <c r="D81" s="46" t="s">
        <v>66</v>
      </c>
      <c r="E81" s="24" t="s">
        <v>163</v>
      </c>
      <c r="F81" s="55">
        <v>0.16666666666666666</v>
      </c>
      <c r="G81" s="13">
        <v>173.381</v>
      </c>
      <c r="H81" s="13">
        <v>172.87299999999999</v>
      </c>
      <c r="I81" s="13">
        <v>2</v>
      </c>
      <c r="J81" s="53">
        <f t="shared" si="87"/>
        <v>173.40100000000001</v>
      </c>
      <c r="K81" s="13">
        <f t="shared" si="88"/>
        <v>172.85300000000001</v>
      </c>
      <c r="L81" s="13">
        <f t="shared" si="46"/>
        <v>0.54800000000000004</v>
      </c>
      <c r="M81" s="13">
        <f>ROUNDDOWN(L81*1.5,3)</f>
        <v>0.82199999999999995</v>
      </c>
      <c r="N81" s="53">
        <f>ROUNDDOWN(J81+M81,3)</f>
        <v>174.22300000000001</v>
      </c>
      <c r="O81" s="13" t="s">
        <v>84</v>
      </c>
      <c r="Q81" s="13">
        <f t="shared" si="78"/>
        <v>54.8</v>
      </c>
      <c r="R81" s="13">
        <f t="shared" si="65"/>
        <v>5.4</v>
      </c>
      <c r="S81" s="30" t="str">
        <f t="shared" si="66"/>
        <v/>
      </c>
      <c r="T81" s="30">
        <f t="shared" si="67"/>
        <v>29592</v>
      </c>
      <c r="U81" s="32">
        <f t="shared" si="61"/>
        <v>-29592</v>
      </c>
      <c r="V81" s="34">
        <f t="shared" si="77"/>
        <v>2184210</v>
      </c>
      <c r="W81" s="13">
        <f t="shared" si="68"/>
        <v>54000</v>
      </c>
      <c r="X81" s="13">
        <f t="shared" si="69"/>
        <v>0</v>
      </c>
      <c r="AH81" s="13">
        <f t="shared" si="62"/>
        <v>1</v>
      </c>
      <c r="AI81" s="13">
        <f t="shared" si="63"/>
        <v>0</v>
      </c>
      <c r="AJ81" s="13">
        <f t="shared" si="70"/>
        <v>0</v>
      </c>
      <c r="AK81" s="13">
        <f t="shared" si="71"/>
        <v>1</v>
      </c>
      <c r="AL81" s="13">
        <f t="shared" si="72"/>
        <v>0</v>
      </c>
    </row>
    <row r="82" spans="1:38" ht="20.100000000000001" customHeight="1">
      <c r="A82" s="27">
        <v>78</v>
      </c>
      <c r="B82" s="13">
        <v>5</v>
      </c>
      <c r="C82" s="13" t="s">
        <v>88</v>
      </c>
      <c r="D82" s="46" t="s">
        <v>66</v>
      </c>
      <c r="E82" s="24" t="s">
        <v>164</v>
      </c>
      <c r="F82" s="55">
        <v>0.33333333333333331</v>
      </c>
      <c r="G82" s="13">
        <v>172.69399999999999</v>
      </c>
      <c r="H82" s="13">
        <v>172.36699999999999</v>
      </c>
      <c r="I82" s="13">
        <v>2</v>
      </c>
      <c r="J82" s="53">
        <f t="shared" si="87"/>
        <v>172.714</v>
      </c>
      <c r="K82" s="13">
        <f t="shared" si="88"/>
        <v>172.34700000000001</v>
      </c>
      <c r="L82" s="13">
        <f t="shared" si="46"/>
        <v>0.36599999999999999</v>
      </c>
      <c r="M82" s="13">
        <f>ROUNDDOWN(L82*1.5,3)</f>
        <v>0.54900000000000004</v>
      </c>
      <c r="N82" s="53">
        <f>ROUNDDOWN(J82+M82,3)</f>
        <v>173.26300000000001</v>
      </c>
      <c r="O82" s="13" t="s">
        <v>43</v>
      </c>
      <c r="P82" s="13">
        <f t="shared" si="64"/>
        <v>54.9</v>
      </c>
      <c r="R82" s="13">
        <f t="shared" si="65"/>
        <v>8.1</v>
      </c>
      <c r="S82" s="30">
        <f t="shared" si="66"/>
        <v>44469</v>
      </c>
      <c r="T82" s="30" t="str">
        <f t="shared" si="67"/>
        <v/>
      </c>
      <c r="U82" s="32">
        <f t="shared" si="61"/>
        <v>44469</v>
      </c>
      <c r="V82" s="34">
        <f t="shared" si="77"/>
        <v>2228679</v>
      </c>
      <c r="W82" s="13">
        <f t="shared" si="68"/>
        <v>81000</v>
      </c>
      <c r="X82" s="13">
        <f t="shared" si="69"/>
        <v>1</v>
      </c>
      <c r="AH82" s="13">
        <f t="shared" si="62"/>
        <v>1</v>
      </c>
      <c r="AI82" s="13">
        <f t="shared" si="63"/>
        <v>0</v>
      </c>
      <c r="AJ82" s="13">
        <f t="shared" si="70"/>
        <v>1</v>
      </c>
      <c r="AK82" s="13">
        <f t="shared" si="71"/>
        <v>0</v>
      </c>
      <c r="AL82" s="13">
        <f t="shared" si="72"/>
        <v>0</v>
      </c>
    </row>
    <row r="83" spans="1:38" ht="20.100000000000001" customHeight="1">
      <c r="A83" s="27">
        <v>79</v>
      </c>
      <c r="B83" s="13">
        <v>1</v>
      </c>
      <c r="C83" s="13" t="s">
        <v>88</v>
      </c>
      <c r="D83" s="46" t="s">
        <v>65</v>
      </c>
      <c r="E83" s="24" t="s">
        <v>165</v>
      </c>
      <c r="F83" s="55">
        <v>0.66666666666666663</v>
      </c>
      <c r="G83" s="13">
        <v>172.45099999999999</v>
      </c>
      <c r="H83" s="13">
        <v>172.726</v>
      </c>
      <c r="I83" s="13">
        <v>2</v>
      </c>
      <c r="J83" s="13">
        <f t="shared" ref="J83" si="89">ROUNDDOWN(G83-(I83/100),3)</f>
        <v>172.43100000000001</v>
      </c>
      <c r="K83" s="13">
        <f t="shared" ref="K83" si="90">ROUNDDOWN(H83+(I83/100),3)</f>
        <v>172.74600000000001</v>
      </c>
      <c r="L83" s="13">
        <f t="shared" si="46"/>
        <v>0.314</v>
      </c>
      <c r="M83" s="13">
        <f>ROUNDDOWN(L83*1.5,3)</f>
        <v>0.47099999999999997</v>
      </c>
      <c r="N83" s="13">
        <f>ROUNDDOWN(J83-M83,3)</f>
        <v>171.96</v>
      </c>
      <c r="O83" s="13" t="s">
        <v>85</v>
      </c>
      <c r="R83" s="13">
        <f t="shared" si="65"/>
        <v>9.5</v>
      </c>
      <c r="S83" s="30" t="str">
        <f t="shared" si="66"/>
        <v/>
      </c>
      <c r="T83" s="30" t="str">
        <f t="shared" si="67"/>
        <v/>
      </c>
      <c r="U83" s="32">
        <v>0</v>
      </c>
      <c r="V83" s="34">
        <f t="shared" si="77"/>
        <v>2228679</v>
      </c>
      <c r="W83" s="13">
        <f t="shared" si="68"/>
        <v>95000</v>
      </c>
      <c r="X83" s="13">
        <f t="shared" si="69"/>
        <v>0</v>
      </c>
      <c r="AH83" s="13">
        <f t="shared" si="62"/>
        <v>0</v>
      </c>
      <c r="AI83" s="13">
        <f t="shared" si="63"/>
        <v>1</v>
      </c>
      <c r="AJ83" s="13">
        <f t="shared" si="70"/>
        <v>0</v>
      </c>
      <c r="AK83" s="13">
        <f t="shared" si="71"/>
        <v>0</v>
      </c>
      <c r="AL83" s="13">
        <f t="shared" si="72"/>
        <v>1</v>
      </c>
    </row>
    <row r="84" spans="1:38" ht="20.100000000000001" customHeight="1">
      <c r="A84" s="27">
        <v>80</v>
      </c>
      <c r="B84" s="13">
        <v>5</v>
      </c>
      <c r="C84" s="13" t="s">
        <v>88</v>
      </c>
      <c r="D84" s="46" t="s">
        <v>66</v>
      </c>
      <c r="E84" s="24" t="s">
        <v>166</v>
      </c>
      <c r="F84" s="55">
        <v>0.33333333333333331</v>
      </c>
      <c r="G84" s="13">
        <v>173.20400000000001</v>
      </c>
      <c r="H84" s="13">
        <v>172.69499999999999</v>
      </c>
      <c r="I84" s="13">
        <v>2</v>
      </c>
      <c r="J84" s="53">
        <f t="shared" ref="J84:J88" si="91">ROUNDDOWN(G84+(I84/100),3)</f>
        <v>173.22399999999999</v>
      </c>
      <c r="K84" s="13">
        <f t="shared" ref="K84:K88" si="92">ROUNDDOWN(H84-(I84/100),3)</f>
        <v>172.67500000000001</v>
      </c>
      <c r="L84" s="13">
        <f t="shared" si="46"/>
        <v>0.54800000000000004</v>
      </c>
      <c r="M84" s="13">
        <f>ROUNDDOWN(L84*1.5,3)</f>
        <v>0.82199999999999995</v>
      </c>
      <c r="N84" s="53">
        <f>ROUNDDOWN(J84+M84,3)</f>
        <v>174.04599999999999</v>
      </c>
      <c r="O84" s="13" t="s">
        <v>84</v>
      </c>
      <c r="Q84" s="13">
        <f t="shared" si="78"/>
        <v>54.8</v>
      </c>
      <c r="R84" s="13">
        <f t="shared" si="65"/>
        <v>5.4</v>
      </c>
      <c r="S84" s="30" t="str">
        <f t="shared" si="66"/>
        <v/>
      </c>
      <c r="T84" s="30">
        <f t="shared" si="67"/>
        <v>29592</v>
      </c>
      <c r="U84" s="32">
        <f t="shared" si="61"/>
        <v>-29592</v>
      </c>
      <c r="V84" s="34">
        <f t="shared" si="77"/>
        <v>2199087</v>
      </c>
      <c r="W84" s="13">
        <f t="shared" si="68"/>
        <v>54000</v>
      </c>
      <c r="X84" s="13">
        <f t="shared" si="69"/>
        <v>0</v>
      </c>
      <c r="AH84" s="13">
        <f t="shared" si="62"/>
        <v>1</v>
      </c>
      <c r="AI84" s="13">
        <f t="shared" si="63"/>
        <v>0</v>
      </c>
      <c r="AJ84" s="13">
        <f t="shared" si="70"/>
        <v>0</v>
      </c>
      <c r="AK84" s="13">
        <f t="shared" si="71"/>
        <v>1</v>
      </c>
      <c r="AL84" s="13">
        <f t="shared" si="72"/>
        <v>0</v>
      </c>
    </row>
    <row r="85" spans="1:38" ht="20.100000000000001" customHeight="1">
      <c r="A85" s="27">
        <v>81</v>
      </c>
      <c r="B85" s="13">
        <v>1</v>
      </c>
      <c r="C85" s="13" t="s">
        <v>88</v>
      </c>
      <c r="D85" s="13" t="s">
        <v>66</v>
      </c>
      <c r="E85" s="14" t="s">
        <v>167</v>
      </c>
      <c r="F85" s="55">
        <v>0.5</v>
      </c>
      <c r="G85" s="13">
        <v>173.565</v>
      </c>
      <c r="H85" s="13">
        <v>173.166</v>
      </c>
      <c r="I85" s="13">
        <v>2</v>
      </c>
      <c r="J85" s="53">
        <f t="shared" si="91"/>
        <v>173.58500000000001</v>
      </c>
      <c r="K85" s="13">
        <f t="shared" si="92"/>
        <v>173.14599999999999</v>
      </c>
      <c r="L85" s="13">
        <f t="shared" si="46"/>
        <v>0.439</v>
      </c>
      <c r="M85" s="13">
        <f>ROUNDDOWN(L85*1.5,3)</f>
        <v>0.65800000000000003</v>
      </c>
      <c r="N85" s="53">
        <f>ROUNDDOWN(J85+M85,3)</f>
        <v>174.24299999999999</v>
      </c>
      <c r="O85" s="13" t="s">
        <v>84</v>
      </c>
      <c r="Q85" s="13">
        <f t="shared" si="78"/>
        <v>43.9</v>
      </c>
      <c r="R85" s="13">
        <f t="shared" si="65"/>
        <v>6.8</v>
      </c>
      <c r="S85" s="30" t="str">
        <f t="shared" si="66"/>
        <v/>
      </c>
      <c r="T85" s="30">
        <f t="shared" si="67"/>
        <v>29852</v>
      </c>
      <c r="U85" s="32">
        <f t="shared" si="61"/>
        <v>-29852</v>
      </c>
      <c r="V85" s="34">
        <f t="shared" si="77"/>
        <v>2169235</v>
      </c>
      <c r="W85" s="13">
        <f t="shared" si="68"/>
        <v>68000</v>
      </c>
      <c r="X85" s="13">
        <f t="shared" si="69"/>
        <v>0</v>
      </c>
      <c r="AH85" s="13">
        <f t="shared" si="62"/>
        <v>1</v>
      </c>
      <c r="AI85" s="13">
        <f t="shared" si="63"/>
        <v>0</v>
      </c>
      <c r="AJ85" s="13">
        <f t="shared" si="70"/>
        <v>0</v>
      </c>
      <c r="AK85" s="13">
        <f t="shared" si="71"/>
        <v>1</v>
      </c>
      <c r="AL85" s="13">
        <f t="shared" si="72"/>
        <v>0</v>
      </c>
    </row>
    <row r="86" spans="1:38" ht="20.100000000000001" customHeight="1">
      <c r="A86" s="27">
        <v>82</v>
      </c>
      <c r="B86" s="13">
        <v>1</v>
      </c>
      <c r="C86" s="13" t="s">
        <v>89</v>
      </c>
      <c r="D86" s="13" t="s">
        <v>66</v>
      </c>
      <c r="E86" s="14" t="s">
        <v>168</v>
      </c>
      <c r="F86" s="55">
        <v>0.83333333333333337</v>
      </c>
      <c r="G86" s="13">
        <v>173.30099999999999</v>
      </c>
      <c r="H86" s="13">
        <v>172.75200000000001</v>
      </c>
      <c r="I86" s="13">
        <v>2</v>
      </c>
      <c r="J86" s="53">
        <f t="shared" si="91"/>
        <v>173.321</v>
      </c>
      <c r="K86" s="13">
        <f t="shared" si="92"/>
        <v>172.732</v>
      </c>
      <c r="L86" s="13">
        <f t="shared" si="46"/>
        <v>0.58799999999999997</v>
      </c>
      <c r="M86" s="13">
        <f>ROUNDDOWN(L86*1.5,3)</f>
        <v>0.88200000000000001</v>
      </c>
      <c r="N86" s="53">
        <f>ROUNDDOWN(J86+M86,3)</f>
        <v>174.203</v>
      </c>
      <c r="O86" s="13" t="s">
        <v>84</v>
      </c>
      <c r="Q86" s="13">
        <f t="shared" si="78"/>
        <v>58.8</v>
      </c>
      <c r="R86" s="13">
        <f t="shared" si="65"/>
        <v>5.0999999999999996</v>
      </c>
      <c r="S86" s="30" t="str">
        <f t="shared" si="66"/>
        <v/>
      </c>
      <c r="T86" s="30">
        <f t="shared" si="67"/>
        <v>29988</v>
      </c>
      <c r="U86" s="32">
        <f t="shared" si="61"/>
        <v>-29988</v>
      </c>
      <c r="V86" s="34">
        <f t="shared" si="77"/>
        <v>2139247</v>
      </c>
      <c r="W86" s="13">
        <f t="shared" si="68"/>
        <v>51000</v>
      </c>
      <c r="X86" s="13">
        <f t="shared" si="69"/>
        <v>0</v>
      </c>
      <c r="AH86" s="13">
        <f t="shared" si="62"/>
        <v>1</v>
      </c>
      <c r="AI86" s="13">
        <f t="shared" si="63"/>
        <v>0</v>
      </c>
      <c r="AJ86" s="13">
        <f t="shared" si="70"/>
        <v>0</v>
      </c>
      <c r="AK86" s="13">
        <f t="shared" si="71"/>
        <v>1</v>
      </c>
      <c r="AL86" s="13">
        <f t="shared" si="72"/>
        <v>0</v>
      </c>
    </row>
    <row r="87" spans="1:38" ht="20.100000000000001" customHeight="1">
      <c r="A87" s="27">
        <v>83</v>
      </c>
      <c r="B87" s="13">
        <v>1</v>
      </c>
      <c r="C87" s="13" t="s">
        <v>89</v>
      </c>
      <c r="D87" s="13" t="s">
        <v>66</v>
      </c>
      <c r="E87" s="14" t="s">
        <v>168</v>
      </c>
      <c r="F87" s="55">
        <v>0.66666666666666663</v>
      </c>
      <c r="G87" s="13">
        <v>173.21600000000001</v>
      </c>
      <c r="H87" s="13">
        <v>172.893</v>
      </c>
      <c r="I87" s="13">
        <v>2</v>
      </c>
      <c r="J87" s="53">
        <f t="shared" si="91"/>
        <v>173.23599999999999</v>
      </c>
      <c r="K87" s="13">
        <f t="shared" si="92"/>
        <v>172.87299999999999</v>
      </c>
      <c r="L87" s="13">
        <f t="shared" si="46"/>
        <v>0.36299999999999999</v>
      </c>
      <c r="M87" s="13">
        <f>ROUNDDOWN(L87*1.5,3)</f>
        <v>0.54400000000000004</v>
      </c>
      <c r="N87" s="53">
        <f>ROUNDDOWN(J87+M87,3)</f>
        <v>173.78</v>
      </c>
      <c r="O87" s="13" t="s">
        <v>84</v>
      </c>
      <c r="Q87" s="13">
        <f t="shared" si="78"/>
        <v>36.299999999999997</v>
      </c>
      <c r="R87" s="13">
        <f t="shared" si="65"/>
        <v>8.1999999999999993</v>
      </c>
      <c r="S87" s="30" t="str">
        <f t="shared" si="66"/>
        <v/>
      </c>
      <c r="T87" s="30">
        <f t="shared" si="67"/>
        <v>29766</v>
      </c>
      <c r="U87" s="32">
        <f t="shared" si="61"/>
        <v>-29766</v>
      </c>
      <c r="V87" s="34">
        <f t="shared" si="77"/>
        <v>2109481</v>
      </c>
      <c r="W87" s="13">
        <f t="shared" si="68"/>
        <v>82000</v>
      </c>
      <c r="X87" s="13">
        <f t="shared" si="69"/>
        <v>0</v>
      </c>
      <c r="AH87" s="13">
        <f t="shared" si="62"/>
        <v>1</v>
      </c>
      <c r="AI87" s="13">
        <f t="shared" si="63"/>
        <v>0</v>
      </c>
      <c r="AJ87" s="13">
        <f t="shared" si="70"/>
        <v>0</v>
      </c>
      <c r="AK87" s="13">
        <f t="shared" si="71"/>
        <v>1</v>
      </c>
      <c r="AL87" s="13">
        <f t="shared" si="72"/>
        <v>0</v>
      </c>
    </row>
    <row r="88" spans="1:38" ht="20.100000000000001" customHeight="1">
      <c r="A88" s="27">
        <v>84</v>
      </c>
      <c r="B88" s="13">
        <v>1</v>
      </c>
      <c r="C88" s="13" t="s">
        <v>88</v>
      </c>
      <c r="D88" s="13" t="s">
        <v>66</v>
      </c>
      <c r="E88" s="14" t="s">
        <v>168</v>
      </c>
      <c r="F88" s="55">
        <v>0.16666666666666666</v>
      </c>
      <c r="G88" s="13">
        <v>173.488</v>
      </c>
      <c r="H88" s="13">
        <v>173.24299999999999</v>
      </c>
      <c r="I88" s="13">
        <v>2</v>
      </c>
      <c r="J88" s="53">
        <f t="shared" si="91"/>
        <v>173.50800000000001</v>
      </c>
      <c r="K88" s="13">
        <f t="shared" si="92"/>
        <v>173.22300000000001</v>
      </c>
      <c r="L88" s="13">
        <f t="shared" si="46"/>
        <v>0.28399999999999997</v>
      </c>
      <c r="M88" s="13">
        <f>ROUNDDOWN(L88*1.5,3)</f>
        <v>0.42599999999999999</v>
      </c>
      <c r="N88" s="53">
        <f>ROUNDDOWN(J88+M88,3)</f>
        <v>173.934</v>
      </c>
      <c r="O88" s="13" t="s">
        <v>84</v>
      </c>
      <c r="Q88" s="13">
        <f t="shared" si="78"/>
        <v>28.4</v>
      </c>
      <c r="R88" s="13">
        <f t="shared" si="65"/>
        <v>10.5</v>
      </c>
      <c r="S88" s="30" t="str">
        <f t="shared" si="66"/>
        <v/>
      </c>
      <c r="T88" s="30">
        <f t="shared" si="67"/>
        <v>29820</v>
      </c>
      <c r="U88" s="32">
        <f t="shared" si="61"/>
        <v>-29820</v>
      </c>
      <c r="V88" s="34">
        <f t="shared" si="77"/>
        <v>2079661</v>
      </c>
      <c r="W88" s="13">
        <f t="shared" si="68"/>
        <v>105000</v>
      </c>
      <c r="X88" s="13">
        <f t="shared" si="69"/>
        <v>0</v>
      </c>
      <c r="AH88" s="13">
        <f t="shared" si="62"/>
        <v>1</v>
      </c>
      <c r="AI88" s="13">
        <f t="shared" si="63"/>
        <v>0</v>
      </c>
      <c r="AJ88" s="13">
        <f t="shared" si="70"/>
        <v>0</v>
      </c>
      <c r="AK88" s="13">
        <f t="shared" si="71"/>
        <v>1</v>
      </c>
      <c r="AL88" s="13">
        <f t="shared" si="72"/>
        <v>0</v>
      </c>
    </row>
    <row r="89" spans="1:38" ht="20.100000000000001" customHeight="1">
      <c r="A89" s="27">
        <v>85</v>
      </c>
      <c r="B89" s="13">
        <v>1</v>
      </c>
      <c r="C89" s="13" t="s">
        <v>89</v>
      </c>
      <c r="D89" s="13" t="s">
        <v>65</v>
      </c>
      <c r="E89" s="14" t="s">
        <v>169</v>
      </c>
      <c r="F89" s="55">
        <v>0</v>
      </c>
      <c r="G89" s="13">
        <v>172.12700000000001</v>
      </c>
      <c r="H89" s="13">
        <v>172.33699999999999</v>
      </c>
      <c r="I89" s="13">
        <v>2</v>
      </c>
      <c r="J89" s="13">
        <f t="shared" ref="J89" si="93">ROUNDDOWN(G89-(I89/100),3)</f>
        <v>172.107</v>
      </c>
      <c r="K89" s="13">
        <f t="shared" ref="K89" si="94">ROUNDDOWN(H89+(I89/100),3)</f>
        <v>172.357</v>
      </c>
      <c r="L89" s="13">
        <f t="shared" si="46"/>
        <v>0.25</v>
      </c>
      <c r="M89" s="13">
        <f>ROUNDDOWN(L89*1.5,3)</f>
        <v>0.375</v>
      </c>
      <c r="N89" s="13">
        <f>ROUNDDOWN(J89-M89,3)</f>
        <v>171.732</v>
      </c>
      <c r="O89" s="13" t="s">
        <v>43</v>
      </c>
      <c r="P89" s="13">
        <f t="shared" si="64"/>
        <v>37.5</v>
      </c>
      <c r="R89" s="13">
        <f t="shared" si="65"/>
        <v>12</v>
      </c>
      <c r="S89" s="30">
        <f t="shared" si="66"/>
        <v>45000</v>
      </c>
      <c r="T89" s="30" t="str">
        <f t="shared" si="67"/>
        <v/>
      </c>
      <c r="U89" s="32">
        <f t="shared" si="61"/>
        <v>45000</v>
      </c>
      <c r="V89" s="34">
        <f t="shared" si="77"/>
        <v>2124661</v>
      </c>
      <c r="W89" s="13">
        <f t="shared" si="68"/>
        <v>120000</v>
      </c>
      <c r="X89" s="13">
        <f t="shared" si="69"/>
        <v>1</v>
      </c>
      <c r="AH89" s="13">
        <f t="shared" si="62"/>
        <v>0</v>
      </c>
      <c r="AI89" s="13">
        <f t="shared" si="63"/>
        <v>1</v>
      </c>
      <c r="AJ89" s="13">
        <f t="shared" si="70"/>
        <v>1</v>
      </c>
      <c r="AK89" s="13">
        <f t="shared" si="71"/>
        <v>0</v>
      </c>
      <c r="AL89" s="13">
        <f t="shared" si="72"/>
        <v>0</v>
      </c>
    </row>
    <row r="90" spans="1:38" ht="20.100000000000001" customHeight="1">
      <c r="A90" s="27">
        <v>86</v>
      </c>
      <c r="B90" s="13">
        <v>1</v>
      </c>
      <c r="C90" s="13" t="s">
        <v>88</v>
      </c>
      <c r="D90" s="13" t="s">
        <v>66</v>
      </c>
      <c r="E90" s="14" t="s">
        <v>170</v>
      </c>
      <c r="F90" s="55">
        <v>0.66666666666666663</v>
      </c>
      <c r="G90" s="13">
        <v>172.30799999999999</v>
      </c>
      <c r="H90" s="13">
        <v>171.82400000000001</v>
      </c>
      <c r="I90" s="13">
        <v>2</v>
      </c>
      <c r="J90" s="53">
        <f t="shared" ref="J90:J95" si="95">ROUNDDOWN(G90+(I90/100),3)</f>
        <v>172.328</v>
      </c>
      <c r="K90" s="13">
        <f t="shared" ref="K90:K95" si="96">ROUNDDOWN(H90-(I90/100),3)</f>
        <v>171.804</v>
      </c>
      <c r="L90" s="13">
        <f t="shared" si="46"/>
        <v>0.52400000000000002</v>
      </c>
      <c r="M90" s="13">
        <f>ROUNDDOWN(L90*1.5,3)</f>
        <v>0.78600000000000003</v>
      </c>
      <c r="N90" s="53">
        <f>ROUNDDOWN(J90+M90,3)</f>
        <v>173.114</v>
      </c>
      <c r="O90" s="13" t="s">
        <v>84</v>
      </c>
      <c r="Q90" s="13">
        <f t="shared" si="78"/>
        <v>52.4</v>
      </c>
      <c r="R90" s="13">
        <f t="shared" si="65"/>
        <v>5.7</v>
      </c>
      <c r="S90" s="30" t="str">
        <f t="shared" si="66"/>
        <v/>
      </c>
      <c r="T90" s="30">
        <f t="shared" si="67"/>
        <v>29868</v>
      </c>
      <c r="U90" s="32">
        <f t="shared" si="61"/>
        <v>-29868</v>
      </c>
      <c r="V90" s="34">
        <f t="shared" si="77"/>
        <v>2094793</v>
      </c>
      <c r="W90" s="13">
        <f t="shared" si="68"/>
        <v>57000</v>
      </c>
      <c r="X90" s="13">
        <f t="shared" si="69"/>
        <v>0</v>
      </c>
      <c r="AH90" s="13">
        <f t="shared" si="62"/>
        <v>1</v>
      </c>
      <c r="AI90" s="13">
        <f t="shared" si="63"/>
        <v>0</v>
      </c>
      <c r="AJ90" s="13">
        <f t="shared" si="70"/>
        <v>0</v>
      </c>
      <c r="AK90" s="13">
        <f t="shared" si="71"/>
        <v>1</v>
      </c>
      <c r="AL90" s="13">
        <f t="shared" si="72"/>
        <v>0</v>
      </c>
    </row>
    <row r="91" spans="1:38" ht="20.100000000000001" customHeight="1">
      <c r="A91" s="27">
        <v>87</v>
      </c>
      <c r="B91" s="13">
        <v>1</v>
      </c>
      <c r="C91" s="13" t="s">
        <v>88</v>
      </c>
      <c r="D91" s="13" t="s">
        <v>66</v>
      </c>
      <c r="E91" s="14" t="s">
        <v>171</v>
      </c>
      <c r="F91" s="55">
        <v>0.5</v>
      </c>
      <c r="G91" s="13">
        <v>172.09700000000001</v>
      </c>
      <c r="H91" s="13">
        <v>171.59200000000001</v>
      </c>
      <c r="I91" s="13">
        <v>2</v>
      </c>
      <c r="J91" s="53">
        <f t="shared" si="95"/>
        <v>172.11699999999999</v>
      </c>
      <c r="K91" s="13">
        <f t="shared" si="96"/>
        <v>171.572</v>
      </c>
      <c r="L91" s="13">
        <f t="shared" si="46"/>
        <v>0.54400000000000004</v>
      </c>
      <c r="M91" s="13">
        <f>ROUNDDOWN(L91*1.5,3)</f>
        <v>0.81599999999999995</v>
      </c>
      <c r="N91" s="53">
        <f>ROUNDDOWN(J91+M91,3)</f>
        <v>172.93299999999999</v>
      </c>
      <c r="O91" s="13" t="s">
        <v>84</v>
      </c>
      <c r="Q91" s="13">
        <f t="shared" si="78"/>
        <v>54.4</v>
      </c>
      <c r="R91" s="13">
        <f t="shared" si="65"/>
        <v>5.5</v>
      </c>
      <c r="S91" s="30" t="str">
        <f t="shared" si="66"/>
        <v/>
      </c>
      <c r="T91" s="30">
        <f t="shared" si="67"/>
        <v>29920</v>
      </c>
      <c r="U91" s="32">
        <f t="shared" si="61"/>
        <v>-29920</v>
      </c>
      <c r="V91" s="34">
        <f t="shared" si="77"/>
        <v>2064873</v>
      </c>
      <c r="W91" s="13">
        <f t="shared" si="68"/>
        <v>55000</v>
      </c>
      <c r="X91" s="13">
        <f t="shared" si="69"/>
        <v>0</v>
      </c>
      <c r="AH91" s="13">
        <f t="shared" si="62"/>
        <v>1</v>
      </c>
      <c r="AI91" s="13">
        <f t="shared" si="63"/>
        <v>0</v>
      </c>
      <c r="AJ91" s="13">
        <f t="shared" si="70"/>
        <v>0</v>
      </c>
      <c r="AK91" s="13">
        <f t="shared" si="71"/>
        <v>1</v>
      </c>
      <c r="AL91" s="13">
        <f t="shared" si="72"/>
        <v>0</v>
      </c>
    </row>
    <row r="92" spans="1:38" ht="20.100000000000001" customHeight="1">
      <c r="A92" s="27">
        <v>88</v>
      </c>
      <c r="B92" s="13">
        <v>1</v>
      </c>
      <c r="C92" s="13" t="s">
        <v>88</v>
      </c>
      <c r="D92" s="13" t="s">
        <v>66</v>
      </c>
      <c r="E92" s="14" t="s">
        <v>172</v>
      </c>
      <c r="F92" s="55">
        <v>0.5</v>
      </c>
      <c r="G92" s="13">
        <v>170.28100000000001</v>
      </c>
      <c r="H92" s="13">
        <v>169.99199999999999</v>
      </c>
      <c r="I92" s="13">
        <v>2</v>
      </c>
      <c r="J92" s="53">
        <f t="shared" si="95"/>
        <v>170.30099999999999</v>
      </c>
      <c r="K92" s="13">
        <f t="shared" si="96"/>
        <v>169.97200000000001</v>
      </c>
      <c r="L92" s="13">
        <f t="shared" si="46"/>
        <v>0.32800000000000001</v>
      </c>
      <c r="M92" s="13">
        <f>ROUNDDOWN(L92*1.5,3)</f>
        <v>0.49199999999999999</v>
      </c>
      <c r="N92" s="53">
        <f>ROUNDDOWN(J92+M92,3)</f>
        <v>170.79300000000001</v>
      </c>
      <c r="O92" s="13" t="s">
        <v>43</v>
      </c>
      <c r="P92" s="13">
        <f t="shared" si="64"/>
        <v>49.2</v>
      </c>
      <c r="R92" s="13">
        <f t="shared" si="65"/>
        <v>9.1</v>
      </c>
      <c r="S92" s="30">
        <f t="shared" si="66"/>
        <v>44772</v>
      </c>
      <c r="T92" s="30" t="str">
        <f t="shared" si="67"/>
        <v/>
      </c>
      <c r="U92" s="32">
        <f t="shared" si="61"/>
        <v>44772</v>
      </c>
      <c r="V92" s="34">
        <f t="shared" si="77"/>
        <v>2109645</v>
      </c>
      <c r="W92" s="13">
        <f t="shared" si="68"/>
        <v>91000</v>
      </c>
      <c r="X92" s="13">
        <f t="shared" si="69"/>
        <v>1</v>
      </c>
      <c r="AH92" s="13">
        <f t="shared" si="62"/>
        <v>1</v>
      </c>
      <c r="AI92" s="13">
        <f t="shared" si="63"/>
        <v>0</v>
      </c>
      <c r="AJ92" s="13">
        <f t="shared" si="70"/>
        <v>1</v>
      </c>
      <c r="AK92" s="13">
        <f t="shared" si="71"/>
        <v>0</v>
      </c>
      <c r="AL92" s="13">
        <f t="shared" si="72"/>
        <v>0</v>
      </c>
    </row>
    <row r="93" spans="1:38" ht="20.100000000000001" customHeight="1">
      <c r="A93" s="27">
        <v>89</v>
      </c>
      <c r="B93" s="13">
        <v>1</v>
      </c>
      <c r="C93" s="13" t="s">
        <v>89</v>
      </c>
      <c r="D93" s="13" t="s">
        <v>66</v>
      </c>
      <c r="E93" s="14" t="s">
        <v>172</v>
      </c>
      <c r="F93" s="55">
        <v>0.33333333333333331</v>
      </c>
      <c r="G93" s="13">
        <v>170.32400000000001</v>
      </c>
      <c r="H93" s="13">
        <v>169.93799999999999</v>
      </c>
      <c r="I93" s="13">
        <v>2</v>
      </c>
      <c r="J93" s="53">
        <f t="shared" si="95"/>
        <v>170.34399999999999</v>
      </c>
      <c r="K93" s="13">
        <f t="shared" si="96"/>
        <v>169.91800000000001</v>
      </c>
      <c r="L93" s="13">
        <f t="shared" si="46"/>
        <v>0.42499999999999999</v>
      </c>
      <c r="M93" s="13">
        <f>ROUNDDOWN(L93*1.5,3)</f>
        <v>0.63700000000000001</v>
      </c>
      <c r="N93" s="53">
        <f>ROUNDDOWN(J93+M93,3)</f>
        <v>170.98099999999999</v>
      </c>
      <c r="O93" s="13" t="s">
        <v>43</v>
      </c>
      <c r="P93" s="13">
        <f t="shared" si="64"/>
        <v>63.7</v>
      </c>
      <c r="R93" s="13">
        <f t="shared" si="65"/>
        <v>7</v>
      </c>
      <c r="S93" s="30">
        <f t="shared" si="66"/>
        <v>44590</v>
      </c>
      <c r="T93" s="30" t="str">
        <f t="shared" si="67"/>
        <v/>
      </c>
      <c r="U93" s="32">
        <f t="shared" si="61"/>
        <v>44590</v>
      </c>
      <c r="V93" s="34">
        <f t="shared" si="77"/>
        <v>2154235</v>
      </c>
      <c r="W93" s="13">
        <f t="shared" si="68"/>
        <v>70000</v>
      </c>
      <c r="X93" s="13">
        <f t="shared" si="69"/>
        <v>1</v>
      </c>
      <c r="AH93" s="13">
        <f t="shared" si="62"/>
        <v>1</v>
      </c>
      <c r="AI93" s="13">
        <f t="shared" si="63"/>
        <v>0</v>
      </c>
      <c r="AJ93" s="13">
        <f t="shared" si="70"/>
        <v>1</v>
      </c>
      <c r="AK93" s="13">
        <f t="shared" si="71"/>
        <v>0</v>
      </c>
      <c r="AL93" s="13">
        <f t="shared" si="72"/>
        <v>0</v>
      </c>
    </row>
    <row r="94" spans="1:38" ht="20.100000000000001" customHeight="1">
      <c r="A94" s="27">
        <v>90</v>
      </c>
      <c r="B94" s="13">
        <v>1</v>
      </c>
      <c r="C94" s="13" t="s">
        <v>88</v>
      </c>
      <c r="D94" s="13" t="s">
        <v>66</v>
      </c>
      <c r="E94" s="14" t="s">
        <v>173</v>
      </c>
      <c r="F94" s="55">
        <v>0.83333333333333337</v>
      </c>
      <c r="G94" s="13">
        <v>170.16200000000001</v>
      </c>
      <c r="H94" s="13">
        <v>169.83199999999999</v>
      </c>
      <c r="I94" s="13">
        <v>2</v>
      </c>
      <c r="J94" s="53">
        <f t="shared" si="95"/>
        <v>170.18199999999999</v>
      </c>
      <c r="K94" s="13">
        <f t="shared" si="96"/>
        <v>169.81200000000001</v>
      </c>
      <c r="L94" s="13">
        <f t="shared" si="46"/>
        <v>0.36899999999999999</v>
      </c>
      <c r="M94" s="13">
        <f>ROUNDDOWN(L94*1.5,3)</f>
        <v>0.55300000000000005</v>
      </c>
      <c r="N94" s="53">
        <f>ROUNDDOWN(J94+M94,3)</f>
        <v>170.73500000000001</v>
      </c>
      <c r="O94" s="13" t="s">
        <v>85</v>
      </c>
      <c r="R94" s="13">
        <f t="shared" si="65"/>
        <v>8.1</v>
      </c>
      <c r="S94" s="30" t="str">
        <f t="shared" si="66"/>
        <v/>
      </c>
      <c r="T94" s="30" t="str">
        <f t="shared" si="67"/>
        <v/>
      </c>
      <c r="U94" s="32">
        <v>0</v>
      </c>
      <c r="V94" s="34">
        <f t="shared" si="77"/>
        <v>2154235</v>
      </c>
      <c r="W94" s="13">
        <f t="shared" si="68"/>
        <v>81000</v>
      </c>
      <c r="X94" s="13">
        <f t="shared" si="69"/>
        <v>0</v>
      </c>
      <c r="AH94" s="13">
        <f t="shared" si="62"/>
        <v>1</v>
      </c>
      <c r="AI94" s="13">
        <f t="shared" si="63"/>
        <v>0</v>
      </c>
      <c r="AJ94" s="13">
        <f t="shared" si="70"/>
        <v>0</v>
      </c>
      <c r="AK94" s="13">
        <f t="shared" si="71"/>
        <v>0</v>
      </c>
      <c r="AL94" s="13">
        <f t="shared" si="72"/>
        <v>1</v>
      </c>
    </row>
    <row r="95" spans="1:38" ht="20.100000000000001" customHeight="1">
      <c r="A95" s="27">
        <v>91</v>
      </c>
      <c r="B95" s="13">
        <v>5</v>
      </c>
      <c r="C95" s="13" t="s">
        <v>89</v>
      </c>
      <c r="D95" s="13" t="s">
        <v>66</v>
      </c>
      <c r="E95" s="14" t="s">
        <v>173</v>
      </c>
      <c r="F95" s="55">
        <v>0.33333333333333331</v>
      </c>
      <c r="G95" s="13">
        <v>170.17400000000001</v>
      </c>
      <c r="H95" s="13">
        <v>169.52799999999999</v>
      </c>
      <c r="I95" s="13">
        <v>2</v>
      </c>
      <c r="J95" s="53">
        <f t="shared" si="95"/>
        <v>170.19399999999999</v>
      </c>
      <c r="K95" s="13">
        <f t="shared" si="96"/>
        <v>169.50800000000001</v>
      </c>
      <c r="L95" s="13">
        <f t="shared" si="46"/>
        <v>0.68500000000000005</v>
      </c>
      <c r="M95" s="13">
        <f>ROUNDDOWN(L95*1.5,3)</f>
        <v>1.0269999999999999</v>
      </c>
      <c r="N95" s="53">
        <f>ROUNDDOWN(J95+M95,3)</f>
        <v>171.221</v>
      </c>
      <c r="O95" s="13" t="s">
        <v>43</v>
      </c>
      <c r="P95" s="13">
        <f t="shared" si="64"/>
        <v>102.7</v>
      </c>
      <c r="R95" s="13">
        <f t="shared" si="65"/>
        <v>4.3</v>
      </c>
      <c r="S95" s="30">
        <f t="shared" si="66"/>
        <v>44161</v>
      </c>
      <c r="T95" s="30" t="str">
        <f t="shared" si="67"/>
        <v/>
      </c>
      <c r="U95" s="32">
        <f t="shared" si="61"/>
        <v>44161</v>
      </c>
      <c r="V95" s="34">
        <f t="shared" si="77"/>
        <v>2198396</v>
      </c>
      <c r="W95" s="13">
        <f t="shared" si="68"/>
        <v>43000</v>
      </c>
      <c r="X95" s="13">
        <f t="shared" si="69"/>
        <v>1</v>
      </c>
      <c r="AH95" s="13">
        <f t="shared" si="62"/>
        <v>1</v>
      </c>
      <c r="AI95" s="13">
        <f t="shared" si="63"/>
        <v>0</v>
      </c>
      <c r="AJ95" s="13">
        <f t="shared" si="70"/>
        <v>1</v>
      </c>
      <c r="AK95" s="13">
        <f t="shared" si="71"/>
        <v>0</v>
      </c>
      <c r="AL95" s="13">
        <f t="shared" si="72"/>
        <v>0</v>
      </c>
    </row>
    <row r="96" spans="1:38" ht="20.100000000000001" customHeight="1">
      <c r="A96" s="27">
        <v>92</v>
      </c>
      <c r="B96" s="13">
        <v>5</v>
      </c>
      <c r="C96" s="13" t="s">
        <v>88</v>
      </c>
      <c r="D96" s="14" t="s">
        <v>65</v>
      </c>
      <c r="E96" s="14" t="s">
        <v>174</v>
      </c>
      <c r="F96" s="55">
        <v>0.33333333333333331</v>
      </c>
      <c r="G96" s="13">
        <v>171.53700000000001</v>
      </c>
      <c r="H96" s="13">
        <v>171.96799999999999</v>
      </c>
      <c r="I96" s="13">
        <v>2</v>
      </c>
      <c r="J96" s="13">
        <f t="shared" ref="J96" si="97">ROUNDDOWN(G96-(I96/100),3)</f>
        <v>171.517</v>
      </c>
      <c r="K96" s="13">
        <f t="shared" ref="K96" si="98">ROUNDDOWN(H96+(I96/100),3)</f>
        <v>171.988</v>
      </c>
      <c r="L96" s="13">
        <f t="shared" si="46"/>
        <v>0.47099999999999997</v>
      </c>
      <c r="M96" s="13">
        <f>ROUNDDOWN(L96*1.5,3)</f>
        <v>0.70599999999999996</v>
      </c>
      <c r="N96" s="13">
        <f>ROUNDDOWN(J96-M96,3)</f>
        <v>170.81100000000001</v>
      </c>
      <c r="O96" s="13" t="s">
        <v>43</v>
      </c>
      <c r="P96" s="13">
        <f t="shared" si="64"/>
        <v>70.599999999999994</v>
      </c>
      <c r="R96" s="13">
        <f t="shared" si="65"/>
        <v>6.3</v>
      </c>
      <c r="S96" s="30">
        <f t="shared" si="66"/>
        <v>44478</v>
      </c>
      <c r="T96" s="30" t="str">
        <f t="shared" si="67"/>
        <v/>
      </c>
      <c r="U96" s="32">
        <f t="shared" si="61"/>
        <v>44478</v>
      </c>
      <c r="V96" s="34">
        <f t="shared" si="77"/>
        <v>2242874</v>
      </c>
      <c r="W96" s="13">
        <f t="shared" si="68"/>
        <v>63000</v>
      </c>
      <c r="X96" s="13">
        <f t="shared" si="69"/>
        <v>1</v>
      </c>
      <c r="AH96" s="13">
        <f t="shared" si="62"/>
        <v>0</v>
      </c>
      <c r="AI96" s="13">
        <f t="shared" si="63"/>
        <v>1</v>
      </c>
      <c r="AJ96" s="13">
        <f t="shared" si="70"/>
        <v>1</v>
      </c>
      <c r="AK96" s="13">
        <f t="shared" si="71"/>
        <v>0</v>
      </c>
      <c r="AL96" s="13">
        <f t="shared" si="72"/>
        <v>0</v>
      </c>
    </row>
    <row r="97" spans="1:38" ht="20.100000000000001" customHeight="1">
      <c r="A97" s="27">
        <v>93</v>
      </c>
      <c r="B97" s="13">
        <v>5</v>
      </c>
      <c r="C97" s="13" t="s">
        <v>88</v>
      </c>
      <c r="D97" s="13" t="s">
        <v>66</v>
      </c>
      <c r="E97" s="14" t="s">
        <v>175</v>
      </c>
      <c r="F97" s="55">
        <v>0.33333333333333331</v>
      </c>
      <c r="G97" s="13">
        <v>170.74199999999999</v>
      </c>
      <c r="H97" s="13">
        <v>169.78700000000001</v>
      </c>
      <c r="I97" s="13">
        <v>2</v>
      </c>
      <c r="J97" s="53">
        <f t="shared" ref="J97:J100" si="99">ROUNDDOWN(G97+(I97/100),3)</f>
        <v>170.762</v>
      </c>
      <c r="K97" s="13">
        <f t="shared" ref="K97:K100" si="100">ROUNDDOWN(H97-(I97/100),3)</f>
        <v>169.767</v>
      </c>
      <c r="L97" s="13">
        <f t="shared" si="46"/>
        <v>0.995</v>
      </c>
      <c r="M97" s="13">
        <f>ROUNDDOWN(L97*1.5,3)</f>
        <v>1.492</v>
      </c>
      <c r="N97" s="53">
        <f>ROUNDDOWN(J97+M97,3)</f>
        <v>172.25399999999999</v>
      </c>
      <c r="O97" s="13" t="s">
        <v>84</v>
      </c>
      <c r="Q97" s="13">
        <f t="shared" si="78"/>
        <v>99.5</v>
      </c>
      <c r="R97" s="13">
        <f t="shared" si="65"/>
        <v>3</v>
      </c>
      <c r="S97" s="30" t="str">
        <f t="shared" si="66"/>
        <v/>
      </c>
      <c r="T97" s="30">
        <f t="shared" si="67"/>
        <v>29850</v>
      </c>
      <c r="U97" s="32">
        <f t="shared" si="61"/>
        <v>-29850</v>
      </c>
      <c r="V97" s="34">
        <f t="shared" si="77"/>
        <v>2213024</v>
      </c>
      <c r="W97" s="13">
        <f t="shared" si="68"/>
        <v>30000</v>
      </c>
      <c r="X97" s="13">
        <f t="shared" si="69"/>
        <v>0</v>
      </c>
      <c r="AH97" s="13">
        <f t="shared" si="62"/>
        <v>1</v>
      </c>
      <c r="AI97" s="13">
        <f t="shared" si="63"/>
        <v>0</v>
      </c>
      <c r="AJ97" s="13">
        <f t="shared" si="70"/>
        <v>0</v>
      </c>
      <c r="AK97" s="13">
        <f t="shared" si="71"/>
        <v>1</v>
      </c>
      <c r="AL97" s="13">
        <f t="shared" si="72"/>
        <v>0</v>
      </c>
    </row>
    <row r="98" spans="1:38" ht="20.100000000000001" customHeight="1">
      <c r="A98" s="27">
        <v>94</v>
      </c>
      <c r="B98" s="13">
        <v>1</v>
      </c>
      <c r="C98" s="13" t="s">
        <v>88</v>
      </c>
      <c r="D98" s="13" t="s">
        <v>66</v>
      </c>
      <c r="E98" s="14" t="s">
        <v>176</v>
      </c>
      <c r="F98" s="55">
        <v>0.83333333333333337</v>
      </c>
      <c r="G98" s="13">
        <v>170.71700000000001</v>
      </c>
      <c r="H98" s="13">
        <v>170.24799999999999</v>
      </c>
      <c r="I98" s="13">
        <v>2</v>
      </c>
      <c r="J98" s="53">
        <f t="shared" si="99"/>
        <v>170.73699999999999</v>
      </c>
      <c r="K98" s="13">
        <f t="shared" si="100"/>
        <v>170.22800000000001</v>
      </c>
      <c r="L98" s="13">
        <f t="shared" si="46"/>
        <v>0.50800000000000001</v>
      </c>
      <c r="M98" s="13">
        <f>ROUNDDOWN(L98*1.5,3)</f>
        <v>0.76200000000000001</v>
      </c>
      <c r="N98" s="53">
        <f>ROUNDDOWN(J98+M98,3)</f>
        <v>171.499</v>
      </c>
      <c r="O98" s="13" t="s">
        <v>84</v>
      </c>
      <c r="Q98" s="13">
        <f t="shared" si="78"/>
        <v>50.8</v>
      </c>
      <c r="R98" s="13">
        <f t="shared" si="65"/>
        <v>5.9</v>
      </c>
      <c r="S98" s="30" t="str">
        <f t="shared" si="66"/>
        <v/>
      </c>
      <c r="T98" s="30">
        <f t="shared" si="67"/>
        <v>29972</v>
      </c>
      <c r="U98" s="32">
        <f t="shared" si="61"/>
        <v>-29972</v>
      </c>
      <c r="V98" s="34">
        <f t="shared" si="77"/>
        <v>2183052</v>
      </c>
      <c r="W98" s="13">
        <f t="shared" si="68"/>
        <v>59000</v>
      </c>
      <c r="X98" s="13">
        <f t="shared" si="69"/>
        <v>0</v>
      </c>
      <c r="AH98" s="13">
        <f t="shared" si="62"/>
        <v>1</v>
      </c>
      <c r="AI98" s="13">
        <f t="shared" si="63"/>
        <v>0</v>
      </c>
      <c r="AJ98" s="13">
        <f t="shared" si="70"/>
        <v>0</v>
      </c>
      <c r="AK98" s="13">
        <f t="shared" si="71"/>
        <v>1</v>
      </c>
      <c r="AL98" s="13">
        <f t="shared" si="72"/>
        <v>0</v>
      </c>
    </row>
    <row r="99" spans="1:38" ht="20.100000000000001" customHeight="1">
      <c r="A99" s="27">
        <v>95</v>
      </c>
      <c r="B99" s="13">
        <v>5</v>
      </c>
      <c r="C99" s="13" t="s">
        <v>88</v>
      </c>
      <c r="D99" s="13" t="s">
        <v>66</v>
      </c>
      <c r="E99" s="14" t="s">
        <v>177</v>
      </c>
      <c r="F99" s="55">
        <v>0.83333333333333337</v>
      </c>
      <c r="G99" s="13">
        <v>171.58699999999999</v>
      </c>
      <c r="H99" s="13">
        <v>171.358</v>
      </c>
      <c r="I99" s="13">
        <v>2</v>
      </c>
      <c r="J99" s="53">
        <f t="shared" si="99"/>
        <v>171.607</v>
      </c>
      <c r="K99" s="13">
        <f t="shared" si="100"/>
        <v>171.33799999999999</v>
      </c>
      <c r="L99" s="13">
        <f t="shared" si="46"/>
        <v>0.26900000000000002</v>
      </c>
      <c r="M99" s="13">
        <f>ROUNDDOWN(L99*1.5,3)</f>
        <v>0.40300000000000002</v>
      </c>
      <c r="N99" s="53">
        <f>ROUNDDOWN(J99+M99,3)</f>
        <v>172.01</v>
      </c>
      <c r="O99" s="13" t="s">
        <v>43</v>
      </c>
      <c r="P99" s="13">
        <f t="shared" si="64"/>
        <v>40.299999999999997</v>
      </c>
      <c r="R99" s="13">
        <f t="shared" si="65"/>
        <v>11.1</v>
      </c>
      <c r="S99" s="30">
        <f t="shared" si="66"/>
        <v>44733</v>
      </c>
      <c r="T99" s="30" t="str">
        <f t="shared" si="67"/>
        <v/>
      </c>
      <c r="U99" s="32">
        <f t="shared" si="61"/>
        <v>44733</v>
      </c>
      <c r="V99" s="34">
        <f t="shared" si="77"/>
        <v>2227785</v>
      </c>
      <c r="W99" s="13">
        <f t="shared" si="68"/>
        <v>111000</v>
      </c>
      <c r="X99" s="13">
        <f t="shared" si="69"/>
        <v>1</v>
      </c>
      <c r="AH99" s="13">
        <f t="shared" si="62"/>
        <v>1</v>
      </c>
      <c r="AI99" s="13">
        <f t="shared" si="63"/>
        <v>0</v>
      </c>
      <c r="AJ99" s="13">
        <f t="shared" si="70"/>
        <v>1</v>
      </c>
      <c r="AK99" s="13">
        <f t="shared" si="71"/>
        <v>0</v>
      </c>
      <c r="AL99" s="13">
        <f t="shared" si="72"/>
        <v>0</v>
      </c>
    </row>
    <row r="100" spans="1:38" ht="20.100000000000001" customHeight="1">
      <c r="A100" s="27">
        <v>96</v>
      </c>
      <c r="B100" s="13">
        <v>1</v>
      </c>
      <c r="C100" s="13" t="s">
        <v>88</v>
      </c>
      <c r="D100" s="13" t="s">
        <v>66</v>
      </c>
      <c r="E100" s="14" t="s">
        <v>178</v>
      </c>
      <c r="F100" s="55">
        <v>0</v>
      </c>
      <c r="G100" s="13">
        <v>172.90199999999999</v>
      </c>
      <c r="H100" s="13">
        <v>172.67400000000001</v>
      </c>
      <c r="I100" s="13">
        <v>2</v>
      </c>
      <c r="J100" s="53">
        <f t="shared" si="99"/>
        <v>172.922</v>
      </c>
      <c r="K100" s="13">
        <f t="shared" si="100"/>
        <v>172.654</v>
      </c>
      <c r="L100" s="13">
        <f t="shared" si="46"/>
        <v>0.26800000000000002</v>
      </c>
      <c r="M100" s="13">
        <f>ROUNDDOWN(L100*1.5,3)</f>
        <v>0.40200000000000002</v>
      </c>
      <c r="N100" s="53">
        <f>ROUNDDOWN(J100+M100,3)</f>
        <v>173.32400000000001</v>
      </c>
      <c r="O100" s="13" t="s">
        <v>43</v>
      </c>
      <c r="P100" s="13">
        <f t="shared" si="64"/>
        <v>40.200000000000003</v>
      </c>
      <c r="R100" s="13">
        <f t="shared" si="65"/>
        <v>11.1</v>
      </c>
      <c r="S100" s="30">
        <f t="shared" si="66"/>
        <v>44622</v>
      </c>
      <c r="T100" s="30" t="str">
        <f t="shared" si="67"/>
        <v/>
      </c>
      <c r="U100" s="32">
        <f t="shared" si="61"/>
        <v>44622</v>
      </c>
      <c r="V100" s="34">
        <f t="shared" si="77"/>
        <v>2272407</v>
      </c>
      <c r="W100" s="13">
        <f t="shared" si="68"/>
        <v>111000</v>
      </c>
      <c r="X100" s="13">
        <f t="shared" si="69"/>
        <v>1</v>
      </c>
      <c r="AH100" s="13">
        <f t="shared" si="62"/>
        <v>1</v>
      </c>
      <c r="AI100" s="13">
        <f t="shared" si="63"/>
        <v>0</v>
      </c>
      <c r="AJ100" s="13">
        <f t="shared" si="70"/>
        <v>1</v>
      </c>
      <c r="AK100" s="13">
        <f t="shared" si="71"/>
        <v>0</v>
      </c>
      <c r="AL100" s="13">
        <f t="shared" si="72"/>
        <v>0</v>
      </c>
    </row>
    <row r="101" spans="1:38" ht="20.100000000000001" customHeight="1">
      <c r="A101" s="27">
        <v>97</v>
      </c>
      <c r="B101" s="13">
        <v>1</v>
      </c>
      <c r="C101" s="13" t="s">
        <v>88</v>
      </c>
      <c r="D101" s="13" t="s">
        <v>65</v>
      </c>
      <c r="E101" s="14" t="s">
        <v>179</v>
      </c>
      <c r="F101" s="55">
        <v>0</v>
      </c>
      <c r="G101" s="13">
        <v>172.512</v>
      </c>
      <c r="H101" s="13">
        <v>172.72399999999999</v>
      </c>
      <c r="I101" s="13">
        <v>2</v>
      </c>
      <c r="J101" s="13">
        <f t="shared" ref="J101" si="101">ROUNDDOWN(G101-(I101/100),3)</f>
        <v>172.49199999999999</v>
      </c>
      <c r="K101" s="13">
        <f t="shared" ref="K101" si="102">ROUNDDOWN(H101+(I101/100),3)</f>
        <v>172.744</v>
      </c>
      <c r="L101" s="13">
        <f t="shared" si="46"/>
        <v>0.252</v>
      </c>
      <c r="M101" s="13">
        <f>ROUNDDOWN(L101*1.5,3)</f>
        <v>0.378</v>
      </c>
      <c r="N101" s="13">
        <f>ROUNDDOWN(J101-M101,3)</f>
        <v>172.114</v>
      </c>
      <c r="O101" s="13" t="s">
        <v>43</v>
      </c>
      <c r="P101" s="13">
        <f t="shared" si="64"/>
        <v>37.799999999999997</v>
      </c>
      <c r="R101" s="13">
        <f t="shared" si="65"/>
        <v>11.9</v>
      </c>
      <c r="S101" s="30">
        <f t="shared" si="66"/>
        <v>44982</v>
      </c>
      <c r="T101" s="30" t="str">
        <f t="shared" si="67"/>
        <v/>
      </c>
      <c r="U101" s="32">
        <f t="shared" si="61"/>
        <v>44982</v>
      </c>
      <c r="V101" s="34">
        <f t="shared" si="77"/>
        <v>2317389</v>
      </c>
      <c r="W101" s="13">
        <f t="shared" si="68"/>
        <v>119000</v>
      </c>
      <c r="X101" s="13">
        <f t="shared" si="69"/>
        <v>1</v>
      </c>
      <c r="AH101" s="13">
        <f t="shared" si="62"/>
        <v>0</v>
      </c>
      <c r="AI101" s="13">
        <f t="shared" si="63"/>
        <v>1</v>
      </c>
      <c r="AJ101" s="13">
        <f t="shared" si="70"/>
        <v>1</v>
      </c>
      <c r="AK101" s="13">
        <f t="shared" si="71"/>
        <v>0</v>
      </c>
      <c r="AL101" s="13">
        <f t="shared" si="72"/>
        <v>0</v>
      </c>
    </row>
    <row r="102" spans="1:38" ht="20.100000000000001" customHeight="1">
      <c r="A102" s="27">
        <v>98</v>
      </c>
      <c r="B102" s="13">
        <v>1</v>
      </c>
      <c r="C102" s="13" t="s">
        <v>88</v>
      </c>
      <c r="D102" s="13" t="s">
        <v>66</v>
      </c>
      <c r="E102" s="14" t="s">
        <v>180</v>
      </c>
      <c r="F102" s="55">
        <v>0.33333333333333331</v>
      </c>
      <c r="G102" s="13">
        <v>172.51</v>
      </c>
      <c r="H102" s="13">
        <v>172.01499999999999</v>
      </c>
      <c r="I102" s="13">
        <v>2</v>
      </c>
      <c r="J102" s="53">
        <f t="shared" ref="J102:J107" si="103">ROUNDDOWN(G102+(I102/100),3)</f>
        <v>172.53</v>
      </c>
      <c r="K102" s="13">
        <f t="shared" ref="K102:K107" si="104">ROUNDDOWN(H102-(I102/100),3)</f>
        <v>171.995</v>
      </c>
      <c r="L102" s="13">
        <f t="shared" si="46"/>
        <v>0.53400000000000003</v>
      </c>
      <c r="M102" s="13">
        <f>ROUNDDOWN(L102*1.5,3)</f>
        <v>0.80100000000000005</v>
      </c>
      <c r="N102" s="53">
        <f>ROUNDDOWN(J102+M102,3)</f>
        <v>173.33099999999999</v>
      </c>
      <c r="O102" s="13" t="s">
        <v>84</v>
      </c>
      <c r="Q102" s="13">
        <f t="shared" si="78"/>
        <v>53.4</v>
      </c>
      <c r="R102" s="13">
        <f t="shared" si="65"/>
        <v>5.6</v>
      </c>
      <c r="S102" s="30" t="str">
        <f t="shared" si="66"/>
        <v/>
      </c>
      <c r="T102" s="30">
        <f t="shared" si="67"/>
        <v>29904</v>
      </c>
      <c r="U102" s="32">
        <f t="shared" si="61"/>
        <v>-29904</v>
      </c>
      <c r="V102" s="34">
        <f t="shared" si="77"/>
        <v>2287485</v>
      </c>
      <c r="W102" s="13">
        <f t="shared" si="68"/>
        <v>56000</v>
      </c>
      <c r="X102" s="13">
        <f t="shared" si="69"/>
        <v>0</v>
      </c>
      <c r="AH102" s="13">
        <f t="shared" si="62"/>
        <v>1</v>
      </c>
      <c r="AI102" s="13">
        <f t="shared" si="63"/>
        <v>0</v>
      </c>
      <c r="AJ102" s="13">
        <f t="shared" si="70"/>
        <v>0</v>
      </c>
      <c r="AK102" s="13">
        <f t="shared" si="71"/>
        <v>1</v>
      </c>
      <c r="AL102" s="13">
        <f t="shared" si="72"/>
        <v>0</v>
      </c>
    </row>
    <row r="103" spans="1:38" ht="20.100000000000001" customHeight="1">
      <c r="A103" s="27">
        <v>99</v>
      </c>
      <c r="B103" s="13">
        <v>1</v>
      </c>
      <c r="C103" s="13" t="s">
        <v>88</v>
      </c>
      <c r="D103" s="13" t="s">
        <v>66</v>
      </c>
      <c r="E103" s="14" t="s">
        <v>181</v>
      </c>
      <c r="F103" s="55">
        <v>0.66666666666666663</v>
      </c>
      <c r="G103" s="13">
        <v>172.012</v>
      </c>
      <c r="H103" s="13">
        <v>171.60400000000001</v>
      </c>
      <c r="I103" s="13">
        <v>2</v>
      </c>
      <c r="J103" s="53">
        <f t="shared" si="103"/>
        <v>172.03200000000001</v>
      </c>
      <c r="K103" s="13">
        <f t="shared" si="104"/>
        <v>171.584</v>
      </c>
      <c r="L103" s="13">
        <f t="shared" si="46"/>
        <v>0.44800000000000001</v>
      </c>
      <c r="M103" s="13">
        <f>ROUNDDOWN(L103*1.5,3)</f>
        <v>0.67200000000000004</v>
      </c>
      <c r="N103" s="53">
        <f>ROUNDDOWN(J103+M103,3)</f>
        <v>172.70400000000001</v>
      </c>
      <c r="O103" s="13" t="s">
        <v>43</v>
      </c>
      <c r="P103" s="13">
        <f t="shared" si="64"/>
        <v>67.2</v>
      </c>
      <c r="R103" s="13">
        <f t="shared" si="65"/>
        <v>6.6</v>
      </c>
      <c r="S103" s="30">
        <f t="shared" si="66"/>
        <v>44352</v>
      </c>
      <c r="T103" s="30" t="str">
        <f t="shared" si="67"/>
        <v/>
      </c>
      <c r="U103" s="32">
        <f t="shared" si="61"/>
        <v>44352</v>
      </c>
      <c r="V103" s="34">
        <f t="shared" si="77"/>
        <v>2331837</v>
      </c>
      <c r="W103" s="13">
        <f t="shared" si="68"/>
        <v>66000</v>
      </c>
      <c r="X103" s="13">
        <f t="shared" si="69"/>
        <v>1</v>
      </c>
      <c r="AH103" s="13">
        <f t="shared" si="62"/>
        <v>1</v>
      </c>
      <c r="AI103" s="13">
        <f t="shared" si="63"/>
        <v>0</v>
      </c>
      <c r="AJ103" s="13">
        <f t="shared" si="70"/>
        <v>1</v>
      </c>
      <c r="AK103" s="13">
        <f t="shared" si="71"/>
        <v>0</v>
      </c>
      <c r="AL103" s="13">
        <f t="shared" si="72"/>
        <v>0</v>
      </c>
    </row>
    <row r="104" spans="1:38" ht="20.100000000000001" customHeight="1">
      <c r="A104" s="26">
        <v>100</v>
      </c>
      <c r="B104" s="18">
        <v>1</v>
      </c>
      <c r="C104" s="13" t="s">
        <v>88</v>
      </c>
      <c r="D104" s="18" t="s">
        <v>66</v>
      </c>
      <c r="E104" s="17" t="s">
        <v>182</v>
      </c>
      <c r="F104" s="55">
        <v>0.83333333333333337</v>
      </c>
      <c r="G104" s="18">
        <v>170.49100000000001</v>
      </c>
      <c r="H104" s="18">
        <v>169.71199999999999</v>
      </c>
      <c r="I104" s="13">
        <v>2</v>
      </c>
      <c r="J104" s="53">
        <f t="shared" si="103"/>
        <v>170.511</v>
      </c>
      <c r="K104" s="13">
        <f t="shared" si="104"/>
        <v>169.69200000000001</v>
      </c>
      <c r="L104" s="13">
        <f t="shared" si="46"/>
        <v>0.81799999999999995</v>
      </c>
      <c r="M104" s="13">
        <f>ROUNDDOWN(L104*1.5,3)</f>
        <v>1.2270000000000001</v>
      </c>
      <c r="N104" s="53">
        <f>ROUNDDOWN(J104+M104,3)</f>
        <v>171.738</v>
      </c>
      <c r="O104" s="13" t="s">
        <v>43</v>
      </c>
      <c r="P104" s="13">
        <f t="shared" si="64"/>
        <v>122.7</v>
      </c>
      <c r="R104" s="18">
        <f t="shared" si="65"/>
        <v>3.6</v>
      </c>
      <c r="S104" s="30">
        <f t="shared" si="66"/>
        <v>44172</v>
      </c>
      <c r="T104" s="30" t="str">
        <f t="shared" si="67"/>
        <v/>
      </c>
      <c r="U104" s="32">
        <f t="shared" si="61"/>
        <v>44172</v>
      </c>
      <c r="V104" s="38">
        <f t="shared" si="77"/>
        <v>2376009</v>
      </c>
      <c r="W104" s="13">
        <f t="shared" si="68"/>
        <v>36000</v>
      </c>
      <c r="X104" s="13">
        <f t="shared" si="69"/>
        <v>1</v>
      </c>
      <c r="AH104" s="13">
        <f t="shared" si="62"/>
        <v>1</v>
      </c>
      <c r="AI104" s="13">
        <f t="shared" si="63"/>
        <v>0</v>
      </c>
      <c r="AJ104" s="13">
        <f t="shared" si="70"/>
        <v>1</v>
      </c>
      <c r="AK104" s="13">
        <f t="shared" si="71"/>
        <v>0</v>
      </c>
      <c r="AL104" s="13">
        <f t="shared" si="72"/>
        <v>0</v>
      </c>
    </row>
    <row r="105" spans="1:38" ht="20.100000000000001" customHeight="1">
      <c r="A105" s="13">
        <v>101</v>
      </c>
      <c r="B105" s="13">
        <v>1</v>
      </c>
      <c r="C105" s="13" t="s">
        <v>89</v>
      </c>
      <c r="D105" s="13" t="s">
        <v>66</v>
      </c>
      <c r="E105" s="46" t="s">
        <v>182</v>
      </c>
      <c r="F105" s="55">
        <v>0.33333333333333331</v>
      </c>
      <c r="G105" s="13">
        <v>170.375</v>
      </c>
      <c r="H105" s="13">
        <v>169.404</v>
      </c>
      <c r="I105" s="13">
        <v>2</v>
      </c>
      <c r="J105" s="53">
        <f t="shared" si="103"/>
        <v>170.39500000000001</v>
      </c>
      <c r="K105" s="13">
        <f t="shared" si="104"/>
        <v>169.38399999999999</v>
      </c>
      <c r="L105" s="13">
        <f t="shared" si="46"/>
        <v>1.0109999999999999</v>
      </c>
      <c r="M105" s="13">
        <f>ROUNDDOWN(L105*1.5,3)</f>
        <v>1.516</v>
      </c>
      <c r="N105" s="53">
        <f>ROUNDDOWN(J105+M105,3)</f>
        <v>171.911</v>
      </c>
      <c r="O105" s="13" t="s">
        <v>84</v>
      </c>
      <c r="Q105" s="13">
        <f t="shared" si="78"/>
        <v>101.1</v>
      </c>
      <c r="R105" s="18">
        <f t="shared" si="65"/>
        <v>2.9</v>
      </c>
      <c r="S105" s="30" t="str">
        <f t="shared" si="66"/>
        <v/>
      </c>
      <c r="T105" s="30">
        <f t="shared" si="67"/>
        <v>29319</v>
      </c>
      <c r="U105" s="32">
        <f t="shared" si="61"/>
        <v>-29319</v>
      </c>
      <c r="V105" s="38">
        <f>V104+U105</f>
        <v>2346690</v>
      </c>
      <c r="W105" s="13">
        <f t="shared" si="68"/>
        <v>29000</v>
      </c>
      <c r="X105" s="13">
        <f t="shared" si="69"/>
        <v>0</v>
      </c>
      <c r="AH105" s="13">
        <f>IF(D105="B",1,0)</f>
        <v>1</v>
      </c>
      <c r="AI105" s="13">
        <f>IF(D105="S",1,0)</f>
        <v>0</v>
      </c>
      <c r="AJ105" s="13">
        <f>IF(O105="○",1,0)</f>
        <v>0</v>
      </c>
      <c r="AK105" s="13">
        <f>IF(O105="X",1,0)</f>
        <v>1</v>
      </c>
      <c r="AL105" s="13">
        <f>IF(O105="C",1,0)</f>
        <v>0</v>
      </c>
    </row>
    <row r="106" spans="1:38" ht="20.100000000000001" customHeight="1">
      <c r="A106" s="26">
        <v>102</v>
      </c>
      <c r="B106" s="13">
        <v>1</v>
      </c>
      <c r="C106" s="13" t="s">
        <v>88</v>
      </c>
      <c r="D106" s="13" t="s">
        <v>66</v>
      </c>
      <c r="E106" s="13" t="s">
        <v>183</v>
      </c>
      <c r="F106" s="55">
        <v>0.5</v>
      </c>
      <c r="G106" s="13">
        <v>170.38900000000001</v>
      </c>
      <c r="H106" s="13">
        <v>169.94800000000001</v>
      </c>
      <c r="I106" s="13">
        <v>2</v>
      </c>
      <c r="J106" s="53">
        <f t="shared" si="103"/>
        <v>170.40899999999999</v>
      </c>
      <c r="K106" s="13">
        <f t="shared" si="104"/>
        <v>169.928</v>
      </c>
      <c r="L106" s="13">
        <f t="shared" si="46"/>
        <v>0.48</v>
      </c>
      <c r="M106" s="13">
        <f>ROUNDDOWN(L106*1.5,3)</f>
        <v>0.72</v>
      </c>
      <c r="N106" s="53">
        <f>ROUNDDOWN(J106+M106,3)</f>
        <v>171.12899999999999</v>
      </c>
      <c r="O106" s="13" t="s">
        <v>84</v>
      </c>
      <c r="Q106" s="13">
        <f t="shared" si="78"/>
        <v>48</v>
      </c>
      <c r="R106" s="18">
        <f t="shared" si="65"/>
        <v>6.2</v>
      </c>
      <c r="S106" s="30" t="str">
        <f t="shared" si="66"/>
        <v/>
      </c>
      <c r="T106" s="30">
        <f t="shared" si="67"/>
        <v>29760</v>
      </c>
      <c r="U106" s="32">
        <f t="shared" si="61"/>
        <v>-29760</v>
      </c>
      <c r="V106" s="38">
        <f>V105+U106</f>
        <v>2316930</v>
      </c>
      <c r="W106" s="13">
        <f t="shared" si="68"/>
        <v>62000</v>
      </c>
      <c r="X106" s="13">
        <f t="shared" si="69"/>
        <v>0</v>
      </c>
      <c r="AH106" s="13">
        <f>IF(D106="B",1,0)</f>
        <v>1</v>
      </c>
      <c r="AI106" s="13">
        <f>IF(D106="S",1,0)</f>
        <v>0</v>
      </c>
      <c r="AJ106" s="13">
        <f>IF(O106="○",1,0)</f>
        <v>0</v>
      </c>
      <c r="AK106" s="13">
        <f>IF(O106="X",1,0)</f>
        <v>1</v>
      </c>
      <c r="AL106" s="13">
        <f>IF(O106="C",1,0)</f>
        <v>0</v>
      </c>
    </row>
    <row r="107" spans="1:38" ht="20.100000000000001" customHeight="1">
      <c r="A107" s="13">
        <v>103</v>
      </c>
      <c r="B107" s="13">
        <v>1</v>
      </c>
      <c r="C107" s="13" t="s">
        <v>88</v>
      </c>
      <c r="D107" s="13" t="s">
        <v>66</v>
      </c>
      <c r="E107" s="13" t="s">
        <v>184</v>
      </c>
      <c r="F107" s="55">
        <v>0.83333333333333337</v>
      </c>
      <c r="G107" s="13">
        <v>185.07</v>
      </c>
      <c r="H107" s="13">
        <v>184.358</v>
      </c>
      <c r="I107" s="13">
        <v>2</v>
      </c>
      <c r="J107" s="53">
        <f t="shared" si="103"/>
        <v>185.09</v>
      </c>
      <c r="K107" s="13">
        <f t="shared" si="104"/>
        <v>184.33799999999999</v>
      </c>
      <c r="L107" s="13">
        <f t="shared" si="46"/>
        <v>0.752</v>
      </c>
      <c r="M107" s="13">
        <f>ROUNDDOWN(L107*1.5,3)</f>
        <v>1.1279999999999999</v>
      </c>
      <c r="N107" s="53">
        <f>ROUNDDOWN(J107+M107,3)</f>
        <v>186.21799999999999</v>
      </c>
      <c r="O107" s="13" t="s">
        <v>84</v>
      </c>
      <c r="Q107" s="13">
        <f t="shared" si="78"/>
        <v>75.2</v>
      </c>
      <c r="R107" s="18">
        <f t="shared" si="65"/>
        <v>3.9</v>
      </c>
      <c r="S107" s="30" t="str">
        <f t="shared" si="66"/>
        <v/>
      </c>
      <c r="T107" s="30">
        <f t="shared" si="67"/>
        <v>29328</v>
      </c>
      <c r="U107" s="32">
        <f t="shared" si="61"/>
        <v>-29328</v>
      </c>
      <c r="V107" s="38">
        <f t="shared" ref="V107" si="105">V106+U107</f>
        <v>2287602</v>
      </c>
      <c r="W107" s="13">
        <f t="shared" si="68"/>
        <v>39000</v>
      </c>
      <c r="X107" s="13">
        <f t="shared" si="69"/>
        <v>0</v>
      </c>
      <c r="AH107" s="13">
        <f>IF(D107="B",1,0)</f>
        <v>1</v>
      </c>
      <c r="AI107" s="13">
        <f>IF(D107="S",1,0)</f>
        <v>0</v>
      </c>
      <c r="AJ107" s="13">
        <f>IF(O107="○",1,0)</f>
        <v>0</v>
      </c>
      <c r="AK107" s="13">
        <f>IF(O107="X",1,0)</f>
        <v>1</v>
      </c>
      <c r="AL107" s="13">
        <f>IF(O107="C",1,0)</f>
        <v>0</v>
      </c>
    </row>
    <row r="108" spans="1:38" ht="20.100000000000001" customHeight="1">
      <c r="E108" s="55"/>
      <c r="F108" s="13"/>
      <c r="S108" s="30"/>
      <c r="T108" s="30"/>
      <c r="V108" s="34"/>
    </row>
    <row r="109" spans="1:38" ht="20.100000000000001" customHeight="1">
      <c r="E109" s="55"/>
      <c r="F109" s="13"/>
      <c r="S109" s="30"/>
      <c r="T109" s="30"/>
      <c r="V109" s="34"/>
    </row>
    <row r="110" spans="1:38" ht="20.100000000000001" customHeight="1">
      <c r="E110" s="55"/>
      <c r="F110" s="13"/>
      <c r="S110" s="30"/>
      <c r="T110" s="30"/>
      <c r="V110" s="34"/>
    </row>
    <row r="111" spans="1:38" ht="20.100000000000001" customHeight="1">
      <c r="E111" s="55"/>
      <c r="F111" s="13"/>
      <c r="S111" s="30"/>
      <c r="T111" s="30"/>
      <c r="V111" s="34"/>
      <c r="AH111" s="13">
        <f>SUM(AH5:AH110)</f>
        <v>67</v>
      </c>
      <c r="AI111" s="13">
        <f>SUM(AI5:AI110)</f>
        <v>36</v>
      </c>
      <c r="AJ111" s="13">
        <f>SUM(AJ5:AJ110)</f>
        <v>55</v>
      </c>
      <c r="AK111" s="13">
        <f>SUM(AK5:AK110)</f>
        <v>39</v>
      </c>
      <c r="AL111" s="13">
        <f>SUM(AL5:AL110)</f>
        <v>9</v>
      </c>
    </row>
    <row r="112" spans="1:38" ht="20.100000000000001" customHeight="1">
      <c r="E112" s="55"/>
      <c r="F112" s="13"/>
      <c r="R112" s="28"/>
      <c r="U112" s="30"/>
      <c r="V112" s="28"/>
      <c r="W112" s="28"/>
    </row>
    <row r="113" spans="5:21" ht="20.100000000000001" customHeight="1">
      <c r="E113" s="55"/>
      <c r="F113" s="13"/>
      <c r="P113" s="13">
        <f>MAX(P5:P107)</f>
        <v>258.39999999999998</v>
      </c>
      <c r="S113" s="30">
        <f>SUM(S5:S111)</f>
        <v>2441383</v>
      </c>
      <c r="T113" s="30">
        <f>SUM(T5:T111)</f>
        <v>1153781</v>
      </c>
      <c r="U113" s="30">
        <f>SUM(U5:U111)</f>
        <v>1287602</v>
      </c>
    </row>
    <row r="114" spans="5:21" ht="20.100000000000001" customHeight="1">
      <c r="E114" s="55"/>
      <c r="F114" s="13"/>
      <c r="T114" s="34">
        <f>S113-T113</f>
        <v>1287602</v>
      </c>
    </row>
    <row r="115" spans="5:21" ht="20.100000000000001" customHeight="1">
      <c r="E115" s="55"/>
      <c r="F115" s="13"/>
    </row>
    <row r="116" spans="5:21" ht="20.100000000000001" customHeight="1">
      <c r="E116" s="55"/>
      <c r="F116" s="13"/>
      <c r="S116" s="34"/>
      <c r="T116" s="34"/>
      <c r="U116" s="34"/>
    </row>
    <row r="117" spans="5:21" ht="20.100000000000001" customHeight="1">
      <c r="E117" s="55"/>
      <c r="F117" s="13"/>
    </row>
    <row r="118" spans="5:21" ht="20.100000000000001" customHeight="1">
      <c r="E118" s="55"/>
      <c r="F118" s="13"/>
    </row>
    <row r="119" spans="5:21" ht="20.100000000000001" customHeight="1">
      <c r="E119" s="55"/>
      <c r="F119" s="13"/>
    </row>
    <row r="120" spans="5:21" ht="20.100000000000001" customHeight="1">
      <c r="E120" s="55"/>
      <c r="F120" s="13"/>
    </row>
    <row r="121" spans="5:21" ht="20.100000000000001" customHeight="1">
      <c r="E121" s="55"/>
      <c r="F121" s="13"/>
    </row>
    <row r="122" spans="5:21" ht="20.100000000000001" customHeight="1">
      <c r="E122" s="55"/>
      <c r="F122" s="13"/>
    </row>
    <row r="123" spans="5:21" ht="20.100000000000001" customHeight="1">
      <c r="E123" s="55"/>
      <c r="F123" s="13"/>
    </row>
    <row r="124" spans="5:21" ht="20.100000000000001" customHeight="1">
      <c r="E124" s="55"/>
      <c r="F124" s="13"/>
    </row>
    <row r="125" spans="5:21" ht="20.100000000000001" customHeight="1">
      <c r="E125" s="55"/>
      <c r="F125" s="13"/>
    </row>
    <row r="126" spans="5:21" ht="20.100000000000001" customHeight="1">
      <c r="E126" s="55"/>
      <c r="F126" s="13"/>
    </row>
    <row r="127" spans="5:21" ht="20.100000000000001" customHeight="1">
      <c r="E127" s="55"/>
      <c r="F127" s="13"/>
    </row>
    <row r="128" spans="5:21" ht="20.100000000000001" customHeight="1">
      <c r="E128" s="55"/>
      <c r="F128" s="13"/>
    </row>
    <row r="129" spans="5:6" ht="20.100000000000001" customHeight="1">
      <c r="E129" s="55"/>
      <c r="F129" s="13"/>
    </row>
    <row r="130" spans="5:6" ht="20.100000000000001" customHeight="1">
      <c r="E130" s="55"/>
      <c r="F130" s="13"/>
    </row>
    <row r="131" spans="5:6" ht="20.100000000000001" customHeight="1">
      <c r="E131" s="55"/>
      <c r="F131" s="13"/>
    </row>
    <row r="132" spans="5:6" ht="20.100000000000001" customHeight="1">
      <c r="E132" s="55"/>
      <c r="F132" s="13"/>
    </row>
    <row r="133" spans="5:6" ht="20.100000000000001" customHeight="1">
      <c r="E133" s="55"/>
      <c r="F133" s="13"/>
    </row>
    <row r="134" spans="5:6" ht="20.100000000000001" customHeight="1">
      <c r="E134" s="55"/>
      <c r="F134" s="13"/>
    </row>
    <row r="135" spans="5:6" ht="20.100000000000001" customHeight="1">
      <c r="E135" s="55"/>
      <c r="F135" s="13"/>
    </row>
    <row r="136" spans="5:6" ht="20.100000000000001" customHeight="1">
      <c r="E136" s="55"/>
      <c r="F136" s="13"/>
    </row>
    <row r="137" spans="5:6" ht="20.100000000000001" customHeight="1">
      <c r="E137" s="55"/>
      <c r="F137" s="13"/>
    </row>
    <row r="138" spans="5:6" ht="20.100000000000001" customHeight="1">
      <c r="E138" s="55"/>
      <c r="F138" s="13"/>
    </row>
    <row r="139" spans="5:6" ht="20.100000000000001" customHeight="1">
      <c r="E139" s="55"/>
      <c r="F139" s="13"/>
    </row>
    <row r="140" spans="5:6" ht="20.100000000000001" customHeight="1">
      <c r="E140" s="55"/>
      <c r="F140" s="13"/>
    </row>
    <row r="141" spans="5:6" ht="20.100000000000001" customHeight="1">
      <c r="E141" s="55"/>
      <c r="F141" s="13"/>
    </row>
    <row r="142" spans="5:6" ht="20.100000000000001" customHeight="1">
      <c r="E142" s="55"/>
      <c r="F142" s="13"/>
    </row>
    <row r="143" spans="5:6" ht="20.100000000000001" customHeight="1">
      <c r="E143" s="55"/>
      <c r="F143" s="13"/>
    </row>
    <row r="144" spans="5:6" ht="20.100000000000001" customHeight="1">
      <c r="E144" s="55"/>
      <c r="F144" s="13"/>
    </row>
    <row r="145" spans="5:14" ht="20.100000000000001" customHeight="1">
      <c r="E145" s="55"/>
      <c r="F145" s="13"/>
    </row>
    <row r="146" spans="5:14" ht="20.100000000000001" customHeight="1">
      <c r="E146" s="55"/>
      <c r="F146" s="13"/>
    </row>
    <row r="147" spans="5:14" ht="20.100000000000001" customHeight="1">
      <c r="E147" s="55"/>
      <c r="F147" s="13"/>
    </row>
    <row r="148" spans="5:14" ht="20.100000000000001" customHeight="1">
      <c r="E148" s="55"/>
      <c r="F148" s="13"/>
    </row>
    <row r="149" spans="5:14" ht="20.100000000000001" customHeight="1">
      <c r="E149" s="55"/>
      <c r="F149" s="13"/>
    </row>
    <row r="150" spans="5:14" ht="20.100000000000001" customHeight="1">
      <c r="E150" s="55"/>
      <c r="F150" s="13"/>
    </row>
    <row r="151" spans="5:14" ht="20.100000000000001" customHeight="1">
      <c r="E151" s="55"/>
      <c r="F151" s="13"/>
    </row>
    <row r="152" spans="5:14" ht="20.100000000000001" customHeight="1">
      <c r="E152" s="55"/>
      <c r="F152" s="13"/>
    </row>
    <row r="153" spans="5:14" ht="20.100000000000001" customHeight="1">
      <c r="E153" s="55"/>
      <c r="F153" s="13"/>
    </row>
    <row r="154" spans="5:14" ht="20.100000000000001" customHeight="1">
      <c r="J154" s="53"/>
      <c r="N154" s="53"/>
    </row>
    <row r="207" spans="24:24" ht="20.100000000000001" customHeight="1">
      <c r="X207" s="13">
        <f>IF(P185&gt;1,1,0)</f>
        <v>0</v>
      </c>
    </row>
    <row r="208" spans="24:24" ht="20.100000000000001" customHeight="1">
      <c r="X208" s="13">
        <f>IF(P186&gt;1,1,0)</f>
        <v>0</v>
      </c>
    </row>
  </sheetData>
  <mergeCells count="2">
    <mergeCell ref="AC15:AD15"/>
    <mergeCell ref="B3:B4"/>
  </mergeCells>
  <phoneticPr fontId="4"/>
  <printOptions horizontalCentered="1"/>
  <pageMargins left="0" right="0" top="0.23622047244094491" bottom="0.74803149606299213" header="0.39370078740157483" footer="0.31496062992125984"/>
  <pageSetup paperSize="9" scale="60" firstPageNumber="42949631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8"/>
  <sheetViews>
    <sheetView topLeftCell="O1" zoomScale="85" zoomScaleNormal="85" zoomScaleSheetLayoutView="100" workbookViewId="0">
      <selection activeCell="AF14" sqref="AF14"/>
    </sheetView>
  </sheetViews>
  <sheetFormatPr defaultColWidth="10" defaultRowHeight="20.100000000000001" customHeight="1"/>
  <cols>
    <col min="1" max="1" width="5.125" style="13" bestFit="1" customWidth="1"/>
    <col min="2" max="2" width="6.375" style="13" customWidth="1"/>
    <col min="3" max="3" width="7.5" style="13" customWidth="1"/>
    <col min="4" max="4" width="6" style="13" customWidth="1"/>
    <col min="5" max="5" width="15.875" style="13" customWidth="1"/>
    <col min="6" max="6" width="7" style="55" customWidth="1"/>
    <col min="7" max="7" width="13.25" style="13" customWidth="1"/>
    <col min="8" max="8" width="11.375" style="13" customWidth="1"/>
    <col min="9" max="9" width="6.875" style="13" customWidth="1"/>
    <col min="10" max="11" width="13.25" style="13" customWidth="1"/>
    <col min="12" max="12" width="10.125" style="13" customWidth="1"/>
    <col min="13" max="13" width="10.125" style="13" bestFit="1" customWidth="1"/>
    <col min="14" max="14" width="13.375" style="13" bestFit="1" customWidth="1"/>
    <col min="15" max="15" width="6.25" style="13" customWidth="1"/>
    <col min="16" max="16" width="10.25" style="13" customWidth="1"/>
    <col min="17" max="18" width="8.625" style="13" customWidth="1"/>
    <col min="19" max="19" width="14.5" style="13" customWidth="1"/>
    <col min="20" max="20" width="14.125" style="13" bestFit="1" customWidth="1"/>
    <col min="21" max="21" width="16.875" style="32" customWidth="1"/>
    <col min="22" max="22" width="14.125" style="13" customWidth="1"/>
    <col min="23" max="23" width="10.25" style="13" customWidth="1"/>
    <col min="24" max="26" width="10.125" style="13" customWidth="1"/>
    <col min="27" max="27" width="14.25" style="13" customWidth="1"/>
    <col min="28" max="28" width="10" style="13" customWidth="1"/>
    <col min="29" max="29" width="18.5" style="13" customWidth="1"/>
    <col min="30" max="30" width="21.75" style="13" customWidth="1"/>
    <col min="31" max="32" width="21.625" style="13" customWidth="1"/>
    <col min="33" max="33" width="11.875" style="13" customWidth="1"/>
    <col min="34" max="35" width="4.125" style="13" bestFit="1" customWidth="1"/>
    <col min="36" max="16384" width="10" style="13"/>
  </cols>
  <sheetData>
    <row r="1" spans="1:38" ht="20.100000000000001" customHeight="1">
      <c r="E1" s="20" t="s">
        <v>3</v>
      </c>
      <c r="F1" s="54"/>
      <c r="G1" s="13" t="s">
        <v>75</v>
      </c>
      <c r="T1" s="39" t="s">
        <v>68</v>
      </c>
      <c r="U1" s="51">
        <v>1</v>
      </c>
      <c r="W1" s="13" t="s">
        <v>67</v>
      </c>
    </row>
    <row r="2" spans="1:38" ht="20.100000000000001" customHeight="1">
      <c r="E2" s="13" t="s">
        <v>71</v>
      </c>
      <c r="G2" s="13" t="s">
        <v>87</v>
      </c>
      <c r="R2" s="13" t="s">
        <v>70</v>
      </c>
      <c r="T2" s="39" t="s">
        <v>48</v>
      </c>
      <c r="U2" s="50">
        <v>1000000</v>
      </c>
      <c r="W2" s="13" t="s">
        <v>49</v>
      </c>
    </row>
    <row r="3" spans="1:38" ht="20.100000000000001" customHeight="1">
      <c r="A3" s="25"/>
      <c r="B3" s="60" t="s">
        <v>83</v>
      </c>
      <c r="C3" s="15"/>
      <c r="D3" s="15"/>
      <c r="E3" s="15"/>
      <c r="F3" s="56" t="s">
        <v>64</v>
      </c>
      <c r="G3" s="15" t="s">
        <v>27</v>
      </c>
      <c r="H3" s="15" t="s">
        <v>28</v>
      </c>
      <c r="I3" s="15" t="s">
        <v>33</v>
      </c>
      <c r="J3" s="21" t="s">
        <v>34</v>
      </c>
      <c r="K3" s="21" t="s">
        <v>34</v>
      </c>
      <c r="L3" s="15" t="s">
        <v>31</v>
      </c>
      <c r="M3" s="15" t="s">
        <v>30</v>
      </c>
      <c r="N3" s="15"/>
      <c r="O3" s="16"/>
      <c r="P3" s="15"/>
      <c r="Q3" s="15"/>
      <c r="R3" s="15" t="s">
        <v>69</v>
      </c>
      <c r="S3" s="15" t="s">
        <v>50</v>
      </c>
      <c r="T3" s="36"/>
      <c r="U3" s="37"/>
      <c r="V3" s="36"/>
      <c r="W3" s="15" t="s">
        <v>50</v>
      </c>
      <c r="X3" s="16" t="s">
        <v>57</v>
      </c>
    </row>
    <row r="4" spans="1:38" ht="20.100000000000001" customHeight="1">
      <c r="A4" s="26" t="s">
        <v>32</v>
      </c>
      <c r="B4" s="61"/>
      <c r="C4" s="18" t="s">
        <v>76</v>
      </c>
      <c r="D4" s="22" t="s">
        <v>4</v>
      </c>
      <c r="E4" s="22" t="s">
        <v>5</v>
      </c>
      <c r="F4" s="57" t="s">
        <v>60</v>
      </c>
      <c r="G4" s="18" t="s">
        <v>23</v>
      </c>
      <c r="H4" s="18" t="s">
        <v>24</v>
      </c>
      <c r="I4" s="49" t="s">
        <v>25</v>
      </c>
      <c r="J4" s="18" t="s">
        <v>23</v>
      </c>
      <c r="K4" s="18" t="s">
        <v>24</v>
      </c>
      <c r="L4" s="18" t="s">
        <v>30</v>
      </c>
      <c r="M4" s="18" t="s">
        <v>42</v>
      </c>
      <c r="N4" s="18" t="s">
        <v>29</v>
      </c>
      <c r="O4" s="19" t="s">
        <v>35</v>
      </c>
      <c r="P4" s="29" t="s">
        <v>6</v>
      </c>
      <c r="Q4" s="29" t="s">
        <v>7</v>
      </c>
      <c r="R4" s="29" t="s">
        <v>51</v>
      </c>
      <c r="S4" s="29" t="s">
        <v>53</v>
      </c>
      <c r="T4" s="29" t="s">
        <v>54</v>
      </c>
      <c r="U4" s="33" t="s">
        <v>52</v>
      </c>
      <c r="V4" s="29" t="s">
        <v>55</v>
      </c>
      <c r="W4" s="35">
        <v>0.03</v>
      </c>
      <c r="X4" s="31" t="s">
        <v>56</v>
      </c>
      <c r="Y4" s="31"/>
      <c r="Z4" s="31"/>
      <c r="AA4" s="31"/>
      <c r="AH4" s="13" t="s">
        <v>26</v>
      </c>
      <c r="AI4" s="13" t="s">
        <v>44</v>
      </c>
      <c r="AJ4" s="13" t="s">
        <v>43</v>
      </c>
      <c r="AK4" s="13" t="s">
        <v>62</v>
      </c>
      <c r="AL4" s="13" t="s">
        <v>63</v>
      </c>
    </row>
    <row r="5" spans="1:38" ht="20.100000000000001" customHeight="1">
      <c r="A5" s="27">
        <v>1</v>
      </c>
      <c r="B5" s="13">
        <v>2</v>
      </c>
      <c r="C5" s="13" t="s">
        <v>88</v>
      </c>
      <c r="D5" s="13" t="s">
        <v>65</v>
      </c>
      <c r="E5" s="14" t="s">
        <v>90</v>
      </c>
      <c r="F5" s="55">
        <v>0.16666666666666666</v>
      </c>
      <c r="G5" s="13">
        <v>194.482</v>
      </c>
      <c r="H5" s="13">
        <v>195.02</v>
      </c>
      <c r="I5" s="13">
        <v>2</v>
      </c>
      <c r="J5" s="13">
        <f>ROUNDDOWN(G5-(I5/100),3)</f>
        <v>194.46199999999999</v>
      </c>
      <c r="K5" s="13">
        <f>ROUNDDOWN(H5+(I5/100),3)</f>
        <v>195.04</v>
      </c>
      <c r="L5" s="13">
        <f>ABS(ROUNDDOWN(J5-K5,3))</f>
        <v>0.57799999999999996</v>
      </c>
      <c r="M5" s="13">
        <f>ROUNDDOWN(L5*2,3)</f>
        <v>1.1559999999999999</v>
      </c>
      <c r="N5" s="13">
        <f>ROUNDDOWN(J5-M5,3)</f>
        <v>193.30600000000001</v>
      </c>
      <c r="O5" s="13" t="s">
        <v>84</v>
      </c>
      <c r="Q5" s="13">
        <f t="shared" ref="Q5" si="0">ROUNDDOWN(L5*100,3)</f>
        <v>57.8</v>
      </c>
      <c r="R5" s="13">
        <f>ROUNDDOWN(W5/10000,1)</f>
        <v>5.0999999999999996</v>
      </c>
      <c r="S5" s="30" t="str">
        <f>IF(O5="○",ROUNDDOWN(M5*W5*$U$1,0),"")</f>
        <v/>
      </c>
      <c r="T5" s="30">
        <f>IF(O5="X",ROUNDDOWN(L5*W5*$U$1,0),"")</f>
        <v>29478</v>
      </c>
      <c r="U5" s="32">
        <f t="shared" ref="U5:U68" si="1">IF(X5=1,S5,T5*-1)</f>
        <v>-29478</v>
      </c>
      <c r="V5" s="34">
        <f>U2+U5</f>
        <v>970522</v>
      </c>
      <c r="W5" s="13">
        <f>ROUNDDOWN(((($U$2*$W$4)/(L5*10000))*10000)/$U$1,-3)</f>
        <v>51000</v>
      </c>
      <c r="X5" s="13">
        <f>IF(P5&gt;1,1,0)</f>
        <v>0</v>
      </c>
      <c r="AH5" s="13">
        <f t="shared" ref="AH5:AH68" si="2">IF(D5="B",1,0)</f>
        <v>0</v>
      </c>
      <c r="AI5" s="13">
        <f t="shared" ref="AI5:AI68" si="3">IF(D5="S",1,0)</f>
        <v>1</v>
      </c>
      <c r="AJ5" s="13">
        <f>IF(O5="○",1,0)</f>
        <v>0</v>
      </c>
      <c r="AK5" s="13">
        <f>IF(O5="X",1,0)</f>
        <v>1</v>
      </c>
      <c r="AL5" s="13">
        <f>IF(O5="C",1,0)</f>
        <v>0</v>
      </c>
    </row>
    <row r="6" spans="1:38" ht="20.100000000000001" customHeight="1">
      <c r="A6" s="27">
        <v>2</v>
      </c>
      <c r="B6" s="13">
        <v>1</v>
      </c>
      <c r="C6" s="13" t="s">
        <v>88</v>
      </c>
      <c r="D6" s="13" t="s">
        <v>66</v>
      </c>
      <c r="E6" s="14" t="s">
        <v>91</v>
      </c>
      <c r="F6" s="55">
        <v>0</v>
      </c>
      <c r="G6" s="13">
        <v>194.92699999999999</v>
      </c>
      <c r="H6" s="13">
        <v>194.62</v>
      </c>
      <c r="I6" s="13">
        <v>2</v>
      </c>
      <c r="J6" s="53">
        <f t="shared" ref="J6" si="4">ROUNDDOWN(G6+(I6/100),3)</f>
        <v>194.947</v>
      </c>
      <c r="K6" s="13">
        <f t="shared" ref="K6" si="5">ROUNDDOWN(H6-(I6/100),3)</f>
        <v>194.6</v>
      </c>
      <c r="L6" s="13">
        <f t="shared" ref="L6:L7" si="6">ABS(ROUNDDOWN(J6-K6,3))</f>
        <v>0.34699999999999998</v>
      </c>
      <c r="M6" s="13">
        <f>ROUNDDOWN(L6*2,3)</f>
        <v>0.69399999999999995</v>
      </c>
      <c r="N6" s="53">
        <f>ROUNDDOWN(J6+M6,3)</f>
        <v>195.64099999999999</v>
      </c>
      <c r="O6" s="13" t="s">
        <v>84</v>
      </c>
      <c r="Q6" s="13">
        <f t="shared" ref="Q6:Q69" si="7">ROUNDDOWN(L6*100,3)</f>
        <v>34.700000000000003</v>
      </c>
      <c r="R6" s="13">
        <f t="shared" ref="R6:R69" si="8">ROUNDDOWN(W6/10000,1)</f>
        <v>8.6</v>
      </c>
      <c r="S6" s="30" t="str">
        <f t="shared" ref="S6:S69" si="9">IF(O6="○",ROUNDDOWN(M6*W6*$U$1,0),"")</f>
        <v/>
      </c>
      <c r="T6" s="30">
        <f t="shared" ref="T6:T69" si="10">IF(O6="X",ROUNDDOWN(L6*W6*$U$1,0),"")</f>
        <v>29842</v>
      </c>
      <c r="U6" s="32">
        <f t="shared" si="1"/>
        <v>-29842</v>
      </c>
      <c r="V6" s="34">
        <f>V5+U6</f>
        <v>940680</v>
      </c>
      <c r="W6" s="13">
        <f t="shared" ref="W6:W69" si="11">ROUNDDOWN(((($U$2*$W$4)/(L6*10000))*10000)/$U$1,-3)</f>
        <v>86000</v>
      </c>
      <c r="X6" s="13">
        <f t="shared" ref="X6:X69" si="12">IF(P6&gt;1,1,0)</f>
        <v>0</v>
      </c>
      <c r="AH6" s="13">
        <f t="shared" si="2"/>
        <v>1</v>
      </c>
      <c r="AI6" s="13">
        <f t="shared" si="3"/>
        <v>0</v>
      </c>
      <c r="AJ6" s="13">
        <f t="shared" ref="AJ6:AJ69" si="13">IF(O6="○",1,0)</f>
        <v>0</v>
      </c>
      <c r="AK6" s="13">
        <f t="shared" ref="AK6:AK69" si="14">IF(O6="X",1,0)</f>
        <v>1</v>
      </c>
      <c r="AL6" s="13">
        <f t="shared" ref="AL6:AL69" si="15">IF(O6="C",1,0)</f>
        <v>0</v>
      </c>
    </row>
    <row r="7" spans="1:38" ht="20.100000000000001" customHeight="1">
      <c r="A7" s="27">
        <v>3</v>
      </c>
      <c r="B7" s="13">
        <v>5</v>
      </c>
      <c r="C7" s="13" t="s">
        <v>88</v>
      </c>
      <c r="D7" s="13" t="s">
        <v>65</v>
      </c>
      <c r="E7" s="14" t="s">
        <v>92</v>
      </c>
      <c r="F7" s="55">
        <v>0.66666666666666663</v>
      </c>
      <c r="G7" s="13">
        <v>193.577</v>
      </c>
      <c r="H7" s="13">
        <v>194.57900000000001</v>
      </c>
      <c r="I7" s="13">
        <v>2</v>
      </c>
      <c r="J7" s="13">
        <f t="shared" ref="J7" si="16">ROUNDDOWN(G7-(I7/100),3)</f>
        <v>193.55699999999999</v>
      </c>
      <c r="K7" s="13">
        <f t="shared" ref="K7" si="17">ROUNDDOWN(H7+(I7/100),3)</f>
        <v>194.59899999999999</v>
      </c>
      <c r="L7" s="13">
        <f t="shared" si="6"/>
        <v>1.042</v>
      </c>
      <c r="M7" s="13">
        <f>ROUNDDOWN(L7*2,3)</f>
        <v>2.0840000000000001</v>
      </c>
      <c r="N7" s="13">
        <f>ROUNDDOWN(J7-M7,3)</f>
        <v>191.47300000000001</v>
      </c>
      <c r="O7" s="13" t="s">
        <v>84</v>
      </c>
      <c r="Q7" s="13">
        <f t="shared" si="7"/>
        <v>104.2</v>
      </c>
      <c r="R7" s="13">
        <f t="shared" si="8"/>
        <v>2.8</v>
      </c>
      <c r="S7" s="30" t="str">
        <f t="shared" si="9"/>
        <v/>
      </c>
      <c r="T7" s="30">
        <f t="shared" si="10"/>
        <v>29176</v>
      </c>
      <c r="U7" s="32">
        <f t="shared" si="1"/>
        <v>-29176</v>
      </c>
      <c r="V7" s="34">
        <f>V6+U7</f>
        <v>911504</v>
      </c>
      <c r="W7" s="13">
        <f t="shared" si="11"/>
        <v>28000</v>
      </c>
      <c r="X7" s="13">
        <f t="shared" si="12"/>
        <v>0</v>
      </c>
      <c r="AH7" s="13">
        <f t="shared" si="2"/>
        <v>0</v>
      </c>
      <c r="AI7" s="13">
        <f t="shared" si="3"/>
        <v>1</v>
      </c>
      <c r="AJ7" s="13">
        <f t="shared" si="13"/>
        <v>0</v>
      </c>
      <c r="AK7" s="13">
        <f t="shared" si="14"/>
        <v>1</v>
      </c>
      <c r="AL7" s="13">
        <f t="shared" si="15"/>
        <v>0</v>
      </c>
    </row>
    <row r="8" spans="1:38" ht="20.100000000000001" customHeight="1">
      <c r="A8" s="27">
        <v>4</v>
      </c>
      <c r="B8" s="13">
        <v>2</v>
      </c>
      <c r="C8" s="13" t="s">
        <v>89</v>
      </c>
      <c r="D8" s="13" t="s">
        <v>65</v>
      </c>
      <c r="E8" s="14" t="s">
        <v>93</v>
      </c>
      <c r="F8" s="55">
        <v>0.66666666666666663</v>
      </c>
      <c r="G8" s="13">
        <v>193.375</v>
      </c>
      <c r="H8" s="13">
        <v>194.16499999999999</v>
      </c>
      <c r="I8" s="13">
        <v>2</v>
      </c>
      <c r="J8" s="13">
        <f>ROUNDDOWN(G8-(I8/100),3)</f>
        <v>193.35499999999999</v>
      </c>
      <c r="K8" s="13">
        <f>ROUNDDOWN(H8+(I8/100),3)</f>
        <v>194.185</v>
      </c>
      <c r="L8" s="13">
        <f>ABS(ROUNDDOWN(J8-K8,3))</f>
        <v>0.83</v>
      </c>
      <c r="M8" s="13">
        <f>ROUNDDOWN(L8*2,3)</f>
        <v>1.66</v>
      </c>
      <c r="N8" s="13">
        <f>ROUNDDOWN(J8-M8,3)</f>
        <v>191.69499999999999</v>
      </c>
      <c r="O8" s="13" t="s">
        <v>84</v>
      </c>
      <c r="Q8" s="13">
        <f t="shared" si="7"/>
        <v>83</v>
      </c>
      <c r="R8" s="13">
        <f t="shared" si="8"/>
        <v>3.6</v>
      </c>
      <c r="S8" s="30" t="str">
        <f t="shared" si="9"/>
        <v/>
      </c>
      <c r="T8" s="30">
        <f t="shared" si="10"/>
        <v>29880</v>
      </c>
      <c r="U8" s="32">
        <f t="shared" si="1"/>
        <v>-29880</v>
      </c>
      <c r="V8" s="34">
        <f>V7+U8</f>
        <v>881624</v>
      </c>
      <c r="W8" s="13">
        <f t="shared" si="11"/>
        <v>36000</v>
      </c>
      <c r="X8" s="13">
        <f t="shared" si="12"/>
        <v>0</v>
      </c>
      <c r="AH8" s="13">
        <f t="shared" si="2"/>
        <v>0</v>
      </c>
      <c r="AI8" s="13">
        <f t="shared" si="3"/>
        <v>1</v>
      </c>
      <c r="AJ8" s="13">
        <f t="shared" si="13"/>
        <v>0</v>
      </c>
      <c r="AK8" s="13">
        <f t="shared" si="14"/>
        <v>1</v>
      </c>
      <c r="AL8" s="13">
        <f t="shared" si="15"/>
        <v>0</v>
      </c>
    </row>
    <row r="9" spans="1:38" ht="20.100000000000001" customHeight="1">
      <c r="A9" s="27">
        <v>5</v>
      </c>
      <c r="B9" s="13">
        <v>1</v>
      </c>
      <c r="C9" s="13" t="s">
        <v>88</v>
      </c>
      <c r="D9" s="13" t="s">
        <v>66</v>
      </c>
      <c r="E9" s="14" t="s">
        <v>94</v>
      </c>
      <c r="F9" s="55">
        <v>0.16666666666666666</v>
      </c>
      <c r="G9" s="13">
        <v>192.375</v>
      </c>
      <c r="H9" s="13">
        <v>191.44300000000001</v>
      </c>
      <c r="I9" s="13">
        <v>2</v>
      </c>
      <c r="J9" s="53">
        <f t="shared" ref="J9:J12" si="18">ROUNDDOWN(G9+(I9/100),3)</f>
        <v>192.39500000000001</v>
      </c>
      <c r="K9" s="13">
        <f t="shared" ref="K9:K12" si="19">ROUNDDOWN(H9-(I9/100),3)</f>
        <v>191.423</v>
      </c>
      <c r="L9" s="13">
        <f t="shared" ref="L9:L12" si="20">ABS(ROUNDDOWN(J9-K9,3))</f>
        <v>0.97199999999999998</v>
      </c>
      <c r="M9" s="13">
        <f>ROUNDDOWN(L9*2,3)</f>
        <v>1.944</v>
      </c>
      <c r="N9" s="53">
        <f>ROUNDDOWN(J9+M9,3)</f>
        <v>194.339</v>
      </c>
      <c r="O9" s="13" t="s">
        <v>43</v>
      </c>
      <c r="P9" s="13">
        <f t="shared" ref="P6:P69" si="21">ROUNDDOWN(M9*100,3)</f>
        <v>194.4</v>
      </c>
      <c r="R9" s="13">
        <f t="shared" si="8"/>
        <v>3</v>
      </c>
      <c r="S9" s="30">
        <f t="shared" si="9"/>
        <v>58320</v>
      </c>
      <c r="T9" s="30" t="str">
        <f t="shared" si="10"/>
        <v/>
      </c>
      <c r="U9" s="32">
        <f t="shared" si="1"/>
        <v>58320</v>
      </c>
      <c r="V9" s="34">
        <f t="shared" ref="V9:V72" si="22">V8+U9</f>
        <v>939944</v>
      </c>
      <c r="W9" s="13">
        <f t="shared" si="11"/>
        <v>30000</v>
      </c>
      <c r="X9" s="13">
        <f t="shared" si="12"/>
        <v>1</v>
      </c>
      <c r="AH9" s="13">
        <f t="shared" si="2"/>
        <v>1</v>
      </c>
      <c r="AI9" s="13">
        <f t="shared" si="3"/>
        <v>0</v>
      </c>
      <c r="AJ9" s="13">
        <f t="shared" si="13"/>
        <v>1</v>
      </c>
      <c r="AK9" s="13">
        <f t="shared" si="14"/>
        <v>0</v>
      </c>
      <c r="AL9" s="13">
        <f t="shared" si="15"/>
        <v>0</v>
      </c>
    </row>
    <row r="10" spans="1:38" ht="20.100000000000001" customHeight="1">
      <c r="A10" s="27">
        <v>6</v>
      </c>
      <c r="B10" s="13">
        <v>1</v>
      </c>
      <c r="C10" s="13" t="s">
        <v>88</v>
      </c>
      <c r="D10" s="13" t="s">
        <v>66</v>
      </c>
      <c r="E10" s="14" t="s">
        <v>95</v>
      </c>
      <c r="F10" s="55">
        <v>0.5</v>
      </c>
      <c r="G10" s="13">
        <v>192.57</v>
      </c>
      <c r="H10" s="13">
        <v>190.887</v>
      </c>
      <c r="I10" s="13">
        <v>2</v>
      </c>
      <c r="J10" s="53">
        <f t="shared" si="18"/>
        <v>192.59</v>
      </c>
      <c r="K10" s="13">
        <f t="shared" si="19"/>
        <v>190.86699999999999</v>
      </c>
      <c r="L10" s="13">
        <f t="shared" si="20"/>
        <v>1.7230000000000001</v>
      </c>
      <c r="M10" s="13">
        <f>ROUNDDOWN(L10*2,3)</f>
        <v>3.4460000000000002</v>
      </c>
      <c r="N10" s="53">
        <f>ROUNDDOWN(J10+M10,3)</f>
        <v>196.036</v>
      </c>
      <c r="O10" s="13" t="s">
        <v>43</v>
      </c>
      <c r="P10" s="13">
        <f t="shared" si="21"/>
        <v>344.6</v>
      </c>
      <c r="R10" s="13">
        <f t="shared" si="8"/>
        <v>1.7</v>
      </c>
      <c r="S10" s="30">
        <f t="shared" si="9"/>
        <v>58582</v>
      </c>
      <c r="T10" s="30" t="str">
        <f t="shared" si="10"/>
        <v/>
      </c>
      <c r="U10" s="32">
        <f t="shared" si="1"/>
        <v>58582</v>
      </c>
      <c r="V10" s="34">
        <f t="shared" si="22"/>
        <v>998526</v>
      </c>
      <c r="W10" s="13">
        <f t="shared" si="11"/>
        <v>17000</v>
      </c>
      <c r="X10" s="13">
        <f t="shared" si="12"/>
        <v>1</v>
      </c>
      <c r="AH10" s="13">
        <f t="shared" si="2"/>
        <v>1</v>
      </c>
      <c r="AI10" s="13">
        <f t="shared" si="3"/>
        <v>0</v>
      </c>
      <c r="AJ10" s="13">
        <f t="shared" si="13"/>
        <v>1</v>
      </c>
      <c r="AK10" s="13">
        <f t="shared" si="14"/>
        <v>0</v>
      </c>
      <c r="AL10" s="13">
        <f t="shared" si="15"/>
        <v>0</v>
      </c>
    </row>
    <row r="11" spans="1:38" ht="20.100000000000001" customHeight="1">
      <c r="A11" s="27">
        <v>7</v>
      </c>
      <c r="B11" s="13">
        <v>1</v>
      </c>
      <c r="C11" s="13" t="s">
        <v>88</v>
      </c>
      <c r="D11" s="13" t="s">
        <v>66</v>
      </c>
      <c r="E11" s="14" t="s">
        <v>96</v>
      </c>
      <c r="F11" s="55">
        <v>0.66666666666666663</v>
      </c>
      <c r="G11" s="13">
        <v>191.65100000000001</v>
      </c>
      <c r="H11" s="13">
        <v>190.57400000000001</v>
      </c>
      <c r="I11" s="13">
        <v>2</v>
      </c>
      <c r="J11" s="53">
        <f t="shared" si="18"/>
        <v>191.67099999999999</v>
      </c>
      <c r="K11" s="13">
        <f t="shared" si="19"/>
        <v>190.554</v>
      </c>
      <c r="L11" s="13">
        <f t="shared" si="20"/>
        <v>1.1160000000000001</v>
      </c>
      <c r="M11" s="13">
        <f>ROUNDDOWN(L11*2,3)</f>
        <v>2.2320000000000002</v>
      </c>
      <c r="N11" s="53">
        <f>ROUNDDOWN(J11+M11,3)</f>
        <v>193.90299999999999</v>
      </c>
      <c r="O11" s="13" t="s">
        <v>85</v>
      </c>
      <c r="R11" s="13">
        <f t="shared" si="8"/>
        <v>2.6</v>
      </c>
      <c r="S11" s="30" t="str">
        <f t="shared" si="9"/>
        <v/>
      </c>
      <c r="T11" s="30" t="str">
        <f t="shared" si="10"/>
        <v/>
      </c>
      <c r="U11" s="32">
        <v>0</v>
      </c>
      <c r="V11" s="34">
        <f t="shared" si="22"/>
        <v>998526</v>
      </c>
      <c r="W11" s="13">
        <f t="shared" si="11"/>
        <v>26000</v>
      </c>
      <c r="X11" s="13">
        <f t="shared" si="12"/>
        <v>0</v>
      </c>
      <c r="AH11" s="13">
        <f t="shared" si="2"/>
        <v>1</v>
      </c>
      <c r="AI11" s="13">
        <f t="shared" si="3"/>
        <v>0</v>
      </c>
      <c r="AJ11" s="13">
        <f t="shared" si="13"/>
        <v>0</v>
      </c>
      <c r="AK11" s="13">
        <f t="shared" si="14"/>
        <v>0</v>
      </c>
      <c r="AL11" s="13">
        <f t="shared" si="15"/>
        <v>1</v>
      </c>
    </row>
    <row r="12" spans="1:38" ht="20.100000000000001" customHeight="1">
      <c r="A12" s="27">
        <v>8</v>
      </c>
      <c r="B12" s="13">
        <v>1</v>
      </c>
      <c r="C12" s="13" t="s">
        <v>88</v>
      </c>
      <c r="D12" s="13" t="s">
        <v>66</v>
      </c>
      <c r="E12" s="14" t="s">
        <v>97</v>
      </c>
      <c r="F12" s="55">
        <v>0.66666666666666663</v>
      </c>
      <c r="G12" s="13">
        <v>192.399</v>
      </c>
      <c r="H12" s="13">
        <v>191.43199999999999</v>
      </c>
      <c r="I12" s="13">
        <v>2</v>
      </c>
      <c r="J12" s="53">
        <f t="shared" si="18"/>
        <v>192.41900000000001</v>
      </c>
      <c r="K12" s="13">
        <f t="shared" si="19"/>
        <v>191.41200000000001</v>
      </c>
      <c r="L12" s="13">
        <f t="shared" si="20"/>
        <v>1.0069999999999999</v>
      </c>
      <c r="M12" s="13">
        <f>ROUNDDOWN(L12*2,3)</f>
        <v>2.0139999999999998</v>
      </c>
      <c r="N12" s="53">
        <f>ROUNDDOWN(J12+M12,3)</f>
        <v>194.43299999999999</v>
      </c>
      <c r="O12" s="13" t="s">
        <v>43</v>
      </c>
      <c r="P12" s="13">
        <f t="shared" si="21"/>
        <v>201.4</v>
      </c>
      <c r="R12" s="13">
        <f t="shared" si="8"/>
        <v>2.9</v>
      </c>
      <c r="S12" s="30">
        <f t="shared" si="9"/>
        <v>58406</v>
      </c>
      <c r="T12" s="30" t="str">
        <f t="shared" si="10"/>
        <v/>
      </c>
      <c r="U12" s="32">
        <f t="shared" si="1"/>
        <v>58406</v>
      </c>
      <c r="V12" s="34">
        <f t="shared" si="22"/>
        <v>1056932</v>
      </c>
      <c r="W12" s="13">
        <f t="shared" si="11"/>
        <v>29000</v>
      </c>
      <c r="X12" s="13">
        <f t="shared" si="12"/>
        <v>1</v>
      </c>
      <c r="AH12" s="13">
        <f t="shared" si="2"/>
        <v>1</v>
      </c>
      <c r="AI12" s="13">
        <f t="shared" si="3"/>
        <v>0</v>
      </c>
      <c r="AJ12" s="13">
        <f t="shared" si="13"/>
        <v>1</v>
      </c>
      <c r="AK12" s="13">
        <f t="shared" si="14"/>
        <v>0</v>
      </c>
      <c r="AL12" s="13">
        <f t="shared" si="15"/>
        <v>0</v>
      </c>
    </row>
    <row r="13" spans="1:38" ht="20.100000000000001" customHeight="1">
      <c r="A13" s="27">
        <v>9</v>
      </c>
      <c r="B13" s="13">
        <v>2</v>
      </c>
      <c r="C13" s="13" t="s">
        <v>88</v>
      </c>
      <c r="D13" s="13" t="s">
        <v>65</v>
      </c>
      <c r="E13" s="14" t="s">
        <v>98</v>
      </c>
      <c r="F13" s="55">
        <v>0.33333333333333331</v>
      </c>
      <c r="G13" s="13">
        <v>190.858</v>
      </c>
      <c r="H13" s="13">
        <v>191.76300000000001</v>
      </c>
      <c r="I13" s="13">
        <v>2</v>
      </c>
      <c r="J13" s="13">
        <f>ROUNDDOWN(G13-(I13/100),3)</f>
        <v>190.83799999999999</v>
      </c>
      <c r="K13" s="13">
        <f>ROUNDDOWN(H13+(I13/100),3)</f>
        <v>191.78299999999999</v>
      </c>
      <c r="L13" s="13">
        <f>ABS(ROUNDDOWN(J13-K13,3))</f>
        <v>0.94399999999999995</v>
      </c>
      <c r="M13" s="13">
        <f>ROUNDDOWN(L13*2,3)</f>
        <v>1.8879999999999999</v>
      </c>
      <c r="N13" s="13">
        <f>ROUNDDOWN(J13-M13,3)</f>
        <v>188.95</v>
      </c>
      <c r="O13" s="13" t="s">
        <v>84</v>
      </c>
      <c r="Q13" s="13">
        <f t="shared" si="7"/>
        <v>94.4</v>
      </c>
      <c r="R13" s="13">
        <f t="shared" si="8"/>
        <v>3.1</v>
      </c>
      <c r="S13" s="30" t="str">
        <f t="shared" si="9"/>
        <v/>
      </c>
      <c r="T13" s="30">
        <f t="shared" si="10"/>
        <v>29264</v>
      </c>
      <c r="U13" s="32">
        <f t="shared" si="1"/>
        <v>-29264</v>
      </c>
      <c r="V13" s="34">
        <f t="shared" si="22"/>
        <v>1027668</v>
      </c>
      <c r="W13" s="13">
        <f t="shared" si="11"/>
        <v>31000</v>
      </c>
      <c r="X13" s="13">
        <f t="shared" si="12"/>
        <v>0</v>
      </c>
      <c r="AH13" s="13">
        <f t="shared" si="2"/>
        <v>0</v>
      </c>
      <c r="AI13" s="13">
        <f t="shared" si="3"/>
        <v>1</v>
      </c>
      <c r="AJ13" s="13">
        <f t="shared" si="13"/>
        <v>0</v>
      </c>
      <c r="AK13" s="13">
        <f t="shared" si="14"/>
        <v>1</v>
      </c>
      <c r="AL13" s="13">
        <f t="shared" si="15"/>
        <v>0</v>
      </c>
    </row>
    <row r="14" spans="1:38" ht="20.100000000000001" customHeight="1" thickBot="1">
      <c r="A14" s="27">
        <v>10</v>
      </c>
      <c r="B14" s="13">
        <v>1</v>
      </c>
      <c r="C14" s="13" t="s">
        <v>89</v>
      </c>
      <c r="D14" s="13" t="s">
        <v>66</v>
      </c>
      <c r="E14" s="14" t="s">
        <v>99</v>
      </c>
      <c r="F14" s="55">
        <v>0.33333333333333331</v>
      </c>
      <c r="G14" s="13">
        <v>191.01499999999999</v>
      </c>
      <c r="H14" s="13">
        <v>189.80600000000001</v>
      </c>
      <c r="I14" s="13">
        <v>2</v>
      </c>
      <c r="J14" s="53">
        <f t="shared" ref="J14:J19" si="23">ROUNDDOWN(G14+(I14/100),3)</f>
        <v>191.035</v>
      </c>
      <c r="K14" s="13">
        <f t="shared" ref="K14:K19" si="24">ROUNDDOWN(H14-(I14/100),3)</f>
        <v>189.786</v>
      </c>
      <c r="L14" s="13">
        <f t="shared" ref="L14:L19" si="25">ABS(ROUNDDOWN(J14-K14,3))</f>
        <v>1.2490000000000001</v>
      </c>
      <c r="M14" s="13">
        <f>ROUNDDOWN(L14*2,3)</f>
        <v>2.4980000000000002</v>
      </c>
      <c r="N14" s="53">
        <f>ROUNDDOWN(J14+M14,3)</f>
        <v>193.53299999999999</v>
      </c>
      <c r="O14" s="13" t="s">
        <v>84</v>
      </c>
      <c r="Q14" s="13">
        <f t="shared" si="7"/>
        <v>124.9</v>
      </c>
      <c r="R14" s="13">
        <f t="shared" si="8"/>
        <v>2.4</v>
      </c>
      <c r="S14" s="30" t="str">
        <f t="shared" si="9"/>
        <v/>
      </c>
      <c r="T14" s="30">
        <f t="shared" si="10"/>
        <v>29976</v>
      </c>
      <c r="U14" s="32">
        <f t="shared" si="1"/>
        <v>-29976</v>
      </c>
      <c r="V14" s="34">
        <f t="shared" si="22"/>
        <v>997692</v>
      </c>
      <c r="W14" s="13">
        <f t="shared" si="11"/>
        <v>24000</v>
      </c>
      <c r="X14" s="13">
        <f>IF(P14&gt;1,1,0)</f>
        <v>0</v>
      </c>
      <c r="AC14" s="12" t="s">
        <v>38</v>
      </c>
      <c r="AD14" s="12" t="s">
        <v>187</v>
      </c>
      <c r="AH14" s="13">
        <f t="shared" si="2"/>
        <v>1</v>
      </c>
      <c r="AI14" s="13">
        <f t="shared" si="3"/>
        <v>0</v>
      </c>
      <c r="AJ14" s="13">
        <f t="shared" si="13"/>
        <v>0</v>
      </c>
      <c r="AK14" s="13">
        <f t="shared" si="14"/>
        <v>1</v>
      </c>
      <c r="AL14" s="13">
        <f t="shared" si="15"/>
        <v>0</v>
      </c>
    </row>
    <row r="15" spans="1:38" ht="20.100000000000001" customHeight="1" thickBot="1">
      <c r="A15" s="27">
        <v>11</v>
      </c>
      <c r="B15" s="13">
        <v>1</v>
      </c>
      <c r="C15" s="13" t="s">
        <v>88</v>
      </c>
      <c r="D15" s="13" t="s">
        <v>66</v>
      </c>
      <c r="E15" s="14" t="s">
        <v>100</v>
      </c>
      <c r="F15" s="55">
        <v>0.33333333333333331</v>
      </c>
      <c r="G15" s="13">
        <v>189.44200000000001</v>
      </c>
      <c r="H15" s="13">
        <v>187.93899999999999</v>
      </c>
      <c r="I15" s="13">
        <v>2</v>
      </c>
      <c r="J15" s="53">
        <f t="shared" si="23"/>
        <v>189.46199999999999</v>
      </c>
      <c r="K15" s="13">
        <f t="shared" si="24"/>
        <v>187.91900000000001</v>
      </c>
      <c r="L15" s="13">
        <f t="shared" si="25"/>
        <v>1.542</v>
      </c>
      <c r="M15" s="13">
        <f>ROUNDDOWN(L15*2,3)</f>
        <v>3.0840000000000001</v>
      </c>
      <c r="N15" s="53">
        <f>ROUNDDOWN(J15+M15,3)</f>
        <v>192.54599999999999</v>
      </c>
      <c r="O15" s="13" t="s">
        <v>84</v>
      </c>
      <c r="Q15" s="13">
        <f t="shared" si="7"/>
        <v>154.19999999999999</v>
      </c>
      <c r="R15" s="13">
        <f t="shared" si="8"/>
        <v>1.9</v>
      </c>
      <c r="S15" s="30" t="str">
        <f t="shared" si="9"/>
        <v/>
      </c>
      <c r="T15" s="30">
        <f t="shared" si="10"/>
        <v>29298</v>
      </c>
      <c r="U15" s="32">
        <f t="shared" si="1"/>
        <v>-29298</v>
      </c>
      <c r="V15" s="34">
        <f t="shared" si="22"/>
        <v>968394</v>
      </c>
      <c r="W15" s="13">
        <f t="shared" si="11"/>
        <v>19000</v>
      </c>
      <c r="X15" s="13">
        <f t="shared" si="12"/>
        <v>0</v>
      </c>
      <c r="AC15" s="62" t="s">
        <v>8</v>
      </c>
      <c r="AD15" s="63"/>
      <c r="AH15" s="13">
        <f t="shared" si="2"/>
        <v>1</v>
      </c>
      <c r="AI15" s="13">
        <f t="shared" si="3"/>
        <v>0</v>
      </c>
      <c r="AJ15" s="13">
        <f t="shared" si="13"/>
        <v>0</v>
      </c>
      <c r="AK15" s="13">
        <f t="shared" si="14"/>
        <v>1</v>
      </c>
      <c r="AL15" s="13">
        <f t="shared" si="15"/>
        <v>0</v>
      </c>
    </row>
    <row r="16" spans="1:38" ht="20.100000000000001" customHeight="1">
      <c r="A16" s="27">
        <v>12</v>
      </c>
      <c r="B16" s="13">
        <v>1</v>
      </c>
      <c r="C16" s="13" t="s">
        <v>89</v>
      </c>
      <c r="D16" s="13" t="s">
        <v>66</v>
      </c>
      <c r="E16" s="14" t="s">
        <v>101</v>
      </c>
      <c r="F16" s="55">
        <v>0.66666666666666663</v>
      </c>
      <c r="G16" s="13">
        <v>185.221</v>
      </c>
      <c r="H16" s="13">
        <v>184.13200000000001</v>
      </c>
      <c r="I16" s="13">
        <v>2</v>
      </c>
      <c r="J16" s="53">
        <f t="shared" si="23"/>
        <v>185.24100000000001</v>
      </c>
      <c r="K16" s="13">
        <f t="shared" si="24"/>
        <v>184.11199999999999</v>
      </c>
      <c r="L16" s="13">
        <f t="shared" si="25"/>
        <v>1.129</v>
      </c>
      <c r="M16" s="13">
        <f>ROUNDDOWN(L16*2,3)</f>
        <v>2.258</v>
      </c>
      <c r="N16" s="53">
        <f>ROUNDDOWN(J16+M16,3)</f>
        <v>187.499</v>
      </c>
      <c r="O16" s="13" t="s">
        <v>43</v>
      </c>
      <c r="P16" s="13">
        <f t="shared" si="21"/>
        <v>225.8</v>
      </c>
      <c r="R16" s="13">
        <f t="shared" si="8"/>
        <v>2.6</v>
      </c>
      <c r="S16" s="30">
        <f t="shared" si="9"/>
        <v>58708</v>
      </c>
      <c r="T16" s="30" t="str">
        <f t="shared" si="10"/>
        <v/>
      </c>
      <c r="U16" s="32">
        <f t="shared" si="1"/>
        <v>58708</v>
      </c>
      <c r="V16" s="34">
        <f t="shared" si="22"/>
        <v>1027102</v>
      </c>
      <c r="W16" s="13">
        <f t="shared" si="11"/>
        <v>26000</v>
      </c>
      <c r="X16" s="13">
        <f t="shared" si="12"/>
        <v>1</v>
      </c>
      <c r="AC16" s="2" t="s">
        <v>9</v>
      </c>
      <c r="AD16" s="5" t="s">
        <v>189</v>
      </c>
      <c r="AH16" s="13">
        <f t="shared" si="2"/>
        <v>1</v>
      </c>
      <c r="AI16" s="13">
        <f t="shared" si="3"/>
        <v>0</v>
      </c>
      <c r="AJ16" s="13">
        <f t="shared" si="13"/>
        <v>1</v>
      </c>
      <c r="AK16" s="13">
        <f t="shared" si="14"/>
        <v>0</v>
      </c>
      <c r="AL16" s="13">
        <f t="shared" si="15"/>
        <v>0</v>
      </c>
    </row>
    <row r="17" spans="1:38" ht="20.100000000000001" customHeight="1">
      <c r="A17" s="27">
        <v>13</v>
      </c>
      <c r="B17" s="13">
        <v>1</v>
      </c>
      <c r="C17" s="13" t="s">
        <v>88</v>
      </c>
      <c r="D17" s="13" t="s">
        <v>66</v>
      </c>
      <c r="E17" s="14" t="s">
        <v>102</v>
      </c>
      <c r="F17" s="55">
        <v>0.5</v>
      </c>
      <c r="G17" s="13">
        <v>182.114</v>
      </c>
      <c r="H17" s="13">
        <v>180.97399999999999</v>
      </c>
      <c r="I17" s="13">
        <v>2</v>
      </c>
      <c r="J17" s="53">
        <f t="shared" si="23"/>
        <v>182.13399999999999</v>
      </c>
      <c r="K17" s="13">
        <f t="shared" si="24"/>
        <v>180.95400000000001</v>
      </c>
      <c r="L17" s="13">
        <f t="shared" si="25"/>
        <v>1.179</v>
      </c>
      <c r="M17" s="13">
        <f>ROUNDDOWN(L17*2,3)</f>
        <v>2.3580000000000001</v>
      </c>
      <c r="N17" s="53">
        <f>ROUNDDOWN(J17+M17,3)</f>
        <v>184.49199999999999</v>
      </c>
      <c r="O17" s="13" t="s">
        <v>43</v>
      </c>
      <c r="P17" s="13">
        <f t="shared" si="21"/>
        <v>235.8</v>
      </c>
      <c r="R17" s="13">
        <f t="shared" si="8"/>
        <v>2.5</v>
      </c>
      <c r="S17" s="30">
        <f t="shared" si="9"/>
        <v>58950</v>
      </c>
      <c r="T17" s="30" t="str">
        <f t="shared" si="10"/>
        <v/>
      </c>
      <c r="U17" s="32">
        <f t="shared" si="1"/>
        <v>58950</v>
      </c>
      <c r="V17" s="34">
        <f t="shared" si="22"/>
        <v>1086052</v>
      </c>
      <c r="W17" s="13">
        <f t="shared" si="11"/>
        <v>25000</v>
      </c>
      <c r="X17" s="13">
        <f t="shared" si="12"/>
        <v>1</v>
      </c>
      <c r="AC17" s="3" t="s">
        <v>10</v>
      </c>
      <c r="AD17" s="6">
        <f>AH111</f>
        <v>67</v>
      </c>
      <c r="AH17" s="13">
        <f t="shared" si="2"/>
        <v>1</v>
      </c>
      <c r="AI17" s="13">
        <f t="shared" si="3"/>
        <v>0</v>
      </c>
      <c r="AJ17" s="13">
        <f t="shared" si="13"/>
        <v>1</v>
      </c>
      <c r="AK17" s="13">
        <f t="shared" si="14"/>
        <v>0</v>
      </c>
      <c r="AL17" s="13">
        <f t="shared" si="15"/>
        <v>0</v>
      </c>
    </row>
    <row r="18" spans="1:38" ht="20.100000000000001" customHeight="1">
      <c r="A18" s="27">
        <v>14</v>
      </c>
      <c r="B18" s="13">
        <v>1</v>
      </c>
      <c r="C18" s="13" t="s">
        <v>88</v>
      </c>
      <c r="D18" s="13" t="s">
        <v>66</v>
      </c>
      <c r="E18" s="14" t="s">
        <v>103</v>
      </c>
      <c r="F18" s="55">
        <v>0.33333333333333331</v>
      </c>
      <c r="G18" s="13">
        <v>179.33199999999999</v>
      </c>
      <c r="H18" s="13">
        <v>178.452</v>
      </c>
      <c r="I18" s="13">
        <v>2</v>
      </c>
      <c r="J18" s="53">
        <f t="shared" si="23"/>
        <v>179.352</v>
      </c>
      <c r="K18" s="13">
        <f t="shared" si="24"/>
        <v>178.43199999999999</v>
      </c>
      <c r="L18" s="13">
        <f t="shared" si="25"/>
        <v>0.92</v>
      </c>
      <c r="M18" s="13">
        <f>ROUNDDOWN(L18*2,3)</f>
        <v>1.84</v>
      </c>
      <c r="N18" s="53">
        <f>ROUNDDOWN(J18+M18,3)</f>
        <v>181.19200000000001</v>
      </c>
      <c r="O18" s="13" t="s">
        <v>43</v>
      </c>
      <c r="P18" s="13">
        <f t="shared" si="21"/>
        <v>184</v>
      </c>
      <c r="R18" s="13">
        <f t="shared" si="8"/>
        <v>3.2</v>
      </c>
      <c r="S18" s="30">
        <f t="shared" si="9"/>
        <v>58880</v>
      </c>
      <c r="T18" s="30" t="str">
        <f t="shared" si="10"/>
        <v/>
      </c>
      <c r="U18" s="32">
        <f t="shared" si="1"/>
        <v>58880</v>
      </c>
      <c r="V18" s="34">
        <f t="shared" si="22"/>
        <v>1144932</v>
      </c>
      <c r="W18" s="13">
        <f t="shared" si="11"/>
        <v>32000</v>
      </c>
      <c r="X18" s="13">
        <f t="shared" si="12"/>
        <v>1</v>
      </c>
      <c r="AC18" s="3" t="s">
        <v>11</v>
      </c>
      <c r="AD18" s="6">
        <f>AI111</f>
        <v>36</v>
      </c>
      <c r="AH18" s="13">
        <f t="shared" si="2"/>
        <v>1</v>
      </c>
      <c r="AI18" s="13">
        <f t="shared" si="3"/>
        <v>0</v>
      </c>
      <c r="AJ18" s="13">
        <f t="shared" si="13"/>
        <v>1</v>
      </c>
      <c r="AK18" s="13">
        <f t="shared" si="14"/>
        <v>0</v>
      </c>
      <c r="AL18" s="13">
        <f t="shared" si="15"/>
        <v>0</v>
      </c>
    </row>
    <row r="19" spans="1:38" ht="20.100000000000001" customHeight="1">
      <c r="A19" s="27">
        <v>15</v>
      </c>
      <c r="B19" s="13">
        <v>5</v>
      </c>
      <c r="C19" s="13" t="s">
        <v>88</v>
      </c>
      <c r="D19" s="13" t="s">
        <v>66</v>
      </c>
      <c r="E19" s="14" t="s">
        <v>104</v>
      </c>
      <c r="F19" s="55">
        <v>0.5</v>
      </c>
      <c r="G19" s="13">
        <v>176.261</v>
      </c>
      <c r="H19" s="13">
        <v>174.899</v>
      </c>
      <c r="I19" s="13">
        <v>2</v>
      </c>
      <c r="J19" s="53">
        <f t="shared" si="23"/>
        <v>176.28100000000001</v>
      </c>
      <c r="K19" s="13">
        <f t="shared" si="24"/>
        <v>174.87899999999999</v>
      </c>
      <c r="L19" s="13">
        <f t="shared" si="25"/>
        <v>1.4019999999999999</v>
      </c>
      <c r="M19" s="13">
        <f>ROUNDDOWN(L19*2,3)</f>
        <v>2.8039999999999998</v>
      </c>
      <c r="N19" s="53">
        <f>ROUNDDOWN(J19+M19,3)</f>
        <v>179.08500000000001</v>
      </c>
      <c r="O19" s="13" t="s">
        <v>43</v>
      </c>
      <c r="P19" s="13">
        <f t="shared" si="21"/>
        <v>280.39999999999998</v>
      </c>
      <c r="R19" s="13">
        <f t="shared" si="8"/>
        <v>2.1</v>
      </c>
      <c r="S19" s="30">
        <f t="shared" si="9"/>
        <v>58884</v>
      </c>
      <c r="T19" s="30" t="str">
        <f t="shared" si="10"/>
        <v/>
      </c>
      <c r="U19" s="32">
        <f t="shared" si="1"/>
        <v>58884</v>
      </c>
      <c r="V19" s="34">
        <f t="shared" si="22"/>
        <v>1203816</v>
      </c>
      <c r="W19" s="13">
        <f t="shared" si="11"/>
        <v>21000</v>
      </c>
      <c r="X19" s="13">
        <f t="shared" si="12"/>
        <v>1</v>
      </c>
      <c r="AC19" s="3" t="s">
        <v>12</v>
      </c>
      <c r="AD19" s="6">
        <f>SUM(AD17:AD18)</f>
        <v>103</v>
      </c>
      <c r="AH19" s="13">
        <f t="shared" si="2"/>
        <v>1</v>
      </c>
      <c r="AI19" s="13">
        <f t="shared" si="3"/>
        <v>0</v>
      </c>
      <c r="AJ19" s="13">
        <f t="shared" si="13"/>
        <v>1</v>
      </c>
      <c r="AK19" s="13">
        <f t="shared" si="14"/>
        <v>0</v>
      </c>
      <c r="AL19" s="13">
        <f t="shared" si="15"/>
        <v>0</v>
      </c>
    </row>
    <row r="20" spans="1:38" ht="20.100000000000001" customHeight="1">
      <c r="A20" s="27">
        <v>16</v>
      </c>
      <c r="B20" s="13">
        <v>5</v>
      </c>
      <c r="C20" s="13" t="s">
        <v>88</v>
      </c>
      <c r="D20" s="13" t="s">
        <v>65</v>
      </c>
      <c r="E20" s="14" t="s">
        <v>105</v>
      </c>
      <c r="F20" s="55">
        <v>0.33333333333333331</v>
      </c>
      <c r="G20" s="13">
        <v>177.56100000000001</v>
      </c>
      <c r="H20" s="13">
        <v>178.863</v>
      </c>
      <c r="I20" s="13">
        <v>2</v>
      </c>
      <c r="J20" s="13">
        <f>ROUNDDOWN(G20-(I20/100),3)</f>
        <v>177.541</v>
      </c>
      <c r="K20" s="13">
        <f>ROUNDDOWN(H20+(I20/100),3)</f>
        <v>178.88300000000001</v>
      </c>
      <c r="L20" s="13">
        <f>ABS(ROUNDDOWN(J20-K20,3))</f>
        <v>1.3420000000000001</v>
      </c>
      <c r="M20" s="13">
        <f>ROUNDDOWN(L20*2,3)</f>
        <v>2.6840000000000002</v>
      </c>
      <c r="N20" s="13">
        <f>ROUNDDOWN(J20-M20,3)</f>
        <v>174.857</v>
      </c>
      <c r="O20" s="13" t="s">
        <v>84</v>
      </c>
      <c r="Q20" s="13">
        <f t="shared" si="7"/>
        <v>134.19999999999999</v>
      </c>
      <c r="R20" s="13">
        <f t="shared" si="8"/>
        <v>2.2000000000000002</v>
      </c>
      <c r="S20" s="30" t="str">
        <f t="shared" si="9"/>
        <v/>
      </c>
      <c r="T20" s="30">
        <f t="shared" si="10"/>
        <v>29524</v>
      </c>
      <c r="U20" s="32">
        <f t="shared" si="1"/>
        <v>-29524</v>
      </c>
      <c r="V20" s="34">
        <f t="shared" si="22"/>
        <v>1174292</v>
      </c>
      <c r="W20" s="13">
        <f t="shared" si="11"/>
        <v>22000</v>
      </c>
      <c r="X20" s="13">
        <f t="shared" si="12"/>
        <v>0</v>
      </c>
      <c r="AC20" s="3" t="s">
        <v>13</v>
      </c>
      <c r="AD20" s="6">
        <f>AJ111</f>
        <v>48</v>
      </c>
      <c r="AH20" s="13">
        <f t="shared" si="2"/>
        <v>0</v>
      </c>
      <c r="AI20" s="13">
        <f t="shared" si="3"/>
        <v>1</v>
      </c>
      <c r="AJ20" s="13">
        <f t="shared" si="13"/>
        <v>0</v>
      </c>
      <c r="AK20" s="13">
        <f t="shared" si="14"/>
        <v>1</v>
      </c>
      <c r="AL20" s="13">
        <f t="shared" si="15"/>
        <v>0</v>
      </c>
    </row>
    <row r="21" spans="1:38" ht="20.100000000000001" customHeight="1">
      <c r="A21" s="27">
        <v>17</v>
      </c>
      <c r="B21" s="13">
        <v>1</v>
      </c>
      <c r="C21" s="13" t="s">
        <v>88</v>
      </c>
      <c r="D21" s="13" t="s">
        <v>66</v>
      </c>
      <c r="E21" s="14" t="s">
        <v>106</v>
      </c>
      <c r="F21" s="55">
        <v>0.33333333333333331</v>
      </c>
      <c r="G21" s="13">
        <v>178.71100000000001</v>
      </c>
      <c r="H21" s="13">
        <v>177.69499999999999</v>
      </c>
      <c r="I21" s="13">
        <v>2</v>
      </c>
      <c r="J21" s="53">
        <f t="shared" ref="J21:J30" si="26">ROUNDDOWN(G21+(I21/100),3)</f>
        <v>178.73099999999999</v>
      </c>
      <c r="K21" s="13">
        <f t="shared" ref="K21:K30" si="27">ROUNDDOWN(H21-(I21/100),3)</f>
        <v>177.67500000000001</v>
      </c>
      <c r="L21" s="13">
        <f t="shared" ref="L21:L52" si="28">ABS(ROUNDDOWN(J21-K21,3))</f>
        <v>1.0549999999999999</v>
      </c>
      <c r="M21" s="13">
        <f>ROUNDDOWN(L21*2,3)</f>
        <v>2.11</v>
      </c>
      <c r="N21" s="53">
        <f>ROUNDDOWN(J21+M21,3)</f>
        <v>180.84100000000001</v>
      </c>
      <c r="O21" s="13" t="s">
        <v>84</v>
      </c>
      <c r="Q21" s="13">
        <f t="shared" si="7"/>
        <v>105.5</v>
      </c>
      <c r="R21" s="13">
        <f t="shared" si="8"/>
        <v>2.8</v>
      </c>
      <c r="S21" s="30" t="str">
        <f t="shared" si="9"/>
        <v/>
      </c>
      <c r="T21" s="30">
        <f t="shared" si="10"/>
        <v>29540</v>
      </c>
      <c r="U21" s="32">
        <f t="shared" si="1"/>
        <v>-29540</v>
      </c>
      <c r="V21" s="34">
        <f t="shared" si="22"/>
        <v>1144752</v>
      </c>
      <c r="W21" s="13">
        <f t="shared" si="11"/>
        <v>28000</v>
      </c>
      <c r="X21" s="13">
        <f t="shared" si="12"/>
        <v>0</v>
      </c>
      <c r="AC21" s="3" t="s">
        <v>14</v>
      </c>
      <c r="AD21" s="7">
        <f>AK111</f>
        <v>46</v>
      </c>
      <c r="AH21" s="13">
        <f t="shared" si="2"/>
        <v>1</v>
      </c>
      <c r="AI21" s="13">
        <f t="shared" si="3"/>
        <v>0</v>
      </c>
      <c r="AJ21" s="13">
        <f t="shared" si="13"/>
        <v>0</v>
      </c>
      <c r="AK21" s="13">
        <f t="shared" si="14"/>
        <v>1</v>
      </c>
      <c r="AL21" s="13">
        <f t="shared" si="15"/>
        <v>0</v>
      </c>
    </row>
    <row r="22" spans="1:38" ht="20.100000000000001" customHeight="1">
      <c r="A22" s="27">
        <v>18</v>
      </c>
      <c r="B22" s="13">
        <v>1</v>
      </c>
      <c r="C22" s="13" t="s">
        <v>88</v>
      </c>
      <c r="D22" s="13" t="s">
        <v>66</v>
      </c>
      <c r="E22" s="14" t="s">
        <v>107</v>
      </c>
      <c r="F22" s="55">
        <v>0.5</v>
      </c>
      <c r="G22" s="13">
        <v>179.01400000000001</v>
      </c>
      <c r="H22" s="13">
        <v>178.096</v>
      </c>
      <c r="I22" s="13">
        <v>2</v>
      </c>
      <c r="J22" s="53">
        <f t="shared" si="26"/>
        <v>179.03399999999999</v>
      </c>
      <c r="K22" s="13">
        <f t="shared" si="27"/>
        <v>178.07599999999999</v>
      </c>
      <c r="L22" s="13">
        <f t="shared" si="28"/>
        <v>0.95699999999999996</v>
      </c>
      <c r="M22" s="13">
        <f>ROUNDDOWN(L22*2,3)</f>
        <v>1.9139999999999999</v>
      </c>
      <c r="N22" s="53">
        <f>ROUNDDOWN(J22+M22,3)</f>
        <v>180.94800000000001</v>
      </c>
      <c r="O22" s="13" t="s">
        <v>84</v>
      </c>
      <c r="Q22" s="13">
        <f t="shared" si="7"/>
        <v>95.7</v>
      </c>
      <c r="R22" s="13">
        <f t="shared" si="8"/>
        <v>3.1</v>
      </c>
      <c r="S22" s="30" t="str">
        <f t="shared" si="9"/>
        <v/>
      </c>
      <c r="T22" s="30">
        <f t="shared" si="10"/>
        <v>29667</v>
      </c>
      <c r="U22" s="32">
        <f t="shared" si="1"/>
        <v>-29667</v>
      </c>
      <c r="V22" s="34">
        <f t="shared" si="22"/>
        <v>1115085</v>
      </c>
      <c r="W22" s="13">
        <f t="shared" si="11"/>
        <v>31000</v>
      </c>
      <c r="X22" s="13">
        <f t="shared" si="12"/>
        <v>0</v>
      </c>
      <c r="AC22" s="3" t="s">
        <v>15</v>
      </c>
      <c r="AD22" s="6" t="s">
        <v>72</v>
      </c>
      <c r="AH22" s="13">
        <f t="shared" si="2"/>
        <v>1</v>
      </c>
      <c r="AI22" s="13">
        <f t="shared" si="3"/>
        <v>0</v>
      </c>
      <c r="AJ22" s="13">
        <f t="shared" si="13"/>
        <v>0</v>
      </c>
      <c r="AK22" s="13">
        <f t="shared" si="14"/>
        <v>1</v>
      </c>
      <c r="AL22" s="13">
        <f t="shared" si="15"/>
        <v>0</v>
      </c>
    </row>
    <row r="23" spans="1:38" ht="20.100000000000001" customHeight="1">
      <c r="A23" s="27">
        <v>19</v>
      </c>
      <c r="B23" s="13">
        <v>5</v>
      </c>
      <c r="C23" s="13" t="s">
        <v>88</v>
      </c>
      <c r="D23" s="13" t="s">
        <v>66</v>
      </c>
      <c r="E23" s="14" t="s">
        <v>108</v>
      </c>
      <c r="F23" s="55">
        <v>0.5</v>
      </c>
      <c r="G23" s="13">
        <v>177.5</v>
      </c>
      <c r="H23" s="13">
        <v>176.76400000000001</v>
      </c>
      <c r="I23" s="13">
        <v>2</v>
      </c>
      <c r="J23" s="53">
        <f t="shared" si="26"/>
        <v>177.52</v>
      </c>
      <c r="K23" s="13">
        <f t="shared" si="27"/>
        <v>176.744</v>
      </c>
      <c r="L23" s="13">
        <f t="shared" si="28"/>
        <v>0.77600000000000002</v>
      </c>
      <c r="M23" s="13">
        <f>ROUNDDOWN(L23*2,3)</f>
        <v>1.552</v>
      </c>
      <c r="N23" s="53">
        <f>ROUNDDOWN(J23+M23,3)</f>
        <v>179.072</v>
      </c>
      <c r="O23" s="13" t="s">
        <v>43</v>
      </c>
      <c r="P23" s="13">
        <f t="shared" si="21"/>
        <v>155.19999999999999</v>
      </c>
      <c r="R23" s="13">
        <f t="shared" si="8"/>
        <v>3.8</v>
      </c>
      <c r="S23" s="30">
        <f t="shared" si="9"/>
        <v>58976</v>
      </c>
      <c r="T23" s="30" t="str">
        <f t="shared" si="10"/>
        <v/>
      </c>
      <c r="U23" s="32">
        <f t="shared" si="1"/>
        <v>58976</v>
      </c>
      <c r="V23" s="34">
        <f t="shared" si="22"/>
        <v>1174061</v>
      </c>
      <c r="W23" s="13">
        <f t="shared" si="11"/>
        <v>38000</v>
      </c>
      <c r="X23" s="13">
        <f t="shared" si="12"/>
        <v>1</v>
      </c>
      <c r="AC23" s="8" t="s">
        <v>73</v>
      </c>
      <c r="AD23" s="9">
        <f>AL111</f>
        <v>9</v>
      </c>
      <c r="AH23" s="13">
        <f t="shared" si="2"/>
        <v>1</v>
      </c>
      <c r="AI23" s="13">
        <f t="shared" si="3"/>
        <v>0</v>
      </c>
      <c r="AJ23" s="13">
        <f t="shared" si="13"/>
        <v>1</v>
      </c>
      <c r="AK23" s="13">
        <f t="shared" si="14"/>
        <v>0</v>
      </c>
      <c r="AL23" s="13">
        <f t="shared" si="15"/>
        <v>0</v>
      </c>
    </row>
    <row r="24" spans="1:38" ht="20.100000000000001" customHeight="1">
      <c r="A24" s="27">
        <v>20</v>
      </c>
      <c r="B24" s="13">
        <v>5</v>
      </c>
      <c r="C24" s="13" t="s">
        <v>88</v>
      </c>
      <c r="D24" s="13" t="s">
        <v>66</v>
      </c>
      <c r="E24" s="14" t="s">
        <v>109</v>
      </c>
      <c r="F24" s="55">
        <v>0.83333333333333337</v>
      </c>
      <c r="G24" s="13">
        <v>177.55799999999999</v>
      </c>
      <c r="H24" s="13">
        <v>177.19200000000001</v>
      </c>
      <c r="I24" s="13">
        <v>2</v>
      </c>
      <c r="J24" s="53">
        <f t="shared" si="26"/>
        <v>177.578</v>
      </c>
      <c r="K24" s="13">
        <f t="shared" si="27"/>
        <v>177.172</v>
      </c>
      <c r="L24" s="13">
        <f t="shared" si="28"/>
        <v>0.40600000000000003</v>
      </c>
      <c r="M24" s="13">
        <f>ROUNDDOWN(L24*2,3)</f>
        <v>0.81200000000000006</v>
      </c>
      <c r="N24" s="53">
        <f>ROUNDDOWN(J24+M24,3)</f>
        <v>178.39</v>
      </c>
      <c r="O24" s="13" t="s">
        <v>84</v>
      </c>
      <c r="Q24" s="13">
        <f t="shared" si="7"/>
        <v>40.6</v>
      </c>
      <c r="R24" s="13">
        <f t="shared" si="8"/>
        <v>7.3</v>
      </c>
      <c r="S24" s="30" t="str">
        <f t="shared" si="9"/>
        <v/>
      </c>
      <c r="T24" s="30">
        <f t="shared" si="10"/>
        <v>29638</v>
      </c>
      <c r="U24" s="32">
        <f t="shared" si="1"/>
        <v>-29638</v>
      </c>
      <c r="V24" s="34">
        <f t="shared" si="22"/>
        <v>1144423</v>
      </c>
      <c r="W24" s="13">
        <f t="shared" si="11"/>
        <v>73000</v>
      </c>
      <c r="X24" s="13">
        <f t="shared" si="12"/>
        <v>0</v>
      </c>
      <c r="AC24" s="3" t="s">
        <v>16</v>
      </c>
      <c r="AD24" s="47">
        <f>S113</f>
        <v>2841654</v>
      </c>
      <c r="AH24" s="13">
        <f t="shared" si="2"/>
        <v>1</v>
      </c>
      <c r="AI24" s="13">
        <f t="shared" si="3"/>
        <v>0</v>
      </c>
      <c r="AJ24" s="13">
        <f t="shared" si="13"/>
        <v>0</v>
      </c>
      <c r="AK24" s="13">
        <f t="shared" si="14"/>
        <v>1</v>
      </c>
      <c r="AL24" s="13">
        <f t="shared" si="15"/>
        <v>0</v>
      </c>
    </row>
    <row r="25" spans="1:38" ht="20.100000000000001" customHeight="1">
      <c r="A25" s="27">
        <v>21</v>
      </c>
      <c r="B25" s="13">
        <v>5</v>
      </c>
      <c r="C25" s="13" t="s">
        <v>88</v>
      </c>
      <c r="D25" s="13" t="s">
        <v>66</v>
      </c>
      <c r="E25" s="14" t="s">
        <v>110</v>
      </c>
      <c r="F25" s="55">
        <v>0.33333333333333331</v>
      </c>
      <c r="G25" s="13">
        <v>177.95500000000001</v>
      </c>
      <c r="H25" s="13">
        <v>176.67</v>
      </c>
      <c r="I25" s="13">
        <v>2</v>
      </c>
      <c r="J25" s="53">
        <f t="shared" si="26"/>
        <v>177.97499999999999</v>
      </c>
      <c r="K25" s="13">
        <f t="shared" si="27"/>
        <v>176.65</v>
      </c>
      <c r="L25" s="13">
        <f t="shared" si="28"/>
        <v>1.3240000000000001</v>
      </c>
      <c r="M25" s="13">
        <f>ROUNDDOWN(L25*2,3)</f>
        <v>2.6480000000000001</v>
      </c>
      <c r="N25" s="53">
        <f>ROUNDDOWN(J25+M25,3)</f>
        <v>180.62299999999999</v>
      </c>
      <c r="O25" s="13" t="s">
        <v>84</v>
      </c>
      <c r="Q25" s="13">
        <f t="shared" si="7"/>
        <v>132.4</v>
      </c>
      <c r="R25" s="13">
        <f t="shared" si="8"/>
        <v>2.2000000000000002</v>
      </c>
      <c r="S25" s="30" t="str">
        <f t="shared" si="9"/>
        <v/>
      </c>
      <c r="T25" s="30">
        <f t="shared" si="10"/>
        <v>29128</v>
      </c>
      <c r="U25" s="32">
        <f t="shared" si="1"/>
        <v>-29128</v>
      </c>
      <c r="V25" s="34">
        <f t="shared" si="22"/>
        <v>1115295</v>
      </c>
      <c r="W25" s="13">
        <f t="shared" si="11"/>
        <v>22000</v>
      </c>
      <c r="X25" s="13">
        <f t="shared" si="12"/>
        <v>0</v>
      </c>
      <c r="AC25" s="3" t="s">
        <v>17</v>
      </c>
      <c r="AD25" s="48">
        <f>T113</f>
        <v>1360943</v>
      </c>
      <c r="AH25" s="13">
        <f t="shared" si="2"/>
        <v>1</v>
      </c>
      <c r="AI25" s="13">
        <f t="shared" si="3"/>
        <v>0</v>
      </c>
      <c r="AJ25" s="13">
        <f t="shared" si="13"/>
        <v>0</v>
      </c>
      <c r="AK25" s="13">
        <f t="shared" si="14"/>
        <v>1</v>
      </c>
      <c r="AL25" s="13">
        <f t="shared" si="15"/>
        <v>0</v>
      </c>
    </row>
    <row r="26" spans="1:38" ht="20.100000000000001" customHeight="1">
      <c r="A26" s="27">
        <v>22</v>
      </c>
      <c r="B26" s="13">
        <v>5</v>
      </c>
      <c r="C26" s="13" t="s">
        <v>88</v>
      </c>
      <c r="D26" s="13" t="s">
        <v>66</v>
      </c>
      <c r="E26" s="14" t="s">
        <v>111</v>
      </c>
      <c r="F26" s="55">
        <v>0.5</v>
      </c>
      <c r="G26" s="13">
        <v>177.92400000000001</v>
      </c>
      <c r="H26" s="13">
        <v>176.68700000000001</v>
      </c>
      <c r="I26" s="13">
        <v>2</v>
      </c>
      <c r="J26" s="53">
        <f t="shared" si="26"/>
        <v>177.94399999999999</v>
      </c>
      <c r="K26" s="13">
        <f t="shared" si="27"/>
        <v>176.667</v>
      </c>
      <c r="L26" s="13">
        <f t="shared" si="28"/>
        <v>1.276</v>
      </c>
      <c r="M26" s="13">
        <f>ROUNDDOWN(L26*2,3)</f>
        <v>2.552</v>
      </c>
      <c r="N26" s="53">
        <f>ROUNDDOWN(J26+M26,3)</f>
        <v>180.49600000000001</v>
      </c>
      <c r="O26" s="13" t="s">
        <v>85</v>
      </c>
      <c r="R26" s="13">
        <f t="shared" si="8"/>
        <v>2.2999999999999998</v>
      </c>
      <c r="S26" s="30" t="str">
        <f t="shared" si="9"/>
        <v/>
      </c>
      <c r="T26" s="30" t="str">
        <f t="shared" si="10"/>
        <v/>
      </c>
      <c r="U26" s="32">
        <v>0</v>
      </c>
      <c r="V26" s="34">
        <f t="shared" si="22"/>
        <v>1115295</v>
      </c>
      <c r="W26" s="13">
        <f t="shared" si="11"/>
        <v>23000</v>
      </c>
      <c r="X26" s="13">
        <f t="shared" si="12"/>
        <v>0</v>
      </c>
      <c r="AC26" s="3" t="s">
        <v>18</v>
      </c>
      <c r="AD26" s="47">
        <f>AD24-AD25</f>
        <v>1480711</v>
      </c>
      <c r="AH26" s="13">
        <f t="shared" si="2"/>
        <v>1</v>
      </c>
      <c r="AI26" s="13">
        <f t="shared" si="3"/>
        <v>0</v>
      </c>
      <c r="AJ26" s="13">
        <f t="shared" si="13"/>
        <v>0</v>
      </c>
      <c r="AK26" s="13">
        <f t="shared" si="14"/>
        <v>0</v>
      </c>
      <c r="AL26" s="13">
        <f t="shared" si="15"/>
        <v>1</v>
      </c>
    </row>
    <row r="27" spans="1:38" ht="20.100000000000001" customHeight="1">
      <c r="A27" s="27">
        <v>23</v>
      </c>
      <c r="B27" s="13">
        <v>5</v>
      </c>
      <c r="C27" s="13" t="s">
        <v>89</v>
      </c>
      <c r="D27" s="13" t="s">
        <v>66</v>
      </c>
      <c r="E27" s="14" t="s">
        <v>112</v>
      </c>
      <c r="F27" s="55">
        <v>0.33333333333333331</v>
      </c>
      <c r="G27" s="13">
        <v>177.298</v>
      </c>
      <c r="H27" s="13">
        <v>176.471</v>
      </c>
      <c r="I27" s="13">
        <v>2</v>
      </c>
      <c r="J27" s="53">
        <f t="shared" si="26"/>
        <v>177.31800000000001</v>
      </c>
      <c r="K27" s="13">
        <f t="shared" si="27"/>
        <v>176.45099999999999</v>
      </c>
      <c r="L27" s="13">
        <f t="shared" si="28"/>
        <v>0.86699999999999999</v>
      </c>
      <c r="M27" s="13">
        <f>ROUNDDOWN(L27*2,3)</f>
        <v>1.734</v>
      </c>
      <c r="N27" s="53">
        <f>ROUNDDOWN(J27+M27,3)</f>
        <v>179.05199999999999</v>
      </c>
      <c r="O27" s="13" t="s">
        <v>43</v>
      </c>
      <c r="P27" s="13">
        <f t="shared" si="21"/>
        <v>173.4</v>
      </c>
      <c r="R27" s="13">
        <f t="shared" si="8"/>
        <v>3.4</v>
      </c>
      <c r="S27" s="30">
        <f t="shared" si="9"/>
        <v>58956</v>
      </c>
      <c r="T27" s="30" t="str">
        <f t="shared" si="10"/>
        <v/>
      </c>
      <c r="U27" s="32">
        <f t="shared" si="1"/>
        <v>58956</v>
      </c>
      <c r="V27" s="34">
        <f t="shared" si="22"/>
        <v>1174251</v>
      </c>
      <c r="W27" s="13">
        <f t="shared" si="11"/>
        <v>34000</v>
      </c>
      <c r="X27" s="13">
        <f t="shared" si="12"/>
        <v>1</v>
      </c>
      <c r="AC27" s="3" t="s">
        <v>1</v>
      </c>
      <c r="AD27" s="52">
        <f>ROUNDDOWN(AD24/AD17,3)</f>
        <v>42412.745999999999</v>
      </c>
      <c r="AH27" s="13">
        <f t="shared" si="2"/>
        <v>1</v>
      </c>
      <c r="AI27" s="13">
        <f t="shared" si="3"/>
        <v>0</v>
      </c>
      <c r="AJ27" s="13">
        <f t="shared" si="13"/>
        <v>1</v>
      </c>
      <c r="AK27" s="13">
        <f t="shared" si="14"/>
        <v>0</v>
      </c>
      <c r="AL27" s="13">
        <f t="shared" si="15"/>
        <v>0</v>
      </c>
    </row>
    <row r="28" spans="1:38" ht="20.100000000000001" customHeight="1">
      <c r="A28" s="27">
        <v>24</v>
      </c>
      <c r="B28" s="13">
        <v>5</v>
      </c>
      <c r="C28" s="13" t="s">
        <v>88</v>
      </c>
      <c r="D28" s="13" t="s">
        <v>66</v>
      </c>
      <c r="E28" s="14" t="s">
        <v>113</v>
      </c>
      <c r="F28" s="55">
        <v>0.33333333333333331</v>
      </c>
      <c r="G28" s="13">
        <v>178.339</v>
      </c>
      <c r="H28" s="13">
        <v>177.93100000000001</v>
      </c>
      <c r="I28" s="13">
        <v>2</v>
      </c>
      <c r="J28" s="53">
        <f t="shared" si="26"/>
        <v>178.35900000000001</v>
      </c>
      <c r="K28" s="13">
        <f t="shared" si="27"/>
        <v>177.911</v>
      </c>
      <c r="L28" s="13">
        <f t="shared" si="28"/>
        <v>0.44800000000000001</v>
      </c>
      <c r="M28" s="13">
        <f>ROUNDDOWN(L28*2,3)</f>
        <v>0.89600000000000002</v>
      </c>
      <c r="N28" s="53">
        <f>ROUNDDOWN(J28+M28,3)</f>
        <v>179.255</v>
      </c>
      <c r="O28" s="13" t="s">
        <v>43</v>
      </c>
      <c r="P28" s="13">
        <f t="shared" si="21"/>
        <v>89.6</v>
      </c>
      <c r="R28" s="13">
        <f t="shared" si="8"/>
        <v>6.6</v>
      </c>
      <c r="S28" s="30">
        <f t="shared" si="9"/>
        <v>59136</v>
      </c>
      <c r="T28" s="30" t="str">
        <f t="shared" si="10"/>
        <v/>
      </c>
      <c r="U28" s="32">
        <f t="shared" si="1"/>
        <v>59136</v>
      </c>
      <c r="V28" s="34">
        <f t="shared" si="22"/>
        <v>1233387</v>
      </c>
      <c r="W28" s="13">
        <f t="shared" si="11"/>
        <v>66000</v>
      </c>
      <c r="X28" s="13">
        <f t="shared" si="12"/>
        <v>1</v>
      </c>
      <c r="AC28" s="3" t="s">
        <v>2</v>
      </c>
      <c r="AD28" s="52">
        <f>ROUNDDOWN(AD25/AD21,3)</f>
        <v>29585.717000000001</v>
      </c>
      <c r="AH28" s="13">
        <f t="shared" si="2"/>
        <v>1</v>
      </c>
      <c r="AI28" s="13">
        <f t="shared" si="3"/>
        <v>0</v>
      </c>
      <c r="AJ28" s="13">
        <f t="shared" si="13"/>
        <v>1</v>
      </c>
      <c r="AK28" s="13">
        <f t="shared" si="14"/>
        <v>0</v>
      </c>
      <c r="AL28" s="13">
        <f t="shared" si="15"/>
        <v>0</v>
      </c>
    </row>
    <row r="29" spans="1:38" ht="20.100000000000001" customHeight="1">
      <c r="A29" s="27">
        <v>25</v>
      </c>
      <c r="B29" s="13">
        <v>5</v>
      </c>
      <c r="C29" s="13" t="s">
        <v>89</v>
      </c>
      <c r="D29" s="13" t="s">
        <v>66</v>
      </c>
      <c r="E29" s="14" t="s">
        <v>114</v>
      </c>
      <c r="F29" s="55">
        <v>0.66666666666666663</v>
      </c>
      <c r="G29" s="13">
        <v>179.255</v>
      </c>
      <c r="H29" s="13">
        <v>178.53700000000001</v>
      </c>
      <c r="I29" s="13">
        <v>2</v>
      </c>
      <c r="J29" s="53">
        <f t="shared" si="26"/>
        <v>179.27500000000001</v>
      </c>
      <c r="K29" s="13">
        <f t="shared" si="27"/>
        <v>178.517</v>
      </c>
      <c r="L29" s="13">
        <f t="shared" si="28"/>
        <v>0.75800000000000001</v>
      </c>
      <c r="M29" s="13">
        <f>ROUNDDOWN(L29*2,3)</f>
        <v>1.516</v>
      </c>
      <c r="N29" s="53">
        <f>ROUNDDOWN(J29+M29,3)</f>
        <v>180.791</v>
      </c>
      <c r="O29" s="13" t="s">
        <v>85</v>
      </c>
      <c r="R29" s="13">
        <f t="shared" si="8"/>
        <v>3.9</v>
      </c>
      <c r="S29" s="30" t="str">
        <f t="shared" si="9"/>
        <v/>
      </c>
      <c r="T29" s="30" t="str">
        <f t="shared" si="10"/>
        <v/>
      </c>
      <c r="U29" s="32">
        <v>0</v>
      </c>
      <c r="V29" s="34">
        <f t="shared" si="22"/>
        <v>1233387</v>
      </c>
      <c r="W29" s="13">
        <f t="shared" si="11"/>
        <v>39000</v>
      </c>
      <c r="X29" s="13">
        <f t="shared" si="12"/>
        <v>0</v>
      </c>
      <c r="AC29" s="3" t="s">
        <v>19</v>
      </c>
      <c r="AD29" s="6">
        <v>5</v>
      </c>
      <c r="AH29" s="13">
        <f t="shared" si="2"/>
        <v>1</v>
      </c>
      <c r="AI29" s="13">
        <f t="shared" si="3"/>
        <v>0</v>
      </c>
      <c r="AJ29" s="13">
        <f t="shared" si="13"/>
        <v>0</v>
      </c>
      <c r="AK29" s="13">
        <f t="shared" si="14"/>
        <v>0</v>
      </c>
      <c r="AL29" s="13">
        <f t="shared" si="15"/>
        <v>1</v>
      </c>
    </row>
    <row r="30" spans="1:38" ht="20.100000000000001" customHeight="1">
      <c r="A30" s="27">
        <v>26</v>
      </c>
      <c r="B30" s="13">
        <v>5</v>
      </c>
      <c r="C30" s="13" t="s">
        <v>89</v>
      </c>
      <c r="D30" s="13" t="s">
        <v>66</v>
      </c>
      <c r="E30" s="14" t="s">
        <v>115</v>
      </c>
      <c r="F30" s="55">
        <v>0</v>
      </c>
      <c r="G30" s="13">
        <v>179.131</v>
      </c>
      <c r="H30" s="13">
        <v>178.75299999999999</v>
      </c>
      <c r="I30" s="13">
        <v>2</v>
      </c>
      <c r="J30" s="53">
        <f t="shared" si="26"/>
        <v>179.15100000000001</v>
      </c>
      <c r="K30" s="13">
        <f t="shared" si="27"/>
        <v>178.733</v>
      </c>
      <c r="L30" s="13">
        <f t="shared" si="28"/>
        <v>0.41799999999999998</v>
      </c>
      <c r="M30" s="13">
        <f>ROUNDDOWN(L30*2,3)</f>
        <v>0.83599999999999997</v>
      </c>
      <c r="N30" s="53">
        <f>ROUNDDOWN(J30+M30,3)</f>
        <v>179.98699999999999</v>
      </c>
      <c r="O30" s="13" t="s">
        <v>43</v>
      </c>
      <c r="P30" s="13">
        <f t="shared" si="21"/>
        <v>83.6</v>
      </c>
      <c r="R30" s="13">
        <f t="shared" si="8"/>
        <v>7.1</v>
      </c>
      <c r="S30" s="30">
        <f t="shared" si="9"/>
        <v>59356</v>
      </c>
      <c r="T30" s="30" t="str">
        <f t="shared" si="10"/>
        <v/>
      </c>
      <c r="U30" s="32">
        <f t="shared" si="1"/>
        <v>59356</v>
      </c>
      <c r="V30" s="34">
        <f t="shared" si="22"/>
        <v>1292743</v>
      </c>
      <c r="W30" s="13">
        <f t="shared" si="11"/>
        <v>71000</v>
      </c>
      <c r="X30" s="13">
        <f t="shared" si="12"/>
        <v>1</v>
      </c>
      <c r="AC30" s="3" t="s">
        <v>20</v>
      </c>
      <c r="AD30" s="6">
        <v>5</v>
      </c>
      <c r="AH30" s="13">
        <f t="shared" si="2"/>
        <v>1</v>
      </c>
      <c r="AI30" s="13">
        <f t="shared" si="3"/>
        <v>0</v>
      </c>
      <c r="AJ30" s="13">
        <f t="shared" si="13"/>
        <v>1</v>
      </c>
      <c r="AK30" s="13">
        <f t="shared" si="14"/>
        <v>0</v>
      </c>
      <c r="AL30" s="13">
        <f t="shared" si="15"/>
        <v>0</v>
      </c>
    </row>
    <row r="31" spans="1:38" ht="20.100000000000001" customHeight="1">
      <c r="A31" s="27">
        <v>27</v>
      </c>
      <c r="B31" s="13">
        <v>1</v>
      </c>
      <c r="C31" s="13" t="s">
        <v>88</v>
      </c>
      <c r="D31" s="13" t="s">
        <v>65</v>
      </c>
      <c r="E31" s="14" t="s">
        <v>116</v>
      </c>
      <c r="F31" s="55">
        <v>0.5</v>
      </c>
      <c r="G31" s="13">
        <v>180.84899999999999</v>
      </c>
      <c r="H31" s="13">
        <v>181.72499999999999</v>
      </c>
      <c r="I31" s="13">
        <v>2</v>
      </c>
      <c r="J31" s="13">
        <f t="shared" ref="J31:J33" si="29">ROUNDDOWN(G31-(I31/100),3)</f>
        <v>180.82900000000001</v>
      </c>
      <c r="K31" s="13">
        <f t="shared" ref="K31:K33" si="30">ROUNDDOWN(H31+(I31/100),3)</f>
        <v>181.745</v>
      </c>
      <c r="L31" s="13">
        <f t="shared" si="28"/>
        <v>0.91500000000000004</v>
      </c>
      <c r="M31" s="13">
        <f>ROUNDDOWN(L31*2,3)</f>
        <v>1.83</v>
      </c>
      <c r="N31" s="13">
        <f>ROUNDDOWN(J31-M31,3)</f>
        <v>178.999</v>
      </c>
      <c r="O31" s="13" t="s">
        <v>43</v>
      </c>
      <c r="P31" s="13">
        <f t="shared" si="21"/>
        <v>183</v>
      </c>
      <c r="R31" s="13">
        <f t="shared" si="8"/>
        <v>3.2</v>
      </c>
      <c r="S31" s="30">
        <f t="shared" si="9"/>
        <v>58560</v>
      </c>
      <c r="T31" s="30" t="str">
        <f t="shared" si="10"/>
        <v/>
      </c>
      <c r="U31" s="32">
        <f t="shared" si="1"/>
        <v>58560</v>
      </c>
      <c r="V31" s="34">
        <f t="shared" si="22"/>
        <v>1351303</v>
      </c>
      <c r="W31" s="13">
        <f t="shared" si="11"/>
        <v>32000</v>
      </c>
      <c r="X31" s="13">
        <f t="shared" si="12"/>
        <v>1</v>
      </c>
      <c r="AC31" s="3" t="s">
        <v>21</v>
      </c>
      <c r="AD31" s="11">
        <f>P113</f>
        <v>344.6</v>
      </c>
      <c r="AH31" s="13">
        <f t="shared" si="2"/>
        <v>0</v>
      </c>
      <c r="AI31" s="13">
        <f t="shared" si="3"/>
        <v>1</v>
      </c>
      <c r="AJ31" s="13">
        <f t="shared" si="13"/>
        <v>1</v>
      </c>
      <c r="AK31" s="13">
        <f t="shared" si="14"/>
        <v>0</v>
      </c>
      <c r="AL31" s="13">
        <f t="shared" si="15"/>
        <v>0</v>
      </c>
    </row>
    <row r="32" spans="1:38" ht="20.100000000000001" customHeight="1" thickBot="1">
      <c r="A32" s="27">
        <v>28</v>
      </c>
      <c r="B32" s="13">
        <v>1</v>
      </c>
      <c r="C32" s="13" t="s">
        <v>88</v>
      </c>
      <c r="D32" s="13" t="s">
        <v>65</v>
      </c>
      <c r="E32" s="14" t="s">
        <v>117</v>
      </c>
      <c r="F32" s="55">
        <v>0.33333333333333331</v>
      </c>
      <c r="G32" s="13">
        <v>182.41200000000001</v>
      </c>
      <c r="H32" s="13">
        <v>183.08099999999999</v>
      </c>
      <c r="I32" s="13">
        <v>2</v>
      </c>
      <c r="J32" s="13">
        <f t="shared" si="29"/>
        <v>182.392</v>
      </c>
      <c r="K32" s="13">
        <f t="shared" si="30"/>
        <v>183.101</v>
      </c>
      <c r="L32" s="13">
        <f t="shared" si="28"/>
        <v>0.70899999999999996</v>
      </c>
      <c r="M32" s="13">
        <f>ROUNDDOWN(L32*2,3)</f>
        <v>1.4179999999999999</v>
      </c>
      <c r="N32" s="13">
        <f>ROUNDDOWN(J32-M32,3)</f>
        <v>180.97399999999999</v>
      </c>
      <c r="O32" s="13" t="s">
        <v>84</v>
      </c>
      <c r="Q32" s="13">
        <f t="shared" si="7"/>
        <v>70.900000000000006</v>
      </c>
      <c r="R32" s="13">
        <f t="shared" si="8"/>
        <v>4.2</v>
      </c>
      <c r="S32" s="30" t="str">
        <f t="shared" si="9"/>
        <v/>
      </c>
      <c r="T32" s="30">
        <f t="shared" si="10"/>
        <v>29778</v>
      </c>
      <c r="U32" s="32">
        <f t="shared" si="1"/>
        <v>-29778</v>
      </c>
      <c r="V32" s="34">
        <f t="shared" si="22"/>
        <v>1321525</v>
      </c>
      <c r="W32" s="13">
        <f t="shared" si="11"/>
        <v>42000</v>
      </c>
      <c r="X32" s="13">
        <f t="shared" si="12"/>
        <v>0</v>
      </c>
      <c r="AC32" s="4" t="s">
        <v>0</v>
      </c>
      <c r="AD32" s="23">
        <f>ROUNDDOWN((AD20/AD19)*1,2)</f>
        <v>0.46</v>
      </c>
      <c r="AH32" s="13">
        <f t="shared" si="2"/>
        <v>0</v>
      </c>
      <c r="AI32" s="13">
        <f t="shared" si="3"/>
        <v>1</v>
      </c>
      <c r="AJ32" s="13">
        <f t="shared" si="13"/>
        <v>0</v>
      </c>
      <c r="AK32" s="13">
        <f t="shared" si="14"/>
        <v>1</v>
      </c>
      <c r="AL32" s="13">
        <f t="shared" si="15"/>
        <v>0</v>
      </c>
    </row>
    <row r="33" spans="1:38" ht="20.100000000000001" customHeight="1">
      <c r="A33" s="27">
        <v>29</v>
      </c>
      <c r="B33" s="13">
        <v>1</v>
      </c>
      <c r="C33" s="13" t="s">
        <v>88</v>
      </c>
      <c r="D33" s="13" t="s">
        <v>65</v>
      </c>
      <c r="E33" s="14" t="s">
        <v>117</v>
      </c>
      <c r="F33" s="55">
        <v>0</v>
      </c>
      <c r="G33" s="13">
        <v>182.721</v>
      </c>
      <c r="H33" s="13">
        <v>183.24</v>
      </c>
      <c r="I33" s="13">
        <v>2</v>
      </c>
      <c r="J33" s="13">
        <f t="shared" si="29"/>
        <v>182.70099999999999</v>
      </c>
      <c r="K33" s="13">
        <f t="shared" si="30"/>
        <v>183.26</v>
      </c>
      <c r="L33" s="13">
        <f t="shared" si="28"/>
        <v>0.55800000000000005</v>
      </c>
      <c r="M33" s="13">
        <f>ROUNDDOWN(L33*2,3)</f>
        <v>1.1160000000000001</v>
      </c>
      <c r="N33" s="13">
        <f>ROUNDDOWN(J33-M33,3)</f>
        <v>181.58500000000001</v>
      </c>
      <c r="O33" s="13" t="s">
        <v>43</v>
      </c>
      <c r="P33" s="13">
        <f t="shared" si="21"/>
        <v>111.6</v>
      </c>
      <c r="R33" s="13">
        <f t="shared" si="8"/>
        <v>5.3</v>
      </c>
      <c r="S33" s="30">
        <f t="shared" si="9"/>
        <v>59148</v>
      </c>
      <c r="T33" s="30" t="str">
        <f t="shared" si="10"/>
        <v/>
      </c>
      <c r="U33" s="32">
        <f t="shared" si="1"/>
        <v>59148</v>
      </c>
      <c r="V33" s="34">
        <f t="shared" si="22"/>
        <v>1380673</v>
      </c>
      <c r="W33" s="13">
        <f t="shared" si="11"/>
        <v>53000</v>
      </c>
      <c r="X33" s="13">
        <f t="shared" si="12"/>
        <v>1</v>
      </c>
      <c r="AH33" s="13">
        <f t="shared" si="2"/>
        <v>0</v>
      </c>
      <c r="AI33" s="13">
        <f t="shared" si="3"/>
        <v>1</v>
      </c>
      <c r="AJ33" s="13">
        <f t="shared" si="13"/>
        <v>1</v>
      </c>
      <c r="AK33" s="13">
        <f t="shared" si="14"/>
        <v>0</v>
      </c>
      <c r="AL33" s="13">
        <f t="shared" si="15"/>
        <v>0</v>
      </c>
    </row>
    <row r="34" spans="1:38" ht="20.100000000000001" customHeight="1">
      <c r="A34" s="27">
        <v>30</v>
      </c>
      <c r="B34" s="13">
        <v>5</v>
      </c>
      <c r="C34" s="13" t="s">
        <v>88</v>
      </c>
      <c r="D34" s="13" t="s">
        <v>66</v>
      </c>
      <c r="E34" s="14" t="s">
        <v>118</v>
      </c>
      <c r="F34" s="55">
        <v>0.33333333333333331</v>
      </c>
      <c r="G34" s="13">
        <v>182.88300000000001</v>
      </c>
      <c r="H34" s="13">
        <v>182.381</v>
      </c>
      <c r="I34" s="13">
        <v>2</v>
      </c>
      <c r="J34" s="53">
        <f t="shared" ref="J34" si="31">ROUNDDOWN(G34+(I34/100),3)</f>
        <v>182.90299999999999</v>
      </c>
      <c r="K34" s="13">
        <f t="shared" ref="K34" si="32">ROUNDDOWN(H34-(I34/100),3)</f>
        <v>182.36099999999999</v>
      </c>
      <c r="L34" s="13">
        <f t="shared" si="28"/>
        <v>0.54200000000000004</v>
      </c>
      <c r="M34" s="13">
        <f>ROUNDDOWN(L34*2,3)</f>
        <v>1.0840000000000001</v>
      </c>
      <c r="N34" s="53">
        <f>ROUNDDOWN(J34+M34,3)</f>
        <v>183.98699999999999</v>
      </c>
      <c r="O34" s="13" t="s">
        <v>84</v>
      </c>
      <c r="Q34" s="13">
        <f t="shared" si="7"/>
        <v>54.2</v>
      </c>
      <c r="R34" s="13">
        <f t="shared" si="8"/>
        <v>5.5</v>
      </c>
      <c r="S34" s="30" t="str">
        <f t="shared" si="9"/>
        <v/>
      </c>
      <c r="T34" s="30">
        <f t="shared" si="10"/>
        <v>29810</v>
      </c>
      <c r="U34" s="32">
        <f t="shared" si="1"/>
        <v>-29810</v>
      </c>
      <c r="V34" s="34">
        <f t="shared" si="22"/>
        <v>1350863</v>
      </c>
      <c r="W34" s="13">
        <f t="shared" si="11"/>
        <v>55000</v>
      </c>
      <c r="X34" s="13">
        <f t="shared" si="12"/>
        <v>0</v>
      </c>
      <c r="AC34" s="43" t="s">
        <v>58</v>
      </c>
      <c r="AD34" s="44">
        <v>1000000</v>
      </c>
      <c r="AE34" s="43"/>
      <c r="AF34" s="43"/>
      <c r="AH34" s="13">
        <f t="shared" si="2"/>
        <v>1</v>
      </c>
      <c r="AI34" s="13">
        <f t="shared" si="3"/>
        <v>0</v>
      </c>
      <c r="AJ34" s="13">
        <f t="shared" si="13"/>
        <v>0</v>
      </c>
      <c r="AK34" s="13">
        <f t="shared" si="14"/>
        <v>1</v>
      </c>
      <c r="AL34" s="13">
        <f t="shared" si="15"/>
        <v>0</v>
      </c>
    </row>
    <row r="35" spans="1:38" ht="20.100000000000001" customHeight="1">
      <c r="A35" s="27">
        <v>31</v>
      </c>
      <c r="B35" s="13">
        <v>5</v>
      </c>
      <c r="C35" s="13" t="s">
        <v>88</v>
      </c>
      <c r="D35" s="13" t="s">
        <v>65</v>
      </c>
      <c r="E35" s="14" t="s">
        <v>119</v>
      </c>
      <c r="F35" s="55">
        <v>0.5</v>
      </c>
      <c r="G35" s="13">
        <v>184.15299999999999</v>
      </c>
      <c r="H35" s="13">
        <v>184.82</v>
      </c>
      <c r="I35" s="13">
        <v>2</v>
      </c>
      <c r="J35" s="13">
        <f t="shared" ref="J35:J36" si="33">ROUNDDOWN(G35-(I35/100),3)</f>
        <v>184.13300000000001</v>
      </c>
      <c r="K35" s="13">
        <f t="shared" ref="K35:K36" si="34">ROUNDDOWN(H35+(I35/100),3)</f>
        <v>184.84</v>
      </c>
      <c r="L35" s="13">
        <f t="shared" si="28"/>
        <v>0.70599999999999996</v>
      </c>
      <c r="M35" s="13">
        <f>ROUNDDOWN(L35*2,3)</f>
        <v>1.4119999999999999</v>
      </c>
      <c r="N35" s="13">
        <f>ROUNDDOWN(J35-M35,3)</f>
        <v>182.721</v>
      </c>
      <c r="O35" s="13" t="s">
        <v>43</v>
      </c>
      <c r="P35" s="13">
        <f t="shared" si="21"/>
        <v>141.19999999999999</v>
      </c>
      <c r="R35" s="13">
        <f t="shared" si="8"/>
        <v>4.2</v>
      </c>
      <c r="S35" s="30">
        <f t="shared" si="9"/>
        <v>59304</v>
      </c>
      <c r="T35" s="30" t="str">
        <f t="shared" si="10"/>
        <v/>
      </c>
      <c r="U35" s="32">
        <f t="shared" si="1"/>
        <v>59304</v>
      </c>
      <c r="V35" s="34">
        <f t="shared" si="22"/>
        <v>1410167</v>
      </c>
      <c r="W35" s="13">
        <f t="shared" si="11"/>
        <v>42000</v>
      </c>
      <c r="X35" s="13">
        <f t="shared" si="12"/>
        <v>1</v>
      </c>
      <c r="AC35" s="39" t="s">
        <v>74</v>
      </c>
      <c r="AD35" s="41">
        <v>0.01</v>
      </c>
      <c r="AE35" s="41">
        <v>0.02</v>
      </c>
      <c r="AF35" s="41">
        <v>0.03</v>
      </c>
      <c r="AH35" s="13">
        <f t="shared" si="2"/>
        <v>0</v>
      </c>
      <c r="AI35" s="13">
        <f t="shared" si="3"/>
        <v>1</v>
      </c>
      <c r="AJ35" s="13">
        <f t="shared" si="13"/>
        <v>1</v>
      </c>
      <c r="AK35" s="13">
        <f t="shared" si="14"/>
        <v>0</v>
      </c>
      <c r="AL35" s="13">
        <f t="shared" si="15"/>
        <v>0</v>
      </c>
    </row>
    <row r="36" spans="1:38" ht="20.100000000000001" customHeight="1">
      <c r="A36" s="27">
        <v>32</v>
      </c>
      <c r="B36" s="13">
        <v>1</v>
      </c>
      <c r="C36" s="13" t="s">
        <v>88</v>
      </c>
      <c r="D36" s="13" t="s">
        <v>65</v>
      </c>
      <c r="E36" s="14" t="s">
        <v>120</v>
      </c>
      <c r="F36" s="55">
        <v>0.66666666666666663</v>
      </c>
      <c r="G36" s="13">
        <v>183.78200000000001</v>
      </c>
      <c r="H36" s="13">
        <v>185.00200000000001</v>
      </c>
      <c r="I36" s="13">
        <v>2</v>
      </c>
      <c r="J36" s="13">
        <f t="shared" si="33"/>
        <v>183.762</v>
      </c>
      <c r="K36" s="13">
        <f t="shared" si="34"/>
        <v>185.02199999999999</v>
      </c>
      <c r="L36" s="13">
        <f t="shared" si="28"/>
        <v>1.2589999999999999</v>
      </c>
      <c r="M36" s="13">
        <f>ROUNDDOWN(L36*2,3)</f>
        <v>2.5179999999999998</v>
      </c>
      <c r="N36" s="13">
        <f>ROUNDDOWN(J36-M36,3)</f>
        <v>181.244</v>
      </c>
      <c r="O36" s="13" t="s">
        <v>85</v>
      </c>
      <c r="R36" s="13">
        <f t="shared" si="8"/>
        <v>2.2999999999999998</v>
      </c>
      <c r="S36" s="30" t="str">
        <f t="shared" si="9"/>
        <v/>
      </c>
      <c r="T36" s="30" t="str">
        <f t="shared" si="10"/>
        <v/>
      </c>
      <c r="U36" s="32">
        <v>0</v>
      </c>
      <c r="V36" s="34">
        <f t="shared" si="22"/>
        <v>1410167</v>
      </c>
      <c r="W36" s="13">
        <f t="shared" si="11"/>
        <v>23000</v>
      </c>
      <c r="X36" s="13">
        <f t="shared" si="12"/>
        <v>0</v>
      </c>
      <c r="AC36" s="39" t="s">
        <v>59</v>
      </c>
      <c r="AD36" s="40">
        <v>482098</v>
      </c>
      <c r="AE36" s="40">
        <v>982458</v>
      </c>
      <c r="AF36" s="42">
        <v>1480711</v>
      </c>
      <c r="AH36" s="13">
        <f t="shared" si="2"/>
        <v>0</v>
      </c>
      <c r="AI36" s="13">
        <f t="shared" si="3"/>
        <v>1</v>
      </c>
      <c r="AJ36" s="13">
        <f t="shared" si="13"/>
        <v>0</v>
      </c>
      <c r="AK36" s="13">
        <f t="shared" si="14"/>
        <v>0</v>
      </c>
      <c r="AL36" s="13">
        <f t="shared" si="15"/>
        <v>1</v>
      </c>
    </row>
    <row r="37" spans="1:38" ht="20.100000000000001" customHeight="1">
      <c r="A37" s="27">
        <v>33</v>
      </c>
      <c r="B37" s="13">
        <v>1</v>
      </c>
      <c r="C37" s="13" t="s">
        <v>89</v>
      </c>
      <c r="D37" s="13" t="s">
        <v>66</v>
      </c>
      <c r="E37" s="14" t="s">
        <v>121</v>
      </c>
      <c r="F37" s="55">
        <v>0.5</v>
      </c>
      <c r="G37" s="13">
        <v>184.322</v>
      </c>
      <c r="H37" s="13">
        <v>183.89599999999999</v>
      </c>
      <c r="I37" s="13">
        <v>2</v>
      </c>
      <c r="J37" s="53">
        <f t="shared" ref="J37:J43" si="35">ROUNDDOWN(G37+(I37/100),3)</f>
        <v>184.34200000000001</v>
      </c>
      <c r="K37" s="13">
        <f t="shared" ref="K37:K43" si="36">ROUNDDOWN(H37-(I37/100),3)</f>
        <v>183.876</v>
      </c>
      <c r="L37" s="13">
        <f t="shared" si="28"/>
        <v>0.46600000000000003</v>
      </c>
      <c r="M37" s="13">
        <f>ROUNDDOWN(L37*2,3)</f>
        <v>0.93200000000000005</v>
      </c>
      <c r="N37" s="53">
        <f>ROUNDDOWN(J37+M37,3)</f>
        <v>185.274</v>
      </c>
      <c r="O37" s="13" t="s">
        <v>84</v>
      </c>
      <c r="Q37" s="13">
        <f t="shared" si="7"/>
        <v>46.6</v>
      </c>
      <c r="R37" s="13">
        <f t="shared" si="8"/>
        <v>6.4</v>
      </c>
      <c r="S37" s="30" t="str">
        <f t="shared" si="9"/>
        <v/>
      </c>
      <c r="T37" s="30">
        <f t="shared" si="10"/>
        <v>29824</v>
      </c>
      <c r="U37" s="32">
        <f t="shared" si="1"/>
        <v>-29824</v>
      </c>
      <c r="V37" s="34">
        <f t="shared" si="22"/>
        <v>1380343</v>
      </c>
      <c r="W37" s="13">
        <f t="shared" si="11"/>
        <v>64000</v>
      </c>
      <c r="X37" s="13">
        <f t="shared" si="12"/>
        <v>0</v>
      </c>
      <c r="AA37" s="34">
        <f>U113</f>
        <v>1480711</v>
      </c>
      <c r="AH37" s="13">
        <f t="shared" si="2"/>
        <v>1</v>
      </c>
      <c r="AI37" s="13">
        <f t="shared" si="3"/>
        <v>0</v>
      </c>
      <c r="AJ37" s="13">
        <f t="shared" si="13"/>
        <v>0</v>
      </c>
      <c r="AK37" s="13">
        <f t="shared" si="14"/>
        <v>1</v>
      </c>
      <c r="AL37" s="13">
        <f t="shared" si="15"/>
        <v>0</v>
      </c>
    </row>
    <row r="38" spans="1:38" ht="20.100000000000001" customHeight="1">
      <c r="A38" s="27">
        <v>34</v>
      </c>
      <c r="B38" s="13">
        <v>5</v>
      </c>
      <c r="C38" s="13" t="s">
        <v>88</v>
      </c>
      <c r="D38" s="13" t="s">
        <v>65</v>
      </c>
      <c r="E38" s="14" t="s">
        <v>122</v>
      </c>
      <c r="F38" s="55">
        <v>0.83333333333333337</v>
      </c>
      <c r="G38" s="13">
        <v>183.05799999999999</v>
      </c>
      <c r="H38" s="13">
        <v>184.06200000000001</v>
      </c>
      <c r="I38" s="13">
        <v>2</v>
      </c>
      <c r="J38" s="13">
        <f>ROUNDDOWN(G38-(I38/100),3)</f>
        <v>183.03800000000001</v>
      </c>
      <c r="K38" s="13">
        <f>ROUNDDOWN(H38+(I38/100),3)</f>
        <v>184.08199999999999</v>
      </c>
      <c r="L38" s="13">
        <f>ABS(ROUNDDOWN(J38-K38,3))</f>
        <v>1.0429999999999999</v>
      </c>
      <c r="M38" s="13">
        <f>ROUNDDOWN(L38*2,3)</f>
        <v>2.0859999999999999</v>
      </c>
      <c r="N38" s="13">
        <f>ROUNDDOWN(J38-M38,3)</f>
        <v>180.952</v>
      </c>
      <c r="O38" s="13" t="s">
        <v>84</v>
      </c>
      <c r="Q38" s="13">
        <f t="shared" si="7"/>
        <v>104.3</v>
      </c>
      <c r="R38" s="13">
        <f t="shared" si="8"/>
        <v>2.8</v>
      </c>
      <c r="S38" s="30" t="str">
        <f t="shared" si="9"/>
        <v/>
      </c>
      <c r="T38" s="30">
        <f t="shared" si="10"/>
        <v>29204</v>
      </c>
      <c r="U38" s="32">
        <f t="shared" si="1"/>
        <v>-29204</v>
      </c>
      <c r="V38" s="34">
        <f t="shared" si="22"/>
        <v>1351139</v>
      </c>
      <c r="W38" s="13">
        <f t="shared" si="11"/>
        <v>28000</v>
      </c>
      <c r="X38" s="13">
        <f t="shared" si="12"/>
        <v>0</v>
      </c>
      <c r="AH38" s="13">
        <f t="shared" si="2"/>
        <v>0</v>
      </c>
      <c r="AI38" s="13">
        <f t="shared" si="3"/>
        <v>1</v>
      </c>
      <c r="AJ38" s="13">
        <f t="shared" si="13"/>
        <v>0</v>
      </c>
      <c r="AK38" s="13">
        <f t="shared" si="14"/>
        <v>1</v>
      </c>
      <c r="AL38" s="13">
        <f t="shared" si="15"/>
        <v>0</v>
      </c>
    </row>
    <row r="39" spans="1:38" ht="20.100000000000001" customHeight="1">
      <c r="A39" s="27">
        <v>35</v>
      </c>
      <c r="B39" s="13">
        <v>1</v>
      </c>
      <c r="C39" s="13" t="s">
        <v>88</v>
      </c>
      <c r="D39" s="13" t="s">
        <v>66</v>
      </c>
      <c r="E39" s="14" t="s">
        <v>123</v>
      </c>
      <c r="F39" s="55">
        <v>0.5</v>
      </c>
      <c r="G39" s="13">
        <v>184.172</v>
      </c>
      <c r="H39" s="13">
        <v>182.00800000000001</v>
      </c>
      <c r="I39" s="13">
        <v>2</v>
      </c>
      <c r="J39" s="53">
        <f t="shared" si="35"/>
        <v>184.19200000000001</v>
      </c>
      <c r="K39" s="13">
        <f t="shared" si="36"/>
        <v>181.988</v>
      </c>
      <c r="L39" s="13">
        <f t="shared" si="28"/>
        <v>2.2040000000000002</v>
      </c>
      <c r="M39" s="13">
        <f>ROUNDDOWN(L39*2,3)</f>
        <v>4.4080000000000004</v>
      </c>
      <c r="N39" s="53">
        <f>ROUNDDOWN(J39+M39,3)</f>
        <v>188.6</v>
      </c>
      <c r="O39" s="13" t="s">
        <v>85</v>
      </c>
      <c r="R39" s="13">
        <f t="shared" si="8"/>
        <v>1.3</v>
      </c>
      <c r="S39" s="30" t="str">
        <f t="shared" si="9"/>
        <v/>
      </c>
      <c r="T39" s="30" t="str">
        <f t="shared" si="10"/>
        <v/>
      </c>
      <c r="U39" s="32">
        <v>0</v>
      </c>
      <c r="V39" s="34">
        <f t="shared" si="22"/>
        <v>1351139</v>
      </c>
      <c r="W39" s="13">
        <f t="shared" si="11"/>
        <v>13000</v>
      </c>
      <c r="X39" s="13">
        <f t="shared" si="12"/>
        <v>0</v>
      </c>
      <c r="AH39" s="13">
        <f t="shared" si="2"/>
        <v>1</v>
      </c>
      <c r="AI39" s="13">
        <f t="shared" si="3"/>
        <v>0</v>
      </c>
      <c r="AJ39" s="13">
        <f t="shared" si="13"/>
        <v>0</v>
      </c>
      <c r="AK39" s="13">
        <f t="shared" si="14"/>
        <v>0</v>
      </c>
      <c r="AL39" s="13">
        <f t="shared" si="15"/>
        <v>1</v>
      </c>
    </row>
    <row r="40" spans="1:38" ht="20.100000000000001" customHeight="1">
      <c r="A40" s="27">
        <v>36</v>
      </c>
      <c r="B40" s="13">
        <v>1</v>
      </c>
      <c r="C40" s="13" t="s">
        <v>88</v>
      </c>
      <c r="D40" s="13" t="s">
        <v>66</v>
      </c>
      <c r="E40" s="14" t="s">
        <v>124</v>
      </c>
      <c r="F40" s="55">
        <v>0.66666666666666663</v>
      </c>
      <c r="G40" s="13">
        <v>182.249</v>
      </c>
      <c r="H40" s="13">
        <v>181.53399999999999</v>
      </c>
      <c r="I40" s="13">
        <v>2</v>
      </c>
      <c r="J40" s="53">
        <f t="shared" si="35"/>
        <v>182.26900000000001</v>
      </c>
      <c r="K40" s="13">
        <f t="shared" si="36"/>
        <v>181.51400000000001</v>
      </c>
      <c r="L40" s="13">
        <f t="shared" si="28"/>
        <v>0.754</v>
      </c>
      <c r="M40" s="13">
        <f>ROUNDDOWN(L40*2,3)</f>
        <v>1.508</v>
      </c>
      <c r="N40" s="53">
        <f>ROUNDDOWN(J40+M40,3)</f>
        <v>183.77699999999999</v>
      </c>
      <c r="O40" s="13" t="s">
        <v>43</v>
      </c>
      <c r="P40" s="13">
        <f t="shared" si="21"/>
        <v>150.80000000000001</v>
      </c>
      <c r="R40" s="13">
        <f t="shared" si="8"/>
        <v>3.9</v>
      </c>
      <c r="S40" s="30">
        <f t="shared" si="9"/>
        <v>58812</v>
      </c>
      <c r="T40" s="30" t="str">
        <f t="shared" si="10"/>
        <v/>
      </c>
      <c r="U40" s="32">
        <f t="shared" si="1"/>
        <v>58812</v>
      </c>
      <c r="V40" s="34">
        <f t="shared" si="22"/>
        <v>1409951</v>
      </c>
      <c r="W40" s="13">
        <f t="shared" si="11"/>
        <v>39000</v>
      </c>
      <c r="X40" s="13">
        <f t="shared" si="12"/>
        <v>1</v>
      </c>
      <c r="AH40" s="13">
        <f t="shared" si="2"/>
        <v>1</v>
      </c>
      <c r="AI40" s="13">
        <f t="shared" si="3"/>
        <v>0</v>
      </c>
      <c r="AJ40" s="13">
        <f t="shared" si="13"/>
        <v>1</v>
      </c>
      <c r="AK40" s="13">
        <f t="shared" si="14"/>
        <v>0</v>
      </c>
      <c r="AL40" s="13">
        <f t="shared" si="15"/>
        <v>0</v>
      </c>
    </row>
    <row r="41" spans="1:38" ht="20.100000000000001" customHeight="1">
      <c r="A41" s="27">
        <v>37</v>
      </c>
      <c r="B41" s="13">
        <v>1</v>
      </c>
      <c r="C41" s="13" t="s">
        <v>88</v>
      </c>
      <c r="D41" s="13" t="s">
        <v>66</v>
      </c>
      <c r="E41" s="14" t="s">
        <v>125</v>
      </c>
      <c r="F41" s="55">
        <v>0.83333333333333337</v>
      </c>
      <c r="G41" s="13">
        <v>180.398</v>
      </c>
      <c r="H41" s="13">
        <v>179.45</v>
      </c>
      <c r="I41" s="13">
        <v>2</v>
      </c>
      <c r="J41" s="53">
        <f t="shared" si="35"/>
        <v>180.41800000000001</v>
      </c>
      <c r="K41" s="13">
        <f t="shared" si="36"/>
        <v>179.43</v>
      </c>
      <c r="L41" s="13">
        <f t="shared" si="28"/>
        <v>0.98799999999999999</v>
      </c>
      <c r="M41" s="13">
        <f>ROUNDDOWN(L41*2,3)</f>
        <v>1.976</v>
      </c>
      <c r="N41" s="53">
        <f>ROUNDDOWN(J41+M41,3)</f>
        <v>182.39400000000001</v>
      </c>
      <c r="O41" s="13" t="s">
        <v>43</v>
      </c>
      <c r="P41" s="13">
        <f t="shared" si="21"/>
        <v>197.6</v>
      </c>
      <c r="R41" s="13">
        <f t="shared" si="8"/>
        <v>3</v>
      </c>
      <c r="S41" s="30">
        <f t="shared" si="9"/>
        <v>59280</v>
      </c>
      <c r="T41" s="30" t="str">
        <f t="shared" si="10"/>
        <v/>
      </c>
      <c r="U41" s="32">
        <f t="shared" si="1"/>
        <v>59280</v>
      </c>
      <c r="V41" s="34">
        <f t="shared" si="22"/>
        <v>1469231</v>
      </c>
      <c r="W41" s="13">
        <f t="shared" si="11"/>
        <v>30000</v>
      </c>
      <c r="X41" s="13">
        <f t="shared" si="12"/>
        <v>1</v>
      </c>
      <c r="AH41" s="13">
        <f t="shared" si="2"/>
        <v>1</v>
      </c>
      <c r="AI41" s="13">
        <f t="shared" si="3"/>
        <v>0</v>
      </c>
      <c r="AJ41" s="13">
        <f t="shared" si="13"/>
        <v>1</v>
      </c>
      <c r="AK41" s="13">
        <f t="shared" si="14"/>
        <v>0</v>
      </c>
      <c r="AL41" s="13">
        <f t="shared" si="15"/>
        <v>0</v>
      </c>
    </row>
    <row r="42" spans="1:38" ht="20.100000000000001" customHeight="1">
      <c r="A42" s="27">
        <v>38</v>
      </c>
      <c r="B42" s="13">
        <v>5</v>
      </c>
      <c r="C42" s="13" t="s">
        <v>88</v>
      </c>
      <c r="D42" s="20" t="s">
        <v>66</v>
      </c>
      <c r="E42" s="24" t="s">
        <v>126</v>
      </c>
      <c r="F42" s="55">
        <v>0.33333333333333331</v>
      </c>
      <c r="G42" s="13">
        <v>176.351</v>
      </c>
      <c r="H42" s="13">
        <v>175.57400000000001</v>
      </c>
      <c r="I42" s="13">
        <v>2</v>
      </c>
      <c r="J42" s="53">
        <f t="shared" si="35"/>
        <v>176.37100000000001</v>
      </c>
      <c r="K42" s="13">
        <f t="shared" si="36"/>
        <v>175.554</v>
      </c>
      <c r="L42" s="13">
        <f t="shared" si="28"/>
        <v>0.81699999999999995</v>
      </c>
      <c r="M42" s="13">
        <f>ROUNDDOWN(L42*2,3)</f>
        <v>1.6339999999999999</v>
      </c>
      <c r="N42" s="53">
        <f>ROUNDDOWN(J42+M42,3)</f>
        <v>178.005</v>
      </c>
      <c r="O42" s="13" t="s">
        <v>43</v>
      </c>
      <c r="P42" s="13">
        <f t="shared" si="21"/>
        <v>163.4</v>
      </c>
      <c r="R42" s="13">
        <f t="shared" si="8"/>
        <v>3.6</v>
      </c>
      <c r="S42" s="30">
        <f t="shared" si="9"/>
        <v>58824</v>
      </c>
      <c r="T42" s="30" t="str">
        <f t="shared" si="10"/>
        <v/>
      </c>
      <c r="U42" s="32">
        <f t="shared" si="1"/>
        <v>58824</v>
      </c>
      <c r="V42" s="34">
        <f t="shared" si="22"/>
        <v>1528055</v>
      </c>
      <c r="W42" s="13">
        <f t="shared" si="11"/>
        <v>36000</v>
      </c>
      <c r="X42" s="13">
        <f t="shared" si="12"/>
        <v>1</v>
      </c>
      <c r="AH42" s="13">
        <f t="shared" si="2"/>
        <v>1</v>
      </c>
      <c r="AI42" s="13">
        <f t="shared" si="3"/>
        <v>0</v>
      </c>
      <c r="AJ42" s="13">
        <f t="shared" si="13"/>
        <v>1</v>
      </c>
      <c r="AK42" s="13">
        <f t="shared" si="14"/>
        <v>0</v>
      </c>
      <c r="AL42" s="13">
        <f t="shared" si="15"/>
        <v>0</v>
      </c>
    </row>
    <row r="43" spans="1:38" ht="20.100000000000001" customHeight="1">
      <c r="A43" s="27">
        <v>39</v>
      </c>
      <c r="B43" s="13">
        <v>5</v>
      </c>
      <c r="C43" s="13" t="s">
        <v>89</v>
      </c>
      <c r="D43" s="13" t="s">
        <v>66</v>
      </c>
      <c r="E43" s="14" t="s">
        <v>127</v>
      </c>
      <c r="F43" s="55">
        <v>0.16666666666666666</v>
      </c>
      <c r="G43" s="13">
        <v>176.69499999999999</v>
      </c>
      <c r="H43" s="13">
        <v>176.179</v>
      </c>
      <c r="I43" s="13">
        <v>2</v>
      </c>
      <c r="J43" s="53">
        <f t="shared" si="35"/>
        <v>176.715</v>
      </c>
      <c r="K43" s="13">
        <f t="shared" si="36"/>
        <v>176.15899999999999</v>
      </c>
      <c r="L43" s="13">
        <f t="shared" si="28"/>
        <v>0.55600000000000005</v>
      </c>
      <c r="M43" s="13">
        <f>ROUNDDOWN(L43*2,3)</f>
        <v>1.1120000000000001</v>
      </c>
      <c r="N43" s="53">
        <f>ROUNDDOWN(J43+M43,3)</f>
        <v>177.827</v>
      </c>
      <c r="O43" s="13" t="s">
        <v>43</v>
      </c>
      <c r="P43" s="13">
        <f t="shared" si="21"/>
        <v>111.2</v>
      </c>
      <c r="R43" s="13">
        <f t="shared" si="8"/>
        <v>5.3</v>
      </c>
      <c r="S43" s="30">
        <f t="shared" si="9"/>
        <v>58936</v>
      </c>
      <c r="T43" s="30" t="str">
        <f t="shared" si="10"/>
        <v/>
      </c>
      <c r="U43" s="32">
        <f t="shared" si="1"/>
        <v>58936</v>
      </c>
      <c r="V43" s="34">
        <f t="shared" si="22"/>
        <v>1586991</v>
      </c>
      <c r="W43" s="13">
        <f t="shared" si="11"/>
        <v>53000</v>
      </c>
      <c r="X43" s="13">
        <f t="shared" si="12"/>
        <v>1</v>
      </c>
      <c r="AH43" s="13">
        <f t="shared" si="2"/>
        <v>1</v>
      </c>
      <c r="AI43" s="13">
        <f t="shared" si="3"/>
        <v>0</v>
      </c>
      <c r="AJ43" s="13">
        <f t="shared" si="13"/>
        <v>1</v>
      </c>
      <c r="AK43" s="13">
        <f t="shared" si="14"/>
        <v>0</v>
      </c>
      <c r="AL43" s="13">
        <f t="shared" si="15"/>
        <v>0</v>
      </c>
    </row>
    <row r="44" spans="1:38" ht="20.100000000000001" customHeight="1">
      <c r="A44" s="27">
        <v>40</v>
      </c>
      <c r="B44" s="13">
        <v>5</v>
      </c>
      <c r="C44" s="13" t="s">
        <v>88</v>
      </c>
      <c r="D44" s="13" t="s">
        <v>65</v>
      </c>
      <c r="E44" s="14" t="s">
        <v>128</v>
      </c>
      <c r="F44" s="55">
        <v>0</v>
      </c>
      <c r="G44" s="13">
        <v>179.333</v>
      </c>
      <c r="H44" s="13">
        <v>179.923</v>
      </c>
      <c r="I44" s="13">
        <v>2</v>
      </c>
      <c r="J44" s="13">
        <f t="shared" ref="J44:J46" si="37">ROUNDDOWN(G44-(I44/100),3)</f>
        <v>179.31299999999999</v>
      </c>
      <c r="K44" s="13">
        <f t="shared" ref="K44:K46" si="38">ROUNDDOWN(H44+(I44/100),3)</f>
        <v>179.94300000000001</v>
      </c>
      <c r="L44" s="13">
        <f t="shared" si="28"/>
        <v>0.63</v>
      </c>
      <c r="M44" s="13">
        <f>ROUNDDOWN(L44*2,3)</f>
        <v>1.26</v>
      </c>
      <c r="N44" s="13">
        <f>ROUNDDOWN(J44-M44,3)</f>
        <v>178.053</v>
      </c>
      <c r="O44" s="13" t="s">
        <v>43</v>
      </c>
      <c r="P44" s="13">
        <f t="shared" si="21"/>
        <v>126</v>
      </c>
      <c r="R44" s="13">
        <f t="shared" si="8"/>
        <v>4.7</v>
      </c>
      <c r="S44" s="30">
        <f t="shared" si="9"/>
        <v>59220</v>
      </c>
      <c r="T44" s="30" t="str">
        <f t="shared" si="10"/>
        <v/>
      </c>
      <c r="U44" s="32">
        <f t="shared" si="1"/>
        <v>59220</v>
      </c>
      <c r="V44" s="34">
        <f t="shared" si="22"/>
        <v>1646211</v>
      </c>
      <c r="W44" s="13">
        <f t="shared" si="11"/>
        <v>47000</v>
      </c>
      <c r="X44" s="13">
        <f t="shared" si="12"/>
        <v>1</v>
      </c>
      <c r="AH44" s="13">
        <f t="shared" si="2"/>
        <v>0</v>
      </c>
      <c r="AI44" s="13">
        <f t="shared" si="3"/>
        <v>1</v>
      </c>
      <c r="AJ44" s="13">
        <f t="shared" si="13"/>
        <v>1</v>
      </c>
      <c r="AK44" s="13">
        <f t="shared" si="14"/>
        <v>0</v>
      </c>
      <c r="AL44" s="13">
        <f t="shared" si="15"/>
        <v>0</v>
      </c>
    </row>
    <row r="45" spans="1:38" ht="20.100000000000001" customHeight="1">
      <c r="A45" s="27">
        <v>41</v>
      </c>
      <c r="B45" s="13">
        <v>1</v>
      </c>
      <c r="C45" s="13" t="s">
        <v>88</v>
      </c>
      <c r="D45" s="13" t="s">
        <v>65</v>
      </c>
      <c r="E45" s="14" t="s">
        <v>129</v>
      </c>
      <c r="F45" s="55">
        <v>0.33333333333333331</v>
      </c>
      <c r="G45" s="13">
        <v>177.083</v>
      </c>
      <c r="H45" s="13">
        <v>179.57300000000001</v>
      </c>
      <c r="I45" s="13">
        <v>2</v>
      </c>
      <c r="J45" s="13">
        <f t="shared" si="37"/>
        <v>177.06299999999999</v>
      </c>
      <c r="K45" s="13">
        <f t="shared" si="38"/>
        <v>179.59299999999999</v>
      </c>
      <c r="L45" s="13">
        <f t="shared" si="28"/>
        <v>2.5299999999999998</v>
      </c>
      <c r="M45" s="13">
        <f>ROUNDDOWN(L45*2,3)</f>
        <v>5.0599999999999996</v>
      </c>
      <c r="N45" s="13">
        <f>ROUNDDOWN(J45-M45,3)</f>
        <v>172.00299999999999</v>
      </c>
      <c r="O45" s="13" t="s">
        <v>84</v>
      </c>
      <c r="Q45" s="13">
        <f t="shared" si="7"/>
        <v>253</v>
      </c>
      <c r="R45" s="13">
        <f t="shared" si="8"/>
        <v>1.1000000000000001</v>
      </c>
      <c r="S45" s="30" t="str">
        <f t="shared" si="9"/>
        <v/>
      </c>
      <c r="T45" s="30">
        <f t="shared" si="10"/>
        <v>27830</v>
      </c>
      <c r="U45" s="32">
        <f t="shared" si="1"/>
        <v>-27830</v>
      </c>
      <c r="V45" s="34">
        <f t="shared" si="22"/>
        <v>1618381</v>
      </c>
      <c r="W45" s="13">
        <f t="shared" si="11"/>
        <v>11000</v>
      </c>
      <c r="X45" s="13">
        <f t="shared" si="12"/>
        <v>0</v>
      </c>
      <c r="AH45" s="13">
        <f t="shared" si="2"/>
        <v>0</v>
      </c>
      <c r="AI45" s="13">
        <f t="shared" si="3"/>
        <v>1</v>
      </c>
      <c r="AJ45" s="13">
        <f t="shared" si="13"/>
        <v>0</v>
      </c>
      <c r="AK45" s="13">
        <f t="shared" si="14"/>
        <v>1</v>
      </c>
      <c r="AL45" s="13">
        <f t="shared" si="15"/>
        <v>0</v>
      </c>
    </row>
    <row r="46" spans="1:38" ht="20.100000000000001" customHeight="1">
      <c r="A46" s="27">
        <v>42</v>
      </c>
      <c r="B46" s="13">
        <v>1</v>
      </c>
      <c r="C46" s="13" t="s">
        <v>88</v>
      </c>
      <c r="D46" s="13" t="s">
        <v>65</v>
      </c>
      <c r="E46" s="14" t="s">
        <v>130</v>
      </c>
      <c r="F46" s="55">
        <v>0.66666666666666663</v>
      </c>
      <c r="G46" s="13">
        <v>178.80099999999999</v>
      </c>
      <c r="H46" s="13">
        <v>180.08099999999999</v>
      </c>
      <c r="I46" s="13">
        <v>2</v>
      </c>
      <c r="J46" s="13">
        <f t="shared" si="37"/>
        <v>178.78100000000001</v>
      </c>
      <c r="K46" s="13">
        <f t="shared" si="38"/>
        <v>180.101</v>
      </c>
      <c r="L46" s="13">
        <f t="shared" si="28"/>
        <v>1.319</v>
      </c>
      <c r="M46" s="13">
        <f>ROUNDDOWN(L46*2,3)</f>
        <v>2.6379999999999999</v>
      </c>
      <c r="N46" s="13">
        <f>ROUNDDOWN(J46-M46,3)</f>
        <v>176.143</v>
      </c>
      <c r="O46" s="13" t="s">
        <v>43</v>
      </c>
      <c r="P46" s="13">
        <f t="shared" si="21"/>
        <v>263.8</v>
      </c>
      <c r="R46" s="13">
        <f t="shared" si="8"/>
        <v>2.2000000000000002</v>
      </c>
      <c r="S46" s="30">
        <f t="shared" si="9"/>
        <v>58036</v>
      </c>
      <c r="T46" s="30" t="str">
        <f t="shared" si="10"/>
        <v/>
      </c>
      <c r="U46" s="32">
        <f t="shared" si="1"/>
        <v>58036</v>
      </c>
      <c r="V46" s="34">
        <f t="shared" si="22"/>
        <v>1676417</v>
      </c>
      <c r="W46" s="13">
        <f t="shared" si="11"/>
        <v>22000</v>
      </c>
      <c r="X46" s="13">
        <f t="shared" si="12"/>
        <v>1</v>
      </c>
      <c r="AH46" s="13">
        <f t="shared" si="2"/>
        <v>0</v>
      </c>
      <c r="AI46" s="13">
        <f t="shared" si="3"/>
        <v>1</v>
      </c>
      <c r="AJ46" s="13">
        <f t="shared" si="13"/>
        <v>1</v>
      </c>
      <c r="AK46" s="13">
        <f t="shared" si="14"/>
        <v>0</v>
      </c>
      <c r="AL46" s="13">
        <f t="shared" si="15"/>
        <v>0</v>
      </c>
    </row>
    <row r="47" spans="1:38" ht="20.100000000000001" customHeight="1">
      <c r="A47" s="27">
        <v>43</v>
      </c>
      <c r="B47" s="13">
        <v>5</v>
      </c>
      <c r="C47" s="13" t="s">
        <v>88</v>
      </c>
      <c r="D47" s="13" t="s">
        <v>66</v>
      </c>
      <c r="E47" s="14" t="s">
        <v>131</v>
      </c>
      <c r="F47" s="55">
        <v>0.33333333333333331</v>
      </c>
      <c r="G47" s="13">
        <v>180.15899999999999</v>
      </c>
      <c r="H47" s="13">
        <v>179.01499999999999</v>
      </c>
      <c r="I47" s="13">
        <v>2</v>
      </c>
      <c r="J47" s="53">
        <f t="shared" ref="J47" si="39">ROUNDDOWN(G47+(I47/100),3)</f>
        <v>180.179</v>
      </c>
      <c r="K47" s="13">
        <f t="shared" ref="K47" si="40">ROUNDDOWN(H47-(I47/100),3)</f>
        <v>178.995</v>
      </c>
      <c r="L47" s="13">
        <f t="shared" si="28"/>
        <v>1.1839999999999999</v>
      </c>
      <c r="M47" s="13">
        <f>ROUNDDOWN(L47*2,3)</f>
        <v>2.3679999999999999</v>
      </c>
      <c r="N47" s="53">
        <f>ROUNDDOWN(J47+M47,3)</f>
        <v>182.547</v>
      </c>
      <c r="O47" s="13" t="s">
        <v>84</v>
      </c>
      <c r="Q47" s="13">
        <f t="shared" si="7"/>
        <v>118.4</v>
      </c>
      <c r="R47" s="13">
        <f t="shared" si="8"/>
        <v>2.5</v>
      </c>
      <c r="S47" s="30" t="str">
        <f t="shared" si="9"/>
        <v/>
      </c>
      <c r="T47" s="30">
        <f t="shared" si="10"/>
        <v>29600</v>
      </c>
      <c r="U47" s="32">
        <f t="shared" si="1"/>
        <v>-29600</v>
      </c>
      <c r="V47" s="34">
        <f t="shared" si="22"/>
        <v>1646817</v>
      </c>
      <c r="W47" s="13">
        <f t="shared" si="11"/>
        <v>25000</v>
      </c>
      <c r="X47" s="13">
        <f t="shared" si="12"/>
        <v>0</v>
      </c>
      <c r="AH47" s="13">
        <f t="shared" si="2"/>
        <v>1</v>
      </c>
      <c r="AI47" s="13">
        <f t="shared" si="3"/>
        <v>0</v>
      </c>
      <c r="AJ47" s="13">
        <f t="shared" si="13"/>
        <v>0</v>
      </c>
      <c r="AK47" s="13">
        <f t="shared" si="14"/>
        <v>1</v>
      </c>
      <c r="AL47" s="13">
        <f t="shared" si="15"/>
        <v>0</v>
      </c>
    </row>
    <row r="48" spans="1:38" ht="20.100000000000001" customHeight="1">
      <c r="A48" s="27">
        <v>44</v>
      </c>
      <c r="B48" s="13">
        <v>1</v>
      </c>
      <c r="C48" s="13" t="s">
        <v>88</v>
      </c>
      <c r="D48" s="13" t="s">
        <v>65</v>
      </c>
      <c r="E48" s="14" t="s">
        <v>132</v>
      </c>
      <c r="F48" s="55">
        <v>0.33333333333333331</v>
      </c>
      <c r="G48" s="13">
        <v>183.833</v>
      </c>
      <c r="H48" s="13">
        <v>184.34800000000001</v>
      </c>
      <c r="I48" s="13">
        <v>2</v>
      </c>
      <c r="J48" s="13">
        <f t="shared" ref="J48:J50" si="41">ROUNDDOWN(G48-(I48/100),3)</f>
        <v>183.81299999999999</v>
      </c>
      <c r="K48" s="13">
        <f t="shared" ref="K48:K50" si="42">ROUNDDOWN(H48+(I48/100),3)</f>
        <v>184.36799999999999</v>
      </c>
      <c r="L48" s="13">
        <f t="shared" si="28"/>
        <v>0.55500000000000005</v>
      </c>
      <c r="M48" s="13">
        <f>ROUNDDOWN(L48*2,3)</f>
        <v>1.1100000000000001</v>
      </c>
      <c r="N48" s="13">
        <f>ROUNDDOWN(J48-M48,3)</f>
        <v>182.703</v>
      </c>
      <c r="O48" s="13" t="s">
        <v>43</v>
      </c>
      <c r="P48" s="13">
        <f t="shared" si="21"/>
        <v>111</v>
      </c>
      <c r="R48" s="13">
        <f t="shared" si="8"/>
        <v>5.4</v>
      </c>
      <c r="S48" s="30">
        <f t="shared" si="9"/>
        <v>59940</v>
      </c>
      <c r="T48" s="30" t="str">
        <f t="shared" si="10"/>
        <v/>
      </c>
      <c r="U48" s="32">
        <f t="shared" si="1"/>
        <v>59940</v>
      </c>
      <c r="V48" s="34">
        <f t="shared" si="22"/>
        <v>1706757</v>
      </c>
      <c r="W48" s="13">
        <f t="shared" si="11"/>
        <v>54000</v>
      </c>
      <c r="X48" s="13">
        <f t="shared" si="12"/>
        <v>1</v>
      </c>
      <c r="AH48" s="13">
        <f t="shared" si="2"/>
        <v>0</v>
      </c>
      <c r="AI48" s="13">
        <f t="shared" si="3"/>
        <v>1</v>
      </c>
      <c r="AJ48" s="13">
        <f t="shared" si="13"/>
        <v>1</v>
      </c>
      <c r="AK48" s="13">
        <f t="shared" si="14"/>
        <v>0</v>
      </c>
      <c r="AL48" s="13">
        <f t="shared" si="15"/>
        <v>0</v>
      </c>
    </row>
    <row r="49" spans="1:38" ht="20.100000000000001" customHeight="1">
      <c r="A49" s="27">
        <v>45</v>
      </c>
      <c r="B49" s="13">
        <v>1</v>
      </c>
      <c r="C49" s="13" t="s">
        <v>88</v>
      </c>
      <c r="D49" s="13" t="s">
        <v>65</v>
      </c>
      <c r="E49" s="14" t="s">
        <v>133</v>
      </c>
      <c r="F49" s="55">
        <v>0.33333333333333331</v>
      </c>
      <c r="G49" s="13">
        <v>186.238</v>
      </c>
      <c r="H49" s="13">
        <v>187.30799999999999</v>
      </c>
      <c r="I49" s="13">
        <v>2</v>
      </c>
      <c r="J49" s="13">
        <f t="shared" si="41"/>
        <v>186.21799999999999</v>
      </c>
      <c r="K49" s="13">
        <f t="shared" si="42"/>
        <v>187.328</v>
      </c>
      <c r="L49" s="13">
        <f t="shared" si="28"/>
        <v>1.1100000000000001</v>
      </c>
      <c r="M49" s="13">
        <f>ROUNDDOWN(L49*2,3)</f>
        <v>2.2200000000000002</v>
      </c>
      <c r="N49" s="13">
        <f>ROUNDDOWN(J49-M49,3)</f>
        <v>183.99799999999999</v>
      </c>
      <c r="O49" s="13" t="s">
        <v>43</v>
      </c>
      <c r="P49" s="13">
        <f t="shared" si="21"/>
        <v>222</v>
      </c>
      <c r="R49" s="13">
        <f t="shared" si="8"/>
        <v>2.7</v>
      </c>
      <c r="S49" s="30">
        <f t="shared" si="9"/>
        <v>59940</v>
      </c>
      <c r="T49" s="30" t="str">
        <f t="shared" si="10"/>
        <v/>
      </c>
      <c r="U49" s="32">
        <f t="shared" si="1"/>
        <v>59940</v>
      </c>
      <c r="V49" s="34">
        <f t="shared" si="22"/>
        <v>1766697</v>
      </c>
      <c r="W49" s="13">
        <f t="shared" si="11"/>
        <v>27000</v>
      </c>
      <c r="X49" s="13">
        <f t="shared" si="12"/>
        <v>1</v>
      </c>
      <c r="AH49" s="13">
        <f t="shared" si="2"/>
        <v>0</v>
      </c>
      <c r="AI49" s="13">
        <f t="shared" si="3"/>
        <v>1</v>
      </c>
      <c r="AJ49" s="13">
        <f t="shared" si="13"/>
        <v>1</v>
      </c>
      <c r="AK49" s="13">
        <f t="shared" si="14"/>
        <v>0</v>
      </c>
      <c r="AL49" s="13">
        <f t="shared" si="15"/>
        <v>0</v>
      </c>
    </row>
    <row r="50" spans="1:38" ht="20.100000000000001" customHeight="1">
      <c r="A50" s="27">
        <v>46</v>
      </c>
      <c r="B50" s="13">
        <v>5</v>
      </c>
      <c r="C50" s="13" t="s">
        <v>88</v>
      </c>
      <c r="D50" s="13" t="s">
        <v>65</v>
      </c>
      <c r="E50" s="14" t="s">
        <v>134</v>
      </c>
      <c r="F50" s="55">
        <v>0.33333333333333331</v>
      </c>
      <c r="G50" s="13">
        <v>187.23400000000001</v>
      </c>
      <c r="H50" s="13">
        <v>187.584</v>
      </c>
      <c r="I50" s="13">
        <v>2</v>
      </c>
      <c r="J50" s="13">
        <f t="shared" si="41"/>
        <v>187.214</v>
      </c>
      <c r="K50" s="13">
        <f t="shared" si="42"/>
        <v>187.60400000000001</v>
      </c>
      <c r="L50" s="13">
        <f t="shared" si="28"/>
        <v>0.39</v>
      </c>
      <c r="M50" s="13">
        <f>ROUNDDOWN(L50*2,3)</f>
        <v>0.78</v>
      </c>
      <c r="N50" s="13">
        <f>ROUNDDOWN(J50-M50,3)</f>
        <v>186.434</v>
      </c>
      <c r="O50" s="13" t="s">
        <v>43</v>
      </c>
      <c r="P50" s="13">
        <f t="shared" si="21"/>
        <v>78</v>
      </c>
      <c r="R50" s="13">
        <f t="shared" si="8"/>
        <v>7.6</v>
      </c>
      <c r="S50" s="30">
        <f t="shared" si="9"/>
        <v>59280</v>
      </c>
      <c r="T50" s="30" t="str">
        <f t="shared" si="10"/>
        <v/>
      </c>
      <c r="U50" s="32">
        <f t="shared" si="1"/>
        <v>59280</v>
      </c>
      <c r="V50" s="34">
        <f t="shared" si="22"/>
        <v>1825977</v>
      </c>
      <c r="W50" s="13">
        <f t="shared" si="11"/>
        <v>76000</v>
      </c>
      <c r="X50" s="13">
        <f t="shared" si="12"/>
        <v>1</v>
      </c>
      <c r="AH50" s="13">
        <f t="shared" si="2"/>
        <v>0</v>
      </c>
      <c r="AI50" s="13">
        <f t="shared" si="3"/>
        <v>1</v>
      </c>
      <c r="AJ50" s="13">
        <f t="shared" si="13"/>
        <v>1</v>
      </c>
      <c r="AK50" s="13">
        <f t="shared" si="14"/>
        <v>0</v>
      </c>
      <c r="AL50" s="13">
        <f t="shared" si="15"/>
        <v>0</v>
      </c>
    </row>
    <row r="51" spans="1:38" ht="20.100000000000001" customHeight="1">
      <c r="A51" s="27">
        <v>47</v>
      </c>
      <c r="B51" s="13">
        <v>1</v>
      </c>
      <c r="C51" s="13" t="s">
        <v>88</v>
      </c>
      <c r="D51" s="13" t="s">
        <v>66</v>
      </c>
      <c r="E51" s="24" t="s">
        <v>135</v>
      </c>
      <c r="F51" s="55">
        <v>0.33333333333333331</v>
      </c>
      <c r="G51" s="13">
        <v>185.80099999999999</v>
      </c>
      <c r="H51" s="13">
        <v>184.41300000000001</v>
      </c>
      <c r="I51" s="13">
        <v>2</v>
      </c>
      <c r="J51" s="53">
        <f t="shared" ref="J51:J52" si="43">ROUNDDOWN(G51+(I51/100),3)</f>
        <v>185.821</v>
      </c>
      <c r="K51" s="13">
        <f t="shared" ref="K51:K52" si="44">ROUNDDOWN(H51-(I51/100),3)</f>
        <v>184.393</v>
      </c>
      <c r="L51" s="13">
        <f t="shared" si="28"/>
        <v>1.4279999999999999</v>
      </c>
      <c r="M51" s="13">
        <f>ROUNDDOWN(L51*2,3)</f>
        <v>2.8559999999999999</v>
      </c>
      <c r="N51" s="53">
        <f>ROUNDDOWN(J51+M51,3)</f>
        <v>188.67699999999999</v>
      </c>
      <c r="O51" s="13" t="s">
        <v>84</v>
      </c>
      <c r="Q51" s="13">
        <f t="shared" si="7"/>
        <v>142.80000000000001</v>
      </c>
      <c r="R51" s="13">
        <f t="shared" si="8"/>
        <v>2.1</v>
      </c>
      <c r="S51" s="30" t="str">
        <f t="shared" si="9"/>
        <v/>
      </c>
      <c r="T51" s="30">
        <f t="shared" si="10"/>
        <v>29988</v>
      </c>
      <c r="U51" s="32">
        <f t="shared" si="1"/>
        <v>-29988</v>
      </c>
      <c r="V51" s="34">
        <f t="shared" si="22"/>
        <v>1795989</v>
      </c>
      <c r="W51" s="13">
        <f t="shared" si="11"/>
        <v>21000</v>
      </c>
      <c r="X51" s="13">
        <f t="shared" si="12"/>
        <v>0</v>
      </c>
      <c r="AH51" s="13">
        <f t="shared" si="2"/>
        <v>1</v>
      </c>
      <c r="AI51" s="13">
        <f t="shared" si="3"/>
        <v>0</v>
      </c>
      <c r="AJ51" s="13">
        <f t="shared" si="13"/>
        <v>0</v>
      </c>
      <c r="AK51" s="13">
        <f t="shared" si="14"/>
        <v>1</v>
      </c>
      <c r="AL51" s="13">
        <f t="shared" si="15"/>
        <v>0</v>
      </c>
    </row>
    <row r="52" spans="1:38" ht="20.100000000000001" customHeight="1">
      <c r="A52" s="27">
        <v>48</v>
      </c>
      <c r="B52" s="13">
        <v>5</v>
      </c>
      <c r="C52" s="13" t="s">
        <v>88</v>
      </c>
      <c r="D52" s="13" t="s">
        <v>66</v>
      </c>
      <c r="E52" s="24" t="s">
        <v>136</v>
      </c>
      <c r="F52" s="55">
        <v>0.33333333333333331</v>
      </c>
      <c r="G52" s="13">
        <v>186.11600000000001</v>
      </c>
      <c r="H52" s="13">
        <v>185.19499999999999</v>
      </c>
      <c r="I52" s="13">
        <v>2</v>
      </c>
      <c r="J52" s="53">
        <f t="shared" si="43"/>
        <v>186.136</v>
      </c>
      <c r="K52" s="13">
        <f t="shared" si="44"/>
        <v>185.17500000000001</v>
      </c>
      <c r="L52" s="13">
        <f t="shared" si="28"/>
        <v>0.96</v>
      </c>
      <c r="M52" s="13">
        <f>ROUNDDOWN(L52*2,3)</f>
        <v>1.92</v>
      </c>
      <c r="N52" s="53">
        <f>ROUNDDOWN(J52+M52,3)</f>
        <v>188.05600000000001</v>
      </c>
      <c r="O52" s="13" t="s">
        <v>84</v>
      </c>
      <c r="Q52" s="13">
        <f t="shared" si="7"/>
        <v>96</v>
      </c>
      <c r="R52" s="13">
        <f t="shared" si="8"/>
        <v>3.1</v>
      </c>
      <c r="S52" s="30" t="str">
        <f t="shared" si="9"/>
        <v/>
      </c>
      <c r="T52" s="30">
        <f t="shared" si="10"/>
        <v>29760</v>
      </c>
      <c r="U52" s="32">
        <f t="shared" si="1"/>
        <v>-29760</v>
      </c>
      <c r="V52" s="34">
        <f t="shared" si="22"/>
        <v>1766229</v>
      </c>
      <c r="W52" s="13">
        <f t="shared" si="11"/>
        <v>31000</v>
      </c>
      <c r="X52" s="13">
        <f t="shared" si="12"/>
        <v>0</v>
      </c>
      <c r="AH52" s="13">
        <f t="shared" si="2"/>
        <v>1</v>
      </c>
      <c r="AI52" s="13">
        <f t="shared" si="3"/>
        <v>0</v>
      </c>
      <c r="AJ52" s="13">
        <f t="shared" si="13"/>
        <v>0</v>
      </c>
      <c r="AK52" s="13">
        <f t="shared" si="14"/>
        <v>1</v>
      </c>
      <c r="AL52" s="13">
        <f t="shared" si="15"/>
        <v>0</v>
      </c>
    </row>
    <row r="53" spans="1:38" ht="20.100000000000001" customHeight="1">
      <c r="A53" s="27">
        <v>49</v>
      </c>
      <c r="B53" s="13">
        <v>5</v>
      </c>
      <c r="C53" s="13" t="s">
        <v>88</v>
      </c>
      <c r="D53" s="13" t="s">
        <v>65</v>
      </c>
      <c r="E53" s="24" t="s">
        <v>137</v>
      </c>
      <c r="F53" s="55">
        <v>0.16666666666666666</v>
      </c>
      <c r="G53" s="13">
        <v>189.001</v>
      </c>
      <c r="H53" s="13">
        <v>189.34100000000001</v>
      </c>
      <c r="I53" s="13">
        <v>2</v>
      </c>
      <c r="J53" s="13">
        <f>ROUNDDOWN(G53-(I53/100),3)</f>
        <v>188.98099999999999</v>
      </c>
      <c r="K53" s="13">
        <f>ROUNDDOWN(H53+(I53/100),3)</f>
        <v>189.36099999999999</v>
      </c>
      <c r="L53" s="13">
        <f>ABS(ROUNDDOWN(J53-K53,3))</f>
        <v>0.379</v>
      </c>
      <c r="M53" s="13">
        <f>ROUNDDOWN(L53*2,3)</f>
        <v>0.75800000000000001</v>
      </c>
      <c r="N53" s="13">
        <f>ROUNDDOWN(J53-M53,3)</f>
        <v>188.22300000000001</v>
      </c>
      <c r="O53" s="13" t="s">
        <v>43</v>
      </c>
      <c r="P53" s="13">
        <f t="shared" si="21"/>
        <v>75.8</v>
      </c>
      <c r="R53" s="13">
        <f t="shared" si="8"/>
        <v>7.9</v>
      </c>
      <c r="S53" s="30">
        <f t="shared" si="9"/>
        <v>59882</v>
      </c>
      <c r="T53" s="30" t="str">
        <f t="shared" si="10"/>
        <v/>
      </c>
      <c r="U53" s="32">
        <f t="shared" si="1"/>
        <v>59882</v>
      </c>
      <c r="V53" s="34">
        <f t="shared" si="22"/>
        <v>1826111</v>
      </c>
      <c r="W53" s="13">
        <f t="shared" si="11"/>
        <v>79000</v>
      </c>
      <c r="X53" s="13">
        <f t="shared" si="12"/>
        <v>1</v>
      </c>
      <c r="AH53" s="13">
        <f t="shared" si="2"/>
        <v>0</v>
      </c>
      <c r="AI53" s="13">
        <f t="shared" si="3"/>
        <v>1</v>
      </c>
      <c r="AJ53" s="13">
        <f t="shared" si="13"/>
        <v>1</v>
      </c>
      <c r="AK53" s="13">
        <f t="shared" si="14"/>
        <v>0</v>
      </c>
      <c r="AL53" s="13">
        <f t="shared" si="15"/>
        <v>0</v>
      </c>
    </row>
    <row r="54" spans="1:38" ht="20.100000000000001" customHeight="1">
      <c r="A54" s="27">
        <v>50</v>
      </c>
      <c r="B54" s="13">
        <v>1</v>
      </c>
      <c r="C54" s="13" t="s">
        <v>88</v>
      </c>
      <c r="D54" s="13" t="s">
        <v>66</v>
      </c>
      <c r="E54" s="24" t="s">
        <v>138</v>
      </c>
      <c r="F54" s="55">
        <v>0.66666666666666663</v>
      </c>
      <c r="G54" s="13">
        <v>186.24</v>
      </c>
      <c r="H54" s="13">
        <v>185.63800000000001</v>
      </c>
      <c r="I54" s="13">
        <v>2</v>
      </c>
      <c r="J54" s="53">
        <f t="shared" ref="J54" si="45">ROUNDDOWN(G54+(I54/100),3)</f>
        <v>186.26</v>
      </c>
      <c r="K54" s="13">
        <f t="shared" ref="K54" si="46">ROUNDDOWN(H54-(I54/100),3)</f>
        <v>185.61799999999999</v>
      </c>
      <c r="L54" s="13">
        <f t="shared" ref="L54:L107" si="47">ABS(ROUNDDOWN(J54-K54,3))</f>
        <v>0.64100000000000001</v>
      </c>
      <c r="M54" s="13">
        <f>ROUNDDOWN(L54*2,3)</f>
        <v>1.282</v>
      </c>
      <c r="N54" s="53">
        <f>ROUNDDOWN(J54+M54,3)</f>
        <v>187.542</v>
      </c>
      <c r="O54" s="13" t="s">
        <v>43</v>
      </c>
      <c r="P54" s="13">
        <f t="shared" si="21"/>
        <v>128.19999999999999</v>
      </c>
      <c r="R54" s="13">
        <f t="shared" si="8"/>
        <v>4.5999999999999996</v>
      </c>
      <c r="S54" s="30">
        <f t="shared" si="9"/>
        <v>58972</v>
      </c>
      <c r="T54" s="30" t="str">
        <f t="shared" si="10"/>
        <v/>
      </c>
      <c r="U54" s="32">
        <f t="shared" si="1"/>
        <v>58972</v>
      </c>
      <c r="V54" s="34">
        <f t="shared" si="22"/>
        <v>1885083</v>
      </c>
      <c r="W54" s="13">
        <f t="shared" si="11"/>
        <v>46000</v>
      </c>
      <c r="X54" s="13">
        <f t="shared" si="12"/>
        <v>1</v>
      </c>
      <c r="AH54" s="13">
        <f t="shared" si="2"/>
        <v>1</v>
      </c>
      <c r="AI54" s="13">
        <f t="shared" si="3"/>
        <v>0</v>
      </c>
      <c r="AJ54" s="13">
        <f t="shared" si="13"/>
        <v>1</v>
      </c>
      <c r="AK54" s="13">
        <f t="shared" si="14"/>
        <v>0</v>
      </c>
      <c r="AL54" s="13">
        <f t="shared" si="15"/>
        <v>0</v>
      </c>
    </row>
    <row r="55" spans="1:38" ht="20.100000000000001" customHeight="1">
      <c r="A55" s="27">
        <v>51</v>
      </c>
      <c r="B55" s="13">
        <v>1</v>
      </c>
      <c r="C55" s="13" t="s">
        <v>88</v>
      </c>
      <c r="D55" s="13" t="s">
        <v>65</v>
      </c>
      <c r="E55" s="24" t="s">
        <v>91</v>
      </c>
      <c r="F55" s="55">
        <v>0.5</v>
      </c>
      <c r="G55" s="13">
        <v>193.16399999999999</v>
      </c>
      <c r="H55" s="13">
        <v>195.03200000000001</v>
      </c>
      <c r="I55" s="13">
        <v>2</v>
      </c>
      <c r="J55" s="13">
        <f t="shared" ref="J55:J57" si="48">ROUNDDOWN(G55-(I55/100),3)</f>
        <v>193.14400000000001</v>
      </c>
      <c r="K55" s="13">
        <f t="shared" ref="K55:K57" si="49">ROUNDDOWN(H55+(I55/100),3)</f>
        <v>195.05199999999999</v>
      </c>
      <c r="L55" s="13">
        <f t="shared" si="47"/>
        <v>1.907</v>
      </c>
      <c r="M55" s="13">
        <f>ROUNDDOWN(L55*2,3)</f>
        <v>3.8140000000000001</v>
      </c>
      <c r="N55" s="13">
        <f>ROUNDDOWN(J55-M55,3)</f>
        <v>189.33</v>
      </c>
      <c r="O55" s="13" t="s">
        <v>84</v>
      </c>
      <c r="Q55" s="13">
        <f t="shared" si="7"/>
        <v>190.7</v>
      </c>
      <c r="R55" s="13">
        <f t="shared" si="8"/>
        <v>1.5</v>
      </c>
      <c r="S55" s="30" t="str">
        <f t="shared" si="9"/>
        <v/>
      </c>
      <c r="T55" s="30">
        <f t="shared" si="10"/>
        <v>28605</v>
      </c>
      <c r="U55" s="32">
        <f t="shared" si="1"/>
        <v>-28605</v>
      </c>
      <c r="V55" s="34">
        <f t="shared" si="22"/>
        <v>1856478</v>
      </c>
      <c r="W55" s="13">
        <f t="shared" si="11"/>
        <v>15000</v>
      </c>
      <c r="X55" s="13">
        <f t="shared" si="12"/>
        <v>0</v>
      </c>
      <c r="AH55" s="13">
        <f t="shared" si="2"/>
        <v>0</v>
      </c>
      <c r="AI55" s="13">
        <f t="shared" si="3"/>
        <v>1</v>
      </c>
      <c r="AJ55" s="13">
        <f t="shared" si="13"/>
        <v>0</v>
      </c>
      <c r="AK55" s="13">
        <f t="shared" si="14"/>
        <v>1</v>
      </c>
      <c r="AL55" s="13">
        <f t="shared" si="15"/>
        <v>0</v>
      </c>
    </row>
    <row r="56" spans="1:38" ht="20.100000000000001" customHeight="1">
      <c r="A56" s="27">
        <v>52</v>
      </c>
      <c r="B56" s="13">
        <v>5</v>
      </c>
      <c r="C56" s="13" t="s">
        <v>88</v>
      </c>
      <c r="D56" s="13" t="s">
        <v>65</v>
      </c>
      <c r="E56" s="24" t="s">
        <v>139</v>
      </c>
      <c r="F56" s="55">
        <v>0</v>
      </c>
      <c r="G56" s="13">
        <v>185.44900000000001</v>
      </c>
      <c r="H56" s="13">
        <v>185.91300000000001</v>
      </c>
      <c r="I56" s="13">
        <v>2</v>
      </c>
      <c r="J56" s="13">
        <f t="shared" si="48"/>
        <v>185.429</v>
      </c>
      <c r="K56" s="13">
        <f t="shared" si="49"/>
        <v>185.93299999999999</v>
      </c>
      <c r="L56" s="13">
        <f t="shared" si="47"/>
        <v>0.503</v>
      </c>
      <c r="M56" s="13">
        <f>ROUNDDOWN(L56*2,3)</f>
        <v>1.006</v>
      </c>
      <c r="N56" s="13">
        <f>ROUNDDOWN(J56-M56,3)</f>
        <v>184.423</v>
      </c>
      <c r="O56" s="13" t="s">
        <v>84</v>
      </c>
      <c r="Q56" s="13">
        <f t="shared" si="7"/>
        <v>50.3</v>
      </c>
      <c r="R56" s="13">
        <f t="shared" si="8"/>
        <v>5.9</v>
      </c>
      <c r="S56" s="30" t="str">
        <f t="shared" si="9"/>
        <v/>
      </c>
      <c r="T56" s="30">
        <f t="shared" si="10"/>
        <v>29677</v>
      </c>
      <c r="U56" s="32">
        <f t="shared" si="1"/>
        <v>-29677</v>
      </c>
      <c r="V56" s="34">
        <f t="shared" si="22"/>
        <v>1826801</v>
      </c>
      <c r="W56" s="13">
        <f t="shared" si="11"/>
        <v>59000</v>
      </c>
      <c r="X56" s="13">
        <f t="shared" si="12"/>
        <v>0</v>
      </c>
      <c r="AH56" s="13">
        <f t="shared" si="2"/>
        <v>0</v>
      </c>
      <c r="AI56" s="13">
        <f t="shared" si="3"/>
        <v>1</v>
      </c>
      <c r="AJ56" s="13">
        <f t="shared" si="13"/>
        <v>0</v>
      </c>
      <c r="AK56" s="13">
        <f t="shared" si="14"/>
        <v>1</v>
      </c>
      <c r="AL56" s="13">
        <f t="shared" si="15"/>
        <v>0</v>
      </c>
    </row>
    <row r="57" spans="1:38" ht="20.100000000000001" customHeight="1">
      <c r="A57" s="27">
        <v>53</v>
      </c>
      <c r="B57" s="13">
        <v>5</v>
      </c>
      <c r="C57" s="13" t="s">
        <v>88</v>
      </c>
      <c r="D57" s="13" t="s">
        <v>65</v>
      </c>
      <c r="E57" s="24" t="s">
        <v>140</v>
      </c>
      <c r="F57" s="55">
        <v>0</v>
      </c>
      <c r="G57" s="13">
        <v>184.833</v>
      </c>
      <c r="H57" s="13">
        <v>186.06700000000001</v>
      </c>
      <c r="I57" s="13">
        <v>2</v>
      </c>
      <c r="J57" s="13">
        <f t="shared" si="48"/>
        <v>184.81299999999999</v>
      </c>
      <c r="K57" s="13">
        <f t="shared" si="49"/>
        <v>186.08699999999999</v>
      </c>
      <c r="L57" s="13">
        <f t="shared" si="47"/>
        <v>1.274</v>
      </c>
      <c r="M57" s="13">
        <f>ROUNDDOWN(L57*2,3)</f>
        <v>2.548</v>
      </c>
      <c r="N57" s="13">
        <f>ROUNDDOWN(J57-M57,3)</f>
        <v>182.26499999999999</v>
      </c>
      <c r="O57" s="13" t="s">
        <v>84</v>
      </c>
      <c r="Q57" s="13">
        <f t="shared" si="7"/>
        <v>127.4</v>
      </c>
      <c r="R57" s="13">
        <f t="shared" si="8"/>
        <v>2.2999999999999998</v>
      </c>
      <c r="S57" s="30" t="str">
        <f t="shared" si="9"/>
        <v/>
      </c>
      <c r="T57" s="30">
        <f t="shared" si="10"/>
        <v>29302</v>
      </c>
      <c r="U57" s="32">
        <f t="shared" si="1"/>
        <v>-29302</v>
      </c>
      <c r="V57" s="34">
        <f t="shared" si="22"/>
        <v>1797499</v>
      </c>
      <c r="W57" s="13">
        <f t="shared" si="11"/>
        <v>23000</v>
      </c>
      <c r="X57" s="13">
        <f t="shared" si="12"/>
        <v>0</v>
      </c>
      <c r="AH57" s="13">
        <f t="shared" si="2"/>
        <v>0</v>
      </c>
      <c r="AI57" s="13">
        <f t="shared" si="3"/>
        <v>1</v>
      </c>
      <c r="AJ57" s="13">
        <f t="shared" si="13"/>
        <v>0</v>
      </c>
      <c r="AK57" s="13">
        <f t="shared" si="14"/>
        <v>1</v>
      </c>
      <c r="AL57" s="13">
        <f t="shared" si="15"/>
        <v>0</v>
      </c>
    </row>
    <row r="58" spans="1:38" ht="20.100000000000001" customHeight="1">
      <c r="A58" s="27">
        <v>54</v>
      </c>
      <c r="B58" s="13">
        <v>5</v>
      </c>
      <c r="C58" s="13" t="s">
        <v>88</v>
      </c>
      <c r="D58" s="13" t="s">
        <v>66</v>
      </c>
      <c r="E58" s="24" t="s">
        <v>141</v>
      </c>
      <c r="F58" s="55">
        <v>0.5</v>
      </c>
      <c r="G58" s="13">
        <v>182.06</v>
      </c>
      <c r="H58" s="13">
        <v>181.38</v>
      </c>
      <c r="I58" s="13">
        <v>2</v>
      </c>
      <c r="J58" s="53">
        <f t="shared" ref="J58" si="50">ROUNDDOWN(G58+(I58/100),3)</f>
        <v>182.08</v>
      </c>
      <c r="K58" s="13">
        <f t="shared" ref="K58" si="51">ROUNDDOWN(H58-(I58/100),3)</f>
        <v>181.36</v>
      </c>
      <c r="L58" s="13">
        <f t="shared" si="47"/>
        <v>0.71899999999999997</v>
      </c>
      <c r="M58" s="13">
        <f>ROUNDDOWN(L58*2,3)</f>
        <v>1.4379999999999999</v>
      </c>
      <c r="N58" s="53">
        <f>ROUNDDOWN(J58+M58,3)</f>
        <v>183.518</v>
      </c>
      <c r="O58" s="13" t="s">
        <v>43</v>
      </c>
      <c r="P58" s="13">
        <f t="shared" si="21"/>
        <v>143.80000000000001</v>
      </c>
      <c r="R58" s="13">
        <f t="shared" si="8"/>
        <v>4.0999999999999996</v>
      </c>
      <c r="S58" s="30">
        <f t="shared" si="9"/>
        <v>58958</v>
      </c>
      <c r="T58" s="30" t="str">
        <f t="shared" si="10"/>
        <v/>
      </c>
      <c r="U58" s="32">
        <f t="shared" si="1"/>
        <v>58958</v>
      </c>
      <c r="V58" s="34">
        <f t="shared" si="22"/>
        <v>1856457</v>
      </c>
      <c r="W58" s="13">
        <f t="shared" si="11"/>
        <v>41000</v>
      </c>
      <c r="X58" s="13">
        <f t="shared" si="12"/>
        <v>1</v>
      </c>
      <c r="AH58" s="13">
        <f t="shared" si="2"/>
        <v>1</v>
      </c>
      <c r="AI58" s="13">
        <f t="shared" si="3"/>
        <v>0</v>
      </c>
      <c r="AJ58" s="13">
        <f t="shared" si="13"/>
        <v>1</v>
      </c>
      <c r="AK58" s="13">
        <f t="shared" si="14"/>
        <v>0</v>
      </c>
      <c r="AL58" s="13">
        <f t="shared" si="15"/>
        <v>0</v>
      </c>
    </row>
    <row r="59" spans="1:38" ht="20.100000000000001" customHeight="1">
      <c r="A59" s="27">
        <v>55</v>
      </c>
      <c r="B59" s="13">
        <v>1</v>
      </c>
      <c r="C59" s="13" t="s">
        <v>88</v>
      </c>
      <c r="D59" s="13" t="s">
        <v>65</v>
      </c>
      <c r="E59" s="24" t="s">
        <v>142</v>
      </c>
      <c r="F59" s="55">
        <v>0.16666666666666666</v>
      </c>
      <c r="G59" s="13">
        <v>183.46600000000001</v>
      </c>
      <c r="H59" s="13">
        <v>184.3</v>
      </c>
      <c r="I59" s="13">
        <v>2</v>
      </c>
      <c r="J59" s="13">
        <f t="shared" ref="J59" si="52">ROUNDDOWN(G59-(I59/100),3)</f>
        <v>183.446</v>
      </c>
      <c r="K59" s="13">
        <f t="shared" ref="K59" si="53">ROUNDDOWN(H59+(I59/100),3)</f>
        <v>184.32</v>
      </c>
      <c r="L59" s="13">
        <f t="shared" si="47"/>
        <v>0.873</v>
      </c>
      <c r="M59" s="13">
        <f>ROUNDDOWN(L59*2,3)</f>
        <v>1.746</v>
      </c>
      <c r="N59" s="13">
        <f>ROUNDDOWN(J59-M59,3)</f>
        <v>181.7</v>
      </c>
      <c r="O59" s="13" t="s">
        <v>43</v>
      </c>
      <c r="P59" s="13">
        <f t="shared" si="21"/>
        <v>174.6</v>
      </c>
      <c r="R59" s="13">
        <f t="shared" si="8"/>
        <v>3.4</v>
      </c>
      <c r="S59" s="30">
        <f t="shared" si="9"/>
        <v>59364</v>
      </c>
      <c r="T59" s="30" t="str">
        <f t="shared" si="10"/>
        <v/>
      </c>
      <c r="U59" s="32">
        <f t="shared" si="1"/>
        <v>59364</v>
      </c>
      <c r="V59" s="34">
        <f t="shared" si="22"/>
        <v>1915821</v>
      </c>
      <c r="W59" s="13">
        <f t="shared" si="11"/>
        <v>34000</v>
      </c>
      <c r="X59" s="13">
        <f t="shared" si="12"/>
        <v>1</v>
      </c>
      <c r="AH59" s="13">
        <f t="shared" si="2"/>
        <v>0</v>
      </c>
      <c r="AI59" s="13">
        <f t="shared" si="3"/>
        <v>1</v>
      </c>
      <c r="AJ59" s="13">
        <f t="shared" si="13"/>
        <v>1</v>
      </c>
      <c r="AK59" s="13">
        <f t="shared" si="14"/>
        <v>0</v>
      </c>
      <c r="AL59" s="13">
        <f t="shared" si="15"/>
        <v>0</v>
      </c>
    </row>
    <row r="60" spans="1:38" ht="20.100000000000001" customHeight="1">
      <c r="A60" s="27">
        <v>56</v>
      </c>
      <c r="B60" s="13">
        <v>1</v>
      </c>
      <c r="C60" s="13" t="s">
        <v>88</v>
      </c>
      <c r="D60" s="13" t="s">
        <v>66</v>
      </c>
      <c r="E60" s="24" t="s">
        <v>143</v>
      </c>
      <c r="F60" s="55">
        <v>0.83333333333333337</v>
      </c>
      <c r="G60" s="13">
        <v>184.374</v>
      </c>
      <c r="H60" s="13">
        <v>183.37100000000001</v>
      </c>
      <c r="I60" s="13">
        <v>2</v>
      </c>
      <c r="J60" s="53">
        <f t="shared" ref="J60:J63" si="54">ROUNDDOWN(G60+(I60/100),3)</f>
        <v>184.39400000000001</v>
      </c>
      <c r="K60" s="13">
        <f t="shared" ref="K60:K63" si="55">ROUNDDOWN(H60-(I60/100),3)</f>
        <v>183.351</v>
      </c>
      <c r="L60" s="13">
        <f t="shared" si="47"/>
        <v>1.0429999999999999</v>
      </c>
      <c r="M60" s="13">
        <f>ROUNDDOWN(L60*2,3)</f>
        <v>2.0859999999999999</v>
      </c>
      <c r="N60" s="53">
        <f>ROUNDDOWN(J60+M60,3)</f>
        <v>186.48</v>
      </c>
      <c r="O60" s="13" t="s">
        <v>84</v>
      </c>
      <c r="Q60" s="13">
        <f t="shared" si="7"/>
        <v>104.3</v>
      </c>
      <c r="R60" s="13">
        <f t="shared" si="8"/>
        <v>2.8</v>
      </c>
      <c r="S60" s="30" t="str">
        <f t="shared" si="9"/>
        <v/>
      </c>
      <c r="T60" s="30">
        <f t="shared" si="10"/>
        <v>29204</v>
      </c>
      <c r="U60" s="32">
        <f t="shared" si="1"/>
        <v>-29204</v>
      </c>
      <c r="V60" s="34">
        <f t="shared" si="22"/>
        <v>1886617</v>
      </c>
      <c r="W60" s="13">
        <f t="shared" si="11"/>
        <v>28000</v>
      </c>
      <c r="X60" s="13">
        <f t="shared" si="12"/>
        <v>0</v>
      </c>
      <c r="AH60" s="13">
        <f t="shared" si="2"/>
        <v>1</v>
      </c>
      <c r="AI60" s="13">
        <f t="shared" si="3"/>
        <v>0</v>
      </c>
      <c r="AJ60" s="13">
        <f t="shared" si="13"/>
        <v>0</v>
      </c>
      <c r="AK60" s="13">
        <f t="shared" si="14"/>
        <v>1</v>
      </c>
      <c r="AL60" s="13">
        <f t="shared" si="15"/>
        <v>0</v>
      </c>
    </row>
    <row r="61" spans="1:38" ht="20.100000000000001" customHeight="1">
      <c r="A61" s="27">
        <v>57</v>
      </c>
      <c r="B61" s="13">
        <v>1</v>
      </c>
      <c r="C61" s="13" t="s">
        <v>89</v>
      </c>
      <c r="D61" s="13" t="s">
        <v>66</v>
      </c>
      <c r="E61" s="24" t="s">
        <v>144</v>
      </c>
      <c r="F61" s="55">
        <v>0.83333333333333337</v>
      </c>
      <c r="G61" s="13">
        <v>174.53399999999999</v>
      </c>
      <c r="H61" s="13">
        <v>173.904</v>
      </c>
      <c r="I61" s="13">
        <v>2</v>
      </c>
      <c r="J61" s="53">
        <f t="shared" si="54"/>
        <v>174.554</v>
      </c>
      <c r="K61" s="13">
        <f t="shared" si="55"/>
        <v>173.88399999999999</v>
      </c>
      <c r="L61" s="13">
        <f t="shared" si="47"/>
        <v>0.67</v>
      </c>
      <c r="M61" s="13">
        <f>ROUNDDOWN(L61*2,3)</f>
        <v>1.34</v>
      </c>
      <c r="N61" s="53">
        <f>ROUNDDOWN(J61+M61,3)</f>
        <v>175.89400000000001</v>
      </c>
      <c r="O61" s="13" t="s">
        <v>43</v>
      </c>
      <c r="P61" s="13">
        <f t="shared" si="21"/>
        <v>134</v>
      </c>
      <c r="R61" s="13">
        <f t="shared" si="8"/>
        <v>4.4000000000000004</v>
      </c>
      <c r="S61" s="30">
        <f t="shared" si="9"/>
        <v>58960</v>
      </c>
      <c r="T61" s="30" t="str">
        <f t="shared" si="10"/>
        <v/>
      </c>
      <c r="U61" s="32">
        <f t="shared" si="1"/>
        <v>58960</v>
      </c>
      <c r="V61" s="34">
        <f t="shared" si="22"/>
        <v>1945577</v>
      </c>
      <c r="W61" s="13">
        <f t="shared" si="11"/>
        <v>44000</v>
      </c>
      <c r="X61" s="13">
        <f t="shared" si="12"/>
        <v>1</v>
      </c>
      <c r="AH61" s="13">
        <f t="shared" si="2"/>
        <v>1</v>
      </c>
      <c r="AI61" s="13">
        <f t="shared" si="3"/>
        <v>0</v>
      </c>
      <c r="AJ61" s="13">
        <f t="shared" si="13"/>
        <v>1</v>
      </c>
      <c r="AK61" s="13">
        <f t="shared" si="14"/>
        <v>0</v>
      </c>
      <c r="AL61" s="13">
        <f t="shared" si="15"/>
        <v>0</v>
      </c>
    </row>
    <row r="62" spans="1:38" ht="20.100000000000001" customHeight="1">
      <c r="A62" s="27">
        <v>58</v>
      </c>
      <c r="B62" s="13">
        <v>1</v>
      </c>
      <c r="C62" s="13" t="s">
        <v>88</v>
      </c>
      <c r="D62" s="13" t="s">
        <v>66</v>
      </c>
      <c r="E62" s="24" t="s">
        <v>145</v>
      </c>
      <c r="F62" s="55">
        <v>0.5</v>
      </c>
      <c r="G62" s="13">
        <v>174.41300000000001</v>
      </c>
      <c r="H62" s="13">
        <v>173.7</v>
      </c>
      <c r="I62" s="13">
        <v>2</v>
      </c>
      <c r="J62" s="53">
        <f t="shared" si="54"/>
        <v>174.43299999999999</v>
      </c>
      <c r="K62" s="13">
        <f t="shared" si="55"/>
        <v>173.68</v>
      </c>
      <c r="L62" s="13">
        <f t="shared" si="47"/>
        <v>0.752</v>
      </c>
      <c r="M62" s="13">
        <f>ROUNDDOWN(L62*2,3)</f>
        <v>1.504</v>
      </c>
      <c r="N62" s="53">
        <f>ROUNDDOWN(J62+M62,3)</f>
        <v>175.93700000000001</v>
      </c>
      <c r="O62" s="13" t="s">
        <v>43</v>
      </c>
      <c r="P62" s="13">
        <f t="shared" si="21"/>
        <v>150.4</v>
      </c>
      <c r="R62" s="13">
        <f t="shared" si="8"/>
        <v>3.9</v>
      </c>
      <c r="S62" s="30">
        <f t="shared" si="9"/>
        <v>58656</v>
      </c>
      <c r="T62" s="30" t="str">
        <f t="shared" si="10"/>
        <v/>
      </c>
      <c r="U62" s="32">
        <f t="shared" si="1"/>
        <v>58656</v>
      </c>
      <c r="V62" s="34">
        <f t="shared" si="22"/>
        <v>2004233</v>
      </c>
      <c r="W62" s="13">
        <f t="shared" si="11"/>
        <v>39000</v>
      </c>
      <c r="X62" s="13">
        <f t="shared" si="12"/>
        <v>1</v>
      </c>
      <c r="AH62" s="13">
        <f t="shared" si="2"/>
        <v>1</v>
      </c>
      <c r="AI62" s="13">
        <f t="shared" si="3"/>
        <v>0</v>
      </c>
      <c r="AJ62" s="13">
        <f t="shared" si="13"/>
        <v>1</v>
      </c>
      <c r="AK62" s="13">
        <f t="shared" si="14"/>
        <v>0</v>
      </c>
      <c r="AL62" s="13">
        <f t="shared" si="15"/>
        <v>0</v>
      </c>
    </row>
    <row r="63" spans="1:38" ht="20.100000000000001" customHeight="1">
      <c r="A63" s="27">
        <v>59</v>
      </c>
      <c r="B63" s="13">
        <v>1</v>
      </c>
      <c r="C63" s="13" t="s">
        <v>88</v>
      </c>
      <c r="D63" s="13" t="s">
        <v>66</v>
      </c>
      <c r="E63" s="24" t="s">
        <v>146</v>
      </c>
      <c r="F63" s="55">
        <v>0.33333333333333331</v>
      </c>
      <c r="G63" s="13">
        <v>173.898</v>
      </c>
      <c r="H63" s="13">
        <v>172.983</v>
      </c>
      <c r="I63" s="13">
        <v>2</v>
      </c>
      <c r="J63" s="53">
        <f t="shared" si="54"/>
        <v>173.91800000000001</v>
      </c>
      <c r="K63" s="13">
        <f t="shared" si="55"/>
        <v>172.96299999999999</v>
      </c>
      <c r="L63" s="13">
        <f t="shared" si="47"/>
        <v>0.95499999999999996</v>
      </c>
      <c r="M63" s="13">
        <f>ROUNDDOWN(L63*2,3)</f>
        <v>1.91</v>
      </c>
      <c r="N63" s="53">
        <f>ROUNDDOWN(J63+M63,3)</f>
        <v>175.828</v>
      </c>
      <c r="O63" s="13" t="s">
        <v>43</v>
      </c>
      <c r="P63" s="13">
        <f t="shared" si="21"/>
        <v>191</v>
      </c>
      <c r="R63" s="13">
        <f t="shared" si="8"/>
        <v>3.1</v>
      </c>
      <c r="S63" s="30">
        <f t="shared" si="9"/>
        <v>59210</v>
      </c>
      <c r="T63" s="30" t="str">
        <f t="shared" si="10"/>
        <v/>
      </c>
      <c r="U63" s="32">
        <f t="shared" si="1"/>
        <v>59210</v>
      </c>
      <c r="V63" s="34">
        <f t="shared" si="22"/>
        <v>2063443</v>
      </c>
      <c r="W63" s="13">
        <f t="shared" si="11"/>
        <v>31000</v>
      </c>
      <c r="X63" s="13">
        <f t="shared" si="12"/>
        <v>1</v>
      </c>
      <c r="AH63" s="13">
        <f t="shared" si="2"/>
        <v>1</v>
      </c>
      <c r="AI63" s="13">
        <f t="shared" si="3"/>
        <v>0</v>
      </c>
      <c r="AJ63" s="13">
        <f t="shared" si="13"/>
        <v>1</v>
      </c>
      <c r="AK63" s="13">
        <f t="shared" si="14"/>
        <v>0</v>
      </c>
      <c r="AL63" s="13">
        <f t="shared" si="15"/>
        <v>0</v>
      </c>
    </row>
    <row r="64" spans="1:38" ht="20.100000000000001" customHeight="1">
      <c r="A64" s="27">
        <v>60</v>
      </c>
      <c r="B64" s="13">
        <v>1</v>
      </c>
      <c r="C64" s="13" t="s">
        <v>88</v>
      </c>
      <c r="D64" s="13" t="s">
        <v>65</v>
      </c>
      <c r="E64" s="24" t="s">
        <v>147</v>
      </c>
      <c r="F64" s="55">
        <v>0.5</v>
      </c>
      <c r="G64" s="13">
        <v>172.47300000000001</v>
      </c>
      <c r="H64" s="13">
        <v>172.93700000000001</v>
      </c>
      <c r="I64" s="13">
        <v>2</v>
      </c>
      <c r="J64" s="13">
        <f t="shared" ref="J64:J65" si="56">ROUNDDOWN(G64-(I64/100),3)</f>
        <v>172.453</v>
      </c>
      <c r="K64" s="13">
        <f t="shared" ref="K64:K65" si="57">ROUNDDOWN(H64+(I64/100),3)</f>
        <v>172.95699999999999</v>
      </c>
      <c r="L64" s="13">
        <f t="shared" si="47"/>
        <v>0.503</v>
      </c>
      <c r="M64" s="13">
        <f>ROUNDDOWN(L64*2,3)</f>
        <v>1.006</v>
      </c>
      <c r="N64" s="13">
        <f>ROUNDDOWN(J64-M64,3)</f>
        <v>171.447</v>
      </c>
      <c r="O64" s="13" t="s">
        <v>43</v>
      </c>
      <c r="P64" s="13">
        <f t="shared" si="21"/>
        <v>100.6</v>
      </c>
      <c r="R64" s="13">
        <f t="shared" si="8"/>
        <v>5.9</v>
      </c>
      <c r="S64" s="30">
        <f t="shared" si="9"/>
        <v>59354</v>
      </c>
      <c r="T64" s="30" t="str">
        <f t="shared" si="10"/>
        <v/>
      </c>
      <c r="U64" s="32">
        <f t="shared" si="1"/>
        <v>59354</v>
      </c>
      <c r="V64" s="34">
        <f t="shared" si="22"/>
        <v>2122797</v>
      </c>
      <c r="W64" s="13">
        <f t="shared" si="11"/>
        <v>59000</v>
      </c>
      <c r="X64" s="13">
        <f t="shared" si="12"/>
        <v>1</v>
      </c>
      <c r="AH64" s="13">
        <f t="shared" si="2"/>
        <v>0</v>
      </c>
      <c r="AI64" s="13">
        <f t="shared" si="3"/>
        <v>1</v>
      </c>
      <c r="AJ64" s="13">
        <f t="shared" si="13"/>
        <v>1</v>
      </c>
      <c r="AK64" s="13">
        <f t="shared" si="14"/>
        <v>0</v>
      </c>
      <c r="AL64" s="13">
        <f t="shared" si="15"/>
        <v>0</v>
      </c>
    </row>
    <row r="65" spans="1:38" ht="20.100000000000001" customHeight="1">
      <c r="A65" s="27">
        <v>61</v>
      </c>
      <c r="B65" s="13">
        <v>1</v>
      </c>
      <c r="C65" s="13" t="s">
        <v>88</v>
      </c>
      <c r="D65" s="13" t="s">
        <v>65</v>
      </c>
      <c r="E65" s="24" t="s">
        <v>148</v>
      </c>
      <c r="F65" s="55">
        <v>0.5</v>
      </c>
      <c r="G65" s="13">
        <v>174.30600000000001</v>
      </c>
      <c r="H65" s="13">
        <v>174.89699999999999</v>
      </c>
      <c r="I65" s="13">
        <v>2</v>
      </c>
      <c r="J65" s="13">
        <f t="shared" si="56"/>
        <v>174.286</v>
      </c>
      <c r="K65" s="13">
        <f t="shared" si="57"/>
        <v>174.917</v>
      </c>
      <c r="L65" s="13">
        <f t="shared" si="47"/>
        <v>0.63100000000000001</v>
      </c>
      <c r="M65" s="13">
        <f>ROUNDDOWN(L65*2,3)</f>
        <v>1.262</v>
      </c>
      <c r="N65" s="13">
        <f>ROUNDDOWN(J65-M65,3)</f>
        <v>173.024</v>
      </c>
      <c r="O65" s="13" t="s">
        <v>43</v>
      </c>
      <c r="P65" s="13">
        <f t="shared" si="21"/>
        <v>126.2</v>
      </c>
      <c r="R65" s="13">
        <f t="shared" si="8"/>
        <v>4.7</v>
      </c>
      <c r="S65" s="30">
        <f t="shared" si="9"/>
        <v>59314</v>
      </c>
      <c r="T65" s="30" t="str">
        <f t="shared" si="10"/>
        <v/>
      </c>
      <c r="U65" s="32">
        <f t="shared" si="1"/>
        <v>59314</v>
      </c>
      <c r="V65" s="34">
        <f t="shared" si="22"/>
        <v>2182111</v>
      </c>
      <c r="W65" s="13">
        <f t="shared" si="11"/>
        <v>47000</v>
      </c>
      <c r="X65" s="13">
        <f t="shared" si="12"/>
        <v>1</v>
      </c>
      <c r="AH65" s="13">
        <f t="shared" si="2"/>
        <v>0</v>
      </c>
      <c r="AI65" s="13">
        <f t="shared" si="3"/>
        <v>1</v>
      </c>
      <c r="AJ65" s="13">
        <f t="shared" si="13"/>
        <v>1</v>
      </c>
      <c r="AK65" s="13">
        <f t="shared" si="14"/>
        <v>0</v>
      </c>
      <c r="AL65" s="13">
        <f t="shared" si="15"/>
        <v>0</v>
      </c>
    </row>
    <row r="66" spans="1:38" ht="20.100000000000001" customHeight="1">
      <c r="A66" s="27">
        <v>62</v>
      </c>
      <c r="B66" s="13">
        <v>1</v>
      </c>
      <c r="C66" s="13" t="s">
        <v>88</v>
      </c>
      <c r="D66" s="13" t="s">
        <v>66</v>
      </c>
      <c r="E66" s="24" t="s">
        <v>149</v>
      </c>
      <c r="F66" s="55">
        <v>0.83333333333333337</v>
      </c>
      <c r="G66" s="13">
        <v>175.06299999999999</v>
      </c>
      <c r="H66" s="13">
        <v>174.489</v>
      </c>
      <c r="I66" s="13">
        <v>2</v>
      </c>
      <c r="J66" s="53">
        <f t="shared" ref="J66:J68" si="58">ROUNDDOWN(G66+(I66/100),3)</f>
        <v>175.083</v>
      </c>
      <c r="K66" s="13">
        <f t="shared" ref="K66:K68" si="59">ROUNDDOWN(H66-(I66/100),3)</f>
        <v>174.46899999999999</v>
      </c>
      <c r="L66" s="13">
        <f t="shared" si="47"/>
        <v>0.61399999999999999</v>
      </c>
      <c r="M66" s="13">
        <f>ROUNDDOWN(L66*2,3)</f>
        <v>1.228</v>
      </c>
      <c r="N66" s="53">
        <f>ROUNDDOWN(J66+M66,3)</f>
        <v>176.31100000000001</v>
      </c>
      <c r="O66" s="13" t="s">
        <v>84</v>
      </c>
      <c r="Q66" s="13">
        <f t="shared" si="7"/>
        <v>61.4</v>
      </c>
      <c r="R66" s="13">
        <f t="shared" si="8"/>
        <v>4.8</v>
      </c>
      <c r="S66" s="30" t="str">
        <f t="shared" si="9"/>
        <v/>
      </c>
      <c r="T66" s="30">
        <f t="shared" si="10"/>
        <v>29472</v>
      </c>
      <c r="U66" s="32">
        <f t="shared" si="1"/>
        <v>-29472</v>
      </c>
      <c r="V66" s="34">
        <f t="shared" si="22"/>
        <v>2152639</v>
      </c>
      <c r="W66" s="13">
        <f t="shared" si="11"/>
        <v>48000</v>
      </c>
      <c r="X66" s="13">
        <f t="shared" si="12"/>
        <v>0</v>
      </c>
      <c r="AH66" s="13">
        <f t="shared" si="2"/>
        <v>1</v>
      </c>
      <c r="AI66" s="13">
        <f t="shared" si="3"/>
        <v>0</v>
      </c>
      <c r="AJ66" s="13">
        <f t="shared" si="13"/>
        <v>0</v>
      </c>
      <c r="AK66" s="13">
        <f t="shared" si="14"/>
        <v>1</v>
      </c>
      <c r="AL66" s="13">
        <f t="shared" si="15"/>
        <v>0</v>
      </c>
    </row>
    <row r="67" spans="1:38" ht="20.100000000000001" customHeight="1">
      <c r="A67" s="27">
        <v>63</v>
      </c>
      <c r="B67" s="13">
        <v>1</v>
      </c>
      <c r="C67" s="13" t="s">
        <v>89</v>
      </c>
      <c r="D67" s="13" t="s">
        <v>66</v>
      </c>
      <c r="E67" s="24" t="s">
        <v>150</v>
      </c>
      <c r="F67" s="55">
        <v>0.5</v>
      </c>
      <c r="G67" s="13">
        <v>174.346</v>
      </c>
      <c r="H67" s="13">
        <v>173.68199999999999</v>
      </c>
      <c r="I67" s="13">
        <v>2</v>
      </c>
      <c r="J67" s="53">
        <f t="shared" si="58"/>
        <v>174.36600000000001</v>
      </c>
      <c r="K67" s="13">
        <f t="shared" si="59"/>
        <v>173.66200000000001</v>
      </c>
      <c r="L67" s="13">
        <f t="shared" si="47"/>
        <v>0.70399999999999996</v>
      </c>
      <c r="M67" s="13">
        <f>ROUNDDOWN(L67*2,3)</f>
        <v>1.4079999999999999</v>
      </c>
      <c r="N67" s="53">
        <f>ROUNDDOWN(J67+M67,3)</f>
        <v>175.774</v>
      </c>
      <c r="O67" s="13" t="s">
        <v>84</v>
      </c>
      <c r="Q67" s="13">
        <f t="shared" si="7"/>
        <v>70.400000000000006</v>
      </c>
      <c r="R67" s="13">
        <f t="shared" si="8"/>
        <v>4.2</v>
      </c>
      <c r="S67" s="30" t="str">
        <f t="shared" si="9"/>
        <v/>
      </c>
      <c r="T67" s="30">
        <f t="shared" si="10"/>
        <v>29568</v>
      </c>
      <c r="U67" s="32">
        <f t="shared" si="1"/>
        <v>-29568</v>
      </c>
      <c r="V67" s="34">
        <f t="shared" si="22"/>
        <v>2123071</v>
      </c>
      <c r="W67" s="13">
        <f t="shared" si="11"/>
        <v>42000</v>
      </c>
      <c r="X67" s="13">
        <f t="shared" si="12"/>
        <v>0</v>
      </c>
      <c r="AH67" s="13">
        <f t="shared" si="2"/>
        <v>1</v>
      </c>
      <c r="AI67" s="13">
        <f t="shared" si="3"/>
        <v>0</v>
      </c>
      <c r="AJ67" s="13">
        <f t="shared" si="13"/>
        <v>0</v>
      </c>
      <c r="AK67" s="13">
        <f t="shared" si="14"/>
        <v>1</v>
      </c>
      <c r="AL67" s="13">
        <f t="shared" si="15"/>
        <v>0</v>
      </c>
    </row>
    <row r="68" spans="1:38" ht="20.100000000000001" customHeight="1">
      <c r="A68" s="27">
        <v>64</v>
      </c>
      <c r="B68" s="13">
        <v>1</v>
      </c>
      <c r="C68" s="13" t="s">
        <v>88</v>
      </c>
      <c r="D68" s="13" t="s">
        <v>66</v>
      </c>
      <c r="E68" s="24" t="s">
        <v>151</v>
      </c>
      <c r="F68" s="55">
        <v>0</v>
      </c>
      <c r="G68" s="13">
        <v>171.29599999999999</v>
      </c>
      <c r="H68" s="13">
        <v>170.96700000000001</v>
      </c>
      <c r="I68" s="13">
        <v>2</v>
      </c>
      <c r="J68" s="53">
        <f t="shared" si="58"/>
        <v>171.316</v>
      </c>
      <c r="K68" s="13">
        <f t="shared" si="59"/>
        <v>170.947</v>
      </c>
      <c r="L68" s="13">
        <f t="shared" si="47"/>
        <v>0.36899999999999999</v>
      </c>
      <c r="M68" s="13">
        <f>ROUNDDOWN(L68*2,3)</f>
        <v>0.73799999999999999</v>
      </c>
      <c r="N68" s="53">
        <f>ROUNDDOWN(J68+M68,3)</f>
        <v>172.054</v>
      </c>
      <c r="O68" s="13" t="s">
        <v>43</v>
      </c>
      <c r="P68" s="13">
        <f t="shared" si="21"/>
        <v>73.8</v>
      </c>
      <c r="R68" s="13">
        <f t="shared" si="8"/>
        <v>8.1</v>
      </c>
      <c r="S68" s="30">
        <f t="shared" si="9"/>
        <v>59778</v>
      </c>
      <c r="T68" s="30" t="str">
        <f t="shared" si="10"/>
        <v/>
      </c>
      <c r="U68" s="32">
        <f t="shared" si="1"/>
        <v>59778</v>
      </c>
      <c r="V68" s="34">
        <f t="shared" si="22"/>
        <v>2182849</v>
      </c>
      <c r="W68" s="13">
        <f t="shared" si="11"/>
        <v>81000</v>
      </c>
      <c r="X68" s="13">
        <f t="shared" si="12"/>
        <v>1</v>
      </c>
      <c r="AH68" s="13">
        <f t="shared" si="2"/>
        <v>1</v>
      </c>
      <c r="AI68" s="13">
        <f t="shared" si="3"/>
        <v>0</v>
      </c>
      <c r="AJ68" s="13">
        <f t="shared" si="13"/>
        <v>1</v>
      </c>
      <c r="AK68" s="13">
        <f t="shared" si="14"/>
        <v>0</v>
      </c>
      <c r="AL68" s="13">
        <f t="shared" si="15"/>
        <v>0</v>
      </c>
    </row>
    <row r="69" spans="1:38" ht="20.100000000000001" customHeight="1">
      <c r="A69" s="27">
        <v>65</v>
      </c>
      <c r="B69" s="13">
        <v>1</v>
      </c>
      <c r="C69" s="13" t="s">
        <v>89</v>
      </c>
      <c r="D69" s="13" t="s">
        <v>65</v>
      </c>
      <c r="E69" s="24" t="s">
        <v>152</v>
      </c>
      <c r="F69" s="55">
        <v>0.33333333333333331</v>
      </c>
      <c r="G69" s="13">
        <v>171.63200000000001</v>
      </c>
      <c r="H69" s="13">
        <v>172.006</v>
      </c>
      <c r="I69" s="13">
        <v>2</v>
      </c>
      <c r="J69" s="13">
        <f t="shared" ref="J69:J71" si="60">ROUNDDOWN(G69-(I69/100),3)</f>
        <v>171.61199999999999</v>
      </c>
      <c r="K69" s="13">
        <f t="shared" ref="K69:K71" si="61">ROUNDDOWN(H69+(I69/100),3)</f>
        <v>172.02600000000001</v>
      </c>
      <c r="L69" s="13">
        <f t="shared" si="47"/>
        <v>0.41399999999999998</v>
      </c>
      <c r="M69" s="13">
        <f>ROUNDDOWN(L69*2,3)</f>
        <v>0.82799999999999996</v>
      </c>
      <c r="N69" s="13">
        <f>ROUNDDOWN(J69-M69,3)</f>
        <v>170.78399999999999</v>
      </c>
      <c r="O69" s="13" t="s">
        <v>43</v>
      </c>
      <c r="P69" s="13">
        <f t="shared" si="21"/>
        <v>82.8</v>
      </c>
      <c r="R69" s="13">
        <f t="shared" si="8"/>
        <v>7.2</v>
      </c>
      <c r="S69" s="30">
        <f t="shared" si="9"/>
        <v>59616</v>
      </c>
      <c r="T69" s="30" t="str">
        <f t="shared" si="10"/>
        <v/>
      </c>
      <c r="U69" s="32">
        <f t="shared" ref="U69:U107" si="62">IF(X69=1,S69,T69*-1)</f>
        <v>59616</v>
      </c>
      <c r="V69" s="34">
        <f t="shared" si="22"/>
        <v>2242465</v>
      </c>
      <c r="W69" s="13">
        <f t="shared" si="11"/>
        <v>72000</v>
      </c>
      <c r="X69" s="13">
        <f t="shared" si="12"/>
        <v>1</v>
      </c>
      <c r="AH69" s="13">
        <f t="shared" ref="AH69:AH104" si="63">IF(D69="B",1,0)</f>
        <v>0</v>
      </c>
      <c r="AI69" s="13">
        <f t="shared" ref="AI69:AI104" si="64">IF(D69="S",1,0)</f>
        <v>1</v>
      </c>
      <c r="AJ69" s="13">
        <f t="shared" si="13"/>
        <v>1</v>
      </c>
      <c r="AK69" s="13">
        <f t="shared" si="14"/>
        <v>0</v>
      </c>
      <c r="AL69" s="13">
        <f t="shared" si="15"/>
        <v>0</v>
      </c>
    </row>
    <row r="70" spans="1:38" ht="20.100000000000001" customHeight="1">
      <c r="A70" s="27">
        <v>66</v>
      </c>
      <c r="B70" s="13">
        <v>1</v>
      </c>
      <c r="C70" s="13" t="s">
        <v>89</v>
      </c>
      <c r="D70" s="13" t="s">
        <v>65</v>
      </c>
      <c r="E70" s="24" t="s">
        <v>152</v>
      </c>
      <c r="F70" s="55">
        <v>0</v>
      </c>
      <c r="G70" s="13">
        <v>171.64</v>
      </c>
      <c r="H70" s="13">
        <v>172.25</v>
      </c>
      <c r="I70" s="13">
        <v>2</v>
      </c>
      <c r="J70" s="13">
        <f t="shared" si="60"/>
        <v>171.62</v>
      </c>
      <c r="K70" s="13">
        <f t="shared" si="61"/>
        <v>172.27</v>
      </c>
      <c r="L70" s="13">
        <f t="shared" si="47"/>
        <v>0.65</v>
      </c>
      <c r="M70" s="13">
        <f>ROUNDDOWN(L70*2,3)</f>
        <v>1.3</v>
      </c>
      <c r="N70" s="13">
        <f>ROUNDDOWN(J70-M70,3)</f>
        <v>170.32</v>
      </c>
      <c r="O70" s="13" t="s">
        <v>43</v>
      </c>
      <c r="P70" s="13">
        <f t="shared" ref="P70:P107" si="65">ROUNDDOWN(M70*100,3)</f>
        <v>130</v>
      </c>
      <c r="R70" s="13">
        <f t="shared" ref="R70:R107" si="66">ROUNDDOWN(W70/10000,1)</f>
        <v>4.5999999999999996</v>
      </c>
      <c r="S70" s="30">
        <f t="shared" ref="S70:S107" si="67">IF(O70="○",ROUNDDOWN(M70*W70*$U$1,0),"")</f>
        <v>59800</v>
      </c>
      <c r="T70" s="30" t="str">
        <f t="shared" ref="T70:T107" si="68">IF(O70="X",ROUNDDOWN(L70*W70*$U$1,0),"")</f>
        <v/>
      </c>
      <c r="U70" s="32">
        <f t="shared" si="62"/>
        <v>59800</v>
      </c>
      <c r="V70" s="34">
        <f t="shared" si="22"/>
        <v>2302265</v>
      </c>
      <c r="W70" s="13">
        <f t="shared" ref="W70:W107" si="69">ROUNDDOWN(((($U$2*$W$4)/(L70*10000))*10000)/$U$1,-3)</f>
        <v>46000</v>
      </c>
      <c r="X70" s="13">
        <f t="shared" ref="X70:X107" si="70">IF(P70&gt;1,1,0)</f>
        <v>1</v>
      </c>
      <c r="AH70" s="13">
        <f t="shared" si="63"/>
        <v>0</v>
      </c>
      <c r="AI70" s="13">
        <f t="shared" si="64"/>
        <v>1</v>
      </c>
      <c r="AJ70" s="13">
        <f t="shared" ref="AJ70:AJ104" si="71">IF(O70="○",1,0)</f>
        <v>1</v>
      </c>
      <c r="AK70" s="13">
        <f t="shared" ref="AK70:AK104" si="72">IF(O70="X",1,0)</f>
        <v>0</v>
      </c>
      <c r="AL70" s="13">
        <f t="shared" ref="AL70:AL104" si="73">IF(O70="C",1,0)</f>
        <v>0</v>
      </c>
    </row>
    <row r="71" spans="1:38" ht="20.100000000000001" customHeight="1">
      <c r="A71" s="27">
        <v>67</v>
      </c>
      <c r="B71" s="13">
        <v>1</v>
      </c>
      <c r="C71" s="13" t="s">
        <v>88</v>
      </c>
      <c r="D71" s="13" t="s">
        <v>65</v>
      </c>
      <c r="E71" s="14" t="s">
        <v>153</v>
      </c>
      <c r="F71" s="55">
        <v>0.5</v>
      </c>
      <c r="G71" s="13">
        <v>172.12700000000001</v>
      </c>
      <c r="H71" s="13">
        <v>172.77099999999999</v>
      </c>
      <c r="I71" s="13">
        <v>2</v>
      </c>
      <c r="J71" s="13">
        <f t="shared" si="60"/>
        <v>172.107</v>
      </c>
      <c r="K71" s="13">
        <f t="shared" si="61"/>
        <v>172.791</v>
      </c>
      <c r="L71" s="13">
        <f t="shared" si="47"/>
        <v>0.68300000000000005</v>
      </c>
      <c r="M71" s="13">
        <f>ROUNDDOWN(L71*2,3)</f>
        <v>1.3660000000000001</v>
      </c>
      <c r="N71" s="13">
        <f>ROUNDDOWN(J71-M71,3)</f>
        <v>170.74100000000001</v>
      </c>
      <c r="O71" s="13" t="s">
        <v>43</v>
      </c>
      <c r="P71" s="13">
        <f t="shared" si="65"/>
        <v>136.6</v>
      </c>
      <c r="R71" s="13">
        <f t="shared" si="66"/>
        <v>4.3</v>
      </c>
      <c r="S71" s="30">
        <f t="shared" si="67"/>
        <v>58738</v>
      </c>
      <c r="T71" s="30" t="str">
        <f t="shared" si="68"/>
        <v/>
      </c>
      <c r="U71" s="32">
        <f t="shared" si="62"/>
        <v>58738</v>
      </c>
      <c r="V71" s="34">
        <f t="shared" si="22"/>
        <v>2361003</v>
      </c>
      <c r="W71" s="13">
        <f t="shared" si="69"/>
        <v>43000</v>
      </c>
      <c r="X71" s="13">
        <f t="shared" si="70"/>
        <v>1</v>
      </c>
      <c r="AH71" s="13">
        <f t="shared" si="63"/>
        <v>0</v>
      </c>
      <c r="AI71" s="13">
        <f t="shared" si="64"/>
        <v>1</v>
      </c>
      <c r="AJ71" s="13">
        <f t="shared" si="71"/>
        <v>1</v>
      </c>
      <c r="AK71" s="13">
        <f t="shared" si="72"/>
        <v>0</v>
      </c>
      <c r="AL71" s="13">
        <f t="shared" si="73"/>
        <v>0</v>
      </c>
    </row>
    <row r="72" spans="1:38" ht="20.100000000000001" customHeight="1">
      <c r="A72" s="27">
        <v>68</v>
      </c>
      <c r="B72" s="13">
        <v>1</v>
      </c>
      <c r="C72" s="13" t="s">
        <v>88</v>
      </c>
      <c r="D72" s="13" t="s">
        <v>66</v>
      </c>
      <c r="E72" s="14" t="s">
        <v>154</v>
      </c>
      <c r="F72" s="55">
        <v>0.66666666666666663</v>
      </c>
      <c r="G72" s="13">
        <v>172.57</v>
      </c>
      <c r="H72" s="13">
        <v>172.291</v>
      </c>
      <c r="I72" s="13">
        <v>2</v>
      </c>
      <c r="J72" s="53">
        <f t="shared" ref="J72" si="74">ROUNDDOWN(G72+(I72/100),3)</f>
        <v>172.59</v>
      </c>
      <c r="K72" s="13">
        <f t="shared" ref="K72" si="75">ROUNDDOWN(H72-(I72/100),3)</f>
        <v>172.27099999999999</v>
      </c>
      <c r="L72" s="13">
        <f t="shared" si="47"/>
        <v>0.31900000000000001</v>
      </c>
      <c r="M72" s="13">
        <f>ROUNDDOWN(L72*2,3)</f>
        <v>0.63800000000000001</v>
      </c>
      <c r="N72" s="53">
        <f>ROUNDDOWN(J72+M72,3)</f>
        <v>173.22800000000001</v>
      </c>
      <c r="O72" s="13" t="s">
        <v>43</v>
      </c>
      <c r="P72" s="13">
        <f t="shared" si="65"/>
        <v>63.8</v>
      </c>
      <c r="R72" s="13">
        <f t="shared" si="66"/>
        <v>9.4</v>
      </c>
      <c r="S72" s="30">
        <f t="shared" si="67"/>
        <v>59972</v>
      </c>
      <c r="T72" s="30" t="str">
        <f t="shared" si="68"/>
        <v/>
      </c>
      <c r="U72" s="32">
        <f t="shared" si="62"/>
        <v>59972</v>
      </c>
      <c r="V72" s="34">
        <f t="shared" si="22"/>
        <v>2420975</v>
      </c>
      <c r="W72" s="13">
        <f t="shared" si="69"/>
        <v>94000</v>
      </c>
      <c r="X72" s="13">
        <f t="shared" si="70"/>
        <v>1</v>
      </c>
      <c r="AH72" s="13">
        <f t="shared" si="63"/>
        <v>1</v>
      </c>
      <c r="AI72" s="13">
        <f t="shared" si="64"/>
        <v>0</v>
      </c>
      <c r="AJ72" s="13">
        <f t="shared" si="71"/>
        <v>1</v>
      </c>
      <c r="AK72" s="13">
        <f t="shared" si="72"/>
        <v>0</v>
      </c>
      <c r="AL72" s="13">
        <f t="shared" si="73"/>
        <v>0</v>
      </c>
    </row>
    <row r="73" spans="1:38" ht="20.100000000000001" customHeight="1">
      <c r="A73" s="27">
        <v>69</v>
      </c>
      <c r="B73" s="13">
        <v>1</v>
      </c>
      <c r="C73" s="13" t="s">
        <v>89</v>
      </c>
      <c r="D73" s="13" t="s">
        <v>65</v>
      </c>
      <c r="E73" s="14" t="s">
        <v>155</v>
      </c>
      <c r="F73" s="55">
        <v>0.66666666666666663</v>
      </c>
      <c r="G73" s="13">
        <v>172.26900000000001</v>
      </c>
      <c r="H73" s="13">
        <v>172.58500000000001</v>
      </c>
      <c r="I73" s="13">
        <v>2</v>
      </c>
      <c r="J73" s="13">
        <f t="shared" ref="J73:J74" si="76">ROUNDDOWN(G73-(I73/100),3)</f>
        <v>172.249</v>
      </c>
      <c r="K73" s="13">
        <f t="shared" ref="K73:K74" si="77">ROUNDDOWN(H73+(I73/100),3)</f>
        <v>172.60499999999999</v>
      </c>
      <c r="L73" s="13">
        <f t="shared" si="47"/>
        <v>0.35499999999999998</v>
      </c>
      <c r="M73" s="13">
        <f>ROUNDDOWN(L73*2,3)</f>
        <v>0.71</v>
      </c>
      <c r="N73" s="13">
        <f>ROUNDDOWN(J73-M73,3)</f>
        <v>171.53899999999999</v>
      </c>
      <c r="O73" s="13" t="s">
        <v>84</v>
      </c>
      <c r="Q73" s="13">
        <f t="shared" ref="Q70:Q107" si="78">ROUNDDOWN(L73*100,3)</f>
        <v>35.5</v>
      </c>
      <c r="R73" s="13">
        <f t="shared" si="66"/>
        <v>8.4</v>
      </c>
      <c r="S73" s="30" t="str">
        <f t="shared" si="67"/>
        <v/>
      </c>
      <c r="T73" s="30">
        <f t="shared" si="68"/>
        <v>29820</v>
      </c>
      <c r="U73" s="32">
        <f t="shared" si="62"/>
        <v>-29820</v>
      </c>
      <c r="V73" s="34">
        <f t="shared" ref="V73:V104" si="79">V72+U73</f>
        <v>2391155</v>
      </c>
      <c r="W73" s="13">
        <f t="shared" si="69"/>
        <v>84000</v>
      </c>
      <c r="X73" s="13">
        <f t="shared" si="70"/>
        <v>0</v>
      </c>
      <c r="AH73" s="13">
        <f t="shared" si="63"/>
        <v>0</v>
      </c>
      <c r="AI73" s="13">
        <f t="shared" si="64"/>
        <v>1</v>
      </c>
      <c r="AJ73" s="13">
        <f t="shared" si="71"/>
        <v>0</v>
      </c>
      <c r="AK73" s="13">
        <f t="shared" si="72"/>
        <v>1</v>
      </c>
      <c r="AL73" s="13">
        <f t="shared" si="73"/>
        <v>0</v>
      </c>
    </row>
    <row r="74" spans="1:38" ht="20.100000000000001" customHeight="1">
      <c r="A74" s="27">
        <v>70</v>
      </c>
      <c r="B74" s="13">
        <v>1</v>
      </c>
      <c r="C74" s="13" t="s">
        <v>88</v>
      </c>
      <c r="D74" s="13" t="s">
        <v>65</v>
      </c>
      <c r="E74" s="24" t="s">
        <v>156</v>
      </c>
      <c r="F74" s="55">
        <v>0.66666666666666663</v>
      </c>
      <c r="G74" s="13">
        <v>171.96600000000001</v>
      </c>
      <c r="H74" s="13">
        <v>172.62</v>
      </c>
      <c r="I74" s="13">
        <v>2</v>
      </c>
      <c r="J74" s="13">
        <f t="shared" si="76"/>
        <v>171.946</v>
      </c>
      <c r="K74" s="13">
        <f t="shared" si="77"/>
        <v>172.64</v>
      </c>
      <c r="L74" s="13">
        <f t="shared" si="47"/>
        <v>0.69299999999999995</v>
      </c>
      <c r="M74" s="13">
        <f>ROUNDDOWN(L74*2,3)</f>
        <v>1.3859999999999999</v>
      </c>
      <c r="N74" s="13">
        <f>ROUNDDOWN(J74-M74,3)</f>
        <v>170.56</v>
      </c>
      <c r="O74" s="13" t="s">
        <v>84</v>
      </c>
      <c r="Q74" s="13">
        <f t="shared" si="78"/>
        <v>69.3</v>
      </c>
      <c r="R74" s="13">
        <f t="shared" si="66"/>
        <v>4.3</v>
      </c>
      <c r="S74" s="30" t="str">
        <f t="shared" si="67"/>
        <v/>
      </c>
      <c r="T74" s="30">
        <f t="shared" si="68"/>
        <v>29799</v>
      </c>
      <c r="U74" s="32">
        <f t="shared" si="62"/>
        <v>-29799</v>
      </c>
      <c r="V74" s="34">
        <f t="shared" si="79"/>
        <v>2361356</v>
      </c>
      <c r="W74" s="13">
        <f t="shared" si="69"/>
        <v>43000</v>
      </c>
      <c r="X74" s="13">
        <f t="shared" si="70"/>
        <v>0</v>
      </c>
      <c r="AH74" s="13">
        <f t="shared" si="63"/>
        <v>0</v>
      </c>
      <c r="AI74" s="13">
        <f t="shared" si="64"/>
        <v>1</v>
      </c>
      <c r="AJ74" s="13">
        <f t="shared" si="71"/>
        <v>0</v>
      </c>
      <c r="AK74" s="13">
        <f t="shared" si="72"/>
        <v>1</v>
      </c>
      <c r="AL74" s="13">
        <f t="shared" si="73"/>
        <v>0</v>
      </c>
    </row>
    <row r="75" spans="1:38" ht="20.100000000000001" customHeight="1">
      <c r="A75" s="27">
        <v>71</v>
      </c>
      <c r="B75" s="13">
        <v>5</v>
      </c>
      <c r="C75" s="13" t="s">
        <v>88</v>
      </c>
      <c r="D75" s="13" t="s">
        <v>66</v>
      </c>
      <c r="E75" s="24" t="s">
        <v>157</v>
      </c>
      <c r="F75" s="55">
        <v>0.66666666666666663</v>
      </c>
      <c r="G75" s="13">
        <v>171.06700000000001</v>
      </c>
      <c r="H75" s="13">
        <v>170.74299999999999</v>
      </c>
      <c r="I75" s="13">
        <v>2</v>
      </c>
      <c r="J75" s="53">
        <f t="shared" ref="J75" si="80">ROUNDDOWN(G75+(I75/100),3)</f>
        <v>171.08699999999999</v>
      </c>
      <c r="K75" s="13">
        <f t="shared" ref="K75" si="81">ROUNDDOWN(H75-(I75/100),3)</f>
        <v>170.72300000000001</v>
      </c>
      <c r="L75" s="13">
        <f t="shared" si="47"/>
        <v>0.36299999999999999</v>
      </c>
      <c r="M75" s="13">
        <f>ROUNDDOWN(L75*2,3)</f>
        <v>0.72599999999999998</v>
      </c>
      <c r="N75" s="53">
        <f>ROUNDDOWN(J75+M75,3)</f>
        <v>171.81299999999999</v>
      </c>
      <c r="O75" s="13" t="s">
        <v>84</v>
      </c>
      <c r="Q75" s="13">
        <f t="shared" si="78"/>
        <v>36.299999999999997</v>
      </c>
      <c r="R75" s="13">
        <f t="shared" si="66"/>
        <v>8.1999999999999993</v>
      </c>
      <c r="S75" s="30" t="str">
        <f t="shared" si="67"/>
        <v/>
      </c>
      <c r="T75" s="30">
        <f t="shared" si="68"/>
        <v>29766</v>
      </c>
      <c r="U75" s="32">
        <f t="shared" si="62"/>
        <v>-29766</v>
      </c>
      <c r="V75" s="34">
        <f t="shared" si="79"/>
        <v>2331590</v>
      </c>
      <c r="W75" s="13">
        <f t="shared" si="69"/>
        <v>82000</v>
      </c>
      <c r="X75" s="13">
        <f t="shared" si="70"/>
        <v>0</v>
      </c>
      <c r="AH75" s="13">
        <f t="shared" si="63"/>
        <v>1</v>
      </c>
      <c r="AI75" s="13">
        <f t="shared" si="64"/>
        <v>0</v>
      </c>
      <c r="AJ75" s="13">
        <f t="shared" si="71"/>
        <v>0</v>
      </c>
      <c r="AK75" s="13">
        <f t="shared" si="72"/>
        <v>1</v>
      </c>
      <c r="AL75" s="13">
        <f t="shared" si="73"/>
        <v>0</v>
      </c>
    </row>
    <row r="76" spans="1:38" ht="20.100000000000001" customHeight="1">
      <c r="A76" s="27">
        <v>72</v>
      </c>
      <c r="B76" s="13">
        <v>1</v>
      </c>
      <c r="C76" s="13" t="s">
        <v>88</v>
      </c>
      <c r="D76" s="13" t="s">
        <v>65</v>
      </c>
      <c r="E76" s="24" t="s">
        <v>158</v>
      </c>
      <c r="F76" s="55">
        <v>0.5</v>
      </c>
      <c r="G76" s="13">
        <v>172.08099999999999</v>
      </c>
      <c r="H76" s="13">
        <v>172.45400000000001</v>
      </c>
      <c r="I76" s="13">
        <v>2</v>
      </c>
      <c r="J76" s="13">
        <f t="shared" ref="J76:J77" si="82">ROUNDDOWN(G76-(I76/100),3)</f>
        <v>172.06100000000001</v>
      </c>
      <c r="K76" s="13">
        <f t="shared" ref="K76:K77" si="83">ROUNDDOWN(H76+(I76/100),3)</f>
        <v>172.47399999999999</v>
      </c>
      <c r="L76" s="13">
        <f t="shared" si="47"/>
        <v>0.41199999999999998</v>
      </c>
      <c r="M76" s="13">
        <f>ROUNDDOWN(L76*2,3)</f>
        <v>0.82399999999999995</v>
      </c>
      <c r="N76" s="13">
        <f>ROUNDDOWN(J76-M76,3)</f>
        <v>171.23699999999999</v>
      </c>
      <c r="O76" s="13" t="s">
        <v>43</v>
      </c>
      <c r="P76" s="13">
        <f t="shared" si="65"/>
        <v>82.4</v>
      </c>
      <c r="R76" s="13">
        <f t="shared" si="66"/>
        <v>7.2</v>
      </c>
      <c r="S76" s="30">
        <f t="shared" si="67"/>
        <v>59328</v>
      </c>
      <c r="T76" s="30" t="str">
        <f t="shared" si="68"/>
        <v/>
      </c>
      <c r="U76" s="32">
        <f t="shared" si="62"/>
        <v>59328</v>
      </c>
      <c r="V76" s="34">
        <f t="shared" si="79"/>
        <v>2390918</v>
      </c>
      <c r="W76" s="13">
        <f t="shared" si="69"/>
        <v>72000</v>
      </c>
      <c r="X76" s="13">
        <f t="shared" si="70"/>
        <v>1</v>
      </c>
      <c r="AH76" s="13">
        <f t="shared" si="63"/>
        <v>0</v>
      </c>
      <c r="AI76" s="13">
        <f t="shared" si="64"/>
        <v>1</v>
      </c>
      <c r="AJ76" s="13">
        <f t="shared" si="71"/>
        <v>1</v>
      </c>
      <c r="AK76" s="13">
        <f t="shared" si="72"/>
        <v>0</v>
      </c>
      <c r="AL76" s="13">
        <f t="shared" si="73"/>
        <v>0</v>
      </c>
    </row>
    <row r="77" spans="1:38" ht="20.100000000000001" customHeight="1">
      <c r="A77" s="27">
        <v>73</v>
      </c>
      <c r="B77" s="13">
        <v>1</v>
      </c>
      <c r="C77" s="13" t="s">
        <v>88</v>
      </c>
      <c r="D77" s="46" t="s">
        <v>65</v>
      </c>
      <c r="E77" s="24" t="s">
        <v>159</v>
      </c>
      <c r="F77" s="55">
        <v>0.66666666666666663</v>
      </c>
      <c r="G77" s="13">
        <v>171.46899999999999</v>
      </c>
      <c r="H77" s="13">
        <v>172.48400000000001</v>
      </c>
      <c r="I77" s="13">
        <v>2</v>
      </c>
      <c r="J77" s="13">
        <f t="shared" si="82"/>
        <v>171.44900000000001</v>
      </c>
      <c r="K77" s="13">
        <f t="shared" si="83"/>
        <v>172.50399999999999</v>
      </c>
      <c r="L77" s="13">
        <f t="shared" si="47"/>
        <v>1.054</v>
      </c>
      <c r="M77" s="13">
        <f>ROUNDDOWN(L77*2,3)</f>
        <v>2.1080000000000001</v>
      </c>
      <c r="N77" s="13">
        <f>ROUNDDOWN(J77-M77,3)</f>
        <v>169.34100000000001</v>
      </c>
      <c r="O77" s="13" t="s">
        <v>85</v>
      </c>
      <c r="R77" s="13">
        <f t="shared" si="66"/>
        <v>2.8</v>
      </c>
      <c r="S77" s="30" t="str">
        <f t="shared" si="67"/>
        <v/>
      </c>
      <c r="T77" s="30" t="str">
        <f t="shared" si="68"/>
        <v/>
      </c>
      <c r="U77" s="32">
        <v>0</v>
      </c>
      <c r="V77" s="34">
        <f t="shared" si="79"/>
        <v>2390918</v>
      </c>
      <c r="W77" s="13">
        <f t="shared" si="69"/>
        <v>28000</v>
      </c>
      <c r="X77" s="13">
        <f t="shared" si="70"/>
        <v>0</v>
      </c>
      <c r="AH77" s="13">
        <f t="shared" si="63"/>
        <v>0</v>
      </c>
      <c r="AI77" s="13">
        <f t="shared" si="64"/>
        <v>1</v>
      </c>
      <c r="AJ77" s="13">
        <f t="shared" si="71"/>
        <v>0</v>
      </c>
      <c r="AK77" s="13">
        <f t="shared" si="72"/>
        <v>0</v>
      </c>
      <c r="AL77" s="13">
        <f t="shared" si="73"/>
        <v>1</v>
      </c>
    </row>
    <row r="78" spans="1:38" ht="20.100000000000001" customHeight="1">
      <c r="A78" s="27">
        <v>74</v>
      </c>
      <c r="B78" s="13">
        <v>1</v>
      </c>
      <c r="C78" s="13" t="s">
        <v>88</v>
      </c>
      <c r="D78" s="46" t="s">
        <v>185</v>
      </c>
      <c r="E78" s="24" t="s">
        <v>160</v>
      </c>
      <c r="F78" s="55">
        <v>0.83333333333333337</v>
      </c>
      <c r="G78" s="13">
        <v>172.99700000000001</v>
      </c>
      <c r="H78" s="13">
        <v>172.61799999999999</v>
      </c>
      <c r="I78" s="13">
        <v>2</v>
      </c>
      <c r="J78" s="53">
        <f t="shared" ref="J78" si="84">ROUNDDOWN(G78+(I78/100),3)</f>
        <v>173.017</v>
      </c>
      <c r="K78" s="13">
        <f t="shared" ref="K78" si="85">ROUNDDOWN(H78-(I78/100),3)</f>
        <v>172.59800000000001</v>
      </c>
      <c r="L78" s="13">
        <f t="shared" si="47"/>
        <v>0.41799999999999998</v>
      </c>
      <c r="M78" s="13">
        <f>ROUNDDOWN(L78*2,3)</f>
        <v>0.83599999999999997</v>
      </c>
      <c r="N78" s="53">
        <f>ROUNDDOWN(J78+M78,3)</f>
        <v>173.85300000000001</v>
      </c>
      <c r="O78" s="13" t="s">
        <v>84</v>
      </c>
      <c r="Q78" s="13">
        <f t="shared" si="78"/>
        <v>41.8</v>
      </c>
      <c r="R78" s="13">
        <f t="shared" si="66"/>
        <v>7.1</v>
      </c>
      <c r="S78" s="30" t="str">
        <f t="shared" si="67"/>
        <v/>
      </c>
      <c r="T78" s="30">
        <f t="shared" si="68"/>
        <v>29678</v>
      </c>
      <c r="U78" s="32">
        <f t="shared" si="62"/>
        <v>-29678</v>
      </c>
      <c r="V78" s="34">
        <f t="shared" si="79"/>
        <v>2361240</v>
      </c>
      <c r="W78" s="13">
        <f t="shared" si="69"/>
        <v>71000</v>
      </c>
      <c r="X78" s="13">
        <f t="shared" si="70"/>
        <v>0</v>
      </c>
      <c r="AH78" s="13">
        <f t="shared" si="63"/>
        <v>1</v>
      </c>
      <c r="AI78" s="13">
        <f t="shared" si="64"/>
        <v>0</v>
      </c>
      <c r="AJ78" s="13">
        <f t="shared" si="71"/>
        <v>0</v>
      </c>
      <c r="AK78" s="13">
        <f t="shared" si="72"/>
        <v>1</v>
      </c>
      <c r="AL78" s="13">
        <f t="shared" si="73"/>
        <v>0</v>
      </c>
    </row>
    <row r="79" spans="1:38" ht="20.100000000000001" customHeight="1">
      <c r="A79" s="27">
        <v>75</v>
      </c>
      <c r="B79" s="13">
        <v>1</v>
      </c>
      <c r="C79" s="13" t="s">
        <v>88</v>
      </c>
      <c r="D79" s="46" t="s">
        <v>186</v>
      </c>
      <c r="E79" s="24" t="s">
        <v>161</v>
      </c>
      <c r="F79" s="55">
        <v>0.33333333333333331</v>
      </c>
      <c r="G79" s="13">
        <v>173.22800000000001</v>
      </c>
      <c r="H79" s="13">
        <v>173.84100000000001</v>
      </c>
      <c r="I79" s="13">
        <v>2</v>
      </c>
      <c r="J79" s="13">
        <f t="shared" ref="J79" si="86">ROUNDDOWN(G79-(I79/100),3)</f>
        <v>173.208</v>
      </c>
      <c r="K79" s="13">
        <f t="shared" ref="K79" si="87">ROUNDDOWN(H79+(I79/100),3)</f>
        <v>173.86099999999999</v>
      </c>
      <c r="L79" s="13">
        <f t="shared" si="47"/>
        <v>0.65200000000000002</v>
      </c>
      <c r="M79" s="13">
        <f>ROUNDDOWN(L79*2,3)</f>
        <v>1.304</v>
      </c>
      <c r="N79" s="13">
        <f>ROUNDDOWN(J79-M79,3)</f>
        <v>171.904</v>
      </c>
      <c r="O79" s="13" t="s">
        <v>43</v>
      </c>
      <c r="P79" s="13">
        <f t="shared" si="65"/>
        <v>130.4</v>
      </c>
      <c r="R79" s="13">
        <f t="shared" si="66"/>
        <v>4.5999999999999996</v>
      </c>
      <c r="S79" s="30">
        <f t="shared" si="67"/>
        <v>59984</v>
      </c>
      <c r="T79" s="30" t="str">
        <f t="shared" si="68"/>
        <v/>
      </c>
      <c r="U79" s="32">
        <f t="shared" si="62"/>
        <v>59984</v>
      </c>
      <c r="V79" s="34">
        <f t="shared" si="79"/>
        <v>2421224</v>
      </c>
      <c r="W79" s="13">
        <f t="shared" si="69"/>
        <v>46000</v>
      </c>
      <c r="X79" s="13">
        <f t="shared" si="70"/>
        <v>1</v>
      </c>
      <c r="AH79" s="13">
        <f t="shared" si="63"/>
        <v>0</v>
      </c>
      <c r="AI79" s="13">
        <f t="shared" si="64"/>
        <v>1</v>
      </c>
      <c r="AJ79" s="13">
        <f t="shared" si="71"/>
        <v>1</v>
      </c>
      <c r="AK79" s="13">
        <f t="shared" si="72"/>
        <v>0</v>
      </c>
      <c r="AL79" s="13">
        <f t="shared" si="73"/>
        <v>0</v>
      </c>
    </row>
    <row r="80" spans="1:38" ht="20.100000000000001" customHeight="1">
      <c r="A80" s="27">
        <v>76</v>
      </c>
      <c r="B80" s="13">
        <v>5</v>
      </c>
      <c r="C80" s="13" t="s">
        <v>88</v>
      </c>
      <c r="D80" s="46" t="s">
        <v>66</v>
      </c>
      <c r="E80" s="24" t="s">
        <v>162</v>
      </c>
      <c r="F80" s="55">
        <v>0.5</v>
      </c>
      <c r="G80" s="13">
        <v>173.053</v>
      </c>
      <c r="H80" s="13">
        <v>172.69800000000001</v>
      </c>
      <c r="I80" s="13">
        <v>2</v>
      </c>
      <c r="J80" s="53">
        <f t="shared" ref="J80:J82" si="88">ROUNDDOWN(G80+(I80/100),3)</f>
        <v>173.07300000000001</v>
      </c>
      <c r="K80" s="13">
        <f t="shared" ref="K80:K82" si="89">ROUNDDOWN(H80-(I80/100),3)</f>
        <v>172.678</v>
      </c>
      <c r="L80" s="13">
        <f t="shared" si="47"/>
        <v>0.39500000000000002</v>
      </c>
      <c r="M80" s="13">
        <f>ROUNDDOWN(L80*2,3)</f>
        <v>0.79</v>
      </c>
      <c r="N80" s="53">
        <f>ROUNDDOWN(J80+M80,3)</f>
        <v>173.863</v>
      </c>
      <c r="O80" s="13" t="s">
        <v>85</v>
      </c>
      <c r="R80" s="13">
        <f t="shared" si="66"/>
        <v>7.5</v>
      </c>
      <c r="S80" s="30" t="str">
        <f t="shared" si="67"/>
        <v/>
      </c>
      <c r="T80" s="30" t="str">
        <f t="shared" si="68"/>
        <v/>
      </c>
      <c r="U80" s="32">
        <v>0</v>
      </c>
      <c r="V80" s="34">
        <f t="shared" si="79"/>
        <v>2421224</v>
      </c>
      <c r="W80" s="13">
        <f t="shared" si="69"/>
        <v>75000</v>
      </c>
      <c r="X80" s="13">
        <f t="shared" si="70"/>
        <v>0</v>
      </c>
      <c r="AH80" s="13">
        <f t="shared" si="63"/>
        <v>1</v>
      </c>
      <c r="AI80" s="13">
        <f t="shared" si="64"/>
        <v>0</v>
      </c>
      <c r="AJ80" s="13">
        <f t="shared" si="71"/>
        <v>0</v>
      </c>
      <c r="AK80" s="13">
        <f t="shared" si="72"/>
        <v>0</v>
      </c>
      <c r="AL80" s="13">
        <f t="shared" si="73"/>
        <v>1</v>
      </c>
    </row>
    <row r="81" spans="1:38" ht="20.100000000000001" customHeight="1">
      <c r="A81" s="27">
        <v>77</v>
      </c>
      <c r="B81" s="13">
        <v>1</v>
      </c>
      <c r="C81" s="13" t="s">
        <v>88</v>
      </c>
      <c r="D81" s="46" t="s">
        <v>66</v>
      </c>
      <c r="E81" s="24" t="s">
        <v>163</v>
      </c>
      <c r="F81" s="55">
        <v>0.16666666666666666</v>
      </c>
      <c r="G81" s="13">
        <v>173.381</v>
      </c>
      <c r="H81" s="13">
        <v>172.87299999999999</v>
      </c>
      <c r="I81" s="13">
        <v>2</v>
      </c>
      <c r="J81" s="53">
        <f t="shared" si="88"/>
        <v>173.40100000000001</v>
      </c>
      <c r="K81" s="13">
        <f t="shared" si="89"/>
        <v>172.85300000000001</v>
      </c>
      <c r="L81" s="13">
        <f t="shared" si="47"/>
        <v>0.54800000000000004</v>
      </c>
      <c r="M81" s="13">
        <f>ROUNDDOWN(L81*2,3)</f>
        <v>1.0960000000000001</v>
      </c>
      <c r="N81" s="53">
        <f>ROUNDDOWN(J81+M81,3)</f>
        <v>174.49700000000001</v>
      </c>
      <c r="O81" s="13" t="s">
        <v>84</v>
      </c>
      <c r="Q81" s="13">
        <f t="shared" si="78"/>
        <v>54.8</v>
      </c>
      <c r="R81" s="13">
        <f t="shared" si="66"/>
        <v>5.4</v>
      </c>
      <c r="S81" s="30" t="str">
        <f t="shared" si="67"/>
        <v/>
      </c>
      <c r="T81" s="30">
        <f t="shared" si="68"/>
        <v>29592</v>
      </c>
      <c r="U81" s="32">
        <f t="shared" si="62"/>
        <v>-29592</v>
      </c>
      <c r="V81" s="34">
        <f t="shared" si="79"/>
        <v>2391632</v>
      </c>
      <c r="W81" s="13">
        <f t="shared" si="69"/>
        <v>54000</v>
      </c>
      <c r="X81" s="13">
        <f t="shared" si="70"/>
        <v>0</v>
      </c>
      <c r="AH81" s="13">
        <f t="shared" si="63"/>
        <v>1</v>
      </c>
      <c r="AI81" s="13">
        <f t="shared" si="64"/>
        <v>0</v>
      </c>
      <c r="AJ81" s="13">
        <f t="shared" si="71"/>
        <v>0</v>
      </c>
      <c r="AK81" s="13">
        <f t="shared" si="72"/>
        <v>1</v>
      </c>
      <c r="AL81" s="13">
        <f t="shared" si="73"/>
        <v>0</v>
      </c>
    </row>
    <row r="82" spans="1:38" ht="20.100000000000001" customHeight="1">
      <c r="A82" s="27">
        <v>78</v>
      </c>
      <c r="B82" s="13">
        <v>5</v>
      </c>
      <c r="C82" s="13" t="s">
        <v>88</v>
      </c>
      <c r="D82" s="46" t="s">
        <v>66</v>
      </c>
      <c r="E82" s="24" t="s">
        <v>164</v>
      </c>
      <c r="F82" s="55">
        <v>0.33333333333333331</v>
      </c>
      <c r="G82" s="13">
        <v>172.69399999999999</v>
      </c>
      <c r="H82" s="13">
        <v>172.36699999999999</v>
      </c>
      <c r="I82" s="13">
        <v>2</v>
      </c>
      <c r="J82" s="53">
        <f t="shared" si="88"/>
        <v>172.714</v>
      </c>
      <c r="K82" s="13">
        <f t="shared" si="89"/>
        <v>172.34700000000001</v>
      </c>
      <c r="L82" s="13">
        <f t="shared" si="47"/>
        <v>0.36599999999999999</v>
      </c>
      <c r="M82" s="13">
        <f>ROUNDDOWN(L82*2,3)</f>
        <v>0.73199999999999998</v>
      </c>
      <c r="N82" s="53">
        <f>ROUNDDOWN(J82+M82,3)</f>
        <v>173.446</v>
      </c>
      <c r="O82" s="13" t="s">
        <v>43</v>
      </c>
      <c r="P82" s="13">
        <f t="shared" si="65"/>
        <v>73.2</v>
      </c>
      <c r="R82" s="13">
        <f t="shared" si="66"/>
        <v>8.1</v>
      </c>
      <c r="S82" s="30">
        <f t="shared" si="67"/>
        <v>59292</v>
      </c>
      <c r="T82" s="30" t="str">
        <f t="shared" si="68"/>
        <v/>
      </c>
      <c r="U82" s="32">
        <f t="shared" si="62"/>
        <v>59292</v>
      </c>
      <c r="V82" s="34">
        <f t="shared" si="79"/>
        <v>2450924</v>
      </c>
      <c r="W82" s="13">
        <f t="shared" si="69"/>
        <v>81000</v>
      </c>
      <c r="X82" s="13">
        <f t="shared" si="70"/>
        <v>1</v>
      </c>
      <c r="AH82" s="13">
        <f t="shared" si="63"/>
        <v>1</v>
      </c>
      <c r="AI82" s="13">
        <f t="shared" si="64"/>
        <v>0</v>
      </c>
      <c r="AJ82" s="13">
        <f t="shared" si="71"/>
        <v>1</v>
      </c>
      <c r="AK82" s="13">
        <f t="shared" si="72"/>
        <v>0</v>
      </c>
      <c r="AL82" s="13">
        <f t="shared" si="73"/>
        <v>0</v>
      </c>
    </row>
    <row r="83" spans="1:38" ht="20.100000000000001" customHeight="1">
      <c r="A83" s="27">
        <v>79</v>
      </c>
      <c r="B83" s="13">
        <v>1</v>
      </c>
      <c r="C83" s="13" t="s">
        <v>88</v>
      </c>
      <c r="D83" s="46" t="s">
        <v>65</v>
      </c>
      <c r="E83" s="24" t="s">
        <v>165</v>
      </c>
      <c r="F83" s="55">
        <v>0.66666666666666663</v>
      </c>
      <c r="G83" s="13">
        <v>172.45099999999999</v>
      </c>
      <c r="H83" s="13">
        <v>172.726</v>
      </c>
      <c r="I83" s="13">
        <v>2</v>
      </c>
      <c r="J83" s="13">
        <f t="shared" ref="J83" si="90">ROUNDDOWN(G83-(I83/100),3)</f>
        <v>172.43100000000001</v>
      </c>
      <c r="K83" s="13">
        <f t="shared" ref="K83" si="91">ROUNDDOWN(H83+(I83/100),3)</f>
        <v>172.74600000000001</v>
      </c>
      <c r="L83" s="13">
        <f t="shared" si="47"/>
        <v>0.314</v>
      </c>
      <c r="M83" s="13">
        <f>ROUNDDOWN(L83*2,3)</f>
        <v>0.628</v>
      </c>
      <c r="N83" s="13">
        <f>ROUNDDOWN(J83-M83,3)</f>
        <v>171.803</v>
      </c>
      <c r="O83" s="13" t="s">
        <v>85</v>
      </c>
      <c r="R83" s="13">
        <f t="shared" si="66"/>
        <v>9.5</v>
      </c>
      <c r="S83" s="30" t="str">
        <f t="shared" si="67"/>
        <v/>
      </c>
      <c r="T83" s="30" t="str">
        <f t="shared" si="68"/>
        <v/>
      </c>
      <c r="U83" s="32">
        <v>0</v>
      </c>
      <c r="V83" s="34">
        <f t="shared" si="79"/>
        <v>2450924</v>
      </c>
      <c r="W83" s="13">
        <f t="shared" si="69"/>
        <v>95000</v>
      </c>
      <c r="X83" s="13">
        <f t="shared" si="70"/>
        <v>0</v>
      </c>
      <c r="AH83" s="13">
        <f t="shared" si="63"/>
        <v>0</v>
      </c>
      <c r="AI83" s="13">
        <f t="shared" si="64"/>
        <v>1</v>
      </c>
      <c r="AJ83" s="13">
        <f t="shared" si="71"/>
        <v>0</v>
      </c>
      <c r="AK83" s="13">
        <f t="shared" si="72"/>
        <v>0</v>
      </c>
      <c r="AL83" s="13">
        <f t="shared" si="73"/>
        <v>1</v>
      </c>
    </row>
    <row r="84" spans="1:38" ht="20.100000000000001" customHeight="1">
      <c r="A84" s="27">
        <v>80</v>
      </c>
      <c r="B84" s="13">
        <v>5</v>
      </c>
      <c r="C84" s="13" t="s">
        <v>88</v>
      </c>
      <c r="D84" s="46" t="s">
        <v>66</v>
      </c>
      <c r="E84" s="24" t="s">
        <v>166</v>
      </c>
      <c r="F84" s="55">
        <v>0.33333333333333331</v>
      </c>
      <c r="G84" s="13">
        <v>173.20400000000001</v>
      </c>
      <c r="H84" s="13">
        <v>172.69499999999999</v>
      </c>
      <c r="I84" s="13">
        <v>2</v>
      </c>
      <c r="J84" s="53">
        <f t="shared" ref="J84:J88" si="92">ROUNDDOWN(G84+(I84/100),3)</f>
        <v>173.22399999999999</v>
      </c>
      <c r="K84" s="13">
        <f t="shared" ref="K84:K88" si="93">ROUNDDOWN(H84-(I84/100),3)</f>
        <v>172.67500000000001</v>
      </c>
      <c r="L84" s="13">
        <f t="shared" si="47"/>
        <v>0.54800000000000004</v>
      </c>
      <c r="M84" s="13">
        <f>ROUNDDOWN(L84*2,3)</f>
        <v>1.0960000000000001</v>
      </c>
      <c r="N84" s="53">
        <f>ROUNDDOWN(J84+M84,3)</f>
        <v>174.32</v>
      </c>
      <c r="O84" s="13" t="s">
        <v>84</v>
      </c>
      <c r="Q84" s="13">
        <f t="shared" si="78"/>
        <v>54.8</v>
      </c>
      <c r="R84" s="13">
        <f t="shared" si="66"/>
        <v>5.4</v>
      </c>
      <c r="S84" s="30" t="str">
        <f t="shared" si="67"/>
        <v/>
      </c>
      <c r="T84" s="30">
        <f t="shared" si="68"/>
        <v>29592</v>
      </c>
      <c r="U84" s="32">
        <f t="shared" si="62"/>
        <v>-29592</v>
      </c>
      <c r="V84" s="34">
        <f t="shared" si="79"/>
        <v>2421332</v>
      </c>
      <c r="W84" s="13">
        <f t="shared" si="69"/>
        <v>54000</v>
      </c>
      <c r="X84" s="13">
        <f t="shared" si="70"/>
        <v>0</v>
      </c>
      <c r="AH84" s="13">
        <f t="shared" si="63"/>
        <v>1</v>
      </c>
      <c r="AI84" s="13">
        <f t="shared" si="64"/>
        <v>0</v>
      </c>
      <c r="AJ84" s="13">
        <f t="shared" si="71"/>
        <v>0</v>
      </c>
      <c r="AK84" s="13">
        <f t="shared" si="72"/>
        <v>1</v>
      </c>
      <c r="AL84" s="13">
        <f t="shared" si="73"/>
        <v>0</v>
      </c>
    </row>
    <row r="85" spans="1:38" ht="20.100000000000001" customHeight="1">
      <c r="A85" s="27">
        <v>81</v>
      </c>
      <c r="B85" s="13">
        <v>1</v>
      </c>
      <c r="C85" s="13" t="s">
        <v>88</v>
      </c>
      <c r="D85" s="13" t="s">
        <v>66</v>
      </c>
      <c r="E85" s="14" t="s">
        <v>167</v>
      </c>
      <c r="F85" s="55">
        <v>0.5</v>
      </c>
      <c r="G85" s="13">
        <v>173.565</v>
      </c>
      <c r="H85" s="13">
        <v>173.166</v>
      </c>
      <c r="I85" s="13">
        <v>2</v>
      </c>
      <c r="J85" s="53">
        <f t="shared" si="92"/>
        <v>173.58500000000001</v>
      </c>
      <c r="K85" s="13">
        <f t="shared" si="93"/>
        <v>173.14599999999999</v>
      </c>
      <c r="L85" s="13">
        <f t="shared" si="47"/>
        <v>0.439</v>
      </c>
      <c r="M85" s="13">
        <f>ROUNDDOWN(L85*2,3)</f>
        <v>0.878</v>
      </c>
      <c r="N85" s="53">
        <f>ROUNDDOWN(J85+M85,3)</f>
        <v>174.46299999999999</v>
      </c>
      <c r="O85" s="13" t="s">
        <v>84</v>
      </c>
      <c r="Q85" s="13">
        <f t="shared" si="78"/>
        <v>43.9</v>
      </c>
      <c r="R85" s="13">
        <f t="shared" si="66"/>
        <v>6.8</v>
      </c>
      <c r="S85" s="30" t="str">
        <f t="shared" si="67"/>
        <v/>
      </c>
      <c r="T85" s="30">
        <f t="shared" si="68"/>
        <v>29852</v>
      </c>
      <c r="U85" s="32">
        <f t="shared" si="62"/>
        <v>-29852</v>
      </c>
      <c r="V85" s="34">
        <f t="shared" si="79"/>
        <v>2391480</v>
      </c>
      <c r="W85" s="13">
        <f t="shared" si="69"/>
        <v>68000</v>
      </c>
      <c r="X85" s="13">
        <f t="shared" si="70"/>
        <v>0</v>
      </c>
      <c r="AH85" s="13">
        <f t="shared" si="63"/>
        <v>1</v>
      </c>
      <c r="AI85" s="13">
        <f t="shared" si="64"/>
        <v>0</v>
      </c>
      <c r="AJ85" s="13">
        <f t="shared" si="71"/>
        <v>0</v>
      </c>
      <c r="AK85" s="13">
        <f t="shared" si="72"/>
        <v>1</v>
      </c>
      <c r="AL85" s="13">
        <f t="shared" si="73"/>
        <v>0</v>
      </c>
    </row>
    <row r="86" spans="1:38" ht="20.100000000000001" customHeight="1">
      <c r="A86" s="27">
        <v>82</v>
      </c>
      <c r="B86" s="13">
        <v>1</v>
      </c>
      <c r="C86" s="13" t="s">
        <v>89</v>
      </c>
      <c r="D86" s="13" t="s">
        <v>66</v>
      </c>
      <c r="E86" s="14" t="s">
        <v>168</v>
      </c>
      <c r="F86" s="55">
        <v>0.83333333333333337</v>
      </c>
      <c r="G86" s="13">
        <v>173.30099999999999</v>
      </c>
      <c r="H86" s="13">
        <v>172.75200000000001</v>
      </c>
      <c r="I86" s="13">
        <v>2</v>
      </c>
      <c r="J86" s="53">
        <f t="shared" si="92"/>
        <v>173.321</v>
      </c>
      <c r="K86" s="13">
        <f t="shared" si="93"/>
        <v>172.732</v>
      </c>
      <c r="L86" s="13">
        <f t="shared" si="47"/>
        <v>0.58799999999999997</v>
      </c>
      <c r="M86" s="13">
        <f>ROUNDDOWN(L86*2,3)</f>
        <v>1.1759999999999999</v>
      </c>
      <c r="N86" s="53">
        <f>ROUNDDOWN(J86+M86,3)</f>
        <v>174.49700000000001</v>
      </c>
      <c r="O86" s="13" t="s">
        <v>84</v>
      </c>
      <c r="Q86" s="13">
        <f t="shared" si="78"/>
        <v>58.8</v>
      </c>
      <c r="R86" s="13">
        <f t="shared" si="66"/>
        <v>5.0999999999999996</v>
      </c>
      <c r="S86" s="30" t="str">
        <f t="shared" si="67"/>
        <v/>
      </c>
      <c r="T86" s="30">
        <f t="shared" si="68"/>
        <v>29988</v>
      </c>
      <c r="U86" s="32">
        <f t="shared" si="62"/>
        <v>-29988</v>
      </c>
      <c r="V86" s="34">
        <f t="shared" si="79"/>
        <v>2361492</v>
      </c>
      <c r="W86" s="13">
        <f t="shared" si="69"/>
        <v>51000</v>
      </c>
      <c r="X86" s="13">
        <f t="shared" si="70"/>
        <v>0</v>
      </c>
      <c r="AH86" s="13">
        <f t="shared" si="63"/>
        <v>1</v>
      </c>
      <c r="AI86" s="13">
        <f t="shared" si="64"/>
        <v>0</v>
      </c>
      <c r="AJ86" s="13">
        <f t="shared" si="71"/>
        <v>0</v>
      </c>
      <c r="AK86" s="13">
        <f t="shared" si="72"/>
        <v>1</v>
      </c>
      <c r="AL86" s="13">
        <f t="shared" si="73"/>
        <v>0</v>
      </c>
    </row>
    <row r="87" spans="1:38" ht="20.100000000000001" customHeight="1">
      <c r="A87" s="27">
        <v>83</v>
      </c>
      <c r="B87" s="13">
        <v>1</v>
      </c>
      <c r="C87" s="13" t="s">
        <v>89</v>
      </c>
      <c r="D87" s="13" t="s">
        <v>66</v>
      </c>
      <c r="E87" s="14" t="s">
        <v>168</v>
      </c>
      <c r="F87" s="55">
        <v>0.66666666666666663</v>
      </c>
      <c r="G87" s="13">
        <v>173.21600000000001</v>
      </c>
      <c r="H87" s="13">
        <v>172.893</v>
      </c>
      <c r="I87" s="13">
        <v>2</v>
      </c>
      <c r="J87" s="53">
        <f t="shared" si="92"/>
        <v>173.23599999999999</v>
      </c>
      <c r="K87" s="13">
        <f t="shared" si="93"/>
        <v>172.87299999999999</v>
      </c>
      <c r="L87" s="13">
        <f t="shared" si="47"/>
        <v>0.36299999999999999</v>
      </c>
      <c r="M87" s="13">
        <f>ROUNDDOWN(L87*2,3)</f>
        <v>0.72599999999999998</v>
      </c>
      <c r="N87" s="53">
        <f>ROUNDDOWN(J87+M87,3)</f>
        <v>173.96199999999999</v>
      </c>
      <c r="O87" s="13" t="s">
        <v>84</v>
      </c>
      <c r="Q87" s="13">
        <f t="shared" si="78"/>
        <v>36.299999999999997</v>
      </c>
      <c r="R87" s="13">
        <f t="shared" si="66"/>
        <v>8.1999999999999993</v>
      </c>
      <c r="S87" s="30" t="str">
        <f t="shared" si="67"/>
        <v/>
      </c>
      <c r="T87" s="30">
        <f t="shared" si="68"/>
        <v>29766</v>
      </c>
      <c r="U87" s="32">
        <f t="shared" si="62"/>
        <v>-29766</v>
      </c>
      <c r="V87" s="34">
        <f t="shared" si="79"/>
        <v>2331726</v>
      </c>
      <c r="W87" s="13">
        <f t="shared" si="69"/>
        <v>82000</v>
      </c>
      <c r="X87" s="13">
        <f t="shared" si="70"/>
        <v>0</v>
      </c>
      <c r="AH87" s="13">
        <f t="shared" si="63"/>
        <v>1</v>
      </c>
      <c r="AI87" s="13">
        <f t="shared" si="64"/>
        <v>0</v>
      </c>
      <c r="AJ87" s="13">
        <f t="shared" si="71"/>
        <v>0</v>
      </c>
      <c r="AK87" s="13">
        <f t="shared" si="72"/>
        <v>1</v>
      </c>
      <c r="AL87" s="13">
        <f t="shared" si="73"/>
        <v>0</v>
      </c>
    </row>
    <row r="88" spans="1:38" ht="20.100000000000001" customHeight="1">
      <c r="A88" s="27">
        <v>84</v>
      </c>
      <c r="B88" s="13">
        <v>1</v>
      </c>
      <c r="C88" s="13" t="s">
        <v>88</v>
      </c>
      <c r="D88" s="13" t="s">
        <v>66</v>
      </c>
      <c r="E88" s="14" t="s">
        <v>168</v>
      </c>
      <c r="F88" s="55">
        <v>0.16666666666666666</v>
      </c>
      <c r="G88" s="13">
        <v>173.488</v>
      </c>
      <c r="H88" s="13">
        <v>173.24299999999999</v>
      </c>
      <c r="I88" s="13">
        <v>2</v>
      </c>
      <c r="J88" s="53">
        <f t="shared" si="92"/>
        <v>173.50800000000001</v>
      </c>
      <c r="K88" s="13">
        <f t="shared" si="93"/>
        <v>173.22300000000001</v>
      </c>
      <c r="L88" s="13">
        <f t="shared" si="47"/>
        <v>0.28399999999999997</v>
      </c>
      <c r="M88" s="13">
        <f>ROUNDDOWN(L88*2,3)</f>
        <v>0.56799999999999995</v>
      </c>
      <c r="N88" s="53">
        <f>ROUNDDOWN(J88+M88,3)</f>
        <v>174.07599999999999</v>
      </c>
      <c r="O88" s="13" t="s">
        <v>84</v>
      </c>
      <c r="Q88" s="13">
        <f t="shared" si="78"/>
        <v>28.4</v>
      </c>
      <c r="R88" s="13">
        <f t="shared" si="66"/>
        <v>10.5</v>
      </c>
      <c r="S88" s="30" t="str">
        <f t="shared" si="67"/>
        <v/>
      </c>
      <c r="T88" s="30">
        <f t="shared" si="68"/>
        <v>29820</v>
      </c>
      <c r="U88" s="32">
        <f t="shared" si="62"/>
        <v>-29820</v>
      </c>
      <c r="V88" s="34">
        <f t="shared" si="79"/>
        <v>2301906</v>
      </c>
      <c r="W88" s="13">
        <f t="shared" si="69"/>
        <v>105000</v>
      </c>
      <c r="X88" s="13">
        <f t="shared" si="70"/>
        <v>0</v>
      </c>
      <c r="AH88" s="13">
        <f t="shared" si="63"/>
        <v>1</v>
      </c>
      <c r="AI88" s="13">
        <f t="shared" si="64"/>
        <v>0</v>
      </c>
      <c r="AJ88" s="13">
        <f t="shared" si="71"/>
        <v>0</v>
      </c>
      <c r="AK88" s="13">
        <f t="shared" si="72"/>
        <v>1</v>
      </c>
      <c r="AL88" s="13">
        <f t="shared" si="73"/>
        <v>0</v>
      </c>
    </row>
    <row r="89" spans="1:38" ht="20.100000000000001" customHeight="1">
      <c r="A89" s="27">
        <v>85</v>
      </c>
      <c r="B89" s="13">
        <v>1</v>
      </c>
      <c r="C89" s="13" t="s">
        <v>89</v>
      </c>
      <c r="D89" s="13" t="s">
        <v>65</v>
      </c>
      <c r="E89" s="14" t="s">
        <v>169</v>
      </c>
      <c r="F89" s="55">
        <v>0</v>
      </c>
      <c r="G89" s="13">
        <v>172.12700000000001</v>
      </c>
      <c r="H89" s="13">
        <v>172.33699999999999</v>
      </c>
      <c r="I89" s="13">
        <v>2</v>
      </c>
      <c r="J89" s="13">
        <f t="shared" ref="J89" si="94">ROUNDDOWN(G89-(I89/100),3)</f>
        <v>172.107</v>
      </c>
      <c r="K89" s="13">
        <f t="shared" ref="K89" si="95">ROUNDDOWN(H89+(I89/100),3)</f>
        <v>172.357</v>
      </c>
      <c r="L89" s="13">
        <f t="shared" si="47"/>
        <v>0.25</v>
      </c>
      <c r="M89" s="13">
        <f>ROUNDDOWN(L89*2,3)</f>
        <v>0.5</v>
      </c>
      <c r="N89" s="13">
        <f>ROUNDDOWN(J89-M89,3)</f>
        <v>171.607</v>
      </c>
      <c r="O89" s="13" t="s">
        <v>43</v>
      </c>
      <c r="P89" s="13">
        <f t="shared" si="65"/>
        <v>50</v>
      </c>
      <c r="R89" s="13">
        <f t="shared" si="66"/>
        <v>12</v>
      </c>
      <c r="S89" s="30">
        <f t="shared" si="67"/>
        <v>60000</v>
      </c>
      <c r="T89" s="30" t="str">
        <f t="shared" si="68"/>
        <v/>
      </c>
      <c r="U89" s="32">
        <f t="shared" si="62"/>
        <v>60000</v>
      </c>
      <c r="V89" s="34">
        <f t="shared" si="79"/>
        <v>2361906</v>
      </c>
      <c r="W89" s="13">
        <f t="shared" si="69"/>
        <v>120000</v>
      </c>
      <c r="X89" s="13">
        <f t="shared" si="70"/>
        <v>1</v>
      </c>
      <c r="AH89" s="13">
        <f t="shared" si="63"/>
        <v>0</v>
      </c>
      <c r="AI89" s="13">
        <f t="shared" si="64"/>
        <v>1</v>
      </c>
      <c r="AJ89" s="13">
        <f t="shared" si="71"/>
        <v>1</v>
      </c>
      <c r="AK89" s="13">
        <f t="shared" si="72"/>
        <v>0</v>
      </c>
      <c r="AL89" s="13">
        <f t="shared" si="73"/>
        <v>0</v>
      </c>
    </row>
    <row r="90" spans="1:38" ht="20.100000000000001" customHeight="1">
      <c r="A90" s="27">
        <v>86</v>
      </c>
      <c r="B90" s="13">
        <v>1</v>
      </c>
      <c r="C90" s="13" t="s">
        <v>88</v>
      </c>
      <c r="D90" s="13" t="s">
        <v>66</v>
      </c>
      <c r="E90" s="14" t="s">
        <v>170</v>
      </c>
      <c r="F90" s="55">
        <v>0.66666666666666663</v>
      </c>
      <c r="G90" s="13">
        <v>172.30799999999999</v>
      </c>
      <c r="H90" s="13">
        <v>171.82400000000001</v>
      </c>
      <c r="I90" s="13">
        <v>2</v>
      </c>
      <c r="J90" s="53">
        <f t="shared" ref="J90:J95" si="96">ROUNDDOWN(G90+(I90/100),3)</f>
        <v>172.328</v>
      </c>
      <c r="K90" s="13">
        <f t="shared" ref="K90:K95" si="97">ROUNDDOWN(H90-(I90/100),3)</f>
        <v>171.804</v>
      </c>
      <c r="L90" s="13">
        <f t="shared" si="47"/>
        <v>0.52400000000000002</v>
      </c>
      <c r="M90" s="13">
        <f>ROUNDDOWN(L90*2,3)</f>
        <v>1.048</v>
      </c>
      <c r="N90" s="53">
        <f>ROUNDDOWN(J90+M90,3)</f>
        <v>173.376</v>
      </c>
      <c r="O90" s="13" t="s">
        <v>84</v>
      </c>
      <c r="Q90" s="13">
        <f t="shared" si="78"/>
        <v>52.4</v>
      </c>
      <c r="R90" s="13">
        <f t="shared" si="66"/>
        <v>5.7</v>
      </c>
      <c r="S90" s="30" t="str">
        <f t="shared" si="67"/>
        <v/>
      </c>
      <c r="T90" s="30">
        <f t="shared" si="68"/>
        <v>29868</v>
      </c>
      <c r="U90" s="32">
        <f t="shared" si="62"/>
        <v>-29868</v>
      </c>
      <c r="V90" s="34">
        <f t="shared" si="79"/>
        <v>2332038</v>
      </c>
      <c r="W90" s="13">
        <f t="shared" si="69"/>
        <v>57000</v>
      </c>
      <c r="X90" s="13">
        <f t="shared" si="70"/>
        <v>0</v>
      </c>
      <c r="AH90" s="13">
        <f t="shared" si="63"/>
        <v>1</v>
      </c>
      <c r="AI90" s="13">
        <f t="shared" si="64"/>
        <v>0</v>
      </c>
      <c r="AJ90" s="13">
        <f t="shared" si="71"/>
        <v>0</v>
      </c>
      <c r="AK90" s="13">
        <f t="shared" si="72"/>
        <v>1</v>
      </c>
      <c r="AL90" s="13">
        <f t="shared" si="73"/>
        <v>0</v>
      </c>
    </row>
    <row r="91" spans="1:38" ht="20.100000000000001" customHeight="1">
      <c r="A91" s="27">
        <v>87</v>
      </c>
      <c r="B91" s="13">
        <v>1</v>
      </c>
      <c r="C91" s="13" t="s">
        <v>88</v>
      </c>
      <c r="D91" s="13" t="s">
        <v>66</v>
      </c>
      <c r="E91" s="14" t="s">
        <v>171</v>
      </c>
      <c r="F91" s="55">
        <v>0.5</v>
      </c>
      <c r="G91" s="13">
        <v>172.09700000000001</v>
      </c>
      <c r="H91" s="13">
        <v>171.59200000000001</v>
      </c>
      <c r="I91" s="13">
        <v>2</v>
      </c>
      <c r="J91" s="53">
        <f t="shared" si="96"/>
        <v>172.11699999999999</v>
      </c>
      <c r="K91" s="13">
        <f t="shared" si="97"/>
        <v>171.572</v>
      </c>
      <c r="L91" s="13">
        <f t="shared" si="47"/>
        <v>0.54400000000000004</v>
      </c>
      <c r="M91" s="13">
        <f>ROUNDDOWN(L91*2,3)</f>
        <v>1.0880000000000001</v>
      </c>
      <c r="N91" s="53">
        <f>ROUNDDOWN(J91+M91,3)</f>
        <v>173.20500000000001</v>
      </c>
      <c r="O91" s="13" t="s">
        <v>84</v>
      </c>
      <c r="Q91" s="13">
        <f t="shared" si="78"/>
        <v>54.4</v>
      </c>
      <c r="R91" s="13">
        <f t="shared" si="66"/>
        <v>5.5</v>
      </c>
      <c r="S91" s="30" t="str">
        <f t="shared" si="67"/>
        <v/>
      </c>
      <c r="T91" s="30">
        <f t="shared" si="68"/>
        <v>29920</v>
      </c>
      <c r="U91" s="32">
        <f t="shared" si="62"/>
        <v>-29920</v>
      </c>
      <c r="V91" s="34">
        <f t="shared" si="79"/>
        <v>2302118</v>
      </c>
      <c r="W91" s="13">
        <f t="shared" si="69"/>
        <v>55000</v>
      </c>
      <c r="X91" s="13">
        <f t="shared" si="70"/>
        <v>0</v>
      </c>
      <c r="AH91" s="13">
        <f t="shared" si="63"/>
        <v>1</v>
      </c>
      <c r="AI91" s="13">
        <f t="shared" si="64"/>
        <v>0</v>
      </c>
      <c r="AJ91" s="13">
        <f t="shared" si="71"/>
        <v>0</v>
      </c>
      <c r="AK91" s="13">
        <f t="shared" si="72"/>
        <v>1</v>
      </c>
      <c r="AL91" s="13">
        <f t="shared" si="73"/>
        <v>0</v>
      </c>
    </row>
    <row r="92" spans="1:38" ht="20.100000000000001" customHeight="1">
      <c r="A92" s="27">
        <v>88</v>
      </c>
      <c r="B92" s="13">
        <v>1</v>
      </c>
      <c r="C92" s="13" t="s">
        <v>88</v>
      </c>
      <c r="D92" s="13" t="s">
        <v>66</v>
      </c>
      <c r="E92" s="14" t="s">
        <v>172</v>
      </c>
      <c r="F92" s="55">
        <v>0.5</v>
      </c>
      <c r="G92" s="13">
        <v>170.28100000000001</v>
      </c>
      <c r="H92" s="13">
        <v>169.99199999999999</v>
      </c>
      <c r="I92" s="13">
        <v>2</v>
      </c>
      <c r="J92" s="53">
        <f t="shared" si="96"/>
        <v>170.30099999999999</v>
      </c>
      <c r="K92" s="13">
        <f t="shared" si="97"/>
        <v>169.97200000000001</v>
      </c>
      <c r="L92" s="13">
        <f t="shared" si="47"/>
        <v>0.32800000000000001</v>
      </c>
      <c r="M92" s="13">
        <f>ROUNDDOWN(L92*2,3)</f>
        <v>0.65600000000000003</v>
      </c>
      <c r="N92" s="53">
        <f>ROUNDDOWN(J92+M92,3)</f>
        <v>170.95699999999999</v>
      </c>
      <c r="O92" s="13" t="s">
        <v>43</v>
      </c>
      <c r="P92" s="13">
        <f t="shared" si="65"/>
        <v>65.599999999999994</v>
      </c>
      <c r="R92" s="13">
        <f t="shared" si="66"/>
        <v>9.1</v>
      </c>
      <c r="S92" s="30">
        <f t="shared" si="67"/>
        <v>59696</v>
      </c>
      <c r="T92" s="30" t="str">
        <f t="shared" si="68"/>
        <v/>
      </c>
      <c r="U92" s="32">
        <f t="shared" si="62"/>
        <v>59696</v>
      </c>
      <c r="V92" s="34">
        <f t="shared" si="79"/>
        <v>2361814</v>
      </c>
      <c r="W92" s="13">
        <f t="shared" si="69"/>
        <v>91000</v>
      </c>
      <c r="X92" s="13">
        <f t="shared" si="70"/>
        <v>1</v>
      </c>
      <c r="AH92" s="13">
        <f t="shared" si="63"/>
        <v>1</v>
      </c>
      <c r="AI92" s="13">
        <f t="shared" si="64"/>
        <v>0</v>
      </c>
      <c r="AJ92" s="13">
        <f t="shared" si="71"/>
        <v>1</v>
      </c>
      <c r="AK92" s="13">
        <f t="shared" si="72"/>
        <v>0</v>
      </c>
      <c r="AL92" s="13">
        <f t="shared" si="73"/>
        <v>0</v>
      </c>
    </row>
    <row r="93" spans="1:38" ht="20.100000000000001" customHeight="1">
      <c r="A93" s="27">
        <v>89</v>
      </c>
      <c r="B93" s="13">
        <v>1</v>
      </c>
      <c r="C93" s="13" t="s">
        <v>89</v>
      </c>
      <c r="D93" s="13" t="s">
        <v>66</v>
      </c>
      <c r="E93" s="14" t="s">
        <v>172</v>
      </c>
      <c r="F93" s="55">
        <v>0.33333333333333331</v>
      </c>
      <c r="G93" s="13">
        <v>170.32400000000001</v>
      </c>
      <c r="H93" s="13">
        <v>169.93799999999999</v>
      </c>
      <c r="I93" s="13">
        <v>2</v>
      </c>
      <c r="J93" s="53">
        <f t="shared" si="96"/>
        <v>170.34399999999999</v>
      </c>
      <c r="K93" s="13">
        <f t="shared" si="97"/>
        <v>169.91800000000001</v>
      </c>
      <c r="L93" s="13">
        <f t="shared" si="47"/>
        <v>0.42499999999999999</v>
      </c>
      <c r="M93" s="13">
        <f>ROUNDDOWN(L93*2,3)</f>
        <v>0.85</v>
      </c>
      <c r="N93" s="53">
        <f>ROUNDDOWN(J93+M93,3)</f>
        <v>171.19399999999999</v>
      </c>
      <c r="O93" s="13" t="s">
        <v>43</v>
      </c>
      <c r="P93" s="13">
        <f t="shared" si="65"/>
        <v>85</v>
      </c>
      <c r="R93" s="13">
        <f t="shared" si="66"/>
        <v>7</v>
      </c>
      <c r="S93" s="30">
        <f t="shared" si="67"/>
        <v>59500</v>
      </c>
      <c r="T93" s="30" t="str">
        <f t="shared" si="68"/>
        <v/>
      </c>
      <c r="U93" s="32">
        <f t="shared" si="62"/>
        <v>59500</v>
      </c>
      <c r="V93" s="34">
        <f t="shared" si="79"/>
        <v>2421314</v>
      </c>
      <c r="W93" s="13">
        <f t="shared" si="69"/>
        <v>70000</v>
      </c>
      <c r="X93" s="13">
        <f t="shared" si="70"/>
        <v>1</v>
      </c>
      <c r="AH93" s="13">
        <f t="shared" si="63"/>
        <v>1</v>
      </c>
      <c r="AI93" s="13">
        <f t="shared" si="64"/>
        <v>0</v>
      </c>
      <c r="AJ93" s="13">
        <f t="shared" si="71"/>
        <v>1</v>
      </c>
      <c r="AK93" s="13">
        <f t="shared" si="72"/>
        <v>0</v>
      </c>
      <c r="AL93" s="13">
        <f t="shared" si="73"/>
        <v>0</v>
      </c>
    </row>
    <row r="94" spans="1:38" ht="20.100000000000001" customHeight="1">
      <c r="A94" s="27">
        <v>90</v>
      </c>
      <c r="B94" s="13">
        <v>1</v>
      </c>
      <c r="C94" s="13" t="s">
        <v>88</v>
      </c>
      <c r="D94" s="13" t="s">
        <v>66</v>
      </c>
      <c r="E94" s="14" t="s">
        <v>173</v>
      </c>
      <c r="F94" s="55">
        <v>0.83333333333333337</v>
      </c>
      <c r="G94" s="13">
        <v>170.16200000000001</v>
      </c>
      <c r="H94" s="13">
        <v>169.83199999999999</v>
      </c>
      <c r="I94" s="13">
        <v>2</v>
      </c>
      <c r="J94" s="53">
        <f t="shared" si="96"/>
        <v>170.18199999999999</v>
      </c>
      <c r="K94" s="13">
        <f t="shared" si="97"/>
        <v>169.81200000000001</v>
      </c>
      <c r="L94" s="13">
        <f t="shared" si="47"/>
        <v>0.36899999999999999</v>
      </c>
      <c r="M94" s="13">
        <f>ROUNDDOWN(L94*2,3)</f>
        <v>0.73799999999999999</v>
      </c>
      <c r="N94" s="53">
        <f>ROUNDDOWN(J94+M94,3)</f>
        <v>170.92</v>
      </c>
      <c r="O94" s="13" t="s">
        <v>85</v>
      </c>
      <c r="R94" s="13">
        <f t="shared" si="66"/>
        <v>8.1</v>
      </c>
      <c r="S94" s="30" t="str">
        <f t="shared" si="67"/>
        <v/>
      </c>
      <c r="T94" s="30" t="str">
        <f t="shared" si="68"/>
        <v/>
      </c>
      <c r="U94" s="32">
        <v>0</v>
      </c>
      <c r="V94" s="34">
        <f t="shared" si="79"/>
        <v>2421314</v>
      </c>
      <c r="W94" s="13">
        <f t="shared" si="69"/>
        <v>81000</v>
      </c>
      <c r="X94" s="13">
        <f t="shared" si="70"/>
        <v>0</v>
      </c>
      <c r="AH94" s="13">
        <f t="shared" si="63"/>
        <v>1</v>
      </c>
      <c r="AI94" s="13">
        <f t="shared" si="64"/>
        <v>0</v>
      </c>
      <c r="AJ94" s="13">
        <f t="shared" si="71"/>
        <v>0</v>
      </c>
      <c r="AK94" s="13">
        <f t="shared" si="72"/>
        <v>0</v>
      </c>
      <c r="AL94" s="13">
        <f t="shared" si="73"/>
        <v>1</v>
      </c>
    </row>
    <row r="95" spans="1:38" ht="20.100000000000001" customHeight="1">
      <c r="A95" s="27">
        <v>91</v>
      </c>
      <c r="B95" s="13">
        <v>5</v>
      </c>
      <c r="C95" s="13" t="s">
        <v>89</v>
      </c>
      <c r="D95" s="13" t="s">
        <v>66</v>
      </c>
      <c r="E95" s="14" t="s">
        <v>173</v>
      </c>
      <c r="F95" s="55">
        <v>0.33333333333333331</v>
      </c>
      <c r="G95" s="13">
        <v>170.17400000000001</v>
      </c>
      <c r="H95" s="13">
        <v>169.52799999999999</v>
      </c>
      <c r="I95" s="13">
        <v>2</v>
      </c>
      <c r="J95" s="53">
        <f t="shared" si="96"/>
        <v>170.19399999999999</v>
      </c>
      <c r="K95" s="13">
        <f t="shared" si="97"/>
        <v>169.50800000000001</v>
      </c>
      <c r="L95" s="13">
        <f t="shared" si="47"/>
        <v>0.68500000000000005</v>
      </c>
      <c r="M95" s="13">
        <f>ROUNDDOWN(L95*2,3)</f>
        <v>1.37</v>
      </c>
      <c r="N95" s="53">
        <f>ROUNDDOWN(J95+M95,3)</f>
        <v>171.56399999999999</v>
      </c>
      <c r="O95" s="13" t="s">
        <v>43</v>
      </c>
      <c r="P95" s="13">
        <f t="shared" si="65"/>
        <v>137</v>
      </c>
      <c r="R95" s="13">
        <f t="shared" si="66"/>
        <v>4.3</v>
      </c>
      <c r="S95" s="30">
        <f t="shared" si="67"/>
        <v>58910</v>
      </c>
      <c r="T95" s="30" t="str">
        <f t="shared" si="68"/>
        <v/>
      </c>
      <c r="U95" s="32">
        <f t="shared" si="62"/>
        <v>58910</v>
      </c>
      <c r="V95" s="34">
        <f t="shared" si="79"/>
        <v>2480224</v>
      </c>
      <c r="W95" s="13">
        <f t="shared" si="69"/>
        <v>43000</v>
      </c>
      <c r="X95" s="13">
        <f t="shared" si="70"/>
        <v>1</v>
      </c>
      <c r="AH95" s="13">
        <f t="shared" si="63"/>
        <v>1</v>
      </c>
      <c r="AI95" s="13">
        <f t="shared" si="64"/>
        <v>0</v>
      </c>
      <c r="AJ95" s="13">
        <f t="shared" si="71"/>
        <v>1</v>
      </c>
      <c r="AK95" s="13">
        <f t="shared" si="72"/>
        <v>0</v>
      </c>
      <c r="AL95" s="13">
        <f t="shared" si="73"/>
        <v>0</v>
      </c>
    </row>
    <row r="96" spans="1:38" ht="20.100000000000001" customHeight="1">
      <c r="A96" s="27">
        <v>92</v>
      </c>
      <c r="B96" s="13">
        <v>5</v>
      </c>
      <c r="C96" s="13" t="s">
        <v>88</v>
      </c>
      <c r="D96" s="14" t="s">
        <v>65</v>
      </c>
      <c r="E96" s="14" t="s">
        <v>174</v>
      </c>
      <c r="F96" s="55">
        <v>0.33333333333333331</v>
      </c>
      <c r="G96" s="13">
        <v>171.53700000000001</v>
      </c>
      <c r="H96" s="13">
        <v>171.96799999999999</v>
      </c>
      <c r="I96" s="13">
        <v>2</v>
      </c>
      <c r="J96" s="13">
        <f t="shared" ref="J96" si="98">ROUNDDOWN(G96-(I96/100),3)</f>
        <v>171.517</v>
      </c>
      <c r="K96" s="13">
        <f t="shared" ref="K96" si="99">ROUNDDOWN(H96+(I96/100),3)</f>
        <v>171.988</v>
      </c>
      <c r="L96" s="13">
        <f t="shared" si="47"/>
        <v>0.47099999999999997</v>
      </c>
      <c r="M96" s="13">
        <f>ROUNDDOWN(L96*2,3)</f>
        <v>0.94199999999999995</v>
      </c>
      <c r="N96" s="13">
        <f>ROUNDDOWN(J96-M96,3)</f>
        <v>170.57499999999999</v>
      </c>
      <c r="O96" s="13" t="s">
        <v>43</v>
      </c>
      <c r="P96" s="13">
        <f t="shared" si="65"/>
        <v>94.2</v>
      </c>
      <c r="R96" s="13">
        <f t="shared" si="66"/>
        <v>6.3</v>
      </c>
      <c r="S96" s="30">
        <f t="shared" si="67"/>
        <v>59346</v>
      </c>
      <c r="T96" s="30" t="str">
        <f t="shared" si="68"/>
        <v/>
      </c>
      <c r="U96" s="32">
        <f t="shared" si="62"/>
        <v>59346</v>
      </c>
      <c r="V96" s="34">
        <f t="shared" si="79"/>
        <v>2539570</v>
      </c>
      <c r="W96" s="13">
        <f t="shared" si="69"/>
        <v>63000</v>
      </c>
      <c r="X96" s="13">
        <f t="shared" si="70"/>
        <v>1</v>
      </c>
      <c r="AH96" s="13">
        <f t="shared" si="63"/>
        <v>0</v>
      </c>
      <c r="AI96" s="13">
        <f t="shared" si="64"/>
        <v>1</v>
      </c>
      <c r="AJ96" s="13">
        <f t="shared" si="71"/>
        <v>1</v>
      </c>
      <c r="AK96" s="13">
        <f t="shared" si="72"/>
        <v>0</v>
      </c>
      <c r="AL96" s="13">
        <f t="shared" si="73"/>
        <v>0</v>
      </c>
    </row>
    <row r="97" spans="1:38" ht="20.100000000000001" customHeight="1">
      <c r="A97" s="27">
        <v>93</v>
      </c>
      <c r="B97" s="13">
        <v>5</v>
      </c>
      <c r="C97" s="13" t="s">
        <v>88</v>
      </c>
      <c r="D97" s="13" t="s">
        <v>66</v>
      </c>
      <c r="E97" s="14" t="s">
        <v>175</v>
      </c>
      <c r="F97" s="55">
        <v>0.33333333333333331</v>
      </c>
      <c r="G97" s="13">
        <v>170.74199999999999</v>
      </c>
      <c r="H97" s="13">
        <v>169.78700000000001</v>
      </c>
      <c r="I97" s="13">
        <v>2</v>
      </c>
      <c r="J97" s="53">
        <f t="shared" ref="J97:J100" si="100">ROUNDDOWN(G97+(I97/100),3)</f>
        <v>170.762</v>
      </c>
      <c r="K97" s="13">
        <f t="shared" ref="K97:K100" si="101">ROUNDDOWN(H97-(I97/100),3)</f>
        <v>169.767</v>
      </c>
      <c r="L97" s="13">
        <f t="shared" si="47"/>
        <v>0.995</v>
      </c>
      <c r="M97" s="13">
        <f>ROUNDDOWN(L97*2,3)</f>
        <v>1.99</v>
      </c>
      <c r="N97" s="53">
        <f>ROUNDDOWN(J97+M97,3)</f>
        <v>172.75200000000001</v>
      </c>
      <c r="O97" s="13" t="s">
        <v>84</v>
      </c>
      <c r="Q97" s="13">
        <f t="shared" si="78"/>
        <v>99.5</v>
      </c>
      <c r="R97" s="13">
        <f t="shared" si="66"/>
        <v>3</v>
      </c>
      <c r="S97" s="30" t="str">
        <f t="shared" si="67"/>
        <v/>
      </c>
      <c r="T97" s="30">
        <f t="shared" si="68"/>
        <v>29850</v>
      </c>
      <c r="U97" s="32">
        <f t="shared" si="62"/>
        <v>-29850</v>
      </c>
      <c r="V97" s="34">
        <f t="shared" si="79"/>
        <v>2509720</v>
      </c>
      <c r="W97" s="13">
        <f t="shared" si="69"/>
        <v>30000</v>
      </c>
      <c r="X97" s="13">
        <f t="shared" si="70"/>
        <v>0</v>
      </c>
      <c r="AH97" s="13">
        <f t="shared" si="63"/>
        <v>1</v>
      </c>
      <c r="AI97" s="13">
        <f t="shared" si="64"/>
        <v>0</v>
      </c>
      <c r="AJ97" s="13">
        <f t="shared" si="71"/>
        <v>0</v>
      </c>
      <c r="AK97" s="13">
        <f t="shared" si="72"/>
        <v>1</v>
      </c>
      <c r="AL97" s="13">
        <f t="shared" si="73"/>
        <v>0</v>
      </c>
    </row>
    <row r="98" spans="1:38" ht="20.100000000000001" customHeight="1">
      <c r="A98" s="27">
        <v>94</v>
      </c>
      <c r="B98" s="13">
        <v>1</v>
      </c>
      <c r="C98" s="13" t="s">
        <v>88</v>
      </c>
      <c r="D98" s="13" t="s">
        <v>66</v>
      </c>
      <c r="E98" s="14" t="s">
        <v>176</v>
      </c>
      <c r="F98" s="55">
        <v>0.83333333333333337</v>
      </c>
      <c r="G98" s="13">
        <v>170.71700000000001</v>
      </c>
      <c r="H98" s="13">
        <v>170.24799999999999</v>
      </c>
      <c r="I98" s="13">
        <v>2</v>
      </c>
      <c r="J98" s="53">
        <f t="shared" si="100"/>
        <v>170.73699999999999</v>
      </c>
      <c r="K98" s="13">
        <f t="shared" si="101"/>
        <v>170.22800000000001</v>
      </c>
      <c r="L98" s="13">
        <f t="shared" si="47"/>
        <v>0.50800000000000001</v>
      </c>
      <c r="M98" s="13">
        <f>ROUNDDOWN(L98*2,3)</f>
        <v>1.016</v>
      </c>
      <c r="N98" s="53">
        <f>ROUNDDOWN(J98+M98,3)</f>
        <v>171.75299999999999</v>
      </c>
      <c r="O98" s="13" t="s">
        <v>84</v>
      </c>
      <c r="Q98" s="13">
        <f t="shared" si="78"/>
        <v>50.8</v>
      </c>
      <c r="R98" s="13">
        <f t="shared" si="66"/>
        <v>5.9</v>
      </c>
      <c r="S98" s="30" t="str">
        <f t="shared" si="67"/>
        <v/>
      </c>
      <c r="T98" s="30">
        <f t="shared" si="68"/>
        <v>29972</v>
      </c>
      <c r="U98" s="32">
        <f t="shared" si="62"/>
        <v>-29972</v>
      </c>
      <c r="V98" s="34">
        <f t="shared" si="79"/>
        <v>2479748</v>
      </c>
      <c r="W98" s="13">
        <f t="shared" si="69"/>
        <v>59000</v>
      </c>
      <c r="X98" s="13">
        <f t="shared" si="70"/>
        <v>0</v>
      </c>
      <c r="AH98" s="13">
        <f t="shared" si="63"/>
        <v>1</v>
      </c>
      <c r="AI98" s="13">
        <f t="shared" si="64"/>
        <v>0</v>
      </c>
      <c r="AJ98" s="13">
        <f t="shared" si="71"/>
        <v>0</v>
      </c>
      <c r="AK98" s="13">
        <f t="shared" si="72"/>
        <v>1</v>
      </c>
      <c r="AL98" s="13">
        <f t="shared" si="73"/>
        <v>0</v>
      </c>
    </row>
    <row r="99" spans="1:38" ht="20.100000000000001" customHeight="1">
      <c r="A99" s="27">
        <v>95</v>
      </c>
      <c r="B99" s="13">
        <v>5</v>
      </c>
      <c r="C99" s="13" t="s">
        <v>88</v>
      </c>
      <c r="D99" s="13" t="s">
        <v>66</v>
      </c>
      <c r="E99" s="14" t="s">
        <v>177</v>
      </c>
      <c r="F99" s="55">
        <v>0.83333333333333337</v>
      </c>
      <c r="G99" s="13">
        <v>171.58699999999999</v>
      </c>
      <c r="H99" s="13">
        <v>171.358</v>
      </c>
      <c r="I99" s="13">
        <v>2</v>
      </c>
      <c r="J99" s="53">
        <f t="shared" si="100"/>
        <v>171.607</v>
      </c>
      <c r="K99" s="13">
        <f t="shared" si="101"/>
        <v>171.33799999999999</v>
      </c>
      <c r="L99" s="13">
        <f t="shared" si="47"/>
        <v>0.26900000000000002</v>
      </c>
      <c r="M99" s="13">
        <f>ROUNDDOWN(L99*2,3)</f>
        <v>0.53800000000000003</v>
      </c>
      <c r="N99" s="53">
        <f>ROUNDDOWN(J99+M99,3)</f>
        <v>172.14500000000001</v>
      </c>
      <c r="O99" s="13" t="s">
        <v>43</v>
      </c>
      <c r="P99" s="13">
        <f t="shared" si="65"/>
        <v>53.8</v>
      </c>
      <c r="R99" s="13">
        <f t="shared" si="66"/>
        <v>11.1</v>
      </c>
      <c r="S99" s="30">
        <f t="shared" si="67"/>
        <v>59718</v>
      </c>
      <c r="T99" s="30" t="str">
        <f t="shared" si="68"/>
        <v/>
      </c>
      <c r="U99" s="32">
        <f t="shared" si="62"/>
        <v>59718</v>
      </c>
      <c r="V99" s="34">
        <f t="shared" si="79"/>
        <v>2539466</v>
      </c>
      <c r="W99" s="13">
        <f t="shared" si="69"/>
        <v>111000</v>
      </c>
      <c r="X99" s="13">
        <f t="shared" si="70"/>
        <v>1</v>
      </c>
      <c r="AH99" s="13">
        <f t="shared" si="63"/>
        <v>1</v>
      </c>
      <c r="AI99" s="13">
        <f t="shared" si="64"/>
        <v>0</v>
      </c>
      <c r="AJ99" s="13">
        <f t="shared" si="71"/>
        <v>1</v>
      </c>
      <c r="AK99" s="13">
        <f t="shared" si="72"/>
        <v>0</v>
      </c>
      <c r="AL99" s="13">
        <f t="shared" si="73"/>
        <v>0</v>
      </c>
    </row>
    <row r="100" spans="1:38" ht="20.100000000000001" customHeight="1">
      <c r="A100" s="27">
        <v>96</v>
      </c>
      <c r="B100" s="13">
        <v>1</v>
      </c>
      <c r="C100" s="13" t="s">
        <v>88</v>
      </c>
      <c r="D100" s="13" t="s">
        <v>66</v>
      </c>
      <c r="E100" s="14" t="s">
        <v>178</v>
      </c>
      <c r="F100" s="55">
        <v>0</v>
      </c>
      <c r="G100" s="13">
        <v>172.90199999999999</v>
      </c>
      <c r="H100" s="13">
        <v>172.67400000000001</v>
      </c>
      <c r="I100" s="13">
        <v>2</v>
      </c>
      <c r="J100" s="53">
        <f t="shared" si="100"/>
        <v>172.922</v>
      </c>
      <c r="K100" s="13">
        <f t="shared" si="101"/>
        <v>172.654</v>
      </c>
      <c r="L100" s="13">
        <f t="shared" si="47"/>
        <v>0.26800000000000002</v>
      </c>
      <c r="M100" s="13">
        <f>ROUNDDOWN(L100*2,3)</f>
        <v>0.53600000000000003</v>
      </c>
      <c r="N100" s="53">
        <f>ROUNDDOWN(J100+M100,3)</f>
        <v>173.458</v>
      </c>
      <c r="O100" s="13" t="s">
        <v>84</v>
      </c>
      <c r="Q100" s="13">
        <f t="shared" si="78"/>
        <v>26.8</v>
      </c>
      <c r="R100" s="13">
        <f t="shared" si="66"/>
        <v>11.1</v>
      </c>
      <c r="S100" s="30" t="str">
        <f t="shared" si="67"/>
        <v/>
      </c>
      <c r="T100" s="30">
        <f t="shared" si="68"/>
        <v>29748</v>
      </c>
      <c r="U100" s="32">
        <f t="shared" si="62"/>
        <v>-29748</v>
      </c>
      <c r="V100" s="34">
        <f t="shared" si="79"/>
        <v>2509718</v>
      </c>
      <c r="W100" s="13">
        <f t="shared" si="69"/>
        <v>111000</v>
      </c>
      <c r="X100" s="13">
        <f t="shared" si="70"/>
        <v>0</v>
      </c>
      <c r="AH100" s="13">
        <f t="shared" si="63"/>
        <v>1</v>
      </c>
      <c r="AI100" s="13">
        <f t="shared" si="64"/>
        <v>0</v>
      </c>
      <c r="AJ100" s="13">
        <f t="shared" si="71"/>
        <v>0</v>
      </c>
      <c r="AK100" s="13">
        <f t="shared" si="72"/>
        <v>1</v>
      </c>
      <c r="AL100" s="13">
        <f t="shared" si="73"/>
        <v>0</v>
      </c>
    </row>
    <row r="101" spans="1:38" ht="20.100000000000001" customHeight="1">
      <c r="A101" s="27">
        <v>97</v>
      </c>
      <c r="B101" s="13">
        <v>1</v>
      </c>
      <c r="C101" s="13" t="s">
        <v>88</v>
      </c>
      <c r="D101" s="13" t="s">
        <v>65</v>
      </c>
      <c r="E101" s="14" t="s">
        <v>179</v>
      </c>
      <c r="F101" s="55">
        <v>0</v>
      </c>
      <c r="G101" s="13">
        <v>172.512</v>
      </c>
      <c r="H101" s="13">
        <v>172.72399999999999</v>
      </c>
      <c r="I101" s="13">
        <v>2</v>
      </c>
      <c r="J101" s="13">
        <f t="shared" ref="J101" si="102">ROUNDDOWN(G101-(I101/100),3)</f>
        <v>172.49199999999999</v>
      </c>
      <c r="K101" s="13">
        <f t="shared" ref="K101" si="103">ROUNDDOWN(H101+(I101/100),3)</f>
        <v>172.744</v>
      </c>
      <c r="L101" s="13">
        <f t="shared" si="47"/>
        <v>0.252</v>
      </c>
      <c r="M101" s="13">
        <f>ROUNDDOWN(L101*2,3)</f>
        <v>0.504</v>
      </c>
      <c r="N101" s="13">
        <f>ROUNDDOWN(J101-M101,3)</f>
        <v>171.988</v>
      </c>
      <c r="O101" s="13" t="s">
        <v>43</v>
      </c>
      <c r="P101" s="13">
        <f t="shared" si="65"/>
        <v>50.4</v>
      </c>
      <c r="R101" s="13">
        <f t="shared" si="66"/>
        <v>11.9</v>
      </c>
      <c r="S101" s="30">
        <f t="shared" si="67"/>
        <v>59976</v>
      </c>
      <c r="T101" s="30" t="str">
        <f t="shared" si="68"/>
        <v/>
      </c>
      <c r="U101" s="32">
        <f t="shared" si="62"/>
        <v>59976</v>
      </c>
      <c r="V101" s="34">
        <f t="shared" si="79"/>
        <v>2569694</v>
      </c>
      <c r="W101" s="13">
        <f t="shared" si="69"/>
        <v>119000</v>
      </c>
      <c r="X101" s="13">
        <f t="shared" si="70"/>
        <v>1</v>
      </c>
      <c r="AH101" s="13">
        <f t="shared" si="63"/>
        <v>0</v>
      </c>
      <c r="AI101" s="13">
        <f t="shared" si="64"/>
        <v>1</v>
      </c>
      <c r="AJ101" s="13">
        <f t="shared" si="71"/>
        <v>1</v>
      </c>
      <c r="AK101" s="13">
        <f t="shared" si="72"/>
        <v>0</v>
      </c>
      <c r="AL101" s="13">
        <f t="shared" si="73"/>
        <v>0</v>
      </c>
    </row>
    <row r="102" spans="1:38" ht="20.100000000000001" customHeight="1">
      <c r="A102" s="27">
        <v>98</v>
      </c>
      <c r="B102" s="13">
        <v>1</v>
      </c>
      <c r="C102" s="13" t="s">
        <v>88</v>
      </c>
      <c r="D102" s="13" t="s">
        <v>66</v>
      </c>
      <c r="E102" s="14" t="s">
        <v>180</v>
      </c>
      <c r="F102" s="55">
        <v>0.33333333333333331</v>
      </c>
      <c r="G102" s="13">
        <v>172.51</v>
      </c>
      <c r="H102" s="13">
        <v>172.01499999999999</v>
      </c>
      <c r="I102" s="13">
        <v>2</v>
      </c>
      <c r="J102" s="53">
        <f t="shared" ref="J102:J107" si="104">ROUNDDOWN(G102+(I102/100),3)</f>
        <v>172.53</v>
      </c>
      <c r="K102" s="13">
        <f t="shared" ref="K102:K107" si="105">ROUNDDOWN(H102-(I102/100),3)</f>
        <v>171.995</v>
      </c>
      <c r="L102" s="13">
        <f t="shared" si="47"/>
        <v>0.53400000000000003</v>
      </c>
      <c r="M102" s="13">
        <f>ROUNDDOWN(L102*2,3)</f>
        <v>1.0680000000000001</v>
      </c>
      <c r="N102" s="53">
        <f>ROUNDDOWN(J102+M102,3)</f>
        <v>173.59800000000001</v>
      </c>
      <c r="O102" s="13" t="s">
        <v>84</v>
      </c>
      <c r="Q102" s="13">
        <f t="shared" si="78"/>
        <v>53.4</v>
      </c>
      <c r="R102" s="13">
        <f t="shared" si="66"/>
        <v>5.6</v>
      </c>
      <c r="S102" s="30" t="str">
        <f t="shared" si="67"/>
        <v/>
      </c>
      <c r="T102" s="30">
        <f t="shared" si="68"/>
        <v>29904</v>
      </c>
      <c r="U102" s="32">
        <f t="shared" si="62"/>
        <v>-29904</v>
      </c>
      <c r="V102" s="34">
        <f t="shared" si="79"/>
        <v>2539790</v>
      </c>
      <c r="W102" s="13">
        <f t="shared" si="69"/>
        <v>56000</v>
      </c>
      <c r="X102" s="13">
        <f t="shared" si="70"/>
        <v>0</v>
      </c>
      <c r="AH102" s="13">
        <f t="shared" si="63"/>
        <v>1</v>
      </c>
      <c r="AI102" s="13">
        <f t="shared" si="64"/>
        <v>0</v>
      </c>
      <c r="AJ102" s="13">
        <f t="shared" si="71"/>
        <v>0</v>
      </c>
      <c r="AK102" s="13">
        <f t="shared" si="72"/>
        <v>1</v>
      </c>
      <c r="AL102" s="13">
        <f t="shared" si="73"/>
        <v>0</v>
      </c>
    </row>
    <row r="103" spans="1:38" ht="20.100000000000001" customHeight="1">
      <c r="A103" s="27">
        <v>99</v>
      </c>
      <c r="B103" s="13">
        <v>1</v>
      </c>
      <c r="C103" s="13" t="s">
        <v>88</v>
      </c>
      <c r="D103" s="13" t="s">
        <v>66</v>
      </c>
      <c r="E103" s="14" t="s">
        <v>181</v>
      </c>
      <c r="F103" s="55">
        <v>0.66666666666666663</v>
      </c>
      <c r="G103" s="13">
        <v>172.012</v>
      </c>
      <c r="H103" s="13">
        <v>171.60400000000001</v>
      </c>
      <c r="I103" s="13">
        <v>2</v>
      </c>
      <c r="J103" s="53">
        <f t="shared" si="104"/>
        <v>172.03200000000001</v>
      </c>
      <c r="K103" s="13">
        <f t="shared" si="105"/>
        <v>171.584</v>
      </c>
      <c r="L103" s="13">
        <f t="shared" si="47"/>
        <v>0.44800000000000001</v>
      </c>
      <c r="M103" s="13">
        <f>ROUNDDOWN(L103*2,3)</f>
        <v>0.89600000000000002</v>
      </c>
      <c r="N103" s="53">
        <f>ROUNDDOWN(J103+M103,3)</f>
        <v>172.928</v>
      </c>
      <c r="O103" s="13" t="s">
        <v>84</v>
      </c>
      <c r="Q103" s="13">
        <f t="shared" si="78"/>
        <v>44.8</v>
      </c>
      <c r="R103" s="13">
        <f t="shared" si="66"/>
        <v>6.6</v>
      </c>
      <c r="S103" s="30" t="str">
        <f t="shared" si="67"/>
        <v/>
      </c>
      <c r="T103" s="30">
        <f t="shared" si="68"/>
        <v>29568</v>
      </c>
      <c r="U103" s="32">
        <f t="shared" si="62"/>
        <v>-29568</v>
      </c>
      <c r="V103" s="34">
        <f t="shared" si="79"/>
        <v>2510222</v>
      </c>
      <c r="W103" s="13">
        <f t="shared" si="69"/>
        <v>66000</v>
      </c>
      <c r="X103" s="13">
        <f t="shared" si="70"/>
        <v>0</v>
      </c>
      <c r="AH103" s="13">
        <f t="shared" si="63"/>
        <v>1</v>
      </c>
      <c r="AI103" s="13">
        <f t="shared" si="64"/>
        <v>0</v>
      </c>
      <c r="AJ103" s="13">
        <f t="shared" si="71"/>
        <v>0</v>
      </c>
      <c r="AK103" s="13">
        <f t="shared" si="72"/>
        <v>1</v>
      </c>
      <c r="AL103" s="13">
        <f t="shared" si="73"/>
        <v>0</v>
      </c>
    </row>
    <row r="104" spans="1:38" ht="20.100000000000001" customHeight="1">
      <c r="A104" s="26">
        <v>100</v>
      </c>
      <c r="B104" s="18">
        <v>1</v>
      </c>
      <c r="C104" s="13" t="s">
        <v>88</v>
      </c>
      <c r="D104" s="18" t="s">
        <v>66</v>
      </c>
      <c r="E104" s="17" t="s">
        <v>182</v>
      </c>
      <c r="F104" s="55">
        <v>0.83333333333333337</v>
      </c>
      <c r="G104" s="18">
        <v>170.49100000000001</v>
      </c>
      <c r="H104" s="18">
        <v>169.71199999999999</v>
      </c>
      <c r="I104" s="13">
        <v>2</v>
      </c>
      <c r="J104" s="53">
        <f t="shared" si="104"/>
        <v>170.511</v>
      </c>
      <c r="K104" s="13">
        <f t="shared" si="105"/>
        <v>169.69200000000001</v>
      </c>
      <c r="L104" s="13">
        <f t="shared" si="47"/>
        <v>0.81799999999999995</v>
      </c>
      <c r="M104" s="13">
        <f>ROUNDDOWN(L104*2,3)</f>
        <v>1.6359999999999999</v>
      </c>
      <c r="N104" s="53">
        <f>ROUNDDOWN(J104+M104,3)</f>
        <v>172.14699999999999</v>
      </c>
      <c r="O104" s="13" t="s">
        <v>43</v>
      </c>
      <c r="P104" s="13">
        <f t="shared" si="65"/>
        <v>163.6</v>
      </c>
      <c r="R104" s="18">
        <f t="shared" si="66"/>
        <v>3.6</v>
      </c>
      <c r="S104" s="30">
        <f t="shared" si="67"/>
        <v>58896</v>
      </c>
      <c r="T104" s="30" t="str">
        <f t="shared" si="68"/>
        <v/>
      </c>
      <c r="U104" s="32">
        <f t="shared" si="62"/>
        <v>58896</v>
      </c>
      <c r="V104" s="38">
        <f t="shared" si="79"/>
        <v>2569118</v>
      </c>
      <c r="W104" s="13">
        <f t="shared" si="69"/>
        <v>36000</v>
      </c>
      <c r="X104" s="13">
        <f t="shared" si="70"/>
        <v>1</v>
      </c>
      <c r="AH104" s="13">
        <f t="shared" si="63"/>
        <v>1</v>
      </c>
      <c r="AI104" s="13">
        <f t="shared" si="64"/>
        <v>0</v>
      </c>
      <c r="AJ104" s="13">
        <f t="shared" si="71"/>
        <v>1</v>
      </c>
      <c r="AK104" s="13">
        <f t="shared" si="72"/>
        <v>0</v>
      </c>
      <c r="AL104" s="13">
        <f t="shared" si="73"/>
        <v>0</v>
      </c>
    </row>
    <row r="105" spans="1:38" ht="20.100000000000001" customHeight="1">
      <c r="A105" s="13">
        <v>101</v>
      </c>
      <c r="B105" s="13">
        <v>1</v>
      </c>
      <c r="C105" s="13" t="s">
        <v>89</v>
      </c>
      <c r="D105" s="13" t="s">
        <v>66</v>
      </c>
      <c r="E105" s="46" t="s">
        <v>182</v>
      </c>
      <c r="F105" s="55">
        <v>0.33333333333333331</v>
      </c>
      <c r="G105" s="13">
        <v>170.375</v>
      </c>
      <c r="H105" s="13">
        <v>169.404</v>
      </c>
      <c r="I105" s="13">
        <v>2</v>
      </c>
      <c r="J105" s="53">
        <f t="shared" si="104"/>
        <v>170.39500000000001</v>
      </c>
      <c r="K105" s="13">
        <f t="shared" si="105"/>
        <v>169.38399999999999</v>
      </c>
      <c r="L105" s="13">
        <f t="shared" si="47"/>
        <v>1.0109999999999999</v>
      </c>
      <c r="M105" s="13">
        <f>ROUNDDOWN(L105*2,3)</f>
        <v>2.0219999999999998</v>
      </c>
      <c r="N105" s="53">
        <f>ROUNDDOWN(J105+M105,3)</f>
        <v>172.417</v>
      </c>
      <c r="O105" s="13" t="s">
        <v>84</v>
      </c>
      <c r="Q105" s="13">
        <f t="shared" si="78"/>
        <v>101.1</v>
      </c>
      <c r="R105" s="18">
        <f t="shared" si="66"/>
        <v>2.9</v>
      </c>
      <c r="S105" s="30" t="str">
        <f t="shared" si="67"/>
        <v/>
      </c>
      <c r="T105" s="30">
        <f t="shared" si="68"/>
        <v>29319</v>
      </c>
      <c r="U105" s="32">
        <f t="shared" si="62"/>
        <v>-29319</v>
      </c>
      <c r="V105" s="38">
        <f>V104+U105</f>
        <v>2539799</v>
      </c>
      <c r="W105" s="13">
        <f t="shared" si="69"/>
        <v>29000</v>
      </c>
      <c r="X105" s="13">
        <f t="shared" si="70"/>
        <v>0</v>
      </c>
      <c r="AH105" s="13">
        <f>IF(D105="B",1,0)</f>
        <v>1</v>
      </c>
      <c r="AI105" s="13">
        <f>IF(D105="S",1,0)</f>
        <v>0</v>
      </c>
      <c r="AJ105" s="13">
        <f>IF(O105="○",1,0)</f>
        <v>0</v>
      </c>
      <c r="AK105" s="13">
        <f>IF(O105="X",1,0)</f>
        <v>1</v>
      </c>
      <c r="AL105" s="13">
        <f>IF(O105="C",1,0)</f>
        <v>0</v>
      </c>
    </row>
    <row r="106" spans="1:38" ht="20.100000000000001" customHeight="1">
      <c r="A106" s="26">
        <v>102</v>
      </c>
      <c r="B106" s="13">
        <v>1</v>
      </c>
      <c r="C106" s="13" t="s">
        <v>88</v>
      </c>
      <c r="D106" s="13" t="s">
        <v>66</v>
      </c>
      <c r="E106" s="13" t="s">
        <v>183</v>
      </c>
      <c r="F106" s="55">
        <v>0.5</v>
      </c>
      <c r="G106" s="13">
        <v>170.38900000000001</v>
      </c>
      <c r="H106" s="13">
        <v>169.94800000000001</v>
      </c>
      <c r="I106" s="13">
        <v>2</v>
      </c>
      <c r="J106" s="53">
        <f t="shared" si="104"/>
        <v>170.40899999999999</v>
      </c>
      <c r="K106" s="13">
        <f t="shared" si="105"/>
        <v>169.928</v>
      </c>
      <c r="L106" s="13">
        <f t="shared" si="47"/>
        <v>0.48</v>
      </c>
      <c r="M106" s="13">
        <f>ROUNDDOWN(L106*2,3)</f>
        <v>0.96</v>
      </c>
      <c r="N106" s="53">
        <f>ROUNDDOWN(J106+M106,3)</f>
        <v>171.369</v>
      </c>
      <c r="O106" s="13" t="s">
        <v>84</v>
      </c>
      <c r="Q106" s="13">
        <f t="shared" si="78"/>
        <v>48</v>
      </c>
      <c r="R106" s="18">
        <f t="shared" si="66"/>
        <v>6.2</v>
      </c>
      <c r="S106" s="30" t="str">
        <f t="shared" si="67"/>
        <v/>
      </c>
      <c r="T106" s="30">
        <f t="shared" si="68"/>
        <v>29760</v>
      </c>
      <c r="U106" s="32">
        <f t="shared" si="62"/>
        <v>-29760</v>
      </c>
      <c r="V106" s="38">
        <f>V105+U106</f>
        <v>2510039</v>
      </c>
      <c r="W106" s="13">
        <f t="shared" si="69"/>
        <v>62000</v>
      </c>
      <c r="X106" s="13">
        <f t="shared" si="70"/>
        <v>0</v>
      </c>
      <c r="AH106" s="13">
        <f>IF(D106="B",1,0)</f>
        <v>1</v>
      </c>
      <c r="AI106" s="13">
        <f>IF(D106="S",1,0)</f>
        <v>0</v>
      </c>
      <c r="AJ106" s="13">
        <f>IF(O106="○",1,0)</f>
        <v>0</v>
      </c>
      <c r="AK106" s="13">
        <f>IF(O106="X",1,0)</f>
        <v>1</v>
      </c>
      <c r="AL106" s="13">
        <f>IF(O106="C",1,0)</f>
        <v>0</v>
      </c>
    </row>
    <row r="107" spans="1:38" ht="20.100000000000001" customHeight="1">
      <c r="A107" s="13">
        <v>103</v>
      </c>
      <c r="B107" s="13">
        <v>1</v>
      </c>
      <c r="C107" s="13" t="s">
        <v>88</v>
      </c>
      <c r="D107" s="13" t="s">
        <v>66</v>
      </c>
      <c r="E107" s="13" t="s">
        <v>184</v>
      </c>
      <c r="F107" s="55">
        <v>0.83333333333333337</v>
      </c>
      <c r="G107" s="13">
        <v>185.07</v>
      </c>
      <c r="H107" s="13">
        <v>184.358</v>
      </c>
      <c r="I107" s="13">
        <v>2</v>
      </c>
      <c r="J107" s="53">
        <f t="shared" si="104"/>
        <v>185.09</v>
      </c>
      <c r="K107" s="13">
        <f t="shared" si="105"/>
        <v>184.33799999999999</v>
      </c>
      <c r="L107" s="13">
        <f t="shared" si="47"/>
        <v>0.752</v>
      </c>
      <c r="M107" s="13">
        <f>ROUNDDOWN(L107*2,3)</f>
        <v>1.504</v>
      </c>
      <c r="N107" s="53">
        <f>ROUNDDOWN(J107+M107,3)</f>
        <v>186.59399999999999</v>
      </c>
      <c r="O107" s="13" t="s">
        <v>84</v>
      </c>
      <c r="Q107" s="13">
        <f t="shared" si="78"/>
        <v>75.2</v>
      </c>
      <c r="R107" s="18">
        <f t="shared" si="66"/>
        <v>3.9</v>
      </c>
      <c r="S107" s="30" t="str">
        <f t="shared" si="67"/>
        <v/>
      </c>
      <c r="T107" s="30">
        <f t="shared" si="68"/>
        <v>29328</v>
      </c>
      <c r="U107" s="32">
        <f t="shared" si="62"/>
        <v>-29328</v>
      </c>
      <c r="V107" s="38">
        <f t="shared" ref="V107" si="106">V106+U107</f>
        <v>2480711</v>
      </c>
      <c r="W107" s="13">
        <f t="shared" si="69"/>
        <v>39000</v>
      </c>
      <c r="X107" s="13">
        <f t="shared" si="70"/>
        <v>0</v>
      </c>
      <c r="AH107" s="13">
        <f>IF(D107="B",1,0)</f>
        <v>1</v>
      </c>
      <c r="AI107" s="13">
        <f>IF(D107="S",1,0)</f>
        <v>0</v>
      </c>
      <c r="AJ107" s="13">
        <f>IF(O107="○",1,0)</f>
        <v>0</v>
      </c>
      <c r="AK107" s="13">
        <f>IF(O107="X",1,0)</f>
        <v>1</v>
      </c>
      <c r="AL107" s="13">
        <f>IF(O107="C",1,0)</f>
        <v>0</v>
      </c>
    </row>
    <row r="108" spans="1:38" ht="20.100000000000001" customHeight="1">
      <c r="E108" s="55"/>
      <c r="F108" s="13"/>
      <c r="S108" s="30"/>
      <c r="T108" s="30"/>
      <c r="V108" s="34"/>
    </row>
    <row r="109" spans="1:38" ht="20.100000000000001" customHeight="1">
      <c r="E109" s="55"/>
      <c r="F109" s="13"/>
      <c r="S109" s="30"/>
      <c r="T109" s="30"/>
      <c r="V109" s="34"/>
    </row>
    <row r="110" spans="1:38" ht="20.100000000000001" customHeight="1">
      <c r="E110" s="55"/>
      <c r="F110" s="13"/>
      <c r="S110" s="30"/>
      <c r="T110" s="30"/>
      <c r="V110" s="34"/>
    </row>
    <row r="111" spans="1:38" ht="20.100000000000001" customHeight="1">
      <c r="E111" s="55"/>
      <c r="F111" s="13"/>
      <c r="S111" s="30"/>
      <c r="T111" s="30"/>
      <c r="V111" s="34"/>
      <c r="AH111" s="13">
        <f>SUM(AH5:AH110)</f>
        <v>67</v>
      </c>
      <c r="AI111" s="13">
        <f>SUM(AI5:AI110)</f>
        <v>36</v>
      </c>
      <c r="AJ111" s="13">
        <f>SUM(AJ5:AJ110)</f>
        <v>48</v>
      </c>
      <c r="AK111" s="13">
        <f>SUM(AK5:AK110)</f>
        <v>46</v>
      </c>
      <c r="AL111" s="13">
        <f>SUM(AL5:AL110)</f>
        <v>9</v>
      </c>
    </row>
    <row r="112" spans="1:38" ht="20.100000000000001" customHeight="1">
      <c r="E112" s="55"/>
      <c r="F112" s="13"/>
      <c r="R112" s="28"/>
      <c r="U112" s="30"/>
      <c r="V112" s="28"/>
      <c r="W112" s="28"/>
    </row>
    <row r="113" spans="5:21" ht="20.100000000000001" customHeight="1">
      <c r="E113" s="55"/>
      <c r="F113" s="13"/>
      <c r="P113" s="13">
        <f>MAX(P5:P107)</f>
        <v>344.6</v>
      </c>
      <c r="S113" s="30">
        <f>SUM(S5:S111)</f>
        <v>2841654</v>
      </c>
      <c r="T113" s="30">
        <f>SUM(T5:T111)</f>
        <v>1360943</v>
      </c>
      <c r="U113" s="30">
        <f>SUM(U5:U111)</f>
        <v>1480711</v>
      </c>
    </row>
    <row r="114" spans="5:21" ht="20.100000000000001" customHeight="1">
      <c r="E114" s="55"/>
      <c r="F114" s="13"/>
      <c r="T114" s="34">
        <f>S113-T113</f>
        <v>1480711</v>
      </c>
    </row>
    <row r="115" spans="5:21" ht="20.100000000000001" customHeight="1">
      <c r="E115" s="55"/>
      <c r="F115" s="13"/>
    </row>
    <row r="116" spans="5:21" ht="20.100000000000001" customHeight="1">
      <c r="E116" s="55"/>
      <c r="F116" s="13"/>
      <c r="S116" s="34"/>
      <c r="T116" s="34"/>
      <c r="U116" s="34"/>
    </row>
    <row r="117" spans="5:21" ht="20.100000000000001" customHeight="1">
      <c r="E117" s="55"/>
      <c r="F117" s="13"/>
    </row>
    <row r="118" spans="5:21" ht="20.100000000000001" customHeight="1">
      <c r="E118" s="55"/>
      <c r="F118" s="13"/>
    </row>
    <row r="119" spans="5:21" ht="20.100000000000001" customHeight="1">
      <c r="E119" s="55"/>
      <c r="F119" s="13"/>
    </row>
    <row r="120" spans="5:21" ht="20.100000000000001" customHeight="1">
      <c r="E120" s="55"/>
      <c r="F120" s="13"/>
    </row>
    <row r="121" spans="5:21" ht="20.100000000000001" customHeight="1">
      <c r="E121" s="55"/>
      <c r="F121" s="13"/>
    </row>
    <row r="122" spans="5:21" ht="20.100000000000001" customHeight="1">
      <c r="E122" s="55"/>
      <c r="F122" s="13"/>
    </row>
    <row r="123" spans="5:21" ht="20.100000000000001" customHeight="1">
      <c r="E123" s="55"/>
      <c r="F123" s="13"/>
    </row>
    <row r="124" spans="5:21" ht="20.100000000000001" customHeight="1">
      <c r="E124" s="55"/>
      <c r="F124" s="13"/>
    </row>
    <row r="125" spans="5:21" ht="20.100000000000001" customHeight="1">
      <c r="E125" s="55"/>
      <c r="F125" s="13"/>
    </row>
    <row r="126" spans="5:21" ht="20.100000000000001" customHeight="1">
      <c r="E126" s="55"/>
      <c r="F126" s="13"/>
    </row>
    <row r="127" spans="5:21" ht="20.100000000000001" customHeight="1">
      <c r="E127" s="55"/>
      <c r="F127" s="13"/>
    </row>
    <row r="128" spans="5:21" ht="20.100000000000001" customHeight="1">
      <c r="E128" s="55"/>
      <c r="F128" s="13"/>
    </row>
    <row r="129" spans="5:6" ht="20.100000000000001" customHeight="1">
      <c r="E129" s="55"/>
      <c r="F129" s="13"/>
    </row>
    <row r="130" spans="5:6" ht="20.100000000000001" customHeight="1">
      <c r="E130" s="55"/>
      <c r="F130" s="13"/>
    </row>
    <row r="131" spans="5:6" ht="20.100000000000001" customHeight="1">
      <c r="E131" s="55"/>
      <c r="F131" s="13"/>
    </row>
    <row r="132" spans="5:6" ht="20.100000000000001" customHeight="1">
      <c r="E132" s="55"/>
      <c r="F132" s="13"/>
    </row>
    <row r="133" spans="5:6" ht="20.100000000000001" customHeight="1">
      <c r="E133" s="55"/>
      <c r="F133" s="13"/>
    </row>
    <row r="134" spans="5:6" ht="20.100000000000001" customHeight="1">
      <c r="E134" s="55"/>
      <c r="F134" s="13"/>
    </row>
    <row r="135" spans="5:6" ht="20.100000000000001" customHeight="1">
      <c r="E135" s="55"/>
      <c r="F135" s="13"/>
    </row>
    <row r="136" spans="5:6" ht="20.100000000000001" customHeight="1">
      <c r="E136" s="55"/>
      <c r="F136" s="13"/>
    </row>
    <row r="137" spans="5:6" ht="20.100000000000001" customHeight="1">
      <c r="E137" s="55"/>
      <c r="F137" s="13"/>
    </row>
    <row r="138" spans="5:6" ht="20.100000000000001" customHeight="1">
      <c r="E138" s="55"/>
      <c r="F138" s="13"/>
    </row>
    <row r="139" spans="5:6" ht="20.100000000000001" customHeight="1">
      <c r="E139" s="55"/>
      <c r="F139" s="13"/>
    </row>
    <row r="140" spans="5:6" ht="20.100000000000001" customHeight="1">
      <c r="E140" s="55"/>
      <c r="F140" s="13"/>
    </row>
    <row r="141" spans="5:6" ht="20.100000000000001" customHeight="1">
      <c r="E141" s="55"/>
      <c r="F141" s="13"/>
    </row>
    <row r="142" spans="5:6" ht="20.100000000000001" customHeight="1">
      <c r="E142" s="55"/>
      <c r="F142" s="13"/>
    </row>
    <row r="143" spans="5:6" ht="20.100000000000001" customHeight="1">
      <c r="E143" s="55"/>
      <c r="F143" s="13"/>
    </row>
    <row r="144" spans="5:6" ht="20.100000000000001" customHeight="1">
      <c r="E144" s="55"/>
      <c r="F144" s="13"/>
    </row>
    <row r="145" spans="5:14" ht="20.100000000000001" customHeight="1">
      <c r="E145" s="55"/>
      <c r="F145" s="13"/>
    </row>
    <row r="146" spans="5:14" ht="20.100000000000001" customHeight="1">
      <c r="E146" s="55"/>
      <c r="F146" s="13"/>
    </row>
    <row r="147" spans="5:14" ht="20.100000000000001" customHeight="1">
      <c r="E147" s="55"/>
      <c r="F147" s="13"/>
    </row>
    <row r="148" spans="5:14" ht="20.100000000000001" customHeight="1">
      <c r="E148" s="55"/>
      <c r="F148" s="13"/>
    </row>
    <row r="149" spans="5:14" ht="20.100000000000001" customHeight="1">
      <c r="E149" s="55"/>
      <c r="F149" s="13"/>
    </row>
    <row r="150" spans="5:14" ht="20.100000000000001" customHeight="1">
      <c r="E150" s="55"/>
      <c r="F150" s="13"/>
    </row>
    <row r="151" spans="5:14" ht="20.100000000000001" customHeight="1">
      <c r="E151" s="55"/>
      <c r="F151" s="13"/>
    </row>
    <row r="152" spans="5:14" ht="20.100000000000001" customHeight="1">
      <c r="E152" s="55"/>
      <c r="F152" s="13"/>
    </row>
    <row r="153" spans="5:14" ht="20.100000000000001" customHeight="1">
      <c r="E153" s="55"/>
      <c r="F153" s="13"/>
    </row>
    <row r="154" spans="5:14" ht="20.100000000000001" customHeight="1">
      <c r="J154" s="53"/>
      <c r="N154" s="53"/>
    </row>
    <row r="207" spans="24:24" ht="20.100000000000001" customHeight="1">
      <c r="X207" s="13">
        <f>IF(P185&gt;1,1,0)</f>
        <v>0</v>
      </c>
    </row>
    <row r="208" spans="24:24" ht="20.100000000000001" customHeight="1">
      <c r="X208" s="13">
        <f>IF(P186&gt;1,1,0)</f>
        <v>0</v>
      </c>
    </row>
  </sheetData>
  <mergeCells count="2">
    <mergeCell ref="AC15:AD15"/>
    <mergeCell ref="B3:B4"/>
  </mergeCells>
  <phoneticPr fontId="4"/>
  <printOptions horizontalCentered="1"/>
  <pageMargins left="0" right="0" top="0.23622047244094491" bottom="0.74803149606299213" header="0.39370078740157483" footer="0.31496062992125984"/>
  <pageSetup paperSize="9" scale="60" firstPageNumber="42949631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Q28"/>
  <sheetViews>
    <sheetView tabSelected="1" topLeftCell="L4" zoomScale="85" workbookViewId="0">
      <selection activeCell="U20" sqref="U20"/>
    </sheetView>
  </sheetViews>
  <sheetFormatPr defaultColWidth="25.625" defaultRowHeight="24.95" customHeight="1"/>
  <cols>
    <col min="1" max="1" width="10.625" customWidth="1"/>
    <col min="2" max="3" width="25.625" customWidth="1"/>
    <col min="4" max="4" width="10.625" customWidth="1"/>
    <col min="5" max="6" width="25.625" customWidth="1"/>
    <col min="7" max="7" width="10.625" customWidth="1"/>
    <col min="8" max="9" width="25.625" customWidth="1"/>
    <col min="10" max="10" width="10.625" customWidth="1"/>
  </cols>
  <sheetData>
    <row r="4" spans="2:17" ht="24.95" customHeight="1" thickBot="1">
      <c r="B4" s="12" t="s">
        <v>61</v>
      </c>
      <c r="C4" s="12" t="s">
        <v>187</v>
      </c>
      <c r="E4" s="12" t="s">
        <v>36</v>
      </c>
      <c r="F4" s="12" t="s">
        <v>187</v>
      </c>
      <c r="H4" s="12" t="s">
        <v>37</v>
      </c>
      <c r="I4" s="12" t="s">
        <v>187</v>
      </c>
      <c r="K4" s="12" t="s">
        <v>38</v>
      </c>
      <c r="L4" s="12" t="s">
        <v>187</v>
      </c>
    </row>
    <row r="5" spans="2:17" ht="24.95" customHeight="1" thickBot="1">
      <c r="B5" s="62" t="s">
        <v>8</v>
      </c>
      <c r="C5" s="63"/>
      <c r="E5" s="62" t="s">
        <v>8</v>
      </c>
      <c r="F5" s="63"/>
      <c r="H5" s="62" t="s">
        <v>8</v>
      </c>
      <c r="I5" s="63"/>
      <c r="K5" s="62" t="s">
        <v>8</v>
      </c>
      <c r="L5" s="63"/>
      <c r="N5" s="12" t="s">
        <v>61</v>
      </c>
      <c r="O5" s="12" t="s">
        <v>187</v>
      </c>
    </row>
    <row r="6" spans="2:17" ht="24.95" customHeight="1">
      <c r="B6" s="2" t="s">
        <v>9</v>
      </c>
      <c r="C6" s="5" t="s">
        <v>188</v>
      </c>
      <c r="E6" s="2" t="s">
        <v>9</v>
      </c>
      <c r="F6" s="5" t="s">
        <v>188</v>
      </c>
      <c r="H6" s="2" t="s">
        <v>9</v>
      </c>
      <c r="I6" s="5" t="s">
        <v>188</v>
      </c>
      <c r="K6" s="2" t="s">
        <v>9</v>
      </c>
      <c r="L6" s="5" t="s">
        <v>188</v>
      </c>
      <c r="N6" s="43" t="s">
        <v>58</v>
      </c>
      <c r="O6" s="44">
        <v>1000000</v>
      </c>
      <c r="P6" s="43"/>
      <c r="Q6" s="43"/>
    </row>
    <row r="7" spans="2:17" ht="24.95" customHeight="1">
      <c r="B7" s="3" t="s">
        <v>10</v>
      </c>
      <c r="C7" s="6">
        <v>67</v>
      </c>
      <c r="E7" s="3" t="s">
        <v>10</v>
      </c>
      <c r="F7" s="6">
        <v>67</v>
      </c>
      <c r="H7" s="3" t="s">
        <v>10</v>
      </c>
      <c r="I7" s="6">
        <v>67</v>
      </c>
      <c r="K7" s="3" t="s">
        <v>10</v>
      </c>
      <c r="L7" s="6">
        <v>67</v>
      </c>
      <c r="N7" s="39" t="s">
        <v>74</v>
      </c>
      <c r="O7" s="41">
        <v>0.01</v>
      </c>
      <c r="P7" s="41">
        <v>0.02</v>
      </c>
      <c r="Q7" s="41">
        <v>0.03</v>
      </c>
    </row>
    <row r="8" spans="2:17" ht="24.95" customHeight="1">
      <c r="B8" s="3" t="s">
        <v>11</v>
      </c>
      <c r="C8" s="6">
        <v>36</v>
      </c>
      <c r="E8" s="3" t="s">
        <v>11</v>
      </c>
      <c r="F8" s="6">
        <v>36</v>
      </c>
      <c r="H8" s="3" t="s">
        <v>11</v>
      </c>
      <c r="I8" s="6">
        <v>36</v>
      </c>
      <c r="K8" s="3" t="s">
        <v>11</v>
      </c>
      <c r="L8" s="6">
        <v>36</v>
      </c>
      <c r="N8" s="39" t="s">
        <v>59</v>
      </c>
      <c r="O8" s="40">
        <v>178912</v>
      </c>
      <c r="P8" s="40">
        <v>362895</v>
      </c>
      <c r="Q8" s="42">
        <v>546560</v>
      </c>
    </row>
    <row r="9" spans="2:17" ht="24.95" customHeight="1">
      <c r="B9" s="3" t="s">
        <v>12</v>
      </c>
      <c r="C9" s="6">
        <v>103</v>
      </c>
      <c r="E9" s="3" t="s">
        <v>12</v>
      </c>
      <c r="F9" s="6">
        <v>103</v>
      </c>
      <c r="H9" s="3" t="s">
        <v>12</v>
      </c>
      <c r="I9" s="6">
        <v>103</v>
      </c>
      <c r="K9" s="3" t="s">
        <v>12</v>
      </c>
      <c r="L9" s="6">
        <v>103</v>
      </c>
      <c r="N9" s="39" t="s">
        <v>190</v>
      </c>
      <c r="O9" s="45">
        <f>ROUNDDOWN(((O8)/$O$6)*100,2)</f>
        <v>17.89</v>
      </c>
      <c r="P9" s="45">
        <f>ROUNDDOWN(((P8)/$O$6)*100,2)</f>
        <v>36.28</v>
      </c>
      <c r="Q9" s="45">
        <f>ROUNDDOWN(((Q8)/$O$6)*100,2)</f>
        <v>54.65</v>
      </c>
    </row>
    <row r="10" spans="2:17" ht="24.95" customHeight="1">
      <c r="B10" s="3" t="s">
        <v>13</v>
      </c>
      <c r="C10" s="6">
        <v>75</v>
      </c>
      <c r="E10" s="3" t="s">
        <v>13</v>
      </c>
      <c r="F10" s="6">
        <v>65</v>
      </c>
      <c r="H10" s="3" t="s">
        <v>13</v>
      </c>
      <c r="I10" s="6">
        <v>55</v>
      </c>
      <c r="K10" s="3" t="s">
        <v>13</v>
      </c>
      <c r="L10" s="6">
        <v>48</v>
      </c>
    </row>
    <row r="11" spans="2:17" ht="24.95" customHeight="1">
      <c r="B11" s="3" t="s">
        <v>14</v>
      </c>
      <c r="C11" s="7">
        <v>19</v>
      </c>
      <c r="E11" s="3" t="s">
        <v>14</v>
      </c>
      <c r="F11" s="7">
        <v>29</v>
      </c>
      <c r="H11" s="3" t="s">
        <v>14</v>
      </c>
      <c r="I11" s="7">
        <v>39</v>
      </c>
      <c r="K11" s="3" t="s">
        <v>14</v>
      </c>
      <c r="L11" s="7">
        <v>46</v>
      </c>
      <c r="N11" s="12" t="s">
        <v>36</v>
      </c>
      <c r="O11" s="12" t="s">
        <v>187</v>
      </c>
    </row>
    <row r="12" spans="2:17" ht="24.95" customHeight="1">
      <c r="B12" s="3" t="s">
        <v>15</v>
      </c>
      <c r="C12" s="6" t="s">
        <v>46</v>
      </c>
      <c r="E12" s="3" t="s">
        <v>15</v>
      </c>
      <c r="F12" s="6" t="s">
        <v>46</v>
      </c>
      <c r="H12" s="3" t="s">
        <v>15</v>
      </c>
      <c r="I12" s="6" t="s">
        <v>46</v>
      </c>
      <c r="K12" s="3" t="s">
        <v>15</v>
      </c>
      <c r="L12" s="6" t="s">
        <v>46</v>
      </c>
      <c r="N12" s="43" t="s">
        <v>58</v>
      </c>
      <c r="O12" s="44">
        <v>1000000</v>
      </c>
      <c r="P12" s="43"/>
      <c r="Q12" s="43"/>
    </row>
    <row r="13" spans="2:17" ht="24.95" customHeight="1">
      <c r="B13" s="8" t="s">
        <v>45</v>
      </c>
      <c r="C13" s="9">
        <v>9</v>
      </c>
      <c r="E13" s="8" t="s">
        <v>47</v>
      </c>
      <c r="F13" s="9">
        <v>9</v>
      </c>
      <c r="H13" s="8" t="s">
        <v>47</v>
      </c>
      <c r="I13" s="9">
        <v>9</v>
      </c>
      <c r="K13" s="8" t="s">
        <v>47</v>
      </c>
      <c r="L13" s="9">
        <v>9</v>
      </c>
      <c r="N13" s="39" t="s">
        <v>74</v>
      </c>
      <c r="O13" s="41">
        <v>0.01</v>
      </c>
      <c r="P13" s="41">
        <v>0.02</v>
      </c>
      <c r="Q13" s="41">
        <v>0.03</v>
      </c>
    </row>
    <row r="14" spans="2:17" ht="24.95" customHeight="1">
      <c r="B14" s="3" t="s">
        <v>16</v>
      </c>
      <c r="C14" s="47">
        <v>1108889</v>
      </c>
      <c r="E14" s="3" t="s">
        <v>16</v>
      </c>
      <c r="F14" s="47">
        <v>1925289</v>
      </c>
      <c r="H14" s="3" t="s">
        <v>16</v>
      </c>
      <c r="I14" s="47">
        <v>2441383</v>
      </c>
      <c r="K14" s="3" t="s">
        <v>16</v>
      </c>
      <c r="L14" s="47">
        <v>2841654</v>
      </c>
      <c r="N14" s="39" t="s">
        <v>59</v>
      </c>
      <c r="O14" s="40">
        <v>351176</v>
      </c>
      <c r="P14" s="40">
        <v>709885</v>
      </c>
      <c r="Q14" s="42">
        <v>1068808</v>
      </c>
    </row>
    <row r="15" spans="2:17" ht="24.95" customHeight="1">
      <c r="B15" s="3" t="s">
        <v>17</v>
      </c>
      <c r="C15" s="48">
        <v>562329</v>
      </c>
      <c r="E15" s="3" t="s">
        <v>17</v>
      </c>
      <c r="F15" s="48">
        <v>856481</v>
      </c>
      <c r="H15" s="3" t="s">
        <v>17</v>
      </c>
      <c r="I15" s="48">
        <v>1153781</v>
      </c>
      <c r="K15" s="3" t="s">
        <v>17</v>
      </c>
      <c r="L15" s="48">
        <v>1360943</v>
      </c>
      <c r="N15" s="39" t="s">
        <v>190</v>
      </c>
      <c r="O15" s="45">
        <f>ROUNDDOWN(((O14)/$O$6)*100,2)</f>
        <v>35.11</v>
      </c>
      <c r="P15" s="45">
        <f>ROUNDDOWN(((P14)/$O$6)*100,2)</f>
        <v>70.98</v>
      </c>
      <c r="Q15" s="45">
        <f>ROUNDDOWN(((Q14)/$O$6)*100,2)</f>
        <v>106.88</v>
      </c>
    </row>
    <row r="16" spans="2:17" ht="24.95" customHeight="1">
      <c r="B16" s="3" t="s">
        <v>18</v>
      </c>
      <c r="C16" s="47">
        <v>546560</v>
      </c>
      <c r="E16" s="3" t="s">
        <v>18</v>
      </c>
      <c r="F16" s="47">
        <v>1068808</v>
      </c>
      <c r="H16" s="3" t="s">
        <v>18</v>
      </c>
      <c r="I16" s="47">
        <v>1287602</v>
      </c>
      <c r="K16" s="3" t="s">
        <v>18</v>
      </c>
      <c r="L16" s="47">
        <v>1480711</v>
      </c>
    </row>
    <row r="17" spans="2:17" ht="24.95" customHeight="1">
      <c r="B17" s="3" t="s">
        <v>1</v>
      </c>
      <c r="C17" s="52">
        <v>16550.581999999999</v>
      </c>
      <c r="E17" s="3" t="s">
        <v>1</v>
      </c>
      <c r="F17" s="52">
        <v>28735.655999999999</v>
      </c>
      <c r="H17" s="3" t="s">
        <v>1</v>
      </c>
      <c r="I17" s="10">
        <v>36438.552000000003</v>
      </c>
      <c r="K17" s="3" t="s">
        <v>1</v>
      </c>
      <c r="L17" s="10">
        <v>42412.745999999999</v>
      </c>
      <c r="N17" s="12" t="s">
        <v>37</v>
      </c>
      <c r="O17" s="12" t="s">
        <v>187</v>
      </c>
    </row>
    <row r="18" spans="2:17" ht="24.95" customHeight="1">
      <c r="B18" s="3" t="s">
        <v>2</v>
      </c>
      <c r="C18" s="52">
        <v>29596.262999999999</v>
      </c>
      <c r="E18" s="3" t="s">
        <v>2</v>
      </c>
      <c r="F18" s="52">
        <v>29533.827000000001</v>
      </c>
      <c r="H18" s="3" t="s">
        <v>2</v>
      </c>
      <c r="I18" s="10">
        <v>29584.128000000001</v>
      </c>
      <c r="K18" s="3" t="s">
        <v>2</v>
      </c>
      <c r="L18" s="10">
        <v>29585.717000000001</v>
      </c>
      <c r="N18" s="43" t="s">
        <v>58</v>
      </c>
      <c r="O18" s="44">
        <v>1000000</v>
      </c>
      <c r="P18" s="43"/>
      <c r="Q18" s="43"/>
    </row>
    <row r="19" spans="2:17" ht="24.95" customHeight="1">
      <c r="B19" s="3" t="s">
        <v>19</v>
      </c>
      <c r="C19" s="6">
        <v>9</v>
      </c>
      <c r="E19" s="3" t="s">
        <v>19</v>
      </c>
      <c r="F19" s="6">
        <v>7</v>
      </c>
      <c r="H19" s="3" t="s">
        <v>19</v>
      </c>
      <c r="I19" s="6">
        <v>6</v>
      </c>
      <c r="K19" s="3" t="s">
        <v>19</v>
      </c>
      <c r="L19" s="6">
        <v>5</v>
      </c>
      <c r="N19" s="39" t="s">
        <v>74</v>
      </c>
      <c r="O19" s="41">
        <v>0.01</v>
      </c>
      <c r="P19" s="41">
        <v>0.02</v>
      </c>
      <c r="Q19" s="41">
        <v>0.03</v>
      </c>
    </row>
    <row r="20" spans="2:17" ht="24.95" customHeight="1">
      <c r="B20" s="3" t="s">
        <v>20</v>
      </c>
      <c r="C20" s="6">
        <v>2</v>
      </c>
      <c r="E20" s="3" t="s">
        <v>20</v>
      </c>
      <c r="F20" s="6">
        <v>3</v>
      </c>
      <c r="H20" s="3" t="s">
        <v>20</v>
      </c>
      <c r="I20" s="6">
        <v>5</v>
      </c>
      <c r="K20" s="3" t="s">
        <v>20</v>
      </c>
      <c r="L20" s="6">
        <v>5</v>
      </c>
      <c r="N20" s="39" t="s">
        <v>59</v>
      </c>
      <c r="O20" s="40">
        <v>420554</v>
      </c>
      <c r="P20" s="40">
        <v>853515</v>
      </c>
      <c r="Q20" s="42">
        <v>1287602</v>
      </c>
    </row>
    <row r="21" spans="2:17" ht="24.95" customHeight="1">
      <c r="B21" s="3" t="s">
        <v>21</v>
      </c>
      <c r="C21" s="11">
        <v>126.5</v>
      </c>
      <c r="E21" s="3" t="s">
        <v>21</v>
      </c>
      <c r="F21" s="11">
        <v>172.3</v>
      </c>
      <c r="H21" s="3" t="s">
        <v>21</v>
      </c>
      <c r="I21" s="11">
        <v>258.39999999999998</v>
      </c>
      <c r="K21" s="3" t="s">
        <v>21</v>
      </c>
      <c r="L21" s="11">
        <v>344.6</v>
      </c>
      <c r="N21" s="39" t="s">
        <v>190</v>
      </c>
      <c r="O21" s="45">
        <f>ROUNDDOWN(((O20)/$O$6)*100,2)</f>
        <v>42.05</v>
      </c>
      <c r="P21" s="45">
        <f>ROUNDDOWN(((P20)/$O$6)*100,2)</f>
        <v>85.35</v>
      </c>
      <c r="Q21" s="45">
        <f>ROUNDDOWN(((Q20)/$O$6)*100,2)</f>
        <v>128.76</v>
      </c>
    </row>
    <row r="22" spans="2:17" ht="24.95" customHeight="1" thickBot="1">
      <c r="B22" s="4" t="s">
        <v>0</v>
      </c>
      <c r="C22" s="23">
        <v>0.72</v>
      </c>
      <c r="E22" s="4" t="s">
        <v>0</v>
      </c>
      <c r="F22" s="23">
        <v>0.63</v>
      </c>
      <c r="H22" s="4" t="s">
        <v>0</v>
      </c>
      <c r="I22" s="23">
        <v>0.53</v>
      </c>
      <c r="K22" s="4" t="s">
        <v>0</v>
      </c>
      <c r="L22" s="23">
        <v>0.46</v>
      </c>
    </row>
    <row r="23" spans="2:17" ht="24.95" customHeight="1">
      <c r="N23" s="12"/>
    </row>
    <row r="24" spans="2:17" ht="24.95" customHeight="1">
      <c r="N24" s="12" t="s">
        <v>38</v>
      </c>
      <c r="O24" s="12" t="s">
        <v>187</v>
      </c>
    </row>
    <row r="25" spans="2:17" ht="24.95" customHeight="1">
      <c r="N25" s="43" t="s">
        <v>58</v>
      </c>
      <c r="O25" s="44">
        <v>1000000</v>
      </c>
      <c r="P25" s="43"/>
      <c r="Q25" s="43"/>
    </row>
    <row r="26" spans="2:17" ht="24.95" customHeight="1">
      <c r="N26" s="39" t="s">
        <v>74</v>
      </c>
      <c r="O26" s="41">
        <v>0.01</v>
      </c>
      <c r="P26" s="41">
        <v>0.02</v>
      </c>
      <c r="Q26" s="41">
        <v>0.03</v>
      </c>
    </row>
    <row r="27" spans="2:17" ht="24.95" customHeight="1">
      <c r="N27" s="39" t="s">
        <v>59</v>
      </c>
      <c r="O27" s="40">
        <v>482098</v>
      </c>
      <c r="P27" s="40">
        <v>982458</v>
      </c>
      <c r="Q27" s="42">
        <v>1480711</v>
      </c>
    </row>
    <row r="28" spans="2:17" ht="24.95" customHeight="1">
      <c r="N28" s="39" t="s">
        <v>190</v>
      </c>
      <c r="O28" s="45">
        <f>ROUNDDOWN(((O27)/$O$6)*100,2)</f>
        <v>48.2</v>
      </c>
      <c r="P28" s="45">
        <f>ROUNDDOWN(((P27)/$O$6)*100,2)</f>
        <v>98.24</v>
      </c>
      <c r="Q28" s="45">
        <f>ROUNDDOWN(((Q27)/$O$6)*100,2)</f>
        <v>148.07</v>
      </c>
    </row>
  </sheetData>
  <mergeCells count="4">
    <mergeCell ref="B5:C5"/>
    <mergeCell ref="E5:F5"/>
    <mergeCell ref="H5:I5"/>
    <mergeCell ref="K5:L5"/>
  </mergeCells>
  <phoneticPr fontId="4"/>
  <pageMargins left="0.75" right="0.75" top="1" bottom="1"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検証データ </vt:lpstr>
      <vt:lpstr>画像</vt:lpstr>
      <vt:lpstr>気づき</vt:lpstr>
      <vt:lpstr>検証データ 0.5</vt:lpstr>
      <vt:lpstr>検証データ 1.0</vt:lpstr>
      <vt:lpstr>検証データ 1.5 </vt:lpstr>
      <vt:lpstr>検証データ 2.0 </vt:lpstr>
      <vt:lpstr>まとめ</vt:lpstr>
      <vt:lpstr>'検証データ '!Print_Area</vt:lpstr>
      <vt:lpstr>'検証データ 0.5'!Print_Area</vt:lpstr>
      <vt:lpstr>'検証データ 1.0'!Print_Area</vt:lpstr>
      <vt:lpstr>'検証データ 1.5 '!Print_Area</vt:lpstr>
      <vt:lpstr>'検証データ 2.0 '!Print_Area</vt:lpstr>
    </vt:vector>
  </TitlesOfParts>
  <Manager/>
  <Company/>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YUUYA YAMAMURA</dc:creator>
  <cp:keywords/>
  <dc:description/>
  <cp:lastModifiedBy>Lenovo</cp:lastModifiedBy>
  <cp:revision/>
  <cp:lastPrinted>2015-08-17T01:54:59Z</cp:lastPrinted>
  <dcterms:created xsi:type="dcterms:W3CDTF">2013-10-09T23:04:08Z</dcterms:created>
  <dcterms:modified xsi:type="dcterms:W3CDTF">2015-08-17T04:20:23Z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