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2600" windowHeight="7725" activeTab="1"/>
  </bookViews>
  <sheets>
    <sheet name="画像" sheetId="22" r:id="rId1"/>
    <sheet name="気づき" sheetId="9" r:id="rId2"/>
    <sheet name="検証（USDJPY)4H足" sheetId="24" r:id="rId3"/>
    <sheet name="検証終了通貨" sheetId="10" r:id="rId4"/>
    <sheet name="テンプレ" sheetId="17" r:id="rId5"/>
    <sheet name="テンプレ (2)" sheetId="25" r:id="rId6"/>
  </sheets>
  <calcPr calcId="145621"/>
</workbook>
</file>

<file path=xl/calcChain.xml><?xml version="1.0" encoding="utf-8"?>
<calcChain xmlns="http://schemas.openxmlformats.org/spreadsheetml/2006/main">
  <c r="T87" i="24" l="1"/>
  <c r="N87" i="24"/>
  <c r="G116" i="24" l="1"/>
  <c r="G115" i="24"/>
  <c r="G114" i="24"/>
  <c r="G113" i="24"/>
  <c r="G112" i="24"/>
  <c r="G111" i="24"/>
  <c r="T108" i="25" l="1"/>
  <c r="R108" i="25"/>
  <c r="M108" i="25"/>
  <c r="K108" i="25"/>
  <c r="T107" i="25"/>
  <c r="R107" i="25"/>
  <c r="C108" i="25" s="1"/>
  <c r="P2" i="25" s="1"/>
  <c r="M107" i="25"/>
  <c r="K107" i="25"/>
  <c r="T106" i="25"/>
  <c r="R106" i="25"/>
  <c r="C107" i="25" s="1"/>
  <c r="M106" i="25"/>
  <c r="K106" i="25"/>
  <c r="C106" i="25"/>
  <c r="T105" i="25"/>
  <c r="R105" i="25"/>
  <c r="M105" i="25"/>
  <c r="K105" i="25"/>
  <c r="C105" i="25"/>
  <c r="T104" i="25"/>
  <c r="R104" i="25"/>
  <c r="M104" i="25"/>
  <c r="K104" i="25"/>
  <c r="T103" i="25"/>
  <c r="R103" i="25"/>
  <c r="C104" i="25" s="1"/>
  <c r="M103" i="25"/>
  <c r="K103" i="25"/>
  <c r="T102" i="25"/>
  <c r="R102" i="25"/>
  <c r="C103" i="25" s="1"/>
  <c r="M102" i="25"/>
  <c r="K102" i="25"/>
  <c r="C102" i="25"/>
  <c r="T101" i="25"/>
  <c r="R101" i="25"/>
  <c r="M101" i="25"/>
  <c r="K101" i="25"/>
  <c r="C101" i="25"/>
  <c r="T100" i="25"/>
  <c r="R100" i="25"/>
  <c r="M100" i="25"/>
  <c r="K100" i="25"/>
  <c r="T99" i="25"/>
  <c r="R99" i="25"/>
  <c r="C100" i="25" s="1"/>
  <c r="M99" i="25"/>
  <c r="K99" i="25"/>
  <c r="T98" i="25"/>
  <c r="R98" i="25"/>
  <c r="C99" i="25" s="1"/>
  <c r="M98" i="25"/>
  <c r="K98" i="25"/>
  <c r="C98" i="25"/>
  <c r="T97" i="25"/>
  <c r="R97" i="25"/>
  <c r="M97" i="25"/>
  <c r="K97" i="25"/>
  <c r="C97" i="25"/>
  <c r="T96" i="25"/>
  <c r="R96" i="25"/>
  <c r="M96" i="25"/>
  <c r="K96" i="25"/>
  <c r="T95" i="25"/>
  <c r="R95" i="25"/>
  <c r="C96" i="25" s="1"/>
  <c r="M95" i="25"/>
  <c r="K95" i="25"/>
  <c r="T94" i="25"/>
  <c r="R94" i="25"/>
  <c r="C95" i="25" s="1"/>
  <c r="M94" i="25"/>
  <c r="K94" i="25"/>
  <c r="C94" i="25"/>
  <c r="T93" i="25"/>
  <c r="R93" i="25"/>
  <c r="M93" i="25"/>
  <c r="K93" i="25"/>
  <c r="C93" i="25"/>
  <c r="T92" i="25"/>
  <c r="R92" i="25"/>
  <c r="M92" i="25"/>
  <c r="K92" i="25"/>
  <c r="T91" i="25"/>
  <c r="R91" i="25"/>
  <c r="C92" i="25" s="1"/>
  <c r="M91" i="25"/>
  <c r="K91" i="25"/>
  <c r="T90" i="25"/>
  <c r="R90" i="25"/>
  <c r="C91" i="25" s="1"/>
  <c r="M90" i="25"/>
  <c r="K90" i="25"/>
  <c r="C90" i="25"/>
  <c r="T89" i="25"/>
  <c r="R89" i="25"/>
  <c r="M89" i="25"/>
  <c r="K89" i="25"/>
  <c r="C89" i="25"/>
  <c r="T88" i="25"/>
  <c r="R88" i="25"/>
  <c r="M88" i="25"/>
  <c r="K88" i="25"/>
  <c r="T87" i="25"/>
  <c r="R87" i="25"/>
  <c r="C88" i="25" s="1"/>
  <c r="M87" i="25"/>
  <c r="K87" i="25"/>
  <c r="T86" i="25"/>
  <c r="R86" i="25"/>
  <c r="C87" i="25" s="1"/>
  <c r="M86" i="25"/>
  <c r="K86" i="25"/>
  <c r="C86" i="25"/>
  <c r="T85" i="25"/>
  <c r="R85" i="25"/>
  <c r="M85" i="25"/>
  <c r="K85" i="25"/>
  <c r="C85" i="25"/>
  <c r="T84" i="25"/>
  <c r="R84" i="25"/>
  <c r="M84" i="25"/>
  <c r="K84" i="25"/>
  <c r="T83" i="25"/>
  <c r="R83" i="25"/>
  <c r="C84" i="25" s="1"/>
  <c r="M83" i="25"/>
  <c r="K83" i="25"/>
  <c r="T82" i="25"/>
  <c r="R82" i="25"/>
  <c r="C83" i="25" s="1"/>
  <c r="M82" i="25"/>
  <c r="K82" i="25"/>
  <c r="C82" i="25"/>
  <c r="T81" i="25"/>
  <c r="R81" i="25"/>
  <c r="M81" i="25"/>
  <c r="K81" i="25"/>
  <c r="C81" i="25"/>
  <c r="T80" i="25"/>
  <c r="R80" i="25"/>
  <c r="M80" i="25"/>
  <c r="K80" i="25"/>
  <c r="T79" i="25"/>
  <c r="R79" i="25"/>
  <c r="C80" i="25" s="1"/>
  <c r="M79" i="25"/>
  <c r="K79" i="25"/>
  <c r="T78" i="25"/>
  <c r="R78" i="25"/>
  <c r="C79" i="25" s="1"/>
  <c r="M78" i="25"/>
  <c r="K78" i="25"/>
  <c r="C78" i="25"/>
  <c r="T77" i="25"/>
  <c r="R77" i="25"/>
  <c r="M77" i="25"/>
  <c r="K77" i="25"/>
  <c r="C77" i="25"/>
  <c r="T76" i="25"/>
  <c r="R76" i="25"/>
  <c r="M76" i="25"/>
  <c r="K76" i="25"/>
  <c r="T75" i="25"/>
  <c r="R75" i="25"/>
  <c r="C76" i="25" s="1"/>
  <c r="M75" i="25"/>
  <c r="K75" i="25"/>
  <c r="T74" i="25"/>
  <c r="R74" i="25"/>
  <c r="C75" i="25" s="1"/>
  <c r="M74" i="25"/>
  <c r="K74" i="25"/>
  <c r="C74" i="25"/>
  <c r="T73" i="25"/>
  <c r="R73" i="25"/>
  <c r="M73" i="25"/>
  <c r="K73" i="25"/>
  <c r="C73" i="25"/>
  <c r="T72" i="25"/>
  <c r="R72" i="25"/>
  <c r="M72" i="25"/>
  <c r="K72" i="25"/>
  <c r="T71" i="25"/>
  <c r="R71" i="25"/>
  <c r="C72" i="25" s="1"/>
  <c r="M71" i="25"/>
  <c r="K71" i="25"/>
  <c r="T70" i="25"/>
  <c r="R70" i="25"/>
  <c r="C71" i="25" s="1"/>
  <c r="M70" i="25"/>
  <c r="K70" i="25"/>
  <c r="C70" i="25"/>
  <c r="T69" i="25"/>
  <c r="R69" i="25"/>
  <c r="M69" i="25"/>
  <c r="K69" i="25"/>
  <c r="C69" i="25"/>
  <c r="T68" i="25"/>
  <c r="R68" i="25"/>
  <c r="M68" i="25"/>
  <c r="K68" i="25"/>
  <c r="T67" i="25"/>
  <c r="R67" i="25"/>
  <c r="C68" i="25" s="1"/>
  <c r="M67" i="25"/>
  <c r="K67" i="25"/>
  <c r="T66" i="25"/>
  <c r="R66" i="25"/>
  <c r="C67" i="25" s="1"/>
  <c r="M66" i="25"/>
  <c r="K66" i="25"/>
  <c r="C66" i="25"/>
  <c r="T65" i="25"/>
  <c r="R65" i="25"/>
  <c r="M65" i="25"/>
  <c r="K65" i="25"/>
  <c r="C65" i="25"/>
  <c r="T64" i="25"/>
  <c r="R64" i="25"/>
  <c r="M64" i="25"/>
  <c r="K64" i="25"/>
  <c r="T63" i="25"/>
  <c r="R63" i="25"/>
  <c r="C64" i="25" s="1"/>
  <c r="M63" i="25"/>
  <c r="K63" i="25"/>
  <c r="T62" i="25"/>
  <c r="R62" i="25"/>
  <c r="C63" i="25" s="1"/>
  <c r="M62" i="25"/>
  <c r="K62" i="25"/>
  <c r="C62" i="25"/>
  <c r="T61" i="25"/>
  <c r="R61" i="25"/>
  <c r="M61" i="25"/>
  <c r="K61" i="25"/>
  <c r="C61" i="25"/>
  <c r="T60" i="25"/>
  <c r="R60" i="25"/>
  <c r="M60" i="25"/>
  <c r="K60" i="25"/>
  <c r="T59" i="25"/>
  <c r="R59" i="25"/>
  <c r="C60" i="25" s="1"/>
  <c r="M59" i="25"/>
  <c r="K59" i="25"/>
  <c r="T58" i="25"/>
  <c r="R58" i="25"/>
  <c r="C59" i="25" s="1"/>
  <c r="M58" i="25"/>
  <c r="K58" i="25"/>
  <c r="C58" i="25"/>
  <c r="T57" i="25"/>
  <c r="R57" i="25"/>
  <c r="M57" i="25"/>
  <c r="K57" i="25"/>
  <c r="C57" i="25"/>
  <c r="T56" i="25"/>
  <c r="R56" i="25"/>
  <c r="M56" i="25"/>
  <c r="K56" i="25"/>
  <c r="C56" i="25"/>
  <c r="R55" i="25"/>
  <c r="M55" i="25"/>
  <c r="K55" i="25"/>
  <c r="R54" i="25"/>
  <c r="C55" i="25" s="1"/>
  <c r="M54" i="25"/>
  <c r="K54" i="25"/>
  <c r="C54" i="25"/>
  <c r="R53" i="25"/>
  <c r="M53" i="25"/>
  <c r="K53" i="25"/>
  <c r="R52" i="25"/>
  <c r="C53" i="25" s="1"/>
  <c r="M52" i="25"/>
  <c r="K52" i="25"/>
  <c r="T51" i="25"/>
  <c r="R51" i="25"/>
  <c r="C52" i="25" s="1"/>
  <c r="M51" i="25"/>
  <c r="K51" i="25"/>
  <c r="T50" i="25"/>
  <c r="R50" i="25"/>
  <c r="C51" i="25" s="1"/>
  <c r="M50" i="25"/>
  <c r="K50" i="25"/>
  <c r="C50" i="25"/>
  <c r="T49" i="25"/>
  <c r="R49" i="25"/>
  <c r="M49" i="25"/>
  <c r="K49" i="25"/>
  <c r="C49" i="25"/>
  <c r="T48" i="25"/>
  <c r="R48" i="25"/>
  <c r="M48" i="25"/>
  <c r="K48" i="25"/>
  <c r="T47" i="25"/>
  <c r="R47" i="25"/>
  <c r="C48" i="25" s="1"/>
  <c r="M47" i="25"/>
  <c r="K47" i="25"/>
  <c r="T46" i="25"/>
  <c r="R46" i="25"/>
  <c r="C47" i="25" s="1"/>
  <c r="M46" i="25"/>
  <c r="K46" i="25"/>
  <c r="C46" i="25"/>
  <c r="T45" i="25"/>
  <c r="R45" i="25"/>
  <c r="M45" i="25"/>
  <c r="K45" i="25"/>
  <c r="C45" i="25"/>
  <c r="T44" i="25"/>
  <c r="R44" i="25"/>
  <c r="M44" i="25"/>
  <c r="K44" i="25"/>
  <c r="T43" i="25"/>
  <c r="R43" i="25"/>
  <c r="C44" i="25" s="1"/>
  <c r="M43" i="25"/>
  <c r="K43" i="25"/>
  <c r="T42" i="25"/>
  <c r="R42" i="25"/>
  <c r="C43" i="25" s="1"/>
  <c r="M42" i="25"/>
  <c r="K42" i="25"/>
  <c r="C42" i="25"/>
  <c r="T41" i="25"/>
  <c r="R41" i="25"/>
  <c r="M41" i="25"/>
  <c r="K41" i="25"/>
  <c r="C41" i="25"/>
  <c r="T40" i="25"/>
  <c r="R40" i="25"/>
  <c r="M40" i="25"/>
  <c r="K40" i="25"/>
  <c r="T39" i="25"/>
  <c r="R39" i="25"/>
  <c r="C40" i="25" s="1"/>
  <c r="M39" i="25"/>
  <c r="K39" i="25"/>
  <c r="T38" i="25"/>
  <c r="R38" i="25"/>
  <c r="C39" i="25" s="1"/>
  <c r="M38" i="25"/>
  <c r="K38" i="25"/>
  <c r="C38" i="25"/>
  <c r="T37" i="25"/>
  <c r="R37" i="25"/>
  <c r="M37" i="25"/>
  <c r="K37" i="25"/>
  <c r="C37" i="25"/>
  <c r="T36" i="25"/>
  <c r="R36" i="25"/>
  <c r="M36" i="25"/>
  <c r="K36" i="25"/>
  <c r="T35" i="25"/>
  <c r="R35" i="25"/>
  <c r="C36" i="25" s="1"/>
  <c r="M35" i="25"/>
  <c r="K35" i="25"/>
  <c r="T34" i="25"/>
  <c r="R34" i="25"/>
  <c r="C35" i="25" s="1"/>
  <c r="M34" i="25"/>
  <c r="K34" i="25"/>
  <c r="C34" i="25"/>
  <c r="T33" i="25"/>
  <c r="R33" i="25"/>
  <c r="M33" i="25"/>
  <c r="K33" i="25"/>
  <c r="C33" i="25"/>
  <c r="T32" i="25"/>
  <c r="R32" i="25"/>
  <c r="M32" i="25"/>
  <c r="K32" i="25"/>
  <c r="T31" i="25"/>
  <c r="R31" i="25"/>
  <c r="C32" i="25" s="1"/>
  <c r="M31" i="25"/>
  <c r="K31" i="25"/>
  <c r="T30" i="25"/>
  <c r="R30" i="25"/>
  <c r="C31" i="25" s="1"/>
  <c r="M30" i="25"/>
  <c r="K30" i="25"/>
  <c r="C30" i="25"/>
  <c r="T29" i="25"/>
  <c r="R29" i="25"/>
  <c r="M29" i="25"/>
  <c r="K29" i="25"/>
  <c r="C29" i="25"/>
  <c r="T28" i="25"/>
  <c r="R28" i="25"/>
  <c r="M28" i="25"/>
  <c r="K28" i="25"/>
  <c r="T27" i="25"/>
  <c r="R27" i="25"/>
  <c r="C28" i="25" s="1"/>
  <c r="M27" i="25"/>
  <c r="K27" i="25"/>
  <c r="T26" i="25"/>
  <c r="R26" i="25"/>
  <c r="C27" i="25" s="1"/>
  <c r="M26" i="25"/>
  <c r="K26" i="25"/>
  <c r="C26" i="25"/>
  <c r="T25" i="25"/>
  <c r="R25" i="25"/>
  <c r="M25" i="25"/>
  <c r="K25" i="25"/>
  <c r="C25" i="25"/>
  <c r="T24" i="25"/>
  <c r="R24" i="25"/>
  <c r="M24" i="25"/>
  <c r="K24" i="25"/>
  <c r="T23" i="25"/>
  <c r="R23" i="25"/>
  <c r="C24" i="25" s="1"/>
  <c r="M23" i="25"/>
  <c r="K23" i="25"/>
  <c r="T22" i="25"/>
  <c r="R22" i="25"/>
  <c r="C23" i="25" s="1"/>
  <c r="M22" i="25"/>
  <c r="K22" i="25"/>
  <c r="C22" i="25"/>
  <c r="T21" i="25"/>
  <c r="R21" i="25"/>
  <c r="M21" i="25"/>
  <c r="K21" i="25"/>
  <c r="C21" i="25"/>
  <c r="T20" i="25"/>
  <c r="R20" i="25"/>
  <c r="M20" i="25"/>
  <c r="K20" i="25"/>
  <c r="T19" i="25"/>
  <c r="R19" i="25"/>
  <c r="C20" i="25" s="1"/>
  <c r="M19" i="25"/>
  <c r="K19" i="25"/>
  <c r="T18" i="25"/>
  <c r="R18" i="25"/>
  <c r="C19" i="25" s="1"/>
  <c r="M18" i="25"/>
  <c r="K18" i="25"/>
  <c r="C18" i="25"/>
  <c r="T17" i="25"/>
  <c r="R17" i="25"/>
  <c r="M17" i="25"/>
  <c r="K17" i="25"/>
  <c r="C17" i="25"/>
  <c r="T16" i="25"/>
  <c r="R16" i="25"/>
  <c r="M16" i="25"/>
  <c r="K16" i="25"/>
  <c r="T15" i="25"/>
  <c r="R15" i="25"/>
  <c r="C16" i="25" s="1"/>
  <c r="M15" i="25"/>
  <c r="K15" i="25"/>
  <c r="T14" i="25"/>
  <c r="R14" i="25"/>
  <c r="C15" i="25" s="1"/>
  <c r="M14" i="25"/>
  <c r="K14" i="25"/>
  <c r="C14" i="25"/>
  <c r="T13" i="25"/>
  <c r="R13" i="25"/>
  <c r="M13" i="25"/>
  <c r="K13" i="25"/>
  <c r="C13" i="25"/>
  <c r="T12" i="25"/>
  <c r="R12" i="25"/>
  <c r="M12" i="25"/>
  <c r="K12" i="25"/>
  <c r="T11" i="25"/>
  <c r="R11" i="25"/>
  <c r="C12" i="25" s="1"/>
  <c r="M11" i="25"/>
  <c r="K11" i="25"/>
  <c r="T10" i="25"/>
  <c r="R10" i="25"/>
  <c r="C11" i="25" s="1"/>
  <c r="M10" i="25"/>
  <c r="K10" i="25"/>
  <c r="K9" i="25"/>
  <c r="M9" i="25" s="1"/>
  <c r="R9" i="25" s="1"/>
  <c r="L2" i="25"/>
  <c r="C9" i="24"/>
  <c r="L9" i="24" s="1"/>
  <c r="N9" i="24" s="1"/>
  <c r="T9" i="24" s="1"/>
  <c r="V9" i="24" s="1"/>
  <c r="Q4" i="17"/>
  <c r="G134" i="17"/>
  <c r="G133" i="17"/>
  <c r="G132" i="17"/>
  <c r="G131" i="17"/>
  <c r="G130" i="17"/>
  <c r="G129" i="17"/>
  <c r="G128" i="17"/>
  <c r="G127" i="17"/>
  <c r="G126" i="17"/>
  <c r="G125" i="17"/>
  <c r="G124" i="17"/>
  <c r="G123" i="17"/>
  <c r="G122" i="17"/>
  <c r="G121" i="17"/>
  <c r="G120" i="17"/>
  <c r="G119" i="17"/>
  <c r="G118" i="17"/>
  <c r="G117" i="17"/>
  <c r="G116" i="17"/>
  <c r="G115" i="17"/>
  <c r="G114" i="17"/>
  <c r="G113" i="17"/>
  <c r="G112" i="17"/>
  <c r="G111" i="17"/>
  <c r="U108" i="17"/>
  <c r="S108" i="17"/>
  <c r="U107" i="17"/>
  <c r="S107" i="17"/>
  <c r="C108" i="17" s="1"/>
  <c r="U106" i="17"/>
  <c r="S106" i="17"/>
  <c r="U105" i="17"/>
  <c r="S105" i="17"/>
  <c r="U104" i="17"/>
  <c r="S104" i="17"/>
  <c r="C105" i="17" s="1"/>
  <c r="U103" i="17"/>
  <c r="S103" i="17"/>
  <c r="U102" i="17"/>
  <c r="S102" i="17"/>
  <c r="U101" i="17"/>
  <c r="S101" i="17"/>
  <c r="U100" i="17"/>
  <c r="S100" i="17"/>
  <c r="U99" i="17"/>
  <c r="S99" i="17"/>
  <c r="C100" i="17" s="1"/>
  <c r="U98" i="17"/>
  <c r="S98" i="17"/>
  <c r="U97" i="17"/>
  <c r="S97" i="17"/>
  <c r="U96" i="17"/>
  <c r="S96" i="17"/>
  <c r="C97" i="17" s="1"/>
  <c r="U95" i="17"/>
  <c r="S95" i="17"/>
  <c r="U94" i="17"/>
  <c r="S94" i="17"/>
  <c r="U93" i="17"/>
  <c r="S93" i="17"/>
  <c r="U92" i="17"/>
  <c r="S92" i="17"/>
  <c r="U91" i="17"/>
  <c r="S91" i="17"/>
  <c r="C92" i="17" s="1"/>
  <c r="U90" i="17"/>
  <c r="S90" i="17"/>
  <c r="U89" i="17"/>
  <c r="S89" i="17"/>
  <c r="U88" i="17"/>
  <c r="S88" i="17"/>
  <c r="C89" i="17" s="1"/>
  <c r="U87" i="17"/>
  <c r="S87" i="17"/>
  <c r="U86" i="17"/>
  <c r="S86" i="17"/>
  <c r="U85" i="17"/>
  <c r="S85" i="17"/>
  <c r="U84" i="17"/>
  <c r="S84" i="17"/>
  <c r="U83" i="17"/>
  <c r="S83" i="17"/>
  <c r="C84" i="17" s="1"/>
  <c r="U82" i="17"/>
  <c r="S82" i="17"/>
  <c r="U81" i="17"/>
  <c r="S81" i="17"/>
  <c r="U80" i="17"/>
  <c r="S80" i="17"/>
  <c r="C81" i="17" s="1"/>
  <c r="U79" i="17"/>
  <c r="S79" i="17"/>
  <c r="U78" i="17"/>
  <c r="S78" i="17"/>
  <c r="U77" i="17"/>
  <c r="S77" i="17"/>
  <c r="U76" i="17"/>
  <c r="S76" i="17"/>
  <c r="U75" i="17"/>
  <c r="S75" i="17"/>
  <c r="C76" i="17" s="1"/>
  <c r="U74" i="17"/>
  <c r="S74" i="17"/>
  <c r="U73" i="17"/>
  <c r="S73" i="17"/>
  <c r="U72" i="17"/>
  <c r="S72" i="17"/>
  <c r="C73" i="17" s="1"/>
  <c r="U71" i="17"/>
  <c r="S71" i="17"/>
  <c r="U70" i="17"/>
  <c r="S70" i="17"/>
  <c r="U69" i="17"/>
  <c r="S69" i="17"/>
  <c r="U68" i="17"/>
  <c r="S68" i="17"/>
  <c r="U67" i="17"/>
  <c r="S67" i="17"/>
  <c r="C68" i="17" s="1"/>
  <c r="U66" i="17"/>
  <c r="S66" i="17"/>
  <c r="U65" i="17"/>
  <c r="S65" i="17"/>
  <c r="U64" i="17"/>
  <c r="S64" i="17"/>
  <c r="C65" i="17" s="1"/>
  <c r="U63" i="17"/>
  <c r="S63" i="17"/>
  <c r="U62" i="17"/>
  <c r="S62" i="17"/>
  <c r="U61" i="17"/>
  <c r="S61" i="17"/>
  <c r="U60" i="17"/>
  <c r="S60" i="17"/>
  <c r="U59" i="17"/>
  <c r="S59" i="17"/>
  <c r="C60" i="17" s="1"/>
  <c r="U58" i="17"/>
  <c r="S58" i="17"/>
  <c r="U57" i="17"/>
  <c r="S57" i="17"/>
  <c r="U56" i="17"/>
  <c r="S56" i="17"/>
  <c r="C57" i="17" s="1"/>
  <c r="U55" i="17"/>
  <c r="S55" i="17"/>
  <c r="U54" i="17"/>
  <c r="S54" i="17"/>
  <c r="U53" i="17"/>
  <c r="S53" i="17"/>
  <c r="U52" i="17"/>
  <c r="S52" i="17"/>
  <c r="U51" i="17"/>
  <c r="S51" i="17"/>
  <c r="C52" i="17" s="1"/>
  <c r="U50" i="17"/>
  <c r="S50" i="17"/>
  <c r="U49" i="17"/>
  <c r="S49" i="17"/>
  <c r="U48" i="17"/>
  <c r="S48" i="17"/>
  <c r="C49" i="17" s="1"/>
  <c r="U47" i="17"/>
  <c r="S47" i="17"/>
  <c r="U46" i="17"/>
  <c r="S46" i="17"/>
  <c r="U45" i="17"/>
  <c r="S45" i="17"/>
  <c r="U44" i="17"/>
  <c r="S44" i="17"/>
  <c r="U43" i="17"/>
  <c r="S43" i="17"/>
  <c r="C44" i="17" s="1"/>
  <c r="U42" i="17"/>
  <c r="S42" i="17"/>
  <c r="U41" i="17"/>
  <c r="S41" i="17"/>
  <c r="U40" i="17"/>
  <c r="S40" i="17"/>
  <c r="C41" i="17" s="1"/>
  <c r="U39" i="17"/>
  <c r="S39" i="17"/>
  <c r="U38" i="17"/>
  <c r="S38" i="17"/>
  <c r="U37" i="17"/>
  <c r="S37" i="17"/>
  <c r="U36" i="17"/>
  <c r="S36" i="17"/>
  <c r="U35" i="17"/>
  <c r="S35" i="17"/>
  <c r="C36" i="17" s="1"/>
  <c r="U34" i="17"/>
  <c r="S34" i="17"/>
  <c r="U33" i="17"/>
  <c r="S33" i="17"/>
  <c r="U32" i="17"/>
  <c r="S32" i="17"/>
  <c r="C33" i="17" s="1"/>
  <c r="U31" i="17"/>
  <c r="S31" i="17"/>
  <c r="U30" i="17"/>
  <c r="S30" i="17"/>
  <c r="U29" i="17"/>
  <c r="S29" i="17"/>
  <c r="U28" i="17"/>
  <c r="S28" i="17"/>
  <c r="U27" i="17"/>
  <c r="S27" i="17"/>
  <c r="C28" i="17" s="1"/>
  <c r="U26" i="17"/>
  <c r="S26" i="17"/>
  <c r="U25" i="17"/>
  <c r="S25" i="17"/>
  <c r="U24" i="17"/>
  <c r="S24" i="17"/>
  <c r="C25" i="17" s="1"/>
  <c r="U23" i="17"/>
  <c r="S23" i="17"/>
  <c r="U22" i="17"/>
  <c r="S22" i="17"/>
  <c r="U21" i="17"/>
  <c r="S21" i="17"/>
  <c r="U20" i="17"/>
  <c r="S20" i="17"/>
  <c r="U19" i="17"/>
  <c r="S19" i="17"/>
  <c r="C20" i="17" s="1"/>
  <c r="U18" i="17"/>
  <c r="S18" i="17"/>
  <c r="U17" i="17"/>
  <c r="S17" i="17"/>
  <c r="U16" i="17"/>
  <c r="S16" i="17"/>
  <c r="C17" i="17" s="1"/>
  <c r="U15" i="17"/>
  <c r="S15" i="17"/>
  <c r="U14" i="17"/>
  <c r="S14" i="17"/>
  <c r="U13" i="17"/>
  <c r="S13" i="17"/>
  <c r="U12" i="17"/>
  <c r="S12" i="17"/>
  <c r="U11" i="17"/>
  <c r="S11" i="17"/>
  <c r="U10" i="17"/>
  <c r="S10" i="17"/>
  <c r="S9" i="17"/>
  <c r="U9" i="17" s="1"/>
  <c r="L10" i="17"/>
  <c r="L11" i="17"/>
  <c r="L12" i="17"/>
  <c r="L13" i="17"/>
  <c r="L14" i="17"/>
  <c r="L15" i="17"/>
  <c r="N108" i="17"/>
  <c r="L108" i="17"/>
  <c r="N107" i="17"/>
  <c r="L107" i="17"/>
  <c r="C107" i="17"/>
  <c r="N106" i="17"/>
  <c r="L106" i="17"/>
  <c r="C106" i="17"/>
  <c r="N105" i="17"/>
  <c r="L105" i="17"/>
  <c r="N104" i="17"/>
  <c r="L104" i="17"/>
  <c r="C104" i="17"/>
  <c r="N103" i="17"/>
  <c r="L103" i="17"/>
  <c r="C103" i="17"/>
  <c r="N102" i="17"/>
  <c r="L102" i="17"/>
  <c r="C102" i="17"/>
  <c r="N101" i="17"/>
  <c r="L101" i="17"/>
  <c r="C101" i="17"/>
  <c r="N100" i="17"/>
  <c r="L100" i="17"/>
  <c r="N99" i="17"/>
  <c r="L99" i="17"/>
  <c r="C99" i="17"/>
  <c r="N98" i="17"/>
  <c r="L98" i="17"/>
  <c r="C98" i="17"/>
  <c r="N97" i="17"/>
  <c r="L97" i="17"/>
  <c r="N96" i="17"/>
  <c r="L96" i="17"/>
  <c r="C96" i="17"/>
  <c r="N95" i="17"/>
  <c r="L95" i="17"/>
  <c r="C95" i="17"/>
  <c r="N94" i="17"/>
  <c r="L94" i="17"/>
  <c r="C94" i="17"/>
  <c r="N93" i="17"/>
  <c r="L93" i="17"/>
  <c r="C93" i="17"/>
  <c r="N92" i="17"/>
  <c r="L92" i="17"/>
  <c r="N91" i="17"/>
  <c r="L91" i="17"/>
  <c r="C91" i="17"/>
  <c r="N90" i="17"/>
  <c r="L90" i="17"/>
  <c r="C90" i="17"/>
  <c r="N89" i="17"/>
  <c r="L89" i="17"/>
  <c r="N88" i="17"/>
  <c r="L88" i="17"/>
  <c r="C88" i="17"/>
  <c r="N87" i="17"/>
  <c r="L87" i="17"/>
  <c r="C87" i="17"/>
  <c r="N86" i="17"/>
  <c r="L86" i="17"/>
  <c r="C86" i="17"/>
  <c r="N85" i="17"/>
  <c r="L85" i="17"/>
  <c r="C85" i="17"/>
  <c r="N84" i="17"/>
  <c r="L84" i="17"/>
  <c r="N83" i="17"/>
  <c r="L83" i="17"/>
  <c r="C83" i="17"/>
  <c r="N82" i="17"/>
  <c r="L82" i="17"/>
  <c r="C82" i="17"/>
  <c r="N81" i="17"/>
  <c r="L81" i="17"/>
  <c r="N80" i="17"/>
  <c r="L80" i="17"/>
  <c r="C80" i="17"/>
  <c r="N79" i="17"/>
  <c r="L79" i="17"/>
  <c r="C79" i="17"/>
  <c r="N78" i="17"/>
  <c r="L78" i="17"/>
  <c r="C78" i="17"/>
  <c r="N77" i="17"/>
  <c r="L77" i="17"/>
  <c r="C77" i="17"/>
  <c r="N76" i="17"/>
  <c r="L76" i="17"/>
  <c r="N75" i="17"/>
  <c r="L75" i="17"/>
  <c r="C75" i="17"/>
  <c r="N74" i="17"/>
  <c r="L74" i="17"/>
  <c r="C74" i="17"/>
  <c r="N73" i="17"/>
  <c r="L73" i="17"/>
  <c r="N72" i="17"/>
  <c r="L72" i="17"/>
  <c r="C72" i="17"/>
  <c r="N71" i="17"/>
  <c r="L71" i="17"/>
  <c r="C71" i="17"/>
  <c r="N70" i="17"/>
  <c r="L70" i="17"/>
  <c r="C70" i="17"/>
  <c r="N69" i="17"/>
  <c r="L69" i="17"/>
  <c r="C69" i="17"/>
  <c r="N68" i="17"/>
  <c r="L68" i="17"/>
  <c r="N67" i="17"/>
  <c r="L67" i="17"/>
  <c r="C67" i="17"/>
  <c r="N66" i="17"/>
  <c r="L66" i="17"/>
  <c r="C66" i="17"/>
  <c r="N65" i="17"/>
  <c r="L65" i="17"/>
  <c r="N64" i="17"/>
  <c r="L64" i="17"/>
  <c r="C64" i="17"/>
  <c r="N63" i="17"/>
  <c r="L63" i="17"/>
  <c r="C63" i="17"/>
  <c r="N62" i="17"/>
  <c r="L62" i="17"/>
  <c r="C62" i="17"/>
  <c r="N61" i="17"/>
  <c r="L61" i="17"/>
  <c r="C61" i="17"/>
  <c r="N60" i="17"/>
  <c r="L60" i="17"/>
  <c r="N59" i="17"/>
  <c r="L59" i="17"/>
  <c r="C59" i="17"/>
  <c r="N58" i="17"/>
  <c r="L58" i="17"/>
  <c r="C58" i="17"/>
  <c r="N57" i="17"/>
  <c r="L57" i="17"/>
  <c r="N56" i="17"/>
  <c r="L56" i="17"/>
  <c r="C56" i="17"/>
  <c r="N55" i="17"/>
  <c r="L55" i="17"/>
  <c r="C55" i="17"/>
  <c r="N54" i="17"/>
  <c r="L54" i="17"/>
  <c r="C54" i="17"/>
  <c r="N53" i="17"/>
  <c r="L53" i="17"/>
  <c r="C53" i="17"/>
  <c r="N52" i="17"/>
  <c r="L52" i="17"/>
  <c r="N51" i="17"/>
  <c r="L51" i="17"/>
  <c r="C51" i="17"/>
  <c r="N50" i="17"/>
  <c r="L50" i="17"/>
  <c r="C50" i="17"/>
  <c r="N49" i="17"/>
  <c r="L49" i="17"/>
  <c r="N48" i="17"/>
  <c r="L48" i="17"/>
  <c r="C48" i="17"/>
  <c r="N47" i="17"/>
  <c r="L47" i="17"/>
  <c r="C47" i="17"/>
  <c r="N46" i="17"/>
  <c r="L46" i="17"/>
  <c r="C46" i="17"/>
  <c r="N45" i="17"/>
  <c r="L45" i="17"/>
  <c r="C45" i="17"/>
  <c r="N44" i="17"/>
  <c r="L44" i="17"/>
  <c r="N43" i="17"/>
  <c r="L43" i="17"/>
  <c r="C43" i="17"/>
  <c r="N42" i="17"/>
  <c r="L42" i="17"/>
  <c r="C42" i="17"/>
  <c r="N41" i="17"/>
  <c r="L41" i="17"/>
  <c r="N40" i="17"/>
  <c r="L40" i="17"/>
  <c r="C40" i="17"/>
  <c r="N39" i="17"/>
  <c r="L39" i="17"/>
  <c r="C39" i="17"/>
  <c r="N38" i="17"/>
  <c r="L38" i="17"/>
  <c r="C38" i="17"/>
  <c r="N37" i="17"/>
  <c r="L37" i="17"/>
  <c r="C37" i="17"/>
  <c r="N36" i="17"/>
  <c r="L36" i="17"/>
  <c r="N35" i="17"/>
  <c r="L35" i="17"/>
  <c r="C35" i="17"/>
  <c r="N34" i="17"/>
  <c r="L34" i="17"/>
  <c r="C34" i="17"/>
  <c r="N33" i="17"/>
  <c r="L33" i="17"/>
  <c r="N32" i="17"/>
  <c r="L32" i="17"/>
  <c r="C32" i="17"/>
  <c r="N31" i="17"/>
  <c r="L31" i="17"/>
  <c r="C31" i="17"/>
  <c r="N30" i="17"/>
  <c r="L30" i="17"/>
  <c r="C30" i="17"/>
  <c r="N29" i="17"/>
  <c r="L29" i="17"/>
  <c r="C29" i="17"/>
  <c r="N28" i="17"/>
  <c r="L28" i="17"/>
  <c r="N27" i="17"/>
  <c r="L27" i="17"/>
  <c r="C27" i="17"/>
  <c r="N26" i="17"/>
  <c r="L26" i="17"/>
  <c r="C26" i="17"/>
  <c r="N25" i="17"/>
  <c r="L25" i="17"/>
  <c r="N24" i="17"/>
  <c r="L24" i="17"/>
  <c r="C24" i="17"/>
  <c r="N23" i="17"/>
  <c r="L23" i="17"/>
  <c r="C23" i="17"/>
  <c r="N22" i="17"/>
  <c r="L22" i="17"/>
  <c r="C22" i="17"/>
  <c r="N21" i="17"/>
  <c r="L21" i="17"/>
  <c r="C21" i="17"/>
  <c r="N20" i="17"/>
  <c r="L20" i="17"/>
  <c r="N19" i="17"/>
  <c r="L19" i="17"/>
  <c r="C19" i="17"/>
  <c r="N18" i="17"/>
  <c r="L18" i="17"/>
  <c r="C18" i="17"/>
  <c r="N17" i="17"/>
  <c r="L17" i="17"/>
  <c r="N16" i="17"/>
  <c r="L16" i="17"/>
  <c r="C16" i="17"/>
  <c r="N15" i="17"/>
  <c r="C15" i="17"/>
  <c r="N14" i="17"/>
  <c r="C14" i="17"/>
  <c r="N13" i="17"/>
  <c r="C13" i="17"/>
  <c r="N12" i="17"/>
  <c r="C12" i="17"/>
  <c r="N11" i="17"/>
  <c r="C11" i="17"/>
  <c r="N10" i="17"/>
  <c r="L9" i="17"/>
  <c r="N9" i="17" s="1"/>
  <c r="G5" i="25" l="1"/>
  <c r="E5" i="25"/>
  <c r="T9" i="25"/>
  <c r="H4" i="25" s="1"/>
  <c r="D4" i="25"/>
  <c r="C10" i="25"/>
  <c r="C5" i="25"/>
  <c r="C10" i="24"/>
  <c r="L10" i="24" s="1"/>
  <c r="N10" i="24" s="1"/>
  <c r="T10" i="24" s="1"/>
  <c r="V10" i="24" s="1"/>
  <c r="Q2" i="17"/>
  <c r="I4" i="17"/>
  <c r="E5" i="17"/>
  <c r="D4" i="17"/>
  <c r="H5" i="17"/>
  <c r="C5" i="17"/>
  <c r="C10" i="17"/>
  <c r="I5" i="25" l="1"/>
  <c r="P4" i="25"/>
  <c r="L4" i="25"/>
  <c r="C11" i="24"/>
  <c r="L11" i="24" s="1"/>
  <c r="N11" i="24" s="1"/>
  <c r="T11" i="24" s="1"/>
  <c r="V11" i="24" s="1"/>
  <c r="M4" i="17"/>
  <c r="J5" i="17"/>
  <c r="C12" i="24" l="1"/>
  <c r="L12" i="24" s="1"/>
  <c r="N12" i="24" s="1"/>
  <c r="T12" i="24" s="1"/>
  <c r="V12" i="24" l="1"/>
  <c r="C13" i="24"/>
  <c r="L13" i="24" s="1"/>
  <c r="N13" i="24" s="1"/>
  <c r="T13" i="24" s="1"/>
  <c r="V13" i="24" s="1"/>
  <c r="C14" i="24" l="1"/>
  <c r="L14" i="24" s="1"/>
  <c r="N14" i="24" s="1"/>
  <c r="T14" i="24" s="1"/>
  <c r="V14" i="24" s="1"/>
  <c r="C15" i="24" l="1"/>
  <c r="L15" i="24" s="1"/>
  <c r="N15" i="24" s="1"/>
  <c r="T15" i="24" s="1"/>
  <c r="V15" i="24" s="1"/>
  <c r="C16" i="24" l="1"/>
  <c r="L16" i="24" s="1"/>
  <c r="N16" i="24" s="1"/>
  <c r="T16" i="24" s="1"/>
  <c r="V16" i="24" s="1"/>
  <c r="C17" i="24" l="1"/>
  <c r="L17" i="24" s="1"/>
  <c r="N17" i="24" s="1"/>
  <c r="T17" i="24" s="1"/>
  <c r="V17" i="24" s="1"/>
  <c r="C18" i="24" l="1"/>
  <c r="L18" i="24" s="1"/>
  <c r="N18" i="24" s="1"/>
  <c r="T18" i="24" s="1"/>
  <c r="V18" i="24" s="1"/>
  <c r="C19" i="24" l="1"/>
  <c r="L19" i="24" s="1"/>
  <c r="N19" i="24" s="1"/>
  <c r="T19" i="24" s="1"/>
  <c r="V19" i="24" s="1"/>
  <c r="C20" i="24" l="1"/>
  <c r="L20" i="24" s="1"/>
  <c r="N20" i="24" s="1"/>
  <c r="T20" i="24" s="1"/>
  <c r="V20" i="24" s="1"/>
  <c r="C21" i="24" l="1"/>
  <c r="L21" i="24" s="1"/>
  <c r="N21" i="24" s="1"/>
  <c r="T21" i="24" s="1"/>
  <c r="V21" i="24" s="1"/>
  <c r="C22" i="24" l="1"/>
  <c r="L22" i="24" s="1"/>
  <c r="N22" i="24" s="1"/>
  <c r="T22" i="24" s="1"/>
  <c r="V22" i="24" s="1"/>
  <c r="C23" i="24" l="1"/>
  <c r="L23" i="24" s="1"/>
  <c r="N23" i="24" s="1"/>
  <c r="T23" i="24" s="1"/>
  <c r="V23" i="24" s="1"/>
  <c r="C24" i="24" l="1"/>
  <c r="L24" i="24" s="1"/>
  <c r="N24" i="24" s="1"/>
  <c r="T24" i="24" s="1"/>
  <c r="V24" i="24" s="1"/>
  <c r="C25" i="24" l="1"/>
  <c r="L25" i="24" s="1"/>
  <c r="N25" i="24" s="1"/>
  <c r="T25" i="24" s="1"/>
  <c r="V25" i="24" s="1"/>
  <c r="C26" i="24" l="1"/>
  <c r="L26" i="24" s="1"/>
  <c r="N26" i="24" s="1"/>
  <c r="T26" i="24" s="1"/>
  <c r="V26" i="24" s="1"/>
  <c r="C27" i="24" l="1"/>
  <c r="L27" i="24" s="1"/>
  <c r="N27" i="24" s="1"/>
  <c r="T27" i="24" s="1"/>
  <c r="V27" i="24" s="1"/>
  <c r="C28" i="24" l="1"/>
  <c r="L28" i="24" s="1"/>
  <c r="N28" i="24" s="1"/>
  <c r="T28" i="24" s="1"/>
  <c r="V28" i="24" s="1"/>
  <c r="C29" i="24" l="1"/>
  <c r="L29" i="24" s="1"/>
  <c r="N29" i="24" s="1"/>
  <c r="T29" i="24" s="1"/>
  <c r="V29" i="24" s="1"/>
  <c r="C30" i="24" l="1"/>
  <c r="L30" i="24" s="1"/>
  <c r="N30" i="24" s="1"/>
  <c r="T30" i="24" s="1"/>
  <c r="V30" i="24" s="1"/>
  <c r="C31" i="24" l="1"/>
  <c r="L31" i="24" s="1"/>
  <c r="N31" i="24" s="1"/>
  <c r="T31" i="24" s="1"/>
  <c r="V31" i="24" s="1"/>
  <c r="C32" i="24" l="1"/>
  <c r="L32" i="24" s="1"/>
  <c r="N32" i="24" s="1"/>
  <c r="T32" i="24" s="1"/>
  <c r="V32" i="24" s="1"/>
  <c r="C33" i="24" l="1"/>
  <c r="L33" i="24" s="1"/>
  <c r="N33" i="24" s="1"/>
  <c r="T33" i="24" s="1"/>
  <c r="V33" i="24" s="1"/>
  <c r="C34" i="24" l="1"/>
  <c r="L34" i="24" s="1"/>
  <c r="N34" i="24" s="1"/>
  <c r="T34" i="24" s="1"/>
  <c r="V34" i="24" s="1"/>
  <c r="C35" i="24" l="1"/>
  <c r="L35" i="24" s="1"/>
  <c r="N35" i="24" s="1"/>
  <c r="T35" i="24" s="1"/>
  <c r="V35" i="24" s="1"/>
  <c r="C36" i="24" l="1"/>
  <c r="L36" i="24" s="1"/>
  <c r="N36" i="24" s="1"/>
  <c r="T36" i="24" s="1"/>
  <c r="V36" i="24" s="1"/>
  <c r="C37" i="24" l="1"/>
  <c r="L37" i="24" s="1"/>
  <c r="N37" i="24" l="1"/>
  <c r="T37" i="24" s="1"/>
  <c r="V37" i="24" l="1"/>
  <c r="C38" i="24"/>
  <c r="L38" i="24" s="1"/>
  <c r="N38" i="24" l="1"/>
  <c r="T38" i="24" s="1"/>
  <c r="V38" i="24" l="1"/>
  <c r="C39" i="24"/>
  <c r="L39" i="24" s="1"/>
  <c r="N39" i="24" s="1"/>
  <c r="T39" i="24" s="1"/>
  <c r="V39" i="24" l="1"/>
  <c r="C40" i="24"/>
  <c r="L40" i="24" s="1"/>
  <c r="N40" i="24" s="1"/>
  <c r="T40" i="24" s="1"/>
  <c r="V40" i="24" l="1"/>
  <c r="C41" i="24"/>
  <c r="L41" i="24" s="1"/>
  <c r="N41" i="24" s="1"/>
  <c r="T41" i="24" s="1"/>
  <c r="V41" i="24" l="1"/>
  <c r="C42" i="24"/>
  <c r="L42" i="24" s="1"/>
  <c r="N42" i="24" s="1"/>
  <c r="T42" i="24" s="1"/>
  <c r="V42" i="24" l="1"/>
  <c r="C43" i="24"/>
  <c r="L43" i="24" s="1"/>
  <c r="N43" i="24" s="1"/>
  <c r="T43" i="24" s="1"/>
  <c r="V43" i="24" l="1"/>
  <c r="C44" i="24"/>
  <c r="L44" i="24" s="1"/>
  <c r="N44" i="24" s="1"/>
  <c r="T44" i="24" s="1"/>
  <c r="V44" i="24" l="1"/>
  <c r="C45" i="24"/>
  <c r="L45" i="24" s="1"/>
  <c r="N45" i="24" s="1"/>
  <c r="T45" i="24" s="1"/>
  <c r="V45" i="24" l="1"/>
  <c r="C46" i="24"/>
  <c r="L46" i="24" s="1"/>
  <c r="N46" i="24" s="1"/>
  <c r="T46" i="24" s="1"/>
  <c r="V46" i="24" l="1"/>
  <c r="C47" i="24"/>
  <c r="L47" i="24" s="1"/>
  <c r="N47" i="24" s="1"/>
  <c r="T47" i="24" s="1"/>
  <c r="V47" i="24" l="1"/>
  <c r="C48" i="24"/>
  <c r="L48" i="24" s="1"/>
  <c r="N48" i="24" s="1"/>
  <c r="T48" i="24" s="1"/>
  <c r="V48" i="24" l="1"/>
  <c r="C49" i="24"/>
  <c r="L49" i="24" s="1"/>
  <c r="N49" i="24" s="1"/>
  <c r="T49" i="24" s="1"/>
  <c r="V49" i="24" l="1"/>
  <c r="C50" i="24"/>
  <c r="L50" i="24" s="1"/>
  <c r="N50" i="24" s="1"/>
  <c r="T50" i="24" s="1"/>
  <c r="V50" i="24" l="1"/>
  <c r="C51" i="24"/>
  <c r="L51" i="24" s="1"/>
  <c r="N51" i="24" s="1"/>
  <c r="T51" i="24" s="1"/>
  <c r="V51" i="24" l="1"/>
  <c r="C52" i="24"/>
  <c r="L52" i="24" s="1"/>
  <c r="N52" i="24" s="1"/>
  <c r="T52" i="24" s="1"/>
  <c r="V52" i="24" l="1"/>
  <c r="C53" i="24"/>
  <c r="L53" i="24" s="1"/>
  <c r="N53" i="24" s="1"/>
  <c r="T53" i="24" s="1"/>
  <c r="V53" i="24" l="1"/>
  <c r="C54" i="24"/>
  <c r="L54" i="24" s="1"/>
  <c r="N54" i="24" s="1"/>
  <c r="T54" i="24" s="1"/>
  <c r="V54" i="24" l="1"/>
  <c r="C55" i="24"/>
  <c r="L55" i="24" s="1"/>
  <c r="N55" i="24" s="1"/>
  <c r="T55" i="24" s="1"/>
  <c r="V55" i="24" l="1"/>
  <c r="C56" i="24"/>
  <c r="L56" i="24" s="1"/>
  <c r="N56" i="24" s="1"/>
  <c r="T56" i="24" s="1"/>
  <c r="V56" i="24" l="1"/>
  <c r="C57" i="24"/>
  <c r="L57" i="24" s="1"/>
  <c r="N57" i="24" s="1"/>
  <c r="T57" i="24" s="1"/>
  <c r="V57" i="24" l="1"/>
  <c r="C58" i="24"/>
  <c r="L58" i="24" s="1"/>
  <c r="N58" i="24" s="1"/>
  <c r="T58" i="24" s="1"/>
  <c r="V58" i="24" l="1"/>
  <c r="C59" i="24"/>
  <c r="L59" i="24" s="1"/>
  <c r="N59" i="24" s="1"/>
  <c r="T59" i="24" s="1"/>
  <c r="V59" i="24" l="1"/>
  <c r="C60" i="24"/>
  <c r="L60" i="24" s="1"/>
  <c r="N60" i="24" s="1"/>
  <c r="T60" i="24" s="1"/>
  <c r="V60" i="24" l="1"/>
  <c r="C61" i="24"/>
  <c r="L61" i="24" s="1"/>
  <c r="N61" i="24" s="1"/>
  <c r="T61" i="24" s="1"/>
  <c r="V61" i="24" l="1"/>
  <c r="C62" i="24"/>
  <c r="L62" i="24" s="1"/>
  <c r="N62" i="24" s="1"/>
  <c r="T62" i="24" s="1"/>
  <c r="V62" i="24" l="1"/>
  <c r="C63" i="24"/>
  <c r="L63" i="24" s="1"/>
  <c r="N63" i="24" s="1"/>
  <c r="T63" i="24" s="1"/>
  <c r="V63" i="24" l="1"/>
  <c r="C64" i="24"/>
  <c r="L64" i="24" s="1"/>
  <c r="N64" i="24" s="1"/>
  <c r="T64" i="24" s="1"/>
  <c r="V64" i="24" l="1"/>
  <c r="C65" i="24"/>
  <c r="L65" i="24" s="1"/>
  <c r="N65" i="24" s="1"/>
  <c r="T65" i="24" s="1"/>
  <c r="V65" i="24" l="1"/>
  <c r="C66" i="24"/>
  <c r="L66" i="24" s="1"/>
  <c r="N66" i="24" s="1"/>
  <c r="T66" i="24" s="1"/>
  <c r="V66" i="24" l="1"/>
  <c r="C67" i="24"/>
  <c r="L67" i="24" s="1"/>
  <c r="N67" i="24" s="1"/>
  <c r="T67" i="24" s="1"/>
  <c r="V67" i="24" l="1"/>
  <c r="C68" i="24"/>
  <c r="L68" i="24" s="1"/>
  <c r="N68" i="24" s="1"/>
  <c r="T68" i="24" s="1"/>
  <c r="V68" i="24" l="1"/>
  <c r="C69" i="24"/>
  <c r="L69" i="24" s="1"/>
  <c r="N69" i="24" s="1"/>
  <c r="T69" i="24" s="1"/>
  <c r="V69" i="24" l="1"/>
  <c r="C70" i="24"/>
  <c r="L70" i="24" s="1"/>
  <c r="N70" i="24" s="1"/>
  <c r="T70" i="24" s="1"/>
  <c r="V70" i="24" l="1"/>
  <c r="C71" i="24"/>
  <c r="L71" i="24" s="1"/>
  <c r="N71" i="24" s="1"/>
  <c r="T71" i="24" s="1"/>
  <c r="V71" i="24" l="1"/>
  <c r="C72" i="24"/>
  <c r="L72" i="24" s="1"/>
  <c r="N72" i="24" s="1"/>
  <c r="T72" i="24" s="1"/>
  <c r="V72" i="24" l="1"/>
  <c r="C73" i="24"/>
  <c r="L73" i="24" s="1"/>
  <c r="N73" i="24" s="1"/>
  <c r="T73" i="24" s="1"/>
  <c r="V73" i="24" l="1"/>
  <c r="C74" i="24"/>
  <c r="L74" i="24" s="1"/>
  <c r="N74" i="24" s="1"/>
  <c r="T74" i="24" s="1"/>
  <c r="V74" i="24" l="1"/>
  <c r="C75" i="24"/>
  <c r="L75" i="24" s="1"/>
  <c r="N75" i="24" s="1"/>
  <c r="T75" i="24" s="1"/>
  <c r="V75" i="24" l="1"/>
  <c r="C76" i="24"/>
  <c r="L76" i="24" s="1"/>
  <c r="N76" i="24" s="1"/>
  <c r="T76" i="24" s="1"/>
  <c r="V76" i="24" l="1"/>
  <c r="C77" i="24"/>
  <c r="L77" i="24" s="1"/>
  <c r="N77" i="24" s="1"/>
  <c r="T77" i="24" s="1"/>
  <c r="V77" i="24" l="1"/>
  <c r="C78" i="24"/>
  <c r="L78" i="24" s="1"/>
  <c r="N78" i="24" s="1"/>
  <c r="T78" i="24" s="1"/>
  <c r="V78" i="24" l="1"/>
  <c r="C79" i="24"/>
  <c r="L79" i="24" s="1"/>
  <c r="N79" i="24" s="1"/>
  <c r="T79" i="24" s="1"/>
  <c r="V79" i="24" l="1"/>
  <c r="C80" i="24"/>
  <c r="L80" i="24" s="1"/>
  <c r="N80" i="24" s="1"/>
  <c r="T80" i="24" s="1"/>
  <c r="V80" i="24" l="1"/>
  <c r="C81" i="24"/>
  <c r="L81" i="24" s="1"/>
  <c r="N81" i="24" s="1"/>
  <c r="T81" i="24" s="1"/>
  <c r="V81" i="24" l="1"/>
  <c r="C82" i="24"/>
  <c r="L82" i="24" s="1"/>
  <c r="N82" i="24" s="1"/>
  <c r="T82" i="24" s="1"/>
  <c r="V82" i="24" l="1"/>
  <c r="C83" i="24"/>
  <c r="L83" i="24" s="1"/>
  <c r="N83" i="24" s="1"/>
  <c r="T83" i="24" s="1"/>
  <c r="V83" i="24" l="1"/>
  <c r="C84" i="24"/>
  <c r="L84" i="24" s="1"/>
  <c r="N84" i="24" s="1"/>
  <c r="T84" i="24" s="1"/>
  <c r="V84" i="24" l="1"/>
  <c r="C85" i="24"/>
  <c r="L85" i="24" s="1"/>
  <c r="N85" i="24" s="1"/>
  <c r="T85" i="24" s="1"/>
  <c r="V85" i="24" l="1"/>
  <c r="C86" i="24"/>
  <c r="L86" i="24" s="1"/>
  <c r="N86" i="24" s="1"/>
  <c r="T86" i="24" s="1"/>
  <c r="V86" i="24" l="1"/>
  <c r="C87" i="24"/>
  <c r="L87" i="24" s="1"/>
  <c r="V87" i="24" l="1"/>
  <c r="C88" i="24"/>
  <c r="L88" i="24" s="1"/>
  <c r="N88" i="24" s="1"/>
  <c r="T88" i="24" s="1"/>
  <c r="V88" i="24" l="1"/>
  <c r="C89" i="24"/>
  <c r="L89" i="24" s="1"/>
  <c r="N89" i="24" s="1"/>
  <c r="T89" i="24" s="1"/>
  <c r="V89" i="24" l="1"/>
  <c r="C90" i="24"/>
  <c r="L90" i="24" s="1"/>
  <c r="N90" i="24" s="1"/>
  <c r="T90" i="24" s="1"/>
  <c r="V90" i="24" l="1"/>
  <c r="C91" i="24"/>
  <c r="L91" i="24" s="1"/>
  <c r="N91" i="24" s="1"/>
  <c r="T91" i="24" s="1"/>
  <c r="V91" i="24" l="1"/>
  <c r="C92" i="24"/>
  <c r="L92" i="24" s="1"/>
  <c r="N92" i="24" s="1"/>
  <c r="T92" i="24" s="1"/>
  <c r="V92" i="24" l="1"/>
  <c r="C93" i="24"/>
  <c r="L93" i="24" s="1"/>
  <c r="N93" i="24" s="1"/>
  <c r="T93" i="24" s="1"/>
  <c r="V93" i="24" l="1"/>
  <c r="C94" i="24"/>
  <c r="L94" i="24" s="1"/>
  <c r="N94" i="24" s="1"/>
  <c r="T94" i="24" s="1"/>
  <c r="V94" i="24" l="1"/>
  <c r="C95" i="24"/>
  <c r="L95" i="24" s="1"/>
  <c r="N95" i="24" s="1"/>
  <c r="T95" i="24" s="1"/>
  <c r="V95" i="24" l="1"/>
  <c r="C96" i="24"/>
  <c r="L96" i="24" s="1"/>
  <c r="N96" i="24" s="1"/>
  <c r="T96" i="24" s="1"/>
  <c r="V96" i="24" l="1"/>
  <c r="C97" i="24"/>
  <c r="L97" i="24" s="1"/>
  <c r="N97" i="24" s="1"/>
  <c r="T97" i="24" s="1"/>
  <c r="V97" i="24" l="1"/>
  <c r="C98" i="24"/>
  <c r="L98" i="24" s="1"/>
  <c r="N98" i="24" s="1"/>
  <c r="T98" i="24" s="1"/>
  <c r="V98" i="24" l="1"/>
  <c r="C99" i="24"/>
  <c r="L99" i="24" s="1"/>
  <c r="N99" i="24" s="1"/>
  <c r="T99" i="24" s="1"/>
  <c r="V99" i="24" l="1"/>
  <c r="C100" i="24"/>
  <c r="L100" i="24" s="1"/>
  <c r="N100" i="24" s="1"/>
  <c r="T100" i="24" s="1"/>
  <c r="V100" i="24" l="1"/>
  <c r="C101" i="24"/>
  <c r="L101" i="24" s="1"/>
  <c r="N101" i="24" s="1"/>
  <c r="T101" i="24" s="1"/>
  <c r="V101" i="24" l="1"/>
  <c r="C102" i="24"/>
  <c r="L102" i="24" s="1"/>
  <c r="N102" i="24" s="1"/>
  <c r="T102" i="24" s="1"/>
  <c r="V102" i="24" l="1"/>
  <c r="C103" i="24"/>
  <c r="L103" i="24" s="1"/>
  <c r="N103" i="24" s="1"/>
  <c r="T103" i="24" s="1"/>
  <c r="V103" i="24" l="1"/>
  <c r="C104" i="24"/>
  <c r="L104" i="24" s="1"/>
  <c r="N104" i="24" s="1"/>
  <c r="T104" i="24" s="1"/>
  <c r="V104" i="24" l="1"/>
  <c r="C105" i="24"/>
  <c r="L105" i="24" s="1"/>
  <c r="N105" i="24" s="1"/>
  <c r="T105" i="24" s="1"/>
  <c r="V105" i="24" l="1"/>
  <c r="C106" i="24"/>
  <c r="L106" i="24" s="1"/>
  <c r="N106" i="24" s="1"/>
  <c r="T106" i="24" s="1"/>
  <c r="V106" i="24" l="1"/>
  <c r="C107" i="24"/>
  <c r="L107" i="24" s="1"/>
  <c r="N107" i="24" s="1"/>
  <c r="T107" i="24" s="1"/>
  <c r="L108" i="24"/>
  <c r="N108" i="24" s="1"/>
  <c r="V107" i="24" l="1"/>
  <c r="C108" i="24"/>
  <c r="T108" i="24"/>
  <c r="V108" i="24" s="1"/>
  <c r="E5" i="24" l="1"/>
  <c r="H5" i="24"/>
  <c r="C5" i="24"/>
  <c r="R2" i="24"/>
  <c r="D4" i="24"/>
  <c r="R4" i="24"/>
  <c r="M4" i="24"/>
  <c r="I4" i="24"/>
  <c r="J5" i="24" l="1"/>
</calcChain>
</file>

<file path=xl/sharedStrings.xml><?xml version="1.0" encoding="utf-8"?>
<sst xmlns="http://schemas.openxmlformats.org/spreadsheetml/2006/main" count="592" uniqueCount="110">
  <si>
    <t>気付き　質問</t>
  </si>
  <si>
    <t>PB:</t>
  </si>
  <si>
    <t>日足◎</t>
  </si>
  <si>
    <t>240分足◎</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</si>
  <si>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</si>
  <si>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</si>
  <si>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</si>
  <si>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</si>
  <si>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</si>
  <si>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</si>
  <si>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</si>
  <si>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</si>
  <si>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</si>
  <si>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</si>
  <si>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</si>
  <si>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</si>
  <si>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</si>
  <si>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</si>
  <si>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</si>
  <si>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</si>
  <si>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</si>
  <si>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</si>
  <si>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</si>
  <si>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</si>
  <si>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</si>
  <si>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</si>
  <si>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</si>
  <si>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</si>
  <si>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</si>
  <si>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</si>
  <si>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</si>
  <si>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</si>
  <si>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</si>
  <si>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</si>
  <si>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</si>
  <si>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</si>
  <si>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10MA・20MAの両方の上側にキャンドルがあれば買い方向、下側なら売り方向。MAに触れてPB出現でエントリー待ち、PB高値or安値ブレイクでエントリー。現時点ではフィルターを入れないこと。</t>
    <rPh sb="77" eb="80">
      <t>ゲンジテン</t>
    </rPh>
    <rPh sb="88" eb="89">
      <t>イ</t>
    </rPh>
    <phoneticPr fontId="3"/>
  </si>
  <si>
    <t>・トレーリングストップ（ダウ理論）</t>
    <rPh sb="14" eb="16">
      <t>リロン</t>
    </rPh>
    <phoneticPr fontId="3"/>
  </si>
  <si>
    <t>日足</t>
    <rPh sb="0" eb="2">
      <t>ヒアシ</t>
    </rPh>
    <phoneticPr fontId="3"/>
  </si>
  <si>
    <t>売</t>
    <phoneticPr fontId="2"/>
  </si>
  <si>
    <t>USD/CAD</t>
    <phoneticPr fontId="3"/>
  </si>
  <si>
    <t>USD/JPY</t>
    <phoneticPr fontId="2"/>
  </si>
  <si>
    <t>時間</t>
    <phoneticPr fontId="2"/>
  </si>
  <si>
    <t>PB出現回数</t>
    <phoneticPr fontId="2"/>
  </si>
  <si>
    <t>冬時間</t>
    <phoneticPr fontId="2"/>
  </si>
  <si>
    <t>夏時間</t>
    <phoneticPr fontId="2"/>
  </si>
  <si>
    <t>MT4上の時間</t>
    <phoneticPr fontId="2"/>
  </si>
  <si>
    <t>通貨ペア</t>
    <rPh sb="0" eb="2">
      <t>ツウカ</t>
    </rPh>
    <phoneticPr fontId="2"/>
  </si>
  <si>
    <t>時間足</t>
    <rPh sb="0" eb="2">
      <t>ジカン</t>
    </rPh>
    <rPh sb="2" eb="3">
      <t>アシ</t>
    </rPh>
    <phoneticPr fontId="2"/>
  </si>
  <si>
    <t>当初資金</t>
    <rPh sb="0" eb="2">
      <t>トウショ</t>
    </rPh>
    <rPh sb="2" eb="4">
      <t>シキン</t>
    </rPh>
    <phoneticPr fontId="2"/>
  </si>
  <si>
    <t>最終資金</t>
    <rPh sb="0" eb="2">
      <t>サイシュウ</t>
    </rPh>
    <rPh sb="2" eb="4">
      <t>シキン</t>
    </rPh>
    <phoneticPr fontId="2"/>
  </si>
  <si>
    <t>エントリー理由</t>
    <rPh sb="5" eb="7">
      <t>リユウ</t>
    </rPh>
    <phoneticPr fontId="2"/>
  </si>
  <si>
    <t>10MA・20MAの両方の上側にキャンドルがあれば買い方向、下側なら売り方向。サポレジ近辺でMAに触れPB出現したらエントリー待ち、PB高値or安値ブレイクでエントリー。プラス確定したら建値に損切り移動。損切りは高値安値もトレーリングストップをかける。サポートレジスタンスを意識する。</t>
    <phoneticPr fontId="2"/>
  </si>
  <si>
    <t>決済理由</t>
    <rPh sb="0" eb="2">
      <t>ケッサイ</t>
    </rPh>
    <rPh sb="2" eb="4">
      <t>リユウ</t>
    </rPh>
    <phoneticPr fontId="2"/>
  </si>
  <si>
    <t>・トレーリングストップ（ダウ理論）</t>
    <rPh sb="14" eb="16">
      <t>リロン</t>
    </rPh>
    <phoneticPr fontId="2"/>
  </si>
  <si>
    <t>損益金額</t>
    <rPh sb="0" eb="2">
      <t>ソンエキ</t>
    </rPh>
    <rPh sb="2" eb="4">
      <t>キンガク</t>
    </rPh>
    <phoneticPr fontId="2"/>
  </si>
  <si>
    <t>損益pips</t>
    <rPh sb="0" eb="2">
      <t>ソンエキ</t>
    </rPh>
    <phoneticPr fontId="2"/>
  </si>
  <si>
    <t>最大ドローアップ</t>
    <rPh sb="0" eb="2">
      <t>サイダイ</t>
    </rPh>
    <phoneticPr fontId="2"/>
  </si>
  <si>
    <t>最大ドローダウン</t>
    <rPh sb="0" eb="2">
      <t>サイダイ</t>
    </rPh>
    <phoneticPr fontId="2"/>
  </si>
  <si>
    <t>勝数</t>
    <rPh sb="0" eb="1">
      <t>カ</t>
    </rPh>
    <rPh sb="1" eb="2">
      <t>カズ</t>
    </rPh>
    <phoneticPr fontId="2"/>
  </si>
  <si>
    <t>負数</t>
    <rPh sb="0" eb="1">
      <t>マ</t>
    </rPh>
    <rPh sb="1" eb="2">
      <t>カズ</t>
    </rPh>
    <phoneticPr fontId="2"/>
  </si>
  <si>
    <t>引分</t>
    <rPh sb="0" eb="1">
      <t>ヒ</t>
    </rPh>
    <rPh sb="1" eb="2">
      <t>ワ</t>
    </rPh>
    <phoneticPr fontId="2"/>
  </si>
  <si>
    <t>勝率</t>
    <rPh sb="0" eb="2">
      <t>ショウリツ</t>
    </rPh>
    <phoneticPr fontId="2"/>
  </si>
  <si>
    <t>最大連勝</t>
    <rPh sb="0" eb="2">
      <t>サイダイ</t>
    </rPh>
    <rPh sb="2" eb="4">
      <t>レンショウ</t>
    </rPh>
    <phoneticPr fontId="2"/>
  </si>
  <si>
    <t>最大連敗</t>
    <rPh sb="0" eb="2">
      <t>サイダイ</t>
    </rPh>
    <rPh sb="2" eb="4">
      <t>レンパイ</t>
    </rPh>
    <phoneticPr fontId="2"/>
  </si>
  <si>
    <t>No.</t>
    <phoneticPr fontId="2"/>
  </si>
  <si>
    <t>資金</t>
    <rPh sb="0" eb="2">
      <t>シキン</t>
    </rPh>
    <phoneticPr fontId="2"/>
  </si>
  <si>
    <t>エントリー</t>
    <phoneticPr fontId="2"/>
  </si>
  <si>
    <t>リスク（3%）</t>
    <phoneticPr fontId="2"/>
  </si>
  <si>
    <t>ロット</t>
    <phoneticPr fontId="2"/>
  </si>
  <si>
    <t>決済</t>
    <rPh sb="0" eb="2">
      <t>ケッサイ</t>
    </rPh>
    <phoneticPr fontId="2"/>
  </si>
  <si>
    <t>損益</t>
    <rPh sb="0" eb="2">
      <t>ソンエキ</t>
    </rPh>
    <phoneticPr fontId="2"/>
  </si>
  <si>
    <t>西暦</t>
    <rPh sb="0" eb="2">
      <t>セイレキ</t>
    </rPh>
    <phoneticPr fontId="2"/>
  </si>
  <si>
    <t>日付</t>
    <rPh sb="0" eb="2">
      <t>ヒヅケ</t>
    </rPh>
    <phoneticPr fontId="2"/>
  </si>
  <si>
    <t>時間</t>
    <phoneticPr fontId="2"/>
  </si>
  <si>
    <t>売買</t>
    <rPh sb="0" eb="2">
      <t>バイバイ</t>
    </rPh>
    <phoneticPr fontId="2"/>
  </si>
  <si>
    <t>レート</t>
    <phoneticPr fontId="2"/>
  </si>
  <si>
    <t>pips</t>
    <phoneticPr fontId="2"/>
  </si>
  <si>
    <t>損失上限</t>
    <rPh sb="0" eb="2">
      <t>ソンシツ</t>
    </rPh>
    <rPh sb="2" eb="4">
      <t>ジョウゲン</t>
    </rPh>
    <phoneticPr fontId="2"/>
  </si>
  <si>
    <t>金額</t>
    <rPh sb="0" eb="2">
      <t>キンガク</t>
    </rPh>
    <phoneticPr fontId="2"/>
  </si>
  <si>
    <t>PB出現回数</t>
    <phoneticPr fontId="2"/>
  </si>
  <si>
    <t>USD/JPY</t>
    <phoneticPr fontId="2"/>
  </si>
  <si>
    <t>USD/CAD</t>
    <phoneticPr fontId="2"/>
  </si>
  <si>
    <t>日足</t>
    <rPh sb="0" eb="2">
      <t>ヒアシ</t>
    </rPh>
    <phoneticPr fontId="2"/>
  </si>
  <si>
    <t>10MA・20MAの両方の上側にキャンドルがあれば買い方向、下側なら売り方向。MAに触れてPB出現でエントリー待ち、PB高値or安値ブレイクでエントリー。現時点ではフィルターを入れないこと。</t>
    <rPh sb="77" eb="80">
      <t>ゲンジテン</t>
    </rPh>
    <rPh sb="88" eb="89">
      <t>イ</t>
    </rPh>
    <phoneticPr fontId="2"/>
  </si>
  <si>
    <t>売</t>
    <phoneticPr fontId="2"/>
  </si>
  <si>
    <t>BB、2σ</t>
    <phoneticPr fontId="2"/>
  </si>
  <si>
    <t>決済根拠</t>
    <rPh sb="0" eb="2">
      <t>ケッサイ</t>
    </rPh>
    <rPh sb="2" eb="4">
      <t>コンキョ</t>
    </rPh>
    <phoneticPr fontId="2"/>
  </si>
  <si>
    <t>トレイル</t>
    <phoneticPr fontId="2"/>
  </si>
  <si>
    <t>2回</t>
    <rPh sb="1" eb="2">
      <t>カイ</t>
    </rPh>
    <phoneticPr fontId="2"/>
  </si>
  <si>
    <t>1回</t>
    <rPh sb="1" eb="2">
      <t>カイ</t>
    </rPh>
    <phoneticPr fontId="2"/>
  </si>
  <si>
    <t>損切</t>
    <rPh sb="0" eb="1">
      <t>ソン</t>
    </rPh>
    <rPh sb="1" eb="2">
      <t>キリ</t>
    </rPh>
    <phoneticPr fontId="2"/>
  </si>
  <si>
    <t>トレイル</t>
    <phoneticPr fontId="2"/>
  </si>
  <si>
    <t>3回</t>
    <rPh sb="1" eb="2">
      <t>カイ</t>
    </rPh>
    <phoneticPr fontId="2"/>
  </si>
  <si>
    <t>4回</t>
    <rPh sb="1" eb="2">
      <t>カイ</t>
    </rPh>
    <phoneticPr fontId="2"/>
  </si>
  <si>
    <t>建値</t>
    <rPh sb="0" eb="2">
      <t>タテネ</t>
    </rPh>
    <phoneticPr fontId="2"/>
  </si>
  <si>
    <t>直近SR</t>
    <rPh sb="0" eb="2">
      <t>チョッキン</t>
    </rPh>
    <phoneticPr fontId="2"/>
  </si>
  <si>
    <t>5回</t>
    <rPh sb="1" eb="2">
      <t>カイ</t>
    </rPh>
    <phoneticPr fontId="2"/>
  </si>
  <si>
    <t>直近SR</t>
    <rPh sb="0" eb="2">
      <t>チョッキン</t>
    </rPh>
    <phoneticPr fontId="2"/>
  </si>
  <si>
    <t>2回</t>
    <rPh sb="1" eb="2">
      <t>カイ</t>
    </rPh>
    <phoneticPr fontId="2"/>
  </si>
  <si>
    <t>5回</t>
    <rPh sb="1" eb="2">
      <t>カイ</t>
    </rPh>
    <phoneticPr fontId="2"/>
  </si>
  <si>
    <t>PBの時間</t>
    <rPh sb="3" eb="5">
      <t>ジカン</t>
    </rPh>
    <phoneticPr fontId="2"/>
  </si>
  <si>
    <t>1回</t>
    <rPh sb="1" eb="2">
      <t>カイ</t>
    </rPh>
    <phoneticPr fontId="2"/>
  </si>
  <si>
    <t>5回</t>
    <rPh sb="1" eb="2">
      <t>カイ</t>
    </rPh>
    <phoneticPr fontId="2"/>
  </si>
  <si>
    <t>直近SR</t>
    <rPh sb="0" eb="2">
      <t>チョッキン</t>
    </rPh>
    <phoneticPr fontId="2"/>
  </si>
  <si>
    <t>建値</t>
    <rPh sb="0" eb="2">
      <t>タテネ</t>
    </rPh>
    <phoneticPr fontId="2"/>
  </si>
  <si>
    <t>4H足</t>
    <phoneticPr fontId="2"/>
  </si>
  <si>
    <t>トレイル</t>
  </si>
  <si>
    <t>・トレーリングストップ（ダウ理論）
・直近のSR
・ロスカットは資金の3%→これに合わせてロット計算</t>
    <rPh sb="14" eb="16">
      <t>リロン</t>
    </rPh>
    <rPh sb="19" eb="21">
      <t>チョッキン</t>
    </rPh>
    <rPh sb="32" eb="34">
      <t>シキン</t>
    </rPh>
    <rPh sb="41" eb="42">
      <t>ア</t>
    </rPh>
    <rPh sb="48" eb="50">
      <t>ケイサン</t>
    </rPh>
    <phoneticPr fontId="2"/>
  </si>
  <si>
    <t>■比較的きれいに髭がMAにタッチしていて、傾きが順方向になっているところを選んだためか勝率が高かった。
■資金の3%でロット数を決めると資金の増加に伴って大きな枚数を投じることになるので、利益が加速することを学んだ。
■シミュレーションだからできたが、億を超える枚数は現実的ではないかもしれないと思った。
■実際のトレードでこのように実行できるかはメンタルもからむので大変かもしれない。
　　特にいったん出ていた含み益が減っていくのを平然と見ていられるかが課題
■400万円の資金が驚きの68億円突破！複利のすさまじさを知った。</t>
    <rPh sb="1" eb="4">
      <t>ヒカクテキ</t>
    </rPh>
    <rPh sb="8" eb="9">
      <t>ヒゲ</t>
    </rPh>
    <rPh sb="21" eb="22">
      <t>カタム</t>
    </rPh>
    <rPh sb="24" eb="27">
      <t>ジュンホウコウ</t>
    </rPh>
    <rPh sb="37" eb="38">
      <t>エラ</t>
    </rPh>
    <rPh sb="43" eb="45">
      <t>ショウリツ</t>
    </rPh>
    <rPh sb="46" eb="47">
      <t>タカ</t>
    </rPh>
    <rPh sb="54" eb="56">
      <t>シキン</t>
    </rPh>
    <rPh sb="63" eb="64">
      <t>スウ</t>
    </rPh>
    <rPh sb="65" eb="66">
      <t>キ</t>
    </rPh>
    <rPh sb="69" eb="71">
      <t>シキン</t>
    </rPh>
    <rPh sb="72" eb="74">
      <t>ゾウカ</t>
    </rPh>
    <rPh sb="75" eb="76">
      <t>トモナ</t>
    </rPh>
    <rPh sb="78" eb="79">
      <t>オオ</t>
    </rPh>
    <rPh sb="81" eb="83">
      <t>マイスウ</t>
    </rPh>
    <rPh sb="84" eb="85">
      <t>トウ</t>
    </rPh>
    <rPh sb="95" eb="97">
      <t>リエキ</t>
    </rPh>
    <rPh sb="98" eb="100">
      <t>カソク</t>
    </rPh>
    <rPh sb="105" eb="106">
      <t>マナ</t>
    </rPh>
    <rPh sb="128" eb="129">
      <t>オク</t>
    </rPh>
    <rPh sb="130" eb="131">
      <t>コ</t>
    </rPh>
    <rPh sb="133" eb="135">
      <t>マイスウ</t>
    </rPh>
    <rPh sb="136" eb="139">
      <t>ゲンジツテキ</t>
    </rPh>
    <rPh sb="150" eb="151">
      <t>オモ</t>
    </rPh>
    <rPh sb="157" eb="159">
      <t>ジッサイ</t>
    </rPh>
    <rPh sb="170" eb="172">
      <t>ジッコウ</t>
    </rPh>
    <rPh sb="187" eb="189">
      <t>タイヘン</t>
    </rPh>
    <rPh sb="199" eb="200">
      <t>トク</t>
    </rPh>
    <rPh sb="205" eb="206">
      <t>デ</t>
    </rPh>
    <rPh sb="209" eb="210">
      <t>フク</t>
    </rPh>
    <rPh sb="211" eb="212">
      <t>エキ</t>
    </rPh>
    <rPh sb="213" eb="214">
      <t>ヘ</t>
    </rPh>
    <rPh sb="220" eb="222">
      <t>ヘイゼン</t>
    </rPh>
    <rPh sb="223" eb="224">
      <t>ミ</t>
    </rPh>
    <rPh sb="231" eb="233">
      <t>カダイ</t>
    </rPh>
    <rPh sb="239" eb="241">
      <t>マンエン</t>
    </rPh>
    <rPh sb="242" eb="244">
      <t>シキン</t>
    </rPh>
    <rPh sb="245" eb="246">
      <t>オドロ</t>
    </rPh>
    <rPh sb="250" eb="252">
      <t>オクエン</t>
    </rPh>
    <rPh sb="252" eb="254">
      <t>トッパ</t>
    </rPh>
    <rPh sb="255" eb="257">
      <t>フクリ</t>
    </rPh>
    <rPh sb="264" eb="265">
      <t>シ</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</si>
</sst>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8"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8"/>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6" fillId="2" borderId="1"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176" fontId="7"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7" fillId="0" borderId="1" xfId="0" applyNumberFormat="1" applyFont="1" applyFill="1" applyBorder="1" applyAlignment="1">
      <alignment horizontal="center" vertical="center"/>
    </xf>
    <xf numFmtId="0" fontId="6" fillId="5" borderId="2" xfId="0" applyFont="1" applyFill="1" applyBorder="1" applyAlignment="1">
      <alignment vertical="center"/>
    </xf>
    <xf numFmtId="0" fontId="0" fillId="0" borderId="3" xfId="0"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horizontal="center" vertical="center"/>
    </xf>
    <xf numFmtId="0" fontId="6" fillId="0" borderId="3" xfId="0" applyFont="1" applyFill="1" applyBorder="1" applyAlignment="1">
      <alignment vertical="center"/>
    </xf>
    <xf numFmtId="0" fontId="0" fillId="0" borderId="4" xfId="0" applyFill="1" applyBorder="1" applyAlignment="1">
      <alignment horizontal="center" vertical="center"/>
    </xf>
    <xf numFmtId="0" fontId="6"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6" fillId="5" borderId="6" xfId="0" applyFont="1" applyFill="1" applyBorder="1" applyAlignment="1">
      <alignment vertical="center"/>
    </xf>
    <xf numFmtId="0" fontId="6" fillId="4" borderId="1" xfId="0" applyFont="1" applyFill="1" applyBorder="1" applyAlignment="1">
      <alignment horizontal="center" vertical="center" shrinkToFit="1"/>
    </xf>
    <xf numFmtId="0" fontId="7" fillId="0"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4" fillId="0" borderId="0" xfId="0" applyFont="1" applyAlignment="1">
      <alignment horizontal="center" vertical="center"/>
    </xf>
    <xf numFmtId="0" fontId="0" fillId="6" borderId="0" xfId="0" applyFill="1">
      <alignment vertical="center"/>
    </xf>
    <xf numFmtId="0" fontId="6" fillId="5" borderId="3" xfId="0" applyFont="1" applyFill="1" applyBorder="1" applyAlignment="1">
      <alignment vertical="center"/>
    </xf>
    <xf numFmtId="2" fontId="7" fillId="0" borderId="1" xfId="0" applyNumberFormat="1" applyFont="1" applyFill="1" applyBorder="1" applyAlignment="1">
      <alignment horizontal="center" vertical="center"/>
    </xf>
    <xf numFmtId="0" fontId="4" fillId="0" borderId="0" xfId="0" applyFont="1" applyAlignment="1">
      <alignment vertical="center"/>
    </xf>
    <xf numFmtId="20" fontId="0" fillId="0" borderId="0" xfId="0" applyNumberFormat="1">
      <alignment vertical="center"/>
    </xf>
    <xf numFmtId="20" fontId="0" fillId="7" borderId="0" xfId="0" applyNumberFormat="1" applyFill="1">
      <alignment vertical="center"/>
    </xf>
    <xf numFmtId="0" fontId="0" fillId="7" borderId="0" xfId="0" applyFill="1">
      <alignment vertical="center"/>
    </xf>
    <xf numFmtId="0" fontId="7" fillId="0" borderId="0" xfId="0" applyFont="1" applyFill="1" applyBorder="1" applyAlignment="1">
      <alignment horizontal="center" vertical="center"/>
    </xf>
    <xf numFmtId="180" fontId="7" fillId="0"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81" fontId="7" fillId="0" borderId="0" xfId="0" applyNumberFormat="1" applyFont="1" applyFill="1" applyBorder="1" applyAlignment="1">
      <alignment horizontal="center" vertical="center"/>
    </xf>
    <xf numFmtId="0" fontId="0" fillId="0" borderId="0" xfId="0" applyAlignment="1">
      <alignment horizontal="center" vertical="center" wrapText="1"/>
    </xf>
    <xf numFmtId="0" fontId="6" fillId="5" borderId="1" xfId="0" applyFont="1" applyFill="1" applyBorder="1" applyAlignment="1">
      <alignment horizontal="center" vertical="center" shrinkToFit="1"/>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6" fillId="3" borderId="7" xfId="0" applyFont="1" applyFill="1" applyBorder="1" applyAlignment="1">
      <alignment horizontal="center" vertical="center" shrinkToFit="1"/>
    </xf>
    <xf numFmtId="0" fontId="7" fillId="0" borderId="1" xfId="0" applyFont="1" applyFill="1" applyBorder="1" applyAlignment="1">
      <alignment horizontal="center" vertical="center"/>
    </xf>
    <xf numFmtId="0" fontId="0" fillId="0" borderId="0" xfId="0" applyFont="1">
      <alignment vertical="center"/>
    </xf>
    <xf numFmtId="20" fontId="0" fillId="0" borderId="0" xfId="0" applyNumberFormat="1" applyFill="1">
      <alignment vertical="center"/>
    </xf>
    <xf numFmtId="0" fontId="0" fillId="0" borderId="0" xfId="0" applyFill="1">
      <alignment vertical="center"/>
    </xf>
    <xf numFmtId="0" fontId="4" fillId="0" borderId="0" xfId="0" applyFont="1">
      <alignment vertical="center"/>
    </xf>
    <xf numFmtId="0" fontId="7" fillId="0" borderId="12"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0" fillId="0" borderId="0" xfId="0" applyNumberFormat="1" applyAlignment="1">
      <alignment vertical="top" wrapText="1"/>
    </xf>
    <xf numFmtId="0" fontId="0" fillId="0" borderId="0" xfId="0" applyAlignment="1">
      <alignment vertical="center" wrapText="1"/>
    </xf>
    <xf numFmtId="180"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178" fontId="7" fillId="0" borderId="1" xfId="0" applyNumberFormat="1" applyFont="1" applyFill="1" applyBorder="1" applyAlignment="1">
      <alignment horizontal="center" vertical="center"/>
    </xf>
    <xf numFmtId="181" fontId="7" fillId="0" borderId="1" xfId="0" applyNumberFormat="1" applyFont="1" applyFill="1" applyBorder="1" applyAlignment="1">
      <alignment horizontal="center" vertical="center"/>
    </xf>
    <xf numFmtId="180" fontId="7" fillId="12" borderId="1" xfId="0" applyNumberFormat="1" applyFont="1" applyFill="1" applyBorder="1" applyAlignment="1">
      <alignment horizontal="center" vertical="center"/>
    </xf>
    <xf numFmtId="0" fontId="6" fillId="3" borderId="10"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11" borderId="1" xfId="0" applyFont="1" applyFill="1" applyBorder="1" applyAlignment="1">
      <alignment horizontal="center" vertical="center" shrinkToFit="1"/>
    </xf>
    <xf numFmtId="0" fontId="6" fillId="4" borderId="7"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5" borderId="1" xfId="0" applyFont="1" applyFill="1" applyBorder="1" applyAlignment="1">
      <alignment horizontal="center" vertical="center" shrinkToFit="1"/>
    </xf>
    <xf numFmtId="178" fontId="0" fillId="0" borderId="1" xfId="0" applyNumberFormat="1" applyBorder="1" applyAlignment="1">
      <alignment horizontal="center" vertical="center"/>
    </xf>
    <xf numFmtId="0" fontId="6"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6" fillId="8" borderId="8" xfId="0" applyFont="1" applyFill="1" applyBorder="1" applyAlignment="1">
      <alignment horizontal="center" vertical="center" shrinkToFit="1"/>
    </xf>
    <xf numFmtId="0" fontId="6" fillId="8" borderId="1" xfId="0" applyFont="1" applyFill="1" applyBorder="1" applyAlignment="1">
      <alignment horizontal="center" vertical="center" shrinkToFit="1"/>
    </xf>
    <xf numFmtId="0" fontId="6" fillId="9" borderId="6" xfId="0" applyFont="1" applyFill="1" applyBorder="1" applyAlignment="1">
      <alignment horizontal="center" vertical="center" shrinkToFit="1"/>
    </xf>
    <xf numFmtId="0" fontId="6" fillId="9" borderId="9" xfId="0" applyFont="1" applyFill="1" applyBorder="1" applyAlignment="1">
      <alignment horizontal="center" vertical="center" shrinkToFit="1"/>
    </xf>
    <xf numFmtId="0" fontId="6" fillId="9" borderId="10" xfId="0" applyFont="1" applyFill="1" applyBorder="1" applyAlignment="1">
      <alignment horizontal="center" vertical="center" shrinkToFit="1"/>
    </xf>
    <xf numFmtId="0" fontId="6" fillId="9" borderId="11"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6" fillId="10" borderId="1" xfId="0" applyFont="1" applyFill="1" applyBorder="1" applyAlignment="1">
      <alignment horizontal="center" vertical="center" shrinkToFit="1"/>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5" fillId="0" borderId="1"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cellXfs>
  <cellStyles count="4">
    <cellStyle name="パーセント" xfId="1" builtinId="5"/>
    <cellStyle name="標準" xfId="0" builtinId="0"/>
    <cellStyle name="標準 2" xfId="2"/>
    <cellStyle name="標準 3" xfId="3"/>
  </cellStyles>
  <dxfs count="2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23</xdr:col>
      <xdr:colOff>36211</xdr:colOff>
      <xdr:row>47</xdr:row>
      <xdr:rowOff>8560</xdr:rowOff>
    </xdr:to>
    <xdr:pic>
      <xdr:nvPicPr>
        <xdr:cNvPr id="3" name="図 2"/>
        <xdr:cNvPicPr>
          <a:picLocks noChangeAspect="1"/>
        </xdr:cNvPicPr>
      </xdr:nvPicPr>
      <xdr:blipFill>
        <a:blip xmlns:r="http://schemas.openxmlformats.org/officeDocument/2006/relationships" r:embed="rId1"/>
        <a:stretch>
          <a:fillRect/>
        </a:stretch>
      </xdr:blipFill>
      <xdr:spPr>
        <a:xfrm>
          <a:off x="685800" y="11144250"/>
          <a:ext cx="15123811" cy="7723810"/>
        </a:xfrm>
        <a:prstGeom prst="rect">
          <a:avLst/>
        </a:prstGeom>
      </xdr:spPr>
    </xdr:pic>
    <xdr:clientData/>
  </xdr:twoCellAnchor>
  <xdr:twoCellAnchor editAs="oneCell">
    <xdr:from>
      <xdr:col>1</xdr:col>
      <xdr:colOff>0</xdr:colOff>
      <xdr:row>48</xdr:row>
      <xdr:rowOff>0</xdr:rowOff>
    </xdr:from>
    <xdr:to>
      <xdr:col>23</xdr:col>
      <xdr:colOff>369544</xdr:colOff>
      <xdr:row>93</xdr:row>
      <xdr:rowOff>37131</xdr:rowOff>
    </xdr:to>
    <xdr:pic>
      <xdr:nvPicPr>
        <xdr:cNvPr id="4" name="図 3"/>
        <xdr:cNvPicPr>
          <a:picLocks noChangeAspect="1"/>
        </xdr:cNvPicPr>
      </xdr:nvPicPr>
      <xdr:blipFill>
        <a:blip xmlns:r="http://schemas.openxmlformats.org/officeDocument/2006/relationships" r:embed="rId2"/>
        <a:stretch>
          <a:fillRect/>
        </a:stretch>
      </xdr:blipFill>
      <xdr:spPr>
        <a:xfrm>
          <a:off x="685800" y="19030950"/>
          <a:ext cx="15457144" cy="7752381"/>
        </a:xfrm>
        <a:prstGeom prst="rect">
          <a:avLst/>
        </a:prstGeom>
      </xdr:spPr>
    </xdr:pic>
    <xdr:clientData/>
  </xdr:twoCellAnchor>
  <xdr:twoCellAnchor editAs="oneCell">
    <xdr:from>
      <xdr:col>1</xdr:col>
      <xdr:colOff>0</xdr:colOff>
      <xdr:row>94</xdr:row>
      <xdr:rowOff>0</xdr:rowOff>
    </xdr:from>
    <xdr:to>
      <xdr:col>23</xdr:col>
      <xdr:colOff>179068</xdr:colOff>
      <xdr:row>138</xdr:row>
      <xdr:rowOff>160962</xdr:rowOff>
    </xdr:to>
    <xdr:pic>
      <xdr:nvPicPr>
        <xdr:cNvPr id="6" name="図 5"/>
        <xdr:cNvPicPr>
          <a:picLocks noChangeAspect="1"/>
        </xdr:cNvPicPr>
      </xdr:nvPicPr>
      <xdr:blipFill>
        <a:blip xmlns:r="http://schemas.openxmlformats.org/officeDocument/2006/relationships" r:embed="rId3"/>
        <a:stretch>
          <a:fillRect/>
        </a:stretch>
      </xdr:blipFill>
      <xdr:spPr>
        <a:xfrm>
          <a:off x="685800" y="26917650"/>
          <a:ext cx="15266668" cy="7704762"/>
        </a:xfrm>
        <a:prstGeom prst="rect">
          <a:avLst/>
        </a:prstGeom>
      </xdr:spPr>
    </xdr:pic>
    <xdr:clientData/>
  </xdr:twoCellAnchor>
  <xdr:twoCellAnchor editAs="oneCell">
    <xdr:from>
      <xdr:col>1</xdr:col>
      <xdr:colOff>0</xdr:colOff>
      <xdr:row>140</xdr:row>
      <xdr:rowOff>0</xdr:rowOff>
    </xdr:from>
    <xdr:to>
      <xdr:col>23</xdr:col>
      <xdr:colOff>264782</xdr:colOff>
      <xdr:row>185</xdr:row>
      <xdr:rowOff>56179</xdr:rowOff>
    </xdr:to>
    <xdr:pic>
      <xdr:nvPicPr>
        <xdr:cNvPr id="7" name="図 6"/>
        <xdr:cNvPicPr>
          <a:picLocks noChangeAspect="1"/>
        </xdr:cNvPicPr>
      </xdr:nvPicPr>
      <xdr:blipFill>
        <a:blip xmlns:r="http://schemas.openxmlformats.org/officeDocument/2006/relationships" r:embed="rId4"/>
        <a:stretch>
          <a:fillRect/>
        </a:stretch>
      </xdr:blipFill>
      <xdr:spPr>
        <a:xfrm>
          <a:off x="685800" y="34804350"/>
          <a:ext cx="15352382" cy="7771429"/>
        </a:xfrm>
        <a:prstGeom prst="rect">
          <a:avLst/>
        </a:prstGeom>
      </xdr:spPr>
    </xdr:pic>
    <xdr:clientData/>
  </xdr:twoCellAnchor>
  <xdr:twoCellAnchor editAs="oneCell">
    <xdr:from>
      <xdr:col>1</xdr:col>
      <xdr:colOff>0</xdr:colOff>
      <xdr:row>186</xdr:row>
      <xdr:rowOff>0</xdr:rowOff>
    </xdr:from>
    <xdr:to>
      <xdr:col>23</xdr:col>
      <xdr:colOff>360020</xdr:colOff>
      <xdr:row>231</xdr:row>
      <xdr:rowOff>8560</xdr:rowOff>
    </xdr:to>
    <xdr:pic>
      <xdr:nvPicPr>
        <xdr:cNvPr id="8" name="図 7"/>
        <xdr:cNvPicPr>
          <a:picLocks noChangeAspect="1"/>
        </xdr:cNvPicPr>
      </xdr:nvPicPr>
      <xdr:blipFill>
        <a:blip xmlns:r="http://schemas.openxmlformats.org/officeDocument/2006/relationships" r:embed="rId5"/>
        <a:stretch>
          <a:fillRect/>
        </a:stretch>
      </xdr:blipFill>
      <xdr:spPr>
        <a:xfrm>
          <a:off x="685800" y="42691050"/>
          <a:ext cx="15447620" cy="7723810"/>
        </a:xfrm>
        <a:prstGeom prst="rect">
          <a:avLst/>
        </a:prstGeom>
      </xdr:spPr>
    </xdr:pic>
    <xdr:clientData/>
  </xdr:twoCellAnchor>
  <xdr:twoCellAnchor editAs="oneCell">
    <xdr:from>
      <xdr:col>1</xdr:col>
      <xdr:colOff>0</xdr:colOff>
      <xdr:row>232</xdr:row>
      <xdr:rowOff>0</xdr:rowOff>
    </xdr:from>
    <xdr:to>
      <xdr:col>24</xdr:col>
      <xdr:colOff>159934</xdr:colOff>
      <xdr:row>277</xdr:row>
      <xdr:rowOff>103798</xdr:rowOff>
    </xdr:to>
    <xdr:pic>
      <xdr:nvPicPr>
        <xdr:cNvPr id="10" name="図 9"/>
        <xdr:cNvPicPr>
          <a:picLocks noChangeAspect="1"/>
        </xdr:cNvPicPr>
      </xdr:nvPicPr>
      <xdr:blipFill>
        <a:blip xmlns:r="http://schemas.openxmlformats.org/officeDocument/2006/relationships" r:embed="rId6"/>
        <a:stretch>
          <a:fillRect/>
        </a:stretch>
      </xdr:blipFill>
      <xdr:spPr>
        <a:xfrm>
          <a:off x="685800" y="50577750"/>
          <a:ext cx="15933334" cy="7819048"/>
        </a:xfrm>
        <a:prstGeom prst="rect">
          <a:avLst/>
        </a:prstGeom>
      </xdr:spPr>
    </xdr:pic>
    <xdr:clientData/>
  </xdr:twoCellAnchor>
  <xdr:twoCellAnchor editAs="oneCell">
    <xdr:from>
      <xdr:col>1</xdr:col>
      <xdr:colOff>0</xdr:colOff>
      <xdr:row>278</xdr:row>
      <xdr:rowOff>0</xdr:rowOff>
    </xdr:from>
    <xdr:to>
      <xdr:col>23</xdr:col>
      <xdr:colOff>407639</xdr:colOff>
      <xdr:row>323</xdr:row>
      <xdr:rowOff>122846</xdr:rowOff>
    </xdr:to>
    <xdr:pic>
      <xdr:nvPicPr>
        <xdr:cNvPr id="12" name="図 11"/>
        <xdr:cNvPicPr>
          <a:picLocks noChangeAspect="1"/>
        </xdr:cNvPicPr>
      </xdr:nvPicPr>
      <xdr:blipFill>
        <a:blip xmlns:r="http://schemas.openxmlformats.org/officeDocument/2006/relationships" r:embed="rId7"/>
        <a:stretch>
          <a:fillRect/>
        </a:stretch>
      </xdr:blipFill>
      <xdr:spPr>
        <a:xfrm>
          <a:off x="685800" y="58464450"/>
          <a:ext cx="15495239" cy="7838096"/>
        </a:xfrm>
        <a:prstGeom prst="rect">
          <a:avLst/>
        </a:prstGeom>
      </xdr:spPr>
    </xdr:pic>
    <xdr:clientData/>
  </xdr:twoCellAnchor>
  <xdr:twoCellAnchor editAs="oneCell">
    <xdr:from>
      <xdr:col>1</xdr:col>
      <xdr:colOff>0</xdr:colOff>
      <xdr:row>325</xdr:row>
      <xdr:rowOff>0</xdr:rowOff>
    </xdr:from>
    <xdr:to>
      <xdr:col>23</xdr:col>
      <xdr:colOff>540973</xdr:colOff>
      <xdr:row>370</xdr:row>
      <xdr:rowOff>8560</xdr:rowOff>
    </xdr:to>
    <xdr:pic>
      <xdr:nvPicPr>
        <xdr:cNvPr id="13" name="図 12"/>
        <xdr:cNvPicPr>
          <a:picLocks noChangeAspect="1"/>
        </xdr:cNvPicPr>
      </xdr:nvPicPr>
      <xdr:blipFill>
        <a:blip xmlns:r="http://schemas.openxmlformats.org/officeDocument/2006/relationships" r:embed="rId8"/>
        <a:stretch>
          <a:fillRect/>
        </a:stretch>
      </xdr:blipFill>
      <xdr:spPr>
        <a:xfrm>
          <a:off x="685800" y="66522600"/>
          <a:ext cx="15628573" cy="7723810"/>
        </a:xfrm>
        <a:prstGeom prst="rect">
          <a:avLst/>
        </a:prstGeom>
      </xdr:spPr>
    </xdr:pic>
    <xdr:clientData/>
  </xdr:twoCellAnchor>
  <xdr:twoCellAnchor editAs="oneCell">
    <xdr:from>
      <xdr:col>1</xdr:col>
      <xdr:colOff>0</xdr:colOff>
      <xdr:row>371</xdr:row>
      <xdr:rowOff>0</xdr:rowOff>
    </xdr:from>
    <xdr:to>
      <xdr:col>23</xdr:col>
      <xdr:colOff>540973</xdr:colOff>
      <xdr:row>416</xdr:row>
      <xdr:rowOff>37131</xdr:rowOff>
    </xdr:to>
    <xdr:pic>
      <xdr:nvPicPr>
        <xdr:cNvPr id="14" name="図 13"/>
        <xdr:cNvPicPr>
          <a:picLocks noChangeAspect="1"/>
        </xdr:cNvPicPr>
      </xdr:nvPicPr>
      <xdr:blipFill>
        <a:blip xmlns:r="http://schemas.openxmlformats.org/officeDocument/2006/relationships" r:embed="rId9"/>
        <a:stretch>
          <a:fillRect/>
        </a:stretch>
      </xdr:blipFill>
      <xdr:spPr>
        <a:xfrm>
          <a:off x="685800" y="74409300"/>
          <a:ext cx="15628573" cy="7752381"/>
        </a:xfrm>
        <a:prstGeom prst="rect">
          <a:avLst/>
        </a:prstGeom>
      </xdr:spPr>
    </xdr:pic>
    <xdr:clientData/>
  </xdr:twoCellAnchor>
  <xdr:twoCellAnchor editAs="oneCell">
    <xdr:from>
      <xdr:col>1</xdr:col>
      <xdr:colOff>0</xdr:colOff>
      <xdr:row>417</xdr:row>
      <xdr:rowOff>0</xdr:rowOff>
    </xdr:from>
    <xdr:to>
      <xdr:col>23</xdr:col>
      <xdr:colOff>464782</xdr:colOff>
      <xdr:row>461</xdr:row>
      <xdr:rowOff>160962</xdr:rowOff>
    </xdr:to>
    <xdr:pic>
      <xdr:nvPicPr>
        <xdr:cNvPr id="16" name="図 15"/>
        <xdr:cNvPicPr>
          <a:picLocks noChangeAspect="1"/>
        </xdr:cNvPicPr>
      </xdr:nvPicPr>
      <xdr:blipFill>
        <a:blip xmlns:r="http://schemas.openxmlformats.org/officeDocument/2006/relationships" r:embed="rId10"/>
        <a:stretch>
          <a:fillRect/>
        </a:stretch>
      </xdr:blipFill>
      <xdr:spPr>
        <a:xfrm>
          <a:off x="685800" y="82296000"/>
          <a:ext cx="15552382" cy="7704762"/>
        </a:xfrm>
        <a:prstGeom prst="rect">
          <a:avLst/>
        </a:prstGeom>
      </xdr:spPr>
    </xdr:pic>
    <xdr:clientData/>
  </xdr:twoCellAnchor>
  <xdr:twoCellAnchor editAs="oneCell">
    <xdr:from>
      <xdr:col>1</xdr:col>
      <xdr:colOff>0</xdr:colOff>
      <xdr:row>463</xdr:row>
      <xdr:rowOff>0</xdr:rowOff>
    </xdr:from>
    <xdr:to>
      <xdr:col>23</xdr:col>
      <xdr:colOff>64782</xdr:colOff>
      <xdr:row>508</xdr:row>
      <xdr:rowOff>18084</xdr:rowOff>
    </xdr:to>
    <xdr:pic>
      <xdr:nvPicPr>
        <xdr:cNvPr id="17" name="図 16"/>
        <xdr:cNvPicPr>
          <a:picLocks noChangeAspect="1"/>
        </xdr:cNvPicPr>
      </xdr:nvPicPr>
      <xdr:blipFill>
        <a:blip xmlns:r="http://schemas.openxmlformats.org/officeDocument/2006/relationships" r:embed="rId11"/>
        <a:stretch>
          <a:fillRect/>
        </a:stretch>
      </xdr:blipFill>
      <xdr:spPr>
        <a:xfrm>
          <a:off x="685800" y="90182700"/>
          <a:ext cx="15152382" cy="7733334"/>
        </a:xfrm>
        <a:prstGeom prst="rect">
          <a:avLst/>
        </a:prstGeom>
      </xdr:spPr>
    </xdr:pic>
    <xdr:clientData/>
  </xdr:twoCellAnchor>
  <xdr:twoCellAnchor editAs="oneCell">
    <xdr:from>
      <xdr:col>1</xdr:col>
      <xdr:colOff>0</xdr:colOff>
      <xdr:row>509</xdr:row>
      <xdr:rowOff>0</xdr:rowOff>
    </xdr:from>
    <xdr:to>
      <xdr:col>24</xdr:col>
      <xdr:colOff>102792</xdr:colOff>
      <xdr:row>553</xdr:row>
      <xdr:rowOff>160962</xdr:rowOff>
    </xdr:to>
    <xdr:pic>
      <xdr:nvPicPr>
        <xdr:cNvPr id="18" name="図 17"/>
        <xdr:cNvPicPr>
          <a:picLocks noChangeAspect="1"/>
        </xdr:cNvPicPr>
      </xdr:nvPicPr>
      <xdr:blipFill>
        <a:blip xmlns:r="http://schemas.openxmlformats.org/officeDocument/2006/relationships" r:embed="rId12"/>
        <a:stretch>
          <a:fillRect/>
        </a:stretch>
      </xdr:blipFill>
      <xdr:spPr>
        <a:xfrm>
          <a:off x="685800" y="98069400"/>
          <a:ext cx="15876192" cy="7704762"/>
        </a:xfrm>
        <a:prstGeom prst="rect">
          <a:avLst/>
        </a:prstGeom>
      </xdr:spPr>
    </xdr:pic>
    <xdr:clientData/>
  </xdr:twoCellAnchor>
  <xdr:twoCellAnchor editAs="oneCell">
    <xdr:from>
      <xdr:col>1</xdr:col>
      <xdr:colOff>0</xdr:colOff>
      <xdr:row>555</xdr:row>
      <xdr:rowOff>0</xdr:rowOff>
    </xdr:from>
    <xdr:to>
      <xdr:col>23</xdr:col>
      <xdr:colOff>198115</xdr:colOff>
      <xdr:row>598</xdr:row>
      <xdr:rowOff>141936</xdr:rowOff>
    </xdr:to>
    <xdr:pic>
      <xdr:nvPicPr>
        <xdr:cNvPr id="19" name="図 18"/>
        <xdr:cNvPicPr>
          <a:picLocks noChangeAspect="1"/>
        </xdr:cNvPicPr>
      </xdr:nvPicPr>
      <xdr:blipFill>
        <a:blip xmlns:r="http://schemas.openxmlformats.org/officeDocument/2006/relationships" r:embed="rId13"/>
        <a:stretch>
          <a:fillRect/>
        </a:stretch>
      </xdr:blipFill>
      <xdr:spPr>
        <a:xfrm>
          <a:off x="685800" y="105956100"/>
          <a:ext cx="15285715" cy="7514286"/>
        </a:xfrm>
        <a:prstGeom prst="rect">
          <a:avLst/>
        </a:prstGeom>
      </xdr:spPr>
    </xdr:pic>
    <xdr:clientData/>
  </xdr:twoCellAnchor>
  <xdr:twoCellAnchor editAs="oneCell">
    <xdr:from>
      <xdr:col>1</xdr:col>
      <xdr:colOff>0</xdr:colOff>
      <xdr:row>600</xdr:row>
      <xdr:rowOff>0</xdr:rowOff>
    </xdr:from>
    <xdr:to>
      <xdr:col>23</xdr:col>
      <xdr:colOff>121925</xdr:colOff>
      <xdr:row>644</xdr:row>
      <xdr:rowOff>103820</xdr:rowOff>
    </xdr:to>
    <xdr:pic>
      <xdr:nvPicPr>
        <xdr:cNvPr id="20" name="図 19"/>
        <xdr:cNvPicPr>
          <a:picLocks noChangeAspect="1"/>
        </xdr:cNvPicPr>
      </xdr:nvPicPr>
      <xdr:blipFill>
        <a:blip xmlns:r="http://schemas.openxmlformats.org/officeDocument/2006/relationships" r:embed="rId14"/>
        <a:stretch>
          <a:fillRect/>
        </a:stretch>
      </xdr:blipFill>
      <xdr:spPr>
        <a:xfrm>
          <a:off x="685800" y="113671350"/>
          <a:ext cx="15209525" cy="7647620"/>
        </a:xfrm>
        <a:prstGeom prst="rect">
          <a:avLst/>
        </a:prstGeom>
      </xdr:spPr>
    </xdr:pic>
    <xdr:clientData/>
  </xdr:twoCellAnchor>
  <xdr:twoCellAnchor editAs="oneCell">
    <xdr:from>
      <xdr:col>1</xdr:col>
      <xdr:colOff>0</xdr:colOff>
      <xdr:row>646</xdr:row>
      <xdr:rowOff>0</xdr:rowOff>
    </xdr:from>
    <xdr:to>
      <xdr:col>23</xdr:col>
      <xdr:colOff>74306</xdr:colOff>
      <xdr:row>688</xdr:row>
      <xdr:rowOff>141958</xdr:rowOff>
    </xdr:to>
    <xdr:pic>
      <xdr:nvPicPr>
        <xdr:cNvPr id="22" name="図 21"/>
        <xdr:cNvPicPr>
          <a:picLocks noChangeAspect="1"/>
        </xdr:cNvPicPr>
      </xdr:nvPicPr>
      <xdr:blipFill>
        <a:blip xmlns:r="http://schemas.openxmlformats.org/officeDocument/2006/relationships" r:embed="rId15"/>
        <a:stretch>
          <a:fillRect/>
        </a:stretch>
      </xdr:blipFill>
      <xdr:spPr>
        <a:xfrm>
          <a:off x="685800" y="110756700"/>
          <a:ext cx="15161906" cy="7342858"/>
        </a:xfrm>
        <a:prstGeom prst="rect">
          <a:avLst/>
        </a:prstGeom>
      </xdr:spPr>
    </xdr:pic>
    <xdr:clientData/>
  </xdr:twoCellAnchor>
  <xdr:twoCellAnchor editAs="oneCell">
    <xdr:from>
      <xdr:col>1</xdr:col>
      <xdr:colOff>0</xdr:colOff>
      <xdr:row>690</xdr:row>
      <xdr:rowOff>0</xdr:rowOff>
    </xdr:from>
    <xdr:to>
      <xdr:col>23</xdr:col>
      <xdr:colOff>83830</xdr:colOff>
      <xdr:row>732</xdr:row>
      <xdr:rowOff>151481</xdr:rowOff>
    </xdr:to>
    <xdr:pic>
      <xdr:nvPicPr>
        <xdr:cNvPr id="23" name="図 22"/>
        <xdr:cNvPicPr>
          <a:picLocks noChangeAspect="1"/>
        </xdr:cNvPicPr>
      </xdr:nvPicPr>
      <xdr:blipFill>
        <a:blip xmlns:r="http://schemas.openxmlformats.org/officeDocument/2006/relationships" r:embed="rId16"/>
        <a:stretch>
          <a:fillRect/>
        </a:stretch>
      </xdr:blipFill>
      <xdr:spPr>
        <a:xfrm>
          <a:off x="685800" y="118300500"/>
          <a:ext cx="15171430" cy="7352381"/>
        </a:xfrm>
        <a:prstGeom prst="rect">
          <a:avLst/>
        </a:prstGeom>
      </xdr:spPr>
    </xdr:pic>
    <xdr:clientData/>
  </xdr:twoCellAnchor>
  <xdr:twoCellAnchor editAs="oneCell">
    <xdr:from>
      <xdr:col>1</xdr:col>
      <xdr:colOff>0</xdr:colOff>
      <xdr:row>734</xdr:row>
      <xdr:rowOff>0</xdr:rowOff>
    </xdr:from>
    <xdr:to>
      <xdr:col>23</xdr:col>
      <xdr:colOff>112401</xdr:colOff>
      <xdr:row>776</xdr:row>
      <xdr:rowOff>141958</xdr:rowOff>
    </xdr:to>
    <xdr:pic>
      <xdr:nvPicPr>
        <xdr:cNvPr id="24" name="図 23"/>
        <xdr:cNvPicPr>
          <a:picLocks noChangeAspect="1"/>
        </xdr:cNvPicPr>
      </xdr:nvPicPr>
      <xdr:blipFill>
        <a:blip xmlns:r="http://schemas.openxmlformats.org/officeDocument/2006/relationships" r:embed="rId17"/>
        <a:stretch>
          <a:fillRect/>
        </a:stretch>
      </xdr:blipFill>
      <xdr:spPr>
        <a:xfrm>
          <a:off x="685800" y="125844300"/>
          <a:ext cx="15200001" cy="7342858"/>
        </a:xfrm>
        <a:prstGeom prst="rect">
          <a:avLst/>
        </a:prstGeom>
      </xdr:spPr>
    </xdr:pic>
    <xdr:clientData/>
  </xdr:twoCellAnchor>
  <xdr:twoCellAnchor editAs="oneCell">
    <xdr:from>
      <xdr:col>1</xdr:col>
      <xdr:colOff>0</xdr:colOff>
      <xdr:row>778</xdr:row>
      <xdr:rowOff>0</xdr:rowOff>
    </xdr:from>
    <xdr:to>
      <xdr:col>22</xdr:col>
      <xdr:colOff>664868</xdr:colOff>
      <xdr:row>821</xdr:row>
      <xdr:rowOff>18127</xdr:rowOff>
    </xdr:to>
    <xdr:pic>
      <xdr:nvPicPr>
        <xdr:cNvPr id="25" name="図 24"/>
        <xdr:cNvPicPr>
          <a:picLocks noChangeAspect="1"/>
        </xdr:cNvPicPr>
      </xdr:nvPicPr>
      <xdr:blipFill>
        <a:blip xmlns:r="http://schemas.openxmlformats.org/officeDocument/2006/relationships" r:embed="rId18"/>
        <a:stretch>
          <a:fillRect/>
        </a:stretch>
      </xdr:blipFill>
      <xdr:spPr>
        <a:xfrm>
          <a:off x="685800" y="133388100"/>
          <a:ext cx="15066668" cy="7390477"/>
        </a:xfrm>
        <a:prstGeom prst="rect">
          <a:avLst/>
        </a:prstGeom>
      </xdr:spPr>
    </xdr:pic>
    <xdr:clientData/>
  </xdr:twoCellAnchor>
  <xdr:twoCellAnchor editAs="oneCell">
    <xdr:from>
      <xdr:col>1</xdr:col>
      <xdr:colOff>0</xdr:colOff>
      <xdr:row>822</xdr:row>
      <xdr:rowOff>0</xdr:rowOff>
    </xdr:from>
    <xdr:to>
      <xdr:col>22</xdr:col>
      <xdr:colOff>674392</xdr:colOff>
      <xdr:row>864</xdr:row>
      <xdr:rowOff>151481</xdr:rowOff>
    </xdr:to>
    <xdr:pic>
      <xdr:nvPicPr>
        <xdr:cNvPr id="26" name="図 25"/>
        <xdr:cNvPicPr>
          <a:picLocks noChangeAspect="1"/>
        </xdr:cNvPicPr>
      </xdr:nvPicPr>
      <xdr:blipFill>
        <a:blip xmlns:r="http://schemas.openxmlformats.org/officeDocument/2006/relationships" r:embed="rId19"/>
        <a:stretch>
          <a:fillRect/>
        </a:stretch>
      </xdr:blipFill>
      <xdr:spPr>
        <a:xfrm>
          <a:off x="685800" y="140931900"/>
          <a:ext cx="15076192" cy="7352381"/>
        </a:xfrm>
        <a:prstGeom prst="rect">
          <a:avLst/>
        </a:prstGeom>
      </xdr:spPr>
    </xdr:pic>
    <xdr:clientData/>
  </xdr:twoCellAnchor>
  <xdr:twoCellAnchor editAs="oneCell">
    <xdr:from>
      <xdr:col>1</xdr:col>
      <xdr:colOff>0</xdr:colOff>
      <xdr:row>866</xdr:row>
      <xdr:rowOff>0</xdr:rowOff>
    </xdr:from>
    <xdr:to>
      <xdr:col>23</xdr:col>
      <xdr:colOff>179068</xdr:colOff>
      <xdr:row>907</xdr:row>
      <xdr:rowOff>141979</xdr:rowOff>
    </xdr:to>
    <xdr:pic>
      <xdr:nvPicPr>
        <xdr:cNvPr id="27" name="図 26"/>
        <xdr:cNvPicPr>
          <a:picLocks noChangeAspect="1"/>
        </xdr:cNvPicPr>
      </xdr:nvPicPr>
      <xdr:blipFill>
        <a:blip xmlns:r="http://schemas.openxmlformats.org/officeDocument/2006/relationships" r:embed="rId20"/>
        <a:stretch>
          <a:fillRect/>
        </a:stretch>
      </xdr:blipFill>
      <xdr:spPr>
        <a:xfrm>
          <a:off x="685800" y="148475700"/>
          <a:ext cx="15266668" cy="7171429"/>
        </a:xfrm>
        <a:prstGeom prst="rect">
          <a:avLst/>
        </a:prstGeom>
      </xdr:spPr>
    </xdr:pic>
    <xdr:clientData/>
  </xdr:twoCellAnchor>
  <xdr:twoCellAnchor editAs="oneCell">
    <xdr:from>
      <xdr:col>1</xdr:col>
      <xdr:colOff>0</xdr:colOff>
      <xdr:row>953</xdr:row>
      <xdr:rowOff>0</xdr:rowOff>
    </xdr:from>
    <xdr:to>
      <xdr:col>23</xdr:col>
      <xdr:colOff>64782</xdr:colOff>
      <xdr:row>995</xdr:row>
      <xdr:rowOff>151481</xdr:rowOff>
    </xdr:to>
    <xdr:pic>
      <xdr:nvPicPr>
        <xdr:cNvPr id="30" name="図 29"/>
        <xdr:cNvPicPr>
          <a:picLocks noChangeAspect="1"/>
        </xdr:cNvPicPr>
      </xdr:nvPicPr>
      <xdr:blipFill>
        <a:blip xmlns:r="http://schemas.openxmlformats.org/officeDocument/2006/relationships" r:embed="rId21"/>
        <a:stretch>
          <a:fillRect/>
        </a:stretch>
      </xdr:blipFill>
      <xdr:spPr>
        <a:xfrm>
          <a:off x="685800" y="163391850"/>
          <a:ext cx="15152382" cy="7352381"/>
        </a:xfrm>
        <a:prstGeom prst="rect">
          <a:avLst/>
        </a:prstGeom>
      </xdr:spPr>
    </xdr:pic>
    <xdr:clientData/>
  </xdr:twoCellAnchor>
  <xdr:twoCellAnchor editAs="oneCell">
    <xdr:from>
      <xdr:col>1</xdr:col>
      <xdr:colOff>0</xdr:colOff>
      <xdr:row>1041</xdr:row>
      <xdr:rowOff>0</xdr:rowOff>
    </xdr:from>
    <xdr:to>
      <xdr:col>23</xdr:col>
      <xdr:colOff>188592</xdr:colOff>
      <xdr:row>1083</xdr:row>
      <xdr:rowOff>8624</xdr:rowOff>
    </xdr:to>
    <xdr:pic>
      <xdr:nvPicPr>
        <xdr:cNvPr id="33" name="図 32"/>
        <xdr:cNvPicPr>
          <a:picLocks noChangeAspect="1"/>
        </xdr:cNvPicPr>
      </xdr:nvPicPr>
      <xdr:blipFill>
        <a:blip xmlns:r="http://schemas.openxmlformats.org/officeDocument/2006/relationships" r:embed="rId22"/>
        <a:stretch>
          <a:fillRect/>
        </a:stretch>
      </xdr:blipFill>
      <xdr:spPr>
        <a:xfrm>
          <a:off x="685800" y="178479450"/>
          <a:ext cx="15276192" cy="7209524"/>
        </a:xfrm>
        <a:prstGeom prst="rect">
          <a:avLst/>
        </a:prstGeom>
      </xdr:spPr>
    </xdr:pic>
    <xdr:clientData/>
  </xdr:twoCellAnchor>
  <xdr:twoCellAnchor editAs="oneCell">
    <xdr:from>
      <xdr:col>1</xdr:col>
      <xdr:colOff>0</xdr:colOff>
      <xdr:row>1084</xdr:row>
      <xdr:rowOff>0</xdr:rowOff>
    </xdr:from>
    <xdr:to>
      <xdr:col>23</xdr:col>
      <xdr:colOff>93353</xdr:colOff>
      <xdr:row>1127</xdr:row>
      <xdr:rowOff>27651</xdr:rowOff>
    </xdr:to>
    <xdr:pic>
      <xdr:nvPicPr>
        <xdr:cNvPr id="35" name="図 34"/>
        <xdr:cNvPicPr>
          <a:picLocks noChangeAspect="1"/>
        </xdr:cNvPicPr>
      </xdr:nvPicPr>
      <xdr:blipFill>
        <a:blip xmlns:r="http://schemas.openxmlformats.org/officeDocument/2006/relationships" r:embed="rId23"/>
        <a:stretch>
          <a:fillRect/>
        </a:stretch>
      </xdr:blipFill>
      <xdr:spPr>
        <a:xfrm>
          <a:off x="685800" y="185851800"/>
          <a:ext cx="15180953" cy="7400001"/>
        </a:xfrm>
        <a:prstGeom prst="rect">
          <a:avLst/>
        </a:prstGeom>
      </xdr:spPr>
    </xdr:pic>
    <xdr:clientData/>
  </xdr:twoCellAnchor>
  <xdr:twoCellAnchor editAs="oneCell">
    <xdr:from>
      <xdr:col>1</xdr:col>
      <xdr:colOff>0</xdr:colOff>
      <xdr:row>1215</xdr:row>
      <xdr:rowOff>0</xdr:rowOff>
    </xdr:from>
    <xdr:to>
      <xdr:col>23</xdr:col>
      <xdr:colOff>112401</xdr:colOff>
      <xdr:row>1257</xdr:row>
      <xdr:rowOff>151481</xdr:rowOff>
    </xdr:to>
    <xdr:pic>
      <xdr:nvPicPr>
        <xdr:cNvPr id="39" name="図 38"/>
        <xdr:cNvPicPr>
          <a:picLocks noChangeAspect="1"/>
        </xdr:cNvPicPr>
      </xdr:nvPicPr>
      <xdr:blipFill>
        <a:blip xmlns:r="http://schemas.openxmlformats.org/officeDocument/2006/relationships" r:embed="rId24"/>
        <a:stretch>
          <a:fillRect/>
        </a:stretch>
      </xdr:blipFill>
      <xdr:spPr>
        <a:xfrm>
          <a:off x="685800" y="208311750"/>
          <a:ext cx="15200001" cy="7352381"/>
        </a:xfrm>
        <a:prstGeom prst="rect">
          <a:avLst/>
        </a:prstGeom>
      </xdr:spPr>
    </xdr:pic>
    <xdr:clientData/>
  </xdr:twoCellAnchor>
  <xdr:twoCellAnchor editAs="oneCell">
    <xdr:from>
      <xdr:col>1</xdr:col>
      <xdr:colOff>0</xdr:colOff>
      <xdr:row>1259</xdr:row>
      <xdr:rowOff>0</xdr:rowOff>
    </xdr:from>
    <xdr:to>
      <xdr:col>23</xdr:col>
      <xdr:colOff>217163</xdr:colOff>
      <xdr:row>1301</xdr:row>
      <xdr:rowOff>141958</xdr:rowOff>
    </xdr:to>
    <xdr:pic>
      <xdr:nvPicPr>
        <xdr:cNvPr id="40" name="図 39"/>
        <xdr:cNvPicPr>
          <a:picLocks noChangeAspect="1"/>
        </xdr:cNvPicPr>
      </xdr:nvPicPr>
      <xdr:blipFill>
        <a:blip xmlns:r="http://schemas.openxmlformats.org/officeDocument/2006/relationships" r:embed="rId25"/>
        <a:stretch>
          <a:fillRect/>
        </a:stretch>
      </xdr:blipFill>
      <xdr:spPr>
        <a:xfrm>
          <a:off x="685800" y="215855550"/>
          <a:ext cx="15304763" cy="7342858"/>
        </a:xfrm>
        <a:prstGeom prst="rect">
          <a:avLst/>
        </a:prstGeom>
      </xdr:spPr>
    </xdr:pic>
    <xdr:clientData/>
  </xdr:twoCellAnchor>
  <xdr:twoCellAnchor editAs="oneCell">
    <xdr:from>
      <xdr:col>1</xdr:col>
      <xdr:colOff>0</xdr:colOff>
      <xdr:row>1303</xdr:row>
      <xdr:rowOff>0</xdr:rowOff>
    </xdr:from>
    <xdr:to>
      <xdr:col>23</xdr:col>
      <xdr:colOff>112401</xdr:colOff>
      <xdr:row>1345</xdr:row>
      <xdr:rowOff>132434</xdr:rowOff>
    </xdr:to>
    <xdr:pic>
      <xdr:nvPicPr>
        <xdr:cNvPr id="42" name="図 41"/>
        <xdr:cNvPicPr>
          <a:picLocks noChangeAspect="1"/>
        </xdr:cNvPicPr>
      </xdr:nvPicPr>
      <xdr:blipFill>
        <a:blip xmlns:r="http://schemas.openxmlformats.org/officeDocument/2006/relationships" r:embed="rId26"/>
        <a:stretch>
          <a:fillRect/>
        </a:stretch>
      </xdr:blipFill>
      <xdr:spPr>
        <a:xfrm>
          <a:off x="685800" y="223399350"/>
          <a:ext cx="15200001" cy="7333334"/>
        </a:xfrm>
        <a:prstGeom prst="rect">
          <a:avLst/>
        </a:prstGeom>
      </xdr:spPr>
    </xdr:pic>
    <xdr:clientData/>
  </xdr:twoCellAnchor>
  <xdr:twoCellAnchor editAs="oneCell">
    <xdr:from>
      <xdr:col>1</xdr:col>
      <xdr:colOff>0</xdr:colOff>
      <xdr:row>1347</xdr:row>
      <xdr:rowOff>0</xdr:rowOff>
    </xdr:from>
    <xdr:to>
      <xdr:col>23</xdr:col>
      <xdr:colOff>217163</xdr:colOff>
      <xdr:row>1389</xdr:row>
      <xdr:rowOff>141958</xdr:rowOff>
    </xdr:to>
    <xdr:pic>
      <xdr:nvPicPr>
        <xdr:cNvPr id="43" name="図 42"/>
        <xdr:cNvPicPr>
          <a:picLocks noChangeAspect="1"/>
        </xdr:cNvPicPr>
      </xdr:nvPicPr>
      <xdr:blipFill>
        <a:blip xmlns:r="http://schemas.openxmlformats.org/officeDocument/2006/relationships" r:embed="rId27"/>
        <a:stretch>
          <a:fillRect/>
        </a:stretch>
      </xdr:blipFill>
      <xdr:spPr>
        <a:xfrm>
          <a:off x="685800" y="230943150"/>
          <a:ext cx="15304763" cy="7342858"/>
        </a:xfrm>
        <a:prstGeom prst="rect">
          <a:avLst/>
        </a:prstGeom>
      </xdr:spPr>
    </xdr:pic>
    <xdr:clientData/>
  </xdr:twoCellAnchor>
  <xdr:twoCellAnchor editAs="oneCell">
    <xdr:from>
      <xdr:col>1</xdr:col>
      <xdr:colOff>0</xdr:colOff>
      <xdr:row>1391</xdr:row>
      <xdr:rowOff>0</xdr:rowOff>
    </xdr:from>
    <xdr:to>
      <xdr:col>23</xdr:col>
      <xdr:colOff>102877</xdr:colOff>
      <xdr:row>1433</xdr:row>
      <xdr:rowOff>37196</xdr:rowOff>
    </xdr:to>
    <xdr:pic>
      <xdr:nvPicPr>
        <xdr:cNvPr id="45" name="図 44"/>
        <xdr:cNvPicPr>
          <a:picLocks noChangeAspect="1"/>
        </xdr:cNvPicPr>
      </xdr:nvPicPr>
      <xdr:blipFill>
        <a:blip xmlns:r="http://schemas.openxmlformats.org/officeDocument/2006/relationships" r:embed="rId28"/>
        <a:stretch>
          <a:fillRect/>
        </a:stretch>
      </xdr:blipFill>
      <xdr:spPr>
        <a:xfrm>
          <a:off x="685800" y="238486950"/>
          <a:ext cx="15190477" cy="7238096"/>
        </a:xfrm>
        <a:prstGeom prst="rect">
          <a:avLst/>
        </a:prstGeom>
      </xdr:spPr>
    </xdr:pic>
    <xdr:clientData/>
  </xdr:twoCellAnchor>
  <xdr:twoCellAnchor editAs="oneCell">
    <xdr:from>
      <xdr:col>1</xdr:col>
      <xdr:colOff>0</xdr:colOff>
      <xdr:row>1434</xdr:row>
      <xdr:rowOff>0</xdr:rowOff>
    </xdr:from>
    <xdr:to>
      <xdr:col>23</xdr:col>
      <xdr:colOff>121925</xdr:colOff>
      <xdr:row>1476</xdr:row>
      <xdr:rowOff>161005</xdr:rowOff>
    </xdr:to>
    <xdr:pic>
      <xdr:nvPicPr>
        <xdr:cNvPr id="46" name="図 45"/>
        <xdr:cNvPicPr>
          <a:picLocks noChangeAspect="1"/>
        </xdr:cNvPicPr>
      </xdr:nvPicPr>
      <xdr:blipFill>
        <a:blip xmlns:r="http://schemas.openxmlformats.org/officeDocument/2006/relationships" r:embed="rId29"/>
        <a:stretch>
          <a:fillRect/>
        </a:stretch>
      </xdr:blipFill>
      <xdr:spPr>
        <a:xfrm>
          <a:off x="685800" y="245859300"/>
          <a:ext cx="15209525" cy="7361905"/>
        </a:xfrm>
        <a:prstGeom prst="rect">
          <a:avLst/>
        </a:prstGeom>
      </xdr:spPr>
    </xdr:pic>
    <xdr:clientData/>
  </xdr:twoCellAnchor>
  <xdr:twoCellAnchor editAs="oneCell">
    <xdr:from>
      <xdr:col>1</xdr:col>
      <xdr:colOff>0</xdr:colOff>
      <xdr:row>909</xdr:row>
      <xdr:rowOff>0</xdr:rowOff>
    </xdr:from>
    <xdr:to>
      <xdr:col>23</xdr:col>
      <xdr:colOff>140972</xdr:colOff>
      <xdr:row>952</xdr:row>
      <xdr:rowOff>75270</xdr:rowOff>
    </xdr:to>
    <xdr:pic>
      <xdr:nvPicPr>
        <xdr:cNvPr id="2" name="図 1"/>
        <xdr:cNvPicPr>
          <a:picLocks noChangeAspect="1"/>
        </xdr:cNvPicPr>
      </xdr:nvPicPr>
      <xdr:blipFill>
        <a:blip xmlns:r="http://schemas.openxmlformats.org/officeDocument/2006/relationships" r:embed="rId30"/>
        <a:stretch>
          <a:fillRect/>
        </a:stretch>
      </xdr:blipFill>
      <xdr:spPr>
        <a:xfrm>
          <a:off x="685800" y="155848050"/>
          <a:ext cx="15228572" cy="7447620"/>
        </a:xfrm>
        <a:prstGeom prst="rect">
          <a:avLst/>
        </a:prstGeom>
      </xdr:spPr>
    </xdr:pic>
    <xdr:clientData/>
  </xdr:twoCellAnchor>
  <xdr:twoCellAnchor editAs="oneCell">
    <xdr:from>
      <xdr:col>1</xdr:col>
      <xdr:colOff>0</xdr:colOff>
      <xdr:row>997</xdr:row>
      <xdr:rowOff>0</xdr:rowOff>
    </xdr:from>
    <xdr:to>
      <xdr:col>23</xdr:col>
      <xdr:colOff>180975</xdr:colOff>
      <xdr:row>1039</xdr:row>
      <xdr:rowOff>165929</xdr:rowOff>
    </xdr:to>
    <xdr:pic>
      <xdr:nvPicPr>
        <xdr:cNvPr id="5" name="図 4"/>
        <xdr:cNvPicPr>
          <a:picLocks noChangeAspect="1"/>
        </xdr:cNvPicPr>
      </xdr:nvPicPr>
      <xdr:blipFill>
        <a:blip xmlns:r="http://schemas.openxmlformats.org/officeDocument/2006/relationships" r:embed="rId31"/>
        <a:stretch>
          <a:fillRect/>
        </a:stretch>
      </xdr:blipFill>
      <xdr:spPr>
        <a:xfrm>
          <a:off x="685800" y="170935650"/>
          <a:ext cx="15268575" cy="7366829"/>
        </a:xfrm>
        <a:prstGeom prst="rect">
          <a:avLst/>
        </a:prstGeom>
      </xdr:spPr>
    </xdr:pic>
    <xdr:clientData/>
  </xdr:twoCellAnchor>
  <xdr:twoCellAnchor editAs="oneCell">
    <xdr:from>
      <xdr:col>1</xdr:col>
      <xdr:colOff>1</xdr:colOff>
      <xdr:row>1128</xdr:row>
      <xdr:rowOff>0</xdr:rowOff>
    </xdr:from>
    <xdr:to>
      <xdr:col>22</xdr:col>
      <xdr:colOff>638175</xdr:colOff>
      <xdr:row>1169</xdr:row>
      <xdr:rowOff>117244</xdr:rowOff>
    </xdr:to>
    <xdr:pic>
      <xdr:nvPicPr>
        <xdr:cNvPr id="9" name="図 8"/>
        <xdr:cNvPicPr>
          <a:picLocks noChangeAspect="1"/>
        </xdr:cNvPicPr>
      </xdr:nvPicPr>
      <xdr:blipFill>
        <a:blip xmlns:r="http://schemas.openxmlformats.org/officeDocument/2006/relationships" r:embed="rId32"/>
        <a:stretch>
          <a:fillRect/>
        </a:stretch>
      </xdr:blipFill>
      <xdr:spPr>
        <a:xfrm>
          <a:off x="685801" y="193395600"/>
          <a:ext cx="15039974" cy="7146694"/>
        </a:xfrm>
        <a:prstGeom prst="rect">
          <a:avLst/>
        </a:prstGeom>
      </xdr:spPr>
    </xdr:pic>
    <xdr:clientData/>
  </xdr:twoCellAnchor>
  <xdr:twoCellAnchor editAs="oneCell">
    <xdr:from>
      <xdr:col>1</xdr:col>
      <xdr:colOff>0</xdr:colOff>
      <xdr:row>1170</xdr:row>
      <xdr:rowOff>0</xdr:rowOff>
    </xdr:from>
    <xdr:to>
      <xdr:col>23</xdr:col>
      <xdr:colOff>236211</xdr:colOff>
      <xdr:row>1213</xdr:row>
      <xdr:rowOff>122889</xdr:rowOff>
    </xdr:to>
    <xdr:pic>
      <xdr:nvPicPr>
        <xdr:cNvPr id="11" name="図 10"/>
        <xdr:cNvPicPr>
          <a:picLocks noChangeAspect="1"/>
        </xdr:cNvPicPr>
      </xdr:nvPicPr>
      <xdr:blipFill>
        <a:blip xmlns:r="http://schemas.openxmlformats.org/officeDocument/2006/relationships" r:embed="rId33"/>
        <a:stretch>
          <a:fillRect/>
        </a:stretch>
      </xdr:blipFill>
      <xdr:spPr>
        <a:xfrm>
          <a:off x="685800" y="200596500"/>
          <a:ext cx="15323811" cy="7495239"/>
        </a:xfrm>
        <a:prstGeom prst="rect">
          <a:avLst/>
        </a:prstGeom>
      </xdr:spPr>
    </xdr:pic>
    <xdr:clientData/>
  </xdr:twoCellAnchor>
  <xdr:twoCellAnchor>
    <xdr:from>
      <xdr:col>18</xdr:col>
      <xdr:colOff>504825</xdr:colOff>
      <xdr:row>1186</xdr:row>
      <xdr:rowOff>114300</xdr:rowOff>
    </xdr:from>
    <xdr:to>
      <xdr:col>19</xdr:col>
      <xdr:colOff>38100</xdr:colOff>
      <xdr:row>1186</xdr:row>
      <xdr:rowOff>123825</xdr:rowOff>
    </xdr:to>
    <xdr:cxnSp macro="">
      <xdr:nvCxnSpPr>
        <xdr:cNvPr id="21" name="直線コネクタ 20"/>
        <xdr:cNvCxnSpPr/>
      </xdr:nvCxnSpPr>
      <xdr:spPr>
        <a:xfrm flipV="1">
          <a:off x="12849225" y="203454000"/>
          <a:ext cx="219075" cy="9525"/>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428625</xdr:colOff>
      <xdr:row>1282</xdr:row>
      <xdr:rowOff>114300</xdr:rowOff>
    </xdr:from>
    <xdr:to>
      <xdr:col>16</xdr:col>
      <xdr:colOff>638175</xdr:colOff>
      <xdr:row>1283</xdr:row>
      <xdr:rowOff>1</xdr:rowOff>
    </xdr:to>
    <xdr:sp macro="" textlink="">
      <xdr:nvSpPr>
        <xdr:cNvPr id="28" name="正方形/長方形 27"/>
        <xdr:cNvSpPr/>
      </xdr:nvSpPr>
      <xdr:spPr>
        <a:xfrm>
          <a:off x="11401425" y="219913200"/>
          <a:ext cx="209550" cy="5715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1478</xdr:row>
      <xdr:rowOff>0</xdr:rowOff>
    </xdr:from>
    <xdr:to>
      <xdr:col>23</xdr:col>
      <xdr:colOff>188592</xdr:colOff>
      <xdr:row>1523</xdr:row>
      <xdr:rowOff>160941</xdr:rowOff>
    </xdr:to>
    <xdr:pic>
      <xdr:nvPicPr>
        <xdr:cNvPr id="15" name="図 14"/>
        <xdr:cNvPicPr>
          <a:picLocks noChangeAspect="1"/>
        </xdr:cNvPicPr>
      </xdr:nvPicPr>
      <xdr:blipFill>
        <a:blip xmlns:r="http://schemas.openxmlformats.org/officeDocument/2006/relationships" r:embed="rId34"/>
        <a:stretch>
          <a:fillRect/>
        </a:stretch>
      </xdr:blipFill>
      <xdr:spPr>
        <a:xfrm>
          <a:off x="685800" y="253403100"/>
          <a:ext cx="15276192" cy="7876191"/>
        </a:xfrm>
        <a:prstGeom prst="rect">
          <a:avLst/>
        </a:prstGeom>
      </xdr:spPr>
    </xdr:pic>
    <xdr:clientData/>
  </xdr:twoCellAnchor>
  <xdr:twoCellAnchor editAs="oneCell">
    <xdr:from>
      <xdr:col>1</xdr:col>
      <xdr:colOff>0</xdr:colOff>
      <xdr:row>1525</xdr:row>
      <xdr:rowOff>0</xdr:rowOff>
    </xdr:from>
    <xdr:to>
      <xdr:col>23</xdr:col>
      <xdr:colOff>236211</xdr:colOff>
      <xdr:row>1571</xdr:row>
      <xdr:rowOff>8539</xdr:rowOff>
    </xdr:to>
    <xdr:pic>
      <xdr:nvPicPr>
        <xdr:cNvPr id="29" name="図 28"/>
        <xdr:cNvPicPr>
          <a:picLocks noChangeAspect="1"/>
        </xdr:cNvPicPr>
      </xdr:nvPicPr>
      <xdr:blipFill>
        <a:blip xmlns:r="http://schemas.openxmlformats.org/officeDocument/2006/relationships" r:embed="rId35"/>
        <a:stretch>
          <a:fillRect/>
        </a:stretch>
      </xdr:blipFill>
      <xdr:spPr>
        <a:xfrm>
          <a:off x="685800" y="261461250"/>
          <a:ext cx="15323811" cy="7895239"/>
        </a:xfrm>
        <a:prstGeom prst="rect">
          <a:avLst/>
        </a:prstGeom>
      </xdr:spPr>
    </xdr:pic>
    <xdr:clientData/>
  </xdr:twoCellAnchor>
  <xdr:twoCellAnchor editAs="oneCell">
    <xdr:from>
      <xdr:col>1</xdr:col>
      <xdr:colOff>0</xdr:colOff>
      <xdr:row>1572</xdr:row>
      <xdr:rowOff>0</xdr:rowOff>
    </xdr:from>
    <xdr:to>
      <xdr:col>23</xdr:col>
      <xdr:colOff>293353</xdr:colOff>
      <xdr:row>1617</xdr:row>
      <xdr:rowOff>170465</xdr:rowOff>
    </xdr:to>
    <xdr:pic>
      <xdr:nvPicPr>
        <xdr:cNvPr id="31" name="図 30"/>
        <xdr:cNvPicPr>
          <a:picLocks noChangeAspect="1"/>
        </xdr:cNvPicPr>
      </xdr:nvPicPr>
      <xdr:blipFill>
        <a:blip xmlns:r="http://schemas.openxmlformats.org/officeDocument/2006/relationships" r:embed="rId36"/>
        <a:stretch>
          <a:fillRect/>
        </a:stretch>
      </xdr:blipFill>
      <xdr:spPr>
        <a:xfrm>
          <a:off x="685800" y="269519400"/>
          <a:ext cx="15380953" cy="7885715"/>
        </a:xfrm>
        <a:prstGeom prst="rect">
          <a:avLst/>
        </a:prstGeom>
      </xdr:spPr>
    </xdr:pic>
    <xdr:clientData/>
  </xdr:twoCellAnchor>
  <xdr:twoCellAnchor editAs="oneCell">
    <xdr:from>
      <xdr:col>1</xdr:col>
      <xdr:colOff>0</xdr:colOff>
      <xdr:row>1619</xdr:row>
      <xdr:rowOff>0</xdr:rowOff>
    </xdr:from>
    <xdr:to>
      <xdr:col>23</xdr:col>
      <xdr:colOff>264782</xdr:colOff>
      <xdr:row>1665</xdr:row>
      <xdr:rowOff>27586</xdr:rowOff>
    </xdr:to>
    <xdr:pic>
      <xdr:nvPicPr>
        <xdr:cNvPr id="34" name="図 33"/>
        <xdr:cNvPicPr>
          <a:picLocks noChangeAspect="1"/>
        </xdr:cNvPicPr>
      </xdr:nvPicPr>
      <xdr:blipFill>
        <a:blip xmlns:r="http://schemas.openxmlformats.org/officeDocument/2006/relationships" r:embed="rId37"/>
        <a:stretch>
          <a:fillRect/>
        </a:stretch>
      </xdr:blipFill>
      <xdr:spPr>
        <a:xfrm>
          <a:off x="685800" y="277577550"/>
          <a:ext cx="15352382" cy="7914286"/>
        </a:xfrm>
        <a:prstGeom prst="rect">
          <a:avLst/>
        </a:prstGeom>
      </xdr:spPr>
    </xdr:pic>
    <xdr:clientData/>
  </xdr:twoCellAnchor>
  <xdr:twoCellAnchor editAs="oneCell">
    <xdr:from>
      <xdr:col>1</xdr:col>
      <xdr:colOff>0</xdr:colOff>
      <xdr:row>1666</xdr:row>
      <xdr:rowOff>0</xdr:rowOff>
    </xdr:from>
    <xdr:to>
      <xdr:col>23</xdr:col>
      <xdr:colOff>264782</xdr:colOff>
      <xdr:row>1712</xdr:row>
      <xdr:rowOff>27586</xdr:rowOff>
    </xdr:to>
    <xdr:pic>
      <xdr:nvPicPr>
        <xdr:cNvPr id="36" name="図 35"/>
        <xdr:cNvPicPr>
          <a:picLocks noChangeAspect="1"/>
        </xdr:cNvPicPr>
      </xdr:nvPicPr>
      <xdr:blipFill>
        <a:blip xmlns:r="http://schemas.openxmlformats.org/officeDocument/2006/relationships" r:embed="rId38"/>
        <a:stretch>
          <a:fillRect/>
        </a:stretch>
      </xdr:blipFill>
      <xdr:spPr>
        <a:xfrm>
          <a:off x="685800" y="285635700"/>
          <a:ext cx="15352382" cy="7914286"/>
        </a:xfrm>
        <a:prstGeom prst="rect">
          <a:avLst/>
        </a:prstGeom>
      </xdr:spPr>
    </xdr:pic>
    <xdr:clientData/>
  </xdr:twoCellAnchor>
  <xdr:twoCellAnchor editAs="oneCell">
    <xdr:from>
      <xdr:col>1</xdr:col>
      <xdr:colOff>0</xdr:colOff>
      <xdr:row>1713</xdr:row>
      <xdr:rowOff>0</xdr:rowOff>
    </xdr:from>
    <xdr:to>
      <xdr:col>23</xdr:col>
      <xdr:colOff>121925</xdr:colOff>
      <xdr:row>1756</xdr:row>
      <xdr:rowOff>151460</xdr:rowOff>
    </xdr:to>
    <xdr:pic>
      <xdr:nvPicPr>
        <xdr:cNvPr id="37" name="図 36"/>
        <xdr:cNvPicPr>
          <a:picLocks noChangeAspect="1"/>
        </xdr:cNvPicPr>
      </xdr:nvPicPr>
      <xdr:blipFill>
        <a:blip xmlns:r="http://schemas.openxmlformats.org/officeDocument/2006/relationships" r:embed="rId39"/>
        <a:stretch>
          <a:fillRect/>
        </a:stretch>
      </xdr:blipFill>
      <xdr:spPr>
        <a:xfrm>
          <a:off x="685800" y="293693850"/>
          <a:ext cx="15209525" cy="7523810"/>
        </a:xfrm>
        <a:prstGeom prst="rect">
          <a:avLst/>
        </a:prstGeom>
      </xdr:spPr>
    </xdr:pic>
    <xdr:clientData/>
  </xdr:twoCellAnchor>
  <xdr:twoCellAnchor editAs="oneCell">
    <xdr:from>
      <xdr:col>1</xdr:col>
      <xdr:colOff>0</xdr:colOff>
      <xdr:row>1758</xdr:row>
      <xdr:rowOff>0</xdr:rowOff>
    </xdr:from>
    <xdr:to>
      <xdr:col>23</xdr:col>
      <xdr:colOff>274306</xdr:colOff>
      <xdr:row>1801</xdr:row>
      <xdr:rowOff>103841</xdr:rowOff>
    </xdr:to>
    <xdr:pic>
      <xdr:nvPicPr>
        <xdr:cNvPr id="38" name="図 37"/>
        <xdr:cNvPicPr>
          <a:picLocks noChangeAspect="1"/>
        </xdr:cNvPicPr>
      </xdr:nvPicPr>
      <xdr:blipFill>
        <a:blip xmlns:r="http://schemas.openxmlformats.org/officeDocument/2006/relationships" r:embed="rId40"/>
        <a:stretch>
          <a:fillRect/>
        </a:stretch>
      </xdr:blipFill>
      <xdr:spPr>
        <a:xfrm>
          <a:off x="685800" y="301409100"/>
          <a:ext cx="15361906" cy="7476191"/>
        </a:xfrm>
        <a:prstGeom prst="rect">
          <a:avLst/>
        </a:prstGeom>
      </xdr:spPr>
    </xdr:pic>
    <xdr:clientData/>
  </xdr:twoCellAnchor>
  <xdr:twoCellAnchor editAs="oneCell">
    <xdr:from>
      <xdr:col>1</xdr:col>
      <xdr:colOff>0</xdr:colOff>
      <xdr:row>1803</xdr:row>
      <xdr:rowOff>0</xdr:rowOff>
    </xdr:from>
    <xdr:to>
      <xdr:col>23</xdr:col>
      <xdr:colOff>150496</xdr:colOff>
      <xdr:row>1846</xdr:row>
      <xdr:rowOff>151460</xdr:rowOff>
    </xdr:to>
    <xdr:pic>
      <xdr:nvPicPr>
        <xdr:cNvPr id="41" name="図 40"/>
        <xdr:cNvPicPr>
          <a:picLocks noChangeAspect="1"/>
        </xdr:cNvPicPr>
      </xdr:nvPicPr>
      <xdr:blipFill>
        <a:blip xmlns:r="http://schemas.openxmlformats.org/officeDocument/2006/relationships" r:embed="rId41"/>
        <a:stretch>
          <a:fillRect/>
        </a:stretch>
      </xdr:blipFill>
      <xdr:spPr>
        <a:xfrm>
          <a:off x="685800" y="309124350"/>
          <a:ext cx="15238096" cy="7523810"/>
        </a:xfrm>
        <a:prstGeom prst="rect">
          <a:avLst/>
        </a:prstGeom>
      </xdr:spPr>
    </xdr:pic>
    <xdr:clientData/>
  </xdr:twoCellAnchor>
  <xdr:twoCellAnchor editAs="oneCell">
    <xdr:from>
      <xdr:col>1</xdr:col>
      <xdr:colOff>0</xdr:colOff>
      <xdr:row>1848</xdr:row>
      <xdr:rowOff>0</xdr:rowOff>
    </xdr:from>
    <xdr:to>
      <xdr:col>23</xdr:col>
      <xdr:colOff>245734</xdr:colOff>
      <xdr:row>1891</xdr:row>
      <xdr:rowOff>170508</xdr:rowOff>
    </xdr:to>
    <xdr:pic>
      <xdr:nvPicPr>
        <xdr:cNvPr id="47" name="図 46"/>
        <xdr:cNvPicPr>
          <a:picLocks noChangeAspect="1"/>
        </xdr:cNvPicPr>
      </xdr:nvPicPr>
      <xdr:blipFill>
        <a:blip xmlns:r="http://schemas.openxmlformats.org/officeDocument/2006/relationships" r:embed="rId42"/>
        <a:stretch>
          <a:fillRect/>
        </a:stretch>
      </xdr:blipFill>
      <xdr:spPr>
        <a:xfrm>
          <a:off x="685800" y="316839600"/>
          <a:ext cx="15333334" cy="7542858"/>
        </a:xfrm>
        <a:prstGeom prst="rect">
          <a:avLst/>
        </a:prstGeom>
      </xdr:spPr>
    </xdr:pic>
    <xdr:clientData/>
  </xdr:twoCellAnchor>
  <xdr:twoCellAnchor editAs="oneCell">
    <xdr:from>
      <xdr:col>1</xdr:col>
      <xdr:colOff>0</xdr:colOff>
      <xdr:row>1893</xdr:row>
      <xdr:rowOff>0</xdr:rowOff>
    </xdr:from>
    <xdr:to>
      <xdr:col>23</xdr:col>
      <xdr:colOff>36211</xdr:colOff>
      <xdr:row>1937</xdr:row>
      <xdr:rowOff>8581</xdr:rowOff>
    </xdr:to>
    <xdr:pic>
      <xdr:nvPicPr>
        <xdr:cNvPr id="48" name="図 47"/>
        <xdr:cNvPicPr>
          <a:picLocks noChangeAspect="1"/>
        </xdr:cNvPicPr>
      </xdr:nvPicPr>
      <xdr:blipFill>
        <a:blip xmlns:r="http://schemas.openxmlformats.org/officeDocument/2006/relationships" r:embed="rId43"/>
        <a:stretch>
          <a:fillRect/>
        </a:stretch>
      </xdr:blipFill>
      <xdr:spPr>
        <a:xfrm>
          <a:off x="685800" y="324554850"/>
          <a:ext cx="15123811" cy="7552381"/>
        </a:xfrm>
        <a:prstGeom prst="rect">
          <a:avLst/>
        </a:prstGeom>
      </xdr:spPr>
    </xdr:pic>
    <xdr:clientData/>
  </xdr:twoCellAnchor>
  <xdr:twoCellAnchor editAs="oneCell">
    <xdr:from>
      <xdr:col>1</xdr:col>
      <xdr:colOff>0</xdr:colOff>
      <xdr:row>1938</xdr:row>
      <xdr:rowOff>0</xdr:rowOff>
    </xdr:from>
    <xdr:to>
      <xdr:col>23</xdr:col>
      <xdr:colOff>188592</xdr:colOff>
      <xdr:row>1981</xdr:row>
      <xdr:rowOff>65746</xdr:rowOff>
    </xdr:to>
    <xdr:pic>
      <xdr:nvPicPr>
        <xdr:cNvPr id="50" name="図 49"/>
        <xdr:cNvPicPr>
          <a:picLocks noChangeAspect="1"/>
        </xdr:cNvPicPr>
      </xdr:nvPicPr>
      <xdr:blipFill>
        <a:blip xmlns:r="http://schemas.openxmlformats.org/officeDocument/2006/relationships" r:embed="rId44"/>
        <a:stretch>
          <a:fillRect/>
        </a:stretch>
      </xdr:blipFill>
      <xdr:spPr>
        <a:xfrm>
          <a:off x="685800" y="332270100"/>
          <a:ext cx="15276192" cy="7438096"/>
        </a:xfrm>
        <a:prstGeom prst="rect">
          <a:avLst/>
        </a:prstGeom>
      </xdr:spPr>
    </xdr:pic>
    <xdr:clientData/>
  </xdr:twoCellAnchor>
  <xdr:twoCellAnchor editAs="oneCell">
    <xdr:from>
      <xdr:col>1</xdr:col>
      <xdr:colOff>0</xdr:colOff>
      <xdr:row>1983</xdr:row>
      <xdr:rowOff>0</xdr:rowOff>
    </xdr:from>
    <xdr:to>
      <xdr:col>23</xdr:col>
      <xdr:colOff>140972</xdr:colOff>
      <xdr:row>2026</xdr:row>
      <xdr:rowOff>141936</xdr:rowOff>
    </xdr:to>
    <xdr:pic>
      <xdr:nvPicPr>
        <xdr:cNvPr id="51" name="図 50"/>
        <xdr:cNvPicPr>
          <a:picLocks noChangeAspect="1"/>
        </xdr:cNvPicPr>
      </xdr:nvPicPr>
      <xdr:blipFill>
        <a:blip xmlns:r="http://schemas.openxmlformats.org/officeDocument/2006/relationships" r:embed="rId45"/>
        <a:stretch>
          <a:fillRect/>
        </a:stretch>
      </xdr:blipFill>
      <xdr:spPr>
        <a:xfrm>
          <a:off x="685800" y="339985350"/>
          <a:ext cx="15228572" cy="7514286"/>
        </a:xfrm>
        <a:prstGeom prst="rect">
          <a:avLst/>
        </a:prstGeom>
      </xdr:spPr>
    </xdr:pic>
    <xdr:clientData/>
  </xdr:twoCellAnchor>
  <xdr:twoCellAnchor editAs="oneCell">
    <xdr:from>
      <xdr:col>1</xdr:col>
      <xdr:colOff>0</xdr:colOff>
      <xdr:row>2028</xdr:row>
      <xdr:rowOff>0</xdr:rowOff>
    </xdr:from>
    <xdr:to>
      <xdr:col>23</xdr:col>
      <xdr:colOff>45734</xdr:colOff>
      <xdr:row>2072</xdr:row>
      <xdr:rowOff>18105</xdr:rowOff>
    </xdr:to>
    <xdr:pic>
      <xdr:nvPicPr>
        <xdr:cNvPr id="52" name="図 51"/>
        <xdr:cNvPicPr>
          <a:picLocks noChangeAspect="1"/>
        </xdr:cNvPicPr>
      </xdr:nvPicPr>
      <xdr:blipFill>
        <a:blip xmlns:r="http://schemas.openxmlformats.org/officeDocument/2006/relationships" r:embed="rId46"/>
        <a:stretch>
          <a:fillRect/>
        </a:stretch>
      </xdr:blipFill>
      <xdr:spPr>
        <a:xfrm>
          <a:off x="685800" y="347700600"/>
          <a:ext cx="15133334" cy="7561905"/>
        </a:xfrm>
        <a:prstGeom prst="rect">
          <a:avLst/>
        </a:prstGeom>
      </xdr:spPr>
    </xdr:pic>
    <xdr:clientData/>
  </xdr:twoCellAnchor>
  <xdr:twoCellAnchor editAs="oneCell">
    <xdr:from>
      <xdr:col>1</xdr:col>
      <xdr:colOff>0</xdr:colOff>
      <xdr:row>2073</xdr:row>
      <xdr:rowOff>0</xdr:rowOff>
    </xdr:from>
    <xdr:to>
      <xdr:col>23</xdr:col>
      <xdr:colOff>150496</xdr:colOff>
      <xdr:row>2116</xdr:row>
      <xdr:rowOff>113365</xdr:rowOff>
    </xdr:to>
    <xdr:pic>
      <xdr:nvPicPr>
        <xdr:cNvPr id="53" name="図 52"/>
        <xdr:cNvPicPr>
          <a:picLocks noChangeAspect="1"/>
        </xdr:cNvPicPr>
      </xdr:nvPicPr>
      <xdr:blipFill>
        <a:blip xmlns:r="http://schemas.openxmlformats.org/officeDocument/2006/relationships" r:embed="rId47"/>
        <a:stretch>
          <a:fillRect/>
        </a:stretch>
      </xdr:blipFill>
      <xdr:spPr>
        <a:xfrm>
          <a:off x="685800" y="355415850"/>
          <a:ext cx="15238096" cy="7485715"/>
        </a:xfrm>
        <a:prstGeom prst="rect">
          <a:avLst/>
        </a:prstGeom>
      </xdr:spPr>
    </xdr:pic>
    <xdr:clientData/>
  </xdr:twoCellAnchor>
  <xdr:twoCellAnchor editAs="oneCell">
    <xdr:from>
      <xdr:col>1</xdr:col>
      <xdr:colOff>0</xdr:colOff>
      <xdr:row>2118</xdr:row>
      <xdr:rowOff>0</xdr:rowOff>
    </xdr:from>
    <xdr:to>
      <xdr:col>23</xdr:col>
      <xdr:colOff>150496</xdr:colOff>
      <xdr:row>2160</xdr:row>
      <xdr:rowOff>113386</xdr:rowOff>
    </xdr:to>
    <xdr:pic>
      <xdr:nvPicPr>
        <xdr:cNvPr id="55" name="図 54"/>
        <xdr:cNvPicPr>
          <a:picLocks noChangeAspect="1"/>
        </xdr:cNvPicPr>
      </xdr:nvPicPr>
      <xdr:blipFill>
        <a:blip xmlns:r="http://schemas.openxmlformats.org/officeDocument/2006/relationships" r:embed="rId48"/>
        <a:stretch>
          <a:fillRect/>
        </a:stretch>
      </xdr:blipFill>
      <xdr:spPr>
        <a:xfrm>
          <a:off x="685800" y="363131100"/>
          <a:ext cx="15238096" cy="7314286"/>
        </a:xfrm>
        <a:prstGeom prst="rect">
          <a:avLst/>
        </a:prstGeom>
      </xdr:spPr>
    </xdr:pic>
    <xdr:clientData/>
  </xdr:twoCellAnchor>
  <xdr:twoCellAnchor editAs="oneCell">
    <xdr:from>
      <xdr:col>1</xdr:col>
      <xdr:colOff>0</xdr:colOff>
      <xdr:row>2162</xdr:row>
      <xdr:rowOff>0</xdr:rowOff>
    </xdr:from>
    <xdr:to>
      <xdr:col>22</xdr:col>
      <xdr:colOff>655344</xdr:colOff>
      <xdr:row>2205</xdr:row>
      <xdr:rowOff>151460</xdr:rowOff>
    </xdr:to>
    <xdr:pic>
      <xdr:nvPicPr>
        <xdr:cNvPr id="56" name="図 55"/>
        <xdr:cNvPicPr>
          <a:picLocks noChangeAspect="1"/>
        </xdr:cNvPicPr>
      </xdr:nvPicPr>
      <xdr:blipFill>
        <a:blip xmlns:r="http://schemas.openxmlformats.org/officeDocument/2006/relationships" r:embed="rId49"/>
        <a:stretch>
          <a:fillRect/>
        </a:stretch>
      </xdr:blipFill>
      <xdr:spPr>
        <a:xfrm>
          <a:off x="685800" y="370674900"/>
          <a:ext cx="15057144" cy="7523810"/>
        </a:xfrm>
        <a:prstGeom prst="rect">
          <a:avLst/>
        </a:prstGeom>
      </xdr:spPr>
    </xdr:pic>
    <xdr:clientData/>
  </xdr:twoCellAnchor>
  <xdr:twoCellAnchor editAs="oneCell">
    <xdr:from>
      <xdr:col>1</xdr:col>
      <xdr:colOff>0</xdr:colOff>
      <xdr:row>2207</xdr:row>
      <xdr:rowOff>0</xdr:rowOff>
    </xdr:from>
    <xdr:to>
      <xdr:col>23</xdr:col>
      <xdr:colOff>160020</xdr:colOff>
      <xdr:row>2250</xdr:row>
      <xdr:rowOff>141936</xdr:rowOff>
    </xdr:to>
    <xdr:pic>
      <xdr:nvPicPr>
        <xdr:cNvPr id="57" name="図 56"/>
        <xdr:cNvPicPr>
          <a:picLocks noChangeAspect="1"/>
        </xdr:cNvPicPr>
      </xdr:nvPicPr>
      <xdr:blipFill>
        <a:blip xmlns:r="http://schemas.openxmlformats.org/officeDocument/2006/relationships" r:embed="rId50"/>
        <a:stretch>
          <a:fillRect/>
        </a:stretch>
      </xdr:blipFill>
      <xdr:spPr>
        <a:xfrm>
          <a:off x="685800" y="378390150"/>
          <a:ext cx="15247620" cy="7514286"/>
        </a:xfrm>
        <a:prstGeom prst="rect">
          <a:avLst/>
        </a:prstGeom>
      </xdr:spPr>
    </xdr:pic>
    <xdr:clientData/>
  </xdr:twoCellAnchor>
  <xdr:twoCellAnchor editAs="oneCell">
    <xdr:from>
      <xdr:col>1</xdr:col>
      <xdr:colOff>0</xdr:colOff>
      <xdr:row>2252</xdr:row>
      <xdr:rowOff>0</xdr:rowOff>
    </xdr:from>
    <xdr:to>
      <xdr:col>23</xdr:col>
      <xdr:colOff>121925</xdr:colOff>
      <xdr:row>2295</xdr:row>
      <xdr:rowOff>122889</xdr:rowOff>
    </xdr:to>
    <xdr:pic>
      <xdr:nvPicPr>
        <xdr:cNvPr id="58" name="図 57"/>
        <xdr:cNvPicPr>
          <a:picLocks noChangeAspect="1"/>
        </xdr:cNvPicPr>
      </xdr:nvPicPr>
      <xdr:blipFill>
        <a:blip xmlns:r="http://schemas.openxmlformats.org/officeDocument/2006/relationships" r:embed="rId51"/>
        <a:stretch>
          <a:fillRect/>
        </a:stretch>
      </xdr:blipFill>
      <xdr:spPr>
        <a:xfrm>
          <a:off x="685800" y="386105400"/>
          <a:ext cx="15209525" cy="7495239"/>
        </a:xfrm>
        <a:prstGeom prst="rect">
          <a:avLst/>
        </a:prstGeom>
      </xdr:spPr>
    </xdr:pic>
    <xdr:clientData/>
  </xdr:twoCellAnchor>
  <xdr:twoCellAnchor editAs="oneCell">
    <xdr:from>
      <xdr:col>1</xdr:col>
      <xdr:colOff>0</xdr:colOff>
      <xdr:row>2297</xdr:row>
      <xdr:rowOff>0</xdr:rowOff>
    </xdr:from>
    <xdr:to>
      <xdr:col>23</xdr:col>
      <xdr:colOff>26687</xdr:colOff>
      <xdr:row>2340</xdr:row>
      <xdr:rowOff>103841</xdr:rowOff>
    </xdr:to>
    <xdr:pic>
      <xdr:nvPicPr>
        <xdr:cNvPr id="59" name="図 58"/>
        <xdr:cNvPicPr>
          <a:picLocks noChangeAspect="1"/>
        </xdr:cNvPicPr>
      </xdr:nvPicPr>
      <xdr:blipFill>
        <a:blip xmlns:r="http://schemas.openxmlformats.org/officeDocument/2006/relationships" r:embed="rId52"/>
        <a:stretch>
          <a:fillRect/>
        </a:stretch>
      </xdr:blipFill>
      <xdr:spPr>
        <a:xfrm>
          <a:off x="685800" y="393820650"/>
          <a:ext cx="15114287" cy="7476191"/>
        </a:xfrm>
        <a:prstGeom prst="rect">
          <a:avLst/>
        </a:prstGeom>
      </xdr:spPr>
    </xdr:pic>
    <xdr:clientData/>
  </xdr:twoCellAnchor>
  <xdr:twoCellAnchor editAs="oneCell">
    <xdr:from>
      <xdr:col>1</xdr:col>
      <xdr:colOff>0</xdr:colOff>
      <xdr:row>2342</xdr:row>
      <xdr:rowOff>0</xdr:rowOff>
    </xdr:from>
    <xdr:to>
      <xdr:col>23</xdr:col>
      <xdr:colOff>45734</xdr:colOff>
      <xdr:row>2386</xdr:row>
      <xdr:rowOff>18105</xdr:rowOff>
    </xdr:to>
    <xdr:pic>
      <xdr:nvPicPr>
        <xdr:cNvPr id="61" name="図 60"/>
        <xdr:cNvPicPr>
          <a:picLocks noChangeAspect="1"/>
        </xdr:cNvPicPr>
      </xdr:nvPicPr>
      <xdr:blipFill>
        <a:blip xmlns:r="http://schemas.openxmlformats.org/officeDocument/2006/relationships" r:embed="rId53"/>
        <a:stretch>
          <a:fillRect/>
        </a:stretch>
      </xdr:blipFill>
      <xdr:spPr>
        <a:xfrm>
          <a:off x="685800" y="401535900"/>
          <a:ext cx="15133334" cy="7561905"/>
        </a:xfrm>
        <a:prstGeom prst="rect">
          <a:avLst/>
        </a:prstGeom>
      </xdr:spPr>
    </xdr:pic>
    <xdr:clientData/>
  </xdr:twoCellAnchor>
  <xdr:twoCellAnchor editAs="oneCell">
    <xdr:from>
      <xdr:col>1</xdr:col>
      <xdr:colOff>0</xdr:colOff>
      <xdr:row>2387</xdr:row>
      <xdr:rowOff>0</xdr:rowOff>
    </xdr:from>
    <xdr:to>
      <xdr:col>23</xdr:col>
      <xdr:colOff>112401</xdr:colOff>
      <xdr:row>2429</xdr:row>
      <xdr:rowOff>161005</xdr:rowOff>
    </xdr:to>
    <xdr:pic>
      <xdr:nvPicPr>
        <xdr:cNvPr id="64" name="図 63"/>
        <xdr:cNvPicPr>
          <a:picLocks noChangeAspect="1"/>
        </xdr:cNvPicPr>
      </xdr:nvPicPr>
      <xdr:blipFill>
        <a:blip xmlns:r="http://schemas.openxmlformats.org/officeDocument/2006/relationships" r:embed="rId54"/>
        <a:stretch>
          <a:fillRect/>
        </a:stretch>
      </xdr:blipFill>
      <xdr:spPr>
        <a:xfrm>
          <a:off x="685800" y="409251150"/>
          <a:ext cx="15200001" cy="7361905"/>
        </a:xfrm>
        <a:prstGeom prst="rect">
          <a:avLst/>
        </a:prstGeom>
      </xdr:spPr>
    </xdr:pic>
    <xdr:clientData/>
  </xdr:twoCellAnchor>
  <xdr:twoCellAnchor editAs="oneCell">
    <xdr:from>
      <xdr:col>1</xdr:col>
      <xdr:colOff>0</xdr:colOff>
      <xdr:row>2431</xdr:row>
      <xdr:rowOff>0</xdr:rowOff>
    </xdr:from>
    <xdr:to>
      <xdr:col>23</xdr:col>
      <xdr:colOff>121925</xdr:colOff>
      <xdr:row>2474</xdr:row>
      <xdr:rowOff>37174</xdr:rowOff>
    </xdr:to>
    <xdr:pic>
      <xdr:nvPicPr>
        <xdr:cNvPr id="66" name="図 65"/>
        <xdr:cNvPicPr>
          <a:picLocks noChangeAspect="1"/>
        </xdr:cNvPicPr>
      </xdr:nvPicPr>
      <xdr:blipFill>
        <a:blip xmlns:r="http://schemas.openxmlformats.org/officeDocument/2006/relationships" r:embed="rId55"/>
        <a:stretch>
          <a:fillRect/>
        </a:stretch>
      </xdr:blipFill>
      <xdr:spPr>
        <a:xfrm>
          <a:off x="685800" y="416794950"/>
          <a:ext cx="15209525" cy="7409524"/>
        </a:xfrm>
        <a:prstGeom prst="rect">
          <a:avLst/>
        </a:prstGeom>
      </xdr:spPr>
    </xdr:pic>
    <xdr:clientData/>
  </xdr:twoCellAnchor>
  <xdr:twoCellAnchor editAs="oneCell">
    <xdr:from>
      <xdr:col>1</xdr:col>
      <xdr:colOff>0</xdr:colOff>
      <xdr:row>2475</xdr:row>
      <xdr:rowOff>0</xdr:rowOff>
    </xdr:from>
    <xdr:to>
      <xdr:col>22</xdr:col>
      <xdr:colOff>674392</xdr:colOff>
      <xdr:row>2517</xdr:row>
      <xdr:rowOff>46720</xdr:rowOff>
    </xdr:to>
    <xdr:pic>
      <xdr:nvPicPr>
        <xdr:cNvPr id="67" name="図 66"/>
        <xdr:cNvPicPr>
          <a:picLocks noChangeAspect="1"/>
        </xdr:cNvPicPr>
      </xdr:nvPicPr>
      <xdr:blipFill>
        <a:blip xmlns:r="http://schemas.openxmlformats.org/officeDocument/2006/relationships" r:embed="rId56"/>
        <a:stretch>
          <a:fillRect/>
        </a:stretch>
      </xdr:blipFill>
      <xdr:spPr>
        <a:xfrm>
          <a:off x="685800" y="424338750"/>
          <a:ext cx="15076192" cy="7247620"/>
        </a:xfrm>
        <a:prstGeom prst="rect">
          <a:avLst/>
        </a:prstGeom>
      </xdr:spPr>
    </xdr:pic>
    <xdr:clientData/>
  </xdr:twoCellAnchor>
  <xdr:twoCellAnchor editAs="oneCell">
    <xdr:from>
      <xdr:col>1</xdr:col>
      <xdr:colOff>0</xdr:colOff>
      <xdr:row>2518</xdr:row>
      <xdr:rowOff>0</xdr:rowOff>
    </xdr:from>
    <xdr:to>
      <xdr:col>23</xdr:col>
      <xdr:colOff>102877</xdr:colOff>
      <xdr:row>2560</xdr:row>
      <xdr:rowOff>151481</xdr:rowOff>
    </xdr:to>
    <xdr:pic>
      <xdr:nvPicPr>
        <xdr:cNvPr id="69" name="図 68"/>
        <xdr:cNvPicPr>
          <a:picLocks noChangeAspect="1"/>
        </xdr:cNvPicPr>
      </xdr:nvPicPr>
      <xdr:blipFill>
        <a:blip xmlns:r="http://schemas.openxmlformats.org/officeDocument/2006/relationships" r:embed="rId57"/>
        <a:stretch>
          <a:fillRect/>
        </a:stretch>
      </xdr:blipFill>
      <xdr:spPr>
        <a:xfrm>
          <a:off x="685800" y="431711100"/>
          <a:ext cx="15190477" cy="7352381"/>
        </a:xfrm>
        <a:prstGeom prst="rect">
          <a:avLst/>
        </a:prstGeom>
      </xdr:spPr>
    </xdr:pic>
    <xdr:clientData/>
  </xdr:twoCellAnchor>
  <xdr:twoCellAnchor editAs="oneCell">
    <xdr:from>
      <xdr:col>1</xdr:col>
      <xdr:colOff>0</xdr:colOff>
      <xdr:row>2562</xdr:row>
      <xdr:rowOff>0</xdr:rowOff>
    </xdr:from>
    <xdr:to>
      <xdr:col>23</xdr:col>
      <xdr:colOff>93353</xdr:colOff>
      <xdr:row>2604</xdr:row>
      <xdr:rowOff>122910</xdr:rowOff>
    </xdr:to>
    <xdr:pic>
      <xdr:nvPicPr>
        <xdr:cNvPr id="71" name="図 70"/>
        <xdr:cNvPicPr>
          <a:picLocks noChangeAspect="1"/>
        </xdr:cNvPicPr>
      </xdr:nvPicPr>
      <xdr:blipFill>
        <a:blip xmlns:r="http://schemas.openxmlformats.org/officeDocument/2006/relationships" r:embed="rId58"/>
        <a:stretch>
          <a:fillRect/>
        </a:stretch>
      </xdr:blipFill>
      <xdr:spPr>
        <a:xfrm>
          <a:off x="685800" y="439254900"/>
          <a:ext cx="15180953" cy="7323810"/>
        </a:xfrm>
        <a:prstGeom prst="rect">
          <a:avLst/>
        </a:prstGeom>
      </xdr:spPr>
    </xdr:pic>
    <xdr:clientData/>
  </xdr:twoCellAnchor>
  <xdr:twoCellAnchor editAs="oneCell">
    <xdr:from>
      <xdr:col>1</xdr:col>
      <xdr:colOff>0</xdr:colOff>
      <xdr:row>2606</xdr:row>
      <xdr:rowOff>0</xdr:rowOff>
    </xdr:from>
    <xdr:to>
      <xdr:col>23</xdr:col>
      <xdr:colOff>207639</xdr:colOff>
      <xdr:row>2648</xdr:row>
      <xdr:rowOff>151481</xdr:rowOff>
    </xdr:to>
    <xdr:pic>
      <xdr:nvPicPr>
        <xdr:cNvPr id="72" name="図 71"/>
        <xdr:cNvPicPr>
          <a:picLocks noChangeAspect="1"/>
        </xdr:cNvPicPr>
      </xdr:nvPicPr>
      <xdr:blipFill>
        <a:blip xmlns:r="http://schemas.openxmlformats.org/officeDocument/2006/relationships" r:embed="rId59"/>
        <a:stretch>
          <a:fillRect/>
        </a:stretch>
      </xdr:blipFill>
      <xdr:spPr>
        <a:xfrm>
          <a:off x="685800" y="446798700"/>
          <a:ext cx="15295239" cy="7352381"/>
        </a:xfrm>
        <a:prstGeom prst="rect">
          <a:avLst/>
        </a:prstGeom>
      </xdr:spPr>
    </xdr:pic>
    <xdr:clientData/>
  </xdr:twoCellAnchor>
  <xdr:twoCellAnchor editAs="oneCell">
    <xdr:from>
      <xdr:col>1</xdr:col>
      <xdr:colOff>0</xdr:colOff>
      <xdr:row>2650</xdr:row>
      <xdr:rowOff>0</xdr:rowOff>
    </xdr:from>
    <xdr:to>
      <xdr:col>22</xdr:col>
      <xdr:colOff>407725</xdr:colOff>
      <xdr:row>2692</xdr:row>
      <xdr:rowOff>94339</xdr:rowOff>
    </xdr:to>
    <xdr:pic>
      <xdr:nvPicPr>
        <xdr:cNvPr id="73" name="図 72"/>
        <xdr:cNvPicPr>
          <a:picLocks noChangeAspect="1"/>
        </xdr:cNvPicPr>
      </xdr:nvPicPr>
      <xdr:blipFill>
        <a:blip xmlns:r="http://schemas.openxmlformats.org/officeDocument/2006/relationships" r:embed="rId60"/>
        <a:stretch>
          <a:fillRect/>
        </a:stretch>
      </xdr:blipFill>
      <xdr:spPr>
        <a:xfrm>
          <a:off x="685800" y="454342500"/>
          <a:ext cx="14809525" cy="7295239"/>
        </a:xfrm>
        <a:prstGeom prst="rect">
          <a:avLst/>
        </a:prstGeom>
      </xdr:spPr>
    </xdr:pic>
    <xdr:clientData/>
  </xdr:twoCellAnchor>
  <xdr:twoCellAnchor editAs="oneCell">
    <xdr:from>
      <xdr:col>1</xdr:col>
      <xdr:colOff>0</xdr:colOff>
      <xdr:row>2694</xdr:row>
      <xdr:rowOff>0</xdr:rowOff>
    </xdr:from>
    <xdr:to>
      <xdr:col>23</xdr:col>
      <xdr:colOff>55258</xdr:colOff>
      <xdr:row>2736</xdr:row>
      <xdr:rowOff>141958</xdr:rowOff>
    </xdr:to>
    <xdr:pic>
      <xdr:nvPicPr>
        <xdr:cNvPr id="74" name="図 73"/>
        <xdr:cNvPicPr>
          <a:picLocks noChangeAspect="1"/>
        </xdr:cNvPicPr>
      </xdr:nvPicPr>
      <xdr:blipFill>
        <a:blip xmlns:r="http://schemas.openxmlformats.org/officeDocument/2006/relationships" r:embed="rId61"/>
        <a:stretch>
          <a:fillRect/>
        </a:stretch>
      </xdr:blipFill>
      <xdr:spPr>
        <a:xfrm>
          <a:off x="685800" y="461886300"/>
          <a:ext cx="15142858" cy="7342858"/>
        </a:xfrm>
        <a:prstGeom prst="rect">
          <a:avLst/>
        </a:prstGeom>
      </xdr:spPr>
    </xdr:pic>
    <xdr:clientData/>
  </xdr:twoCellAnchor>
  <xdr:twoCellAnchor editAs="oneCell">
    <xdr:from>
      <xdr:col>1</xdr:col>
      <xdr:colOff>0</xdr:colOff>
      <xdr:row>2738</xdr:row>
      <xdr:rowOff>0</xdr:rowOff>
    </xdr:from>
    <xdr:to>
      <xdr:col>23</xdr:col>
      <xdr:colOff>112401</xdr:colOff>
      <xdr:row>2780</xdr:row>
      <xdr:rowOff>113386</xdr:rowOff>
    </xdr:to>
    <xdr:pic>
      <xdr:nvPicPr>
        <xdr:cNvPr id="75" name="図 74"/>
        <xdr:cNvPicPr>
          <a:picLocks noChangeAspect="1"/>
        </xdr:cNvPicPr>
      </xdr:nvPicPr>
      <xdr:blipFill>
        <a:blip xmlns:r="http://schemas.openxmlformats.org/officeDocument/2006/relationships" r:embed="rId62"/>
        <a:stretch>
          <a:fillRect/>
        </a:stretch>
      </xdr:blipFill>
      <xdr:spPr>
        <a:xfrm>
          <a:off x="685800" y="469430100"/>
          <a:ext cx="15200001"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42" sqref="X42"/>
    </sheetView>
  </sheetViews>
  <sheetFormatPr defaultRowHeight="13.5" x14ac:dyDescent="0.1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abSelected="1" topLeftCell="A2" zoomScaleNormal="100" zoomScaleSheetLayoutView="100" workbookViewId="0">
      <selection activeCell="A2" sqref="A2:N36"/>
    </sheetView>
  </sheetViews>
  <sheetFormatPr defaultColWidth="9" defaultRowHeight="13.5" x14ac:dyDescent="0.15"/>
  <sheetData>
    <row r="1" spans="1:14" x14ac:dyDescent="0.15">
      <c r="A1" t="s">
        <v>0</v>
      </c>
    </row>
    <row r="2" spans="1:14" x14ac:dyDescent="0.15">
      <c r="A2" s="51" t="s">
        <v>109</v>
      </c>
      <c r="B2" s="51"/>
      <c r="C2" s="51"/>
      <c r="D2" s="51"/>
      <c r="E2" s="51"/>
      <c r="F2" s="51"/>
      <c r="G2" s="51"/>
      <c r="H2" s="51"/>
      <c r="I2" s="51"/>
      <c r="J2" s="51"/>
      <c r="K2" s="52"/>
      <c r="L2" s="52"/>
      <c r="M2" s="52"/>
      <c r="N2" s="52"/>
    </row>
    <row r="3" spans="1:14" x14ac:dyDescent="0.15">
      <c r="A3" s="51"/>
      <c r="B3" s="51"/>
      <c r="C3" s="51"/>
      <c r="D3" s="51"/>
      <c r="E3" s="51"/>
      <c r="F3" s="51"/>
      <c r="G3" s="51"/>
      <c r="H3" s="51"/>
      <c r="I3" s="51"/>
      <c r="J3" s="51"/>
      <c r="K3" s="52"/>
      <c r="L3" s="52"/>
      <c r="M3" s="52"/>
      <c r="N3" s="52"/>
    </row>
    <row r="4" spans="1:14" x14ac:dyDescent="0.15">
      <c r="A4" s="51"/>
      <c r="B4" s="51"/>
      <c r="C4" s="51"/>
      <c r="D4" s="51"/>
      <c r="E4" s="51"/>
      <c r="F4" s="51"/>
      <c r="G4" s="51"/>
      <c r="H4" s="51"/>
      <c r="I4" s="51"/>
      <c r="J4" s="51"/>
      <c r="K4" s="52"/>
      <c r="L4" s="52"/>
      <c r="M4" s="52"/>
      <c r="N4" s="52"/>
    </row>
    <row r="5" spans="1:14" x14ac:dyDescent="0.15">
      <c r="A5" s="51"/>
      <c r="B5" s="51"/>
      <c r="C5" s="51"/>
      <c r="D5" s="51"/>
      <c r="E5" s="51"/>
      <c r="F5" s="51"/>
      <c r="G5" s="51"/>
      <c r="H5" s="51"/>
      <c r="I5" s="51"/>
      <c r="J5" s="51"/>
      <c r="K5" s="52"/>
      <c r="L5" s="52"/>
      <c r="M5" s="52"/>
      <c r="N5" s="52"/>
    </row>
    <row r="6" spans="1:14" x14ac:dyDescent="0.15">
      <c r="A6" s="51"/>
      <c r="B6" s="51"/>
      <c r="C6" s="51"/>
      <c r="D6" s="51"/>
      <c r="E6" s="51"/>
      <c r="F6" s="51"/>
      <c r="G6" s="51"/>
      <c r="H6" s="51"/>
      <c r="I6" s="51"/>
      <c r="J6" s="51"/>
      <c r="K6" s="52"/>
      <c r="L6" s="52"/>
      <c r="M6" s="52"/>
      <c r="N6" s="52"/>
    </row>
    <row r="7" spans="1:14" x14ac:dyDescent="0.15">
      <c r="A7" s="51"/>
      <c r="B7" s="51"/>
      <c r="C7" s="51"/>
      <c r="D7" s="51"/>
      <c r="E7" s="51"/>
      <c r="F7" s="51"/>
      <c r="G7" s="51"/>
      <c r="H7" s="51"/>
      <c r="I7" s="51"/>
      <c r="J7" s="51"/>
      <c r="K7" s="52"/>
      <c r="L7" s="52"/>
      <c r="M7" s="52"/>
      <c r="N7" s="52"/>
    </row>
    <row r="8" spans="1:14" x14ac:dyDescent="0.15">
      <c r="A8" s="51"/>
      <c r="B8" s="51"/>
      <c r="C8" s="51"/>
      <c r="D8" s="51"/>
      <c r="E8" s="51"/>
      <c r="F8" s="51"/>
      <c r="G8" s="51"/>
      <c r="H8" s="51"/>
      <c r="I8" s="51"/>
      <c r="J8" s="51"/>
      <c r="K8" s="52"/>
      <c r="L8" s="52"/>
      <c r="M8" s="52"/>
      <c r="N8" s="52"/>
    </row>
    <row r="9" spans="1:14" ht="11.25" customHeight="1" x14ac:dyDescent="0.15">
      <c r="A9" s="51"/>
      <c r="B9" s="51"/>
      <c r="C9" s="51"/>
      <c r="D9" s="51"/>
      <c r="E9" s="51"/>
      <c r="F9" s="51"/>
      <c r="G9" s="51"/>
      <c r="H9" s="51"/>
      <c r="I9" s="51"/>
      <c r="J9" s="51"/>
      <c r="K9" s="52"/>
      <c r="L9" s="52"/>
      <c r="M9" s="52"/>
      <c r="N9" s="52"/>
    </row>
    <row r="10" spans="1:14" x14ac:dyDescent="0.15">
      <c r="A10" s="51"/>
      <c r="B10" s="51"/>
      <c r="C10" s="51"/>
      <c r="D10" s="51"/>
      <c r="E10" s="51"/>
      <c r="F10" s="51"/>
      <c r="G10" s="51"/>
      <c r="H10" s="51"/>
      <c r="I10" s="51"/>
      <c r="J10" s="51"/>
      <c r="K10" s="52"/>
      <c r="L10" s="52"/>
      <c r="M10" s="52"/>
      <c r="N10" s="52"/>
    </row>
    <row r="11" spans="1:14" x14ac:dyDescent="0.15">
      <c r="A11" s="51"/>
      <c r="B11" s="51"/>
      <c r="C11" s="51"/>
      <c r="D11" s="51"/>
      <c r="E11" s="51"/>
      <c r="F11" s="51"/>
      <c r="G11" s="51"/>
      <c r="H11" s="51"/>
      <c r="I11" s="51"/>
      <c r="J11" s="51"/>
      <c r="K11" s="52"/>
      <c r="L11" s="52"/>
      <c r="M11" s="52"/>
      <c r="N11" s="52"/>
    </row>
    <row r="12" spans="1:14" x14ac:dyDescent="0.15">
      <c r="A12" s="51"/>
      <c r="B12" s="51"/>
      <c r="C12" s="51"/>
      <c r="D12" s="51"/>
      <c r="E12" s="51"/>
      <c r="F12" s="51"/>
      <c r="G12" s="51"/>
      <c r="H12" s="51"/>
      <c r="I12" s="51"/>
      <c r="J12" s="51"/>
      <c r="K12" s="52"/>
      <c r="L12" s="52"/>
      <c r="M12" s="52"/>
      <c r="N12" s="52"/>
    </row>
    <row r="13" spans="1:14" x14ac:dyDescent="0.15">
      <c r="A13" s="51"/>
      <c r="B13" s="51"/>
      <c r="C13" s="51"/>
      <c r="D13" s="51"/>
      <c r="E13" s="51"/>
      <c r="F13" s="51"/>
      <c r="G13" s="51"/>
      <c r="H13" s="51"/>
      <c r="I13" s="51"/>
      <c r="J13" s="51"/>
      <c r="K13" s="52"/>
      <c r="L13" s="52"/>
      <c r="M13" s="52"/>
      <c r="N13" s="52"/>
    </row>
    <row r="14" spans="1:14" x14ac:dyDescent="0.15">
      <c r="A14" s="51"/>
      <c r="B14" s="51"/>
      <c r="C14" s="51"/>
      <c r="D14" s="51"/>
      <c r="E14" s="51"/>
      <c r="F14" s="51"/>
      <c r="G14" s="51"/>
      <c r="H14" s="51"/>
      <c r="I14" s="51"/>
      <c r="J14" s="51"/>
      <c r="K14" s="52"/>
      <c r="L14" s="52"/>
      <c r="M14" s="52"/>
      <c r="N14" s="52"/>
    </row>
    <row r="15" spans="1:14" x14ac:dyDescent="0.15">
      <c r="A15" s="51"/>
      <c r="B15" s="51"/>
      <c r="C15" s="51"/>
      <c r="D15" s="51"/>
      <c r="E15" s="51"/>
      <c r="F15" s="51"/>
      <c r="G15" s="51"/>
      <c r="H15" s="51"/>
      <c r="I15" s="51"/>
      <c r="J15" s="51"/>
      <c r="K15" s="52"/>
      <c r="L15" s="52"/>
      <c r="M15" s="52"/>
      <c r="N15" s="52"/>
    </row>
    <row r="16" spans="1:14" x14ac:dyDescent="0.15">
      <c r="A16" s="51"/>
      <c r="B16" s="51"/>
      <c r="C16" s="51"/>
      <c r="D16" s="51"/>
      <c r="E16" s="51"/>
      <c r="F16" s="51"/>
      <c r="G16" s="51"/>
      <c r="H16" s="51"/>
      <c r="I16" s="51"/>
      <c r="J16" s="51"/>
      <c r="K16" s="52"/>
      <c r="L16" s="52"/>
      <c r="M16" s="52"/>
      <c r="N16" s="52"/>
    </row>
    <row r="17" spans="1:14" x14ac:dyDescent="0.15">
      <c r="A17" s="51"/>
      <c r="B17" s="51"/>
      <c r="C17" s="51"/>
      <c r="D17" s="51"/>
      <c r="E17" s="51"/>
      <c r="F17" s="51"/>
      <c r="G17" s="51"/>
      <c r="H17" s="51"/>
      <c r="I17" s="51"/>
      <c r="J17" s="51"/>
      <c r="K17" s="52"/>
      <c r="L17" s="52"/>
      <c r="M17" s="52"/>
      <c r="N17" s="52"/>
    </row>
    <row r="18" spans="1:14" x14ac:dyDescent="0.15">
      <c r="A18" s="51"/>
      <c r="B18" s="51"/>
      <c r="C18" s="51"/>
      <c r="D18" s="51"/>
      <c r="E18" s="51"/>
      <c r="F18" s="51"/>
      <c r="G18" s="51"/>
      <c r="H18" s="51"/>
      <c r="I18" s="51"/>
      <c r="J18" s="51"/>
      <c r="K18" s="52"/>
      <c r="L18" s="52"/>
      <c r="M18" s="52"/>
      <c r="N18" s="52"/>
    </row>
    <row r="19" spans="1:14" x14ac:dyDescent="0.15">
      <c r="A19" s="51"/>
      <c r="B19" s="51"/>
      <c r="C19" s="51"/>
      <c r="D19" s="51"/>
      <c r="E19" s="51"/>
      <c r="F19" s="51"/>
      <c r="G19" s="51"/>
      <c r="H19" s="51"/>
      <c r="I19" s="51"/>
      <c r="J19" s="51"/>
      <c r="K19" s="52"/>
      <c r="L19" s="52"/>
      <c r="M19" s="52"/>
      <c r="N19" s="52"/>
    </row>
    <row r="20" spans="1:14" x14ac:dyDescent="0.15">
      <c r="A20" s="51"/>
      <c r="B20" s="51"/>
      <c r="C20" s="51"/>
      <c r="D20" s="51"/>
      <c r="E20" s="51"/>
      <c r="F20" s="51"/>
      <c r="G20" s="51"/>
      <c r="H20" s="51"/>
      <c r="I20" s="51"/>
      <c r="J20" s="51"/>
      <c r="K20" s="52"/>
      <c r="L20" s="52"/>
      <c r="M20" s="52"/>
      <c r="N20" s="52"/>
    </row>
    <row r="21" spans="1:14" x14ac:dyDescent="0.15">
      <c r="A21" s="51"/>
      <c r="B21" s="51"/>
      <c r="C21" s="51"/>
      <c r="D21" s="51"/>
      <c r="E21" s="51"/>
      <c r="F21" s="51"/>
      <c r="G21" s="51"/>
      <c r="H21" s="51"/>
      <c r="I21" s="51"/>
      <c r="J21" s="51"/>
      <c r="K21" s="52"/>
      <c r="L21" s="52"/>
      <c r="M21" s="52"/>
      <c r="N21" s="52"/>
    </row>
    <row r="22" spans="1:14" x14ac:dyDescent="0.15">
      <c r="A22" s="51"/>
      <c r="B22" s="51"/>
      <c r="C22" s="51"/>
      <c r="D22" s="51"/>
      <c r="E22" s="51"/>
      <c r="F22" s="51"/>
      <c r="G22" s="51"/>
      <c r="H22" s="51"/>
      <c r="I22" s="51"/>
      <c r="J22" s="51"/>
      <c r="K22" s="52"/>
      <c r="L22" s="52"/>
      <c r="M22" s="52"/>
      <c r="N22" s="52"/>
    </row>
    <row r="23" spans="1:14" x14ac:dyDescent="0.15">
      <c r="A23" s="51"/>
      <c r="B23" s="51"/>
      <c r="C23" s="51"/>
      <c r="D23" s="51"/>
      <c r="E23" s="51"/>
      <c r="F23" s="51"/>
      <c r="G23" s="51"/>
      <c r="H23" s="51"/>
      <c r="I23" s="51"/>
      <c r="J23" s="51"/>
      <c r="K23" s="52"/>
      <c r="L23" s="52"/>
      <c r="M23" s="52"/>
      <c r="N23" s="52"/>
    </row>
    <row r="24" spans="1:14" x14ac:dyDescent="0.15">
      <c r="A24" s="51"/>
      <c r="B24" s="51"/>
      <c r="C24" s="51"/>
      <c r="D24" s="51"/>
      <c r="E24" s="51"/>
      <c r="F24" s="51"/>
      <c r="G24" s="51"/>
      <c r="H24" s="51"/>
      <c r="I24" s="51"/>
      <c r="J24" s="51"/>
      <c r="K24" s="52"/>
      <c r="L24" s="52"/>
      <c r="M24" s="52"/>
      <c r="N24" s="52"/>
    </row>
    <row r="25" spans="1:14" x14ac:dyDescent="0.15">
      <c r="A25" s="52"/>
      <c r="B25" s="52"/>
      <c r="C25" s="52"/>
      <c r="D25" s="52"/>
      <c r="E25" s="52"/>
      <c r="F25" s="52"/>
      <c r="G25" s="52"/>
      <c r="H25" s="52"/>
      <c r="I25" s="52"/>
      <c r="J25" s="52"/>
      <c r="K25" s="52"/>
      <c r="L25" s="52"/>
      <c r="M25" s="52"/>
      <c r="N25" s="52"/>
    </row>
    <row r="26" spans="1:14" x14ac:dyDescent="0.15">
      <c r="A26" s="52"/>
      <c r="B26" s="52"/>
      <c r="C26" s="52"/>
      <c r="D26" s="52"/>
      <c r="E26" s="52"/>
      <c r="F26" s="52"/>
      <c r="G26" s="52"/>
      <c r="H26" s="52"/>
      <c r="I26" s="52"/>
      <c r="J26" s="52"/>
      <c r="K26" s="52"/>
      <c r="L26" s="52"/>
      <c r="M26" s="52"/>
      <c r="N26" s="52"/>
    </row>
    <row r="27" spans="1:14" x14ac:dyDescent="0.15">
      <c r="A27" s="52"/>
      <c r="B27" s="52"/>
      <c r="C27" s="52"/>
      <c r="D27" s="52"/>
      <c r="E27" s="52"/>
      <c r="F27" s="52"/>
      <c r="G27" s="52"/>
      <c r="H27" s="52"/>
      <c r="I27" s="52"/>
      <c r="J27" s="52"/>
      <c r="K27" s="52"/>
      <c r="L27" s="52"/>
      <c r="M27" s="52"/>
      <c r="N27" s="52"/>
    </row>
    <row r="28" spans="1:14" x14ac:dyDescent="0.15">
      <c r="A28" s="52"/>
      <c r="B28" s="52"/>
      <c r="C28" s="52"/>
      <c r="D28" s="52"/>
      <c r="E28" s="52"/>
      <c r="F28" s="52"/>
      <c r="G28" s="52"/>
      <c r="H28" s="52"/>
      <c r="I28" s="52"/>
      <c r="J28" s="52"/>
      <c r="K28" s="52"/>
      <c r="L28" s="52"/>
      <c r="M28" s="52"/>
      <c r="N28" s="52"/>
    </row>
    <row r="29" spans="1:14" x14ac:dyDescent="0.15">
      <c r="A29" s="52"/>
      <c r="B29" s="52"/>
      <c r="C29" s="52"/>
      <c r="D29" s="52"/>
      <c r="E29" s="52"/>
      <c r="F29" s="52"/>
      <c r="G29" s="52"/>
      <c r="H29" s="52"/>
      <c r="I29" s="52"/>
      <c r="J29" s="52"/>
      <c r="K29" s="52"/>
      <c r="L29" s="52"/>
      <c r="M29" s="52"/>
      <c r="N29" s="52"/>
    </row>
    <row r="30" spans="1:14" x14ac:dyDescent="0.15">
      <c r="A30" s="52"/>
      <c r="B30" s="52"/>
      <c r="C30" s="52"/>
      <c r="D30" s="52"/>
      <c r="E30" s="52"/>
      <c r="F30" s="52"/>
      <c r="G30" s="52"/>
      <c r="H30" s="52"/>
      <c r="I30" s="52"/>
      <c r="J30" s="52"/>
      <c r="K30" s="52"/>
      <c r="L30" s="52"/>
      <c r="M30" s="52"/>
      <c r="N30" s="52"/>
    </row>
    <row r="31" spans="1:14" x14ac:dyDescent="0.15">
      <c r="A31" s="52"/>
      <c r="B31" s="52"/>
      <c r="C31" s="52"/>
      <c r="D31" s="52"/>
      <c r="E31" s="52"/>
      <c r="F31" s="52"/>
      <c r="G31" s="52"/>
      <c r="H31" s="52"/>
      <c r="I31" s="52"/>
      <c r="J31" s="52"/>
      <c r="K31" s="52"/>
      <c r="L31" s="52"/>
      <c r="M31" s="52"/>
      <c r="N31" s="52"/>
    </row>
    <row r="32" spans="1:14" x14ac:dyDescent="0.15">
      <c r="A32" s="52"/>
      <c r="B32" s="52"/>
      <c r="C32" s="52"/>
      <c r="D32" s="52"/>
      <c r="E32" s="52"/>
      <c r="F32" s="52"/>
      <c r="G32" s="52"/>
      <c r="H32" s="52"/>
      <c r="I32" s="52"/>
      <c r="J32" s="52"/>
      <c r="K32" s="52"/>
      <c r="L32" s="52"/>
      <c r="M32" s="52"/>
      <c r="N32" s="52"/>
    </row>
    <row r="33" spans="1:14" x14ac:dyDescent="0.15">
      <c r="A33" s="52"/>
      <c r="B33" s="52"/>
      <c r="C33" s="52"/>
      <c r="D33" s="52"/>
      <c r="E33" s="52"/>
      <c r="F33" s="52"/>
      <c r="G33" s="52"/>
      <c r="H33" s="52"/>
      <c r="I33" s="52"/>
      <c r="J33" s="52"/>
      <c r="K33" s="52"/>
      <c r="L33" s="52"/>
      <c r="M33" s="52"/>
      <c r="N33" s="52"/>
    </row>
    <row r="34" spans="1:14" x14ac:dyDescent="0.15">
      <c r="A34" s="52"/>
      <c r="B34" s="52"/>
      <c r="C34" s="52"/>
      <c r="D34" s="52"/>
      <c r="E34" s="52"/>
      <c r="F34" s="52"/>
      <c r="G34" s="52"/>
      <c r="H34" s="52"/>
      <c r="I34" s="52"/>
      <c r="J34" s="52"/>
      <c r="K34" s="52"/>
      <c r="L34" s="52"/>
      <c r="M34" s="52"/>
      <c r="N34" s="52"/>
    </row>
    <row r="35" spans="1:14" x14ac:dyDescent="0.15">
      <c r="A35" s="52"/>
      <c r="B35" s="52"/>
      <c r="C35" s="52"/>
      <c r="D35" s="52"/>
      <c r="E35" s="52"/>
      <c r="F35" s="52"/>
      <c r="G35" s="52"/>
      <c r="H35" s="52"/>
      <c r="I35" s="52"/>
      <c r="J35" s="52"/>
      <c r="K35" s="52"/>
      <c r="L35" s="52"/>
      <c r="M35" s="52"/>
      <c r="N35" s="52"/>
    </row>
    <row r="36" spans="1:14" x14ac:dyDescent="0.15">
      <c r="A36" s="52"/>
      <c r="B36" s="52"/>
      <c r="C36" s="52"/>
      <c r="D36" s="52"/>
      <c r="E36" s="52"/>
      <c r="F36" s="52"/>
      <c r="G36" s="52"/>
      <c r="H36" s="52"/>
      <c r="I36" s="52"/>
      <c r="J36" s="52"/>
      <c r="K36" s="52"/>
      <c r="L36" s="52"/>
      <c r="M36" s="52"/>
      <c r="N36" s="52"/>
    </row>
  </sheetData>
  <mergeCells count="1">
    <mergeCell ref="A2:N36"/>
  </mergeCells>
  <phoneticPr fontId="2"/>
  <pageMargins left="0.75" right="0.75" top="1" bottom="1" header="0.51111111111111107" footer="0.51111111111111107"/>
  <pageSetup paperSize="9" firstPageNumber="4294963191"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115" zoomScaleNormal="115" workbookViewId="0">
      <pane ySplit="8" topLeftCell="A21" activePane="bottomLeft" state="frozen"/>
      <selection pane="bottomLeft" activeCell="D4" sqref="D4:E4"/>
    </sheetView>
  </sheetViews>
  <sheetFormatPr defaultRowHeight="13.5" x14ac:dyDescent="0.15"/>
  <cols>
    <col min="1" max="1" width="1.5" customWidth="1"/>
    <col min="2" max="2" width="5.5" customWidth="1"/>
    <col min="3" max="4" width="6.625" customWidth="1"/>
    <col min="5" max="5" width="7.375" customWidth="1"/>
    <col min="6" max="9" width="6.625" customWidth="1"/>
    <col min="10" max="10" width="7" customWidth="1"/>
    <col min="11" max="12" width="6.625" customWidth="1"/>
    <col min="13" max="13" width="5.75" customWidth="1"/>
    <col min="14" max="14" width="9.5" bestFit="1" customWidth="1"/>
    <col min="15" max="18" width="6.625" customWidth="1"/>
    <col min="19" max="19" width="7.625" customWidth="1"/>
    <col min="20" max="20" width="6.625" customWidth="1"/>
    <col min="21" max="21" width="5.625" customWidth="1"/>
    <col min="23" max="23" width="3.375" customWidth="1"/>
    <col min="24" max="24" width="10.875" style="23" bestFit="1" customWidth="1"/>
    <col min="25" max="25" width="9" style="47"/>
  </cols>
  <sheetData>
    <row r="1" spans="1:25" ht="3" customHeight="1" x14ac:dyDescent="0.15"/>
    <row r="2" spans="1:25" x14ac:dyDescent="0.15">
      <c r="B2" s="70" t="s">
        <v>47</v>
      </c>
      <c r="C2" s="70"/>
      <c r="D2" s="85" t="s">
        <v>81</v>
      </c>
      <c r="E2" s="85"/>
      <c r="F2" s="70" t="s">
        <v>48</v>
      </c>
      <c r="G2" s="70"/>
      <c r="H2" s="70"/>
      <c r="I2" s="85" t="s">
        <v>106</v>
      </c>
      <c r="J2" s="85"/>
      <c r="K2" s="70" t="s">
        <v>49</v>
      </c>
      <c r="L2" s="70"/>
      <c r="M2" s="86">
        <v>4000000</v>
      </c>
      <c r="N2" s="85"/>
      <c r="O2" s="70" t="s">
        <v>50</v>
      </c>
      <c r="P2" s="70"/>
      <c r="Q2" s="40"/>
      <c r="R2" s="86">
        <f>C108+T108</f>
        <v>7328648163</v>
      </c>
      <c r="S2" s="85"/>
      <c r="T2" s="1"/>
      <c r="U2" s="1"/>
      <c r="V2" s="1"/>
    </row>
    <row r="3" spans="1:25" ht="48" customHeight="1" x14ac:dyDescent="0.15">
      <c r="B3" s="70" t="s">
        <v>51</v>
      </c>
      <c r="C3" s="70"/>
      <c r="D3" s="87" t="s">
        <v>52</v>
      </c>
      <c r="E3" s="88"/>
      <c r="F3" s="88"/>
      <c r="G3" s="88"/>
      <c r="H3" s="88"/>
      <c r="I3" s="88"/>
      <c r="J3" s="88"/>
      <c r="K3" s="70" t="s">
        <v>53</v>
      </c>
      <c r="L3" s="70"/>
      <c r="M3" s="88" t="s">
        <v>108</v>
      </c>
      <c r="N3" s="89"/>
      <c r="O3" s="89"/>
      <c r="P3" s="89"/>
      <c r="Q3" s="89"/>
      <c r="R3" s="89"/>
      <c r="S3" s="89"/>
      <c r="T3" s="1"/>
      <c r="U3" s="1"/>
      <c r="V3" s="1"/>
      <c r="W3" s="1"/>
    </row>
    <row r="4" spans="1:25" x14ac:dyDescent="0.15">
      <c r="B4" s="70" t="s">
        <v>55</v>
      </c>
      <c r="C4" s="70"/>
      <c r="D4" s="68">
        <f>C108+T108-M2</f>
        <v>7324648163</v>
      </c>
      <c r="E4" s="68"/>
      <c r="F4" s="70" t="s">
        <v>56</v>
      </c>
      <c r="G4" s="70"/>
      <c r="H4" s="70"/>
      <c r="I4" s="84">
        <f>SUM($V$9:$W$108)</f>
        <v>8365.4999999999909</v>
      </c>
      <c r="J4" s="85"/>
      <c r="K4" s="67" t="s">
        <v>57</v>
      </c>
      <c r="L4" s="67"/>
      <c r="M4" s="86">
        <f>MAX(V9:V108)</f>
        <v>503.00000000000011</v>
      </c>
      <c r="N4" s="86"/>
      <c r="O4" s="67" t="s">
        <v>58</v>
      </c>
      <c r="P4" s="67"/>
      <c r="Q4" s="39"/>
      <c r="R4" s="68">
        <f>MIN(V9:W108)</f>
        <v>-75</v>
      </c>
      <c r="S4" s="68"/>
      <c r="T4" s="1"/>
      <c r="U4" s="1"/>
      <c r="V4" s="1"/>
    </row>
    <row r="5" spans="1:25" x14ac:dyDescent="0.15">
      <c r="B5" s="41" t="s">
        <v>59</v>
      </c>
      <c r="C5" s="2">
        <f>COUNTIF($T$9:$T$976,"&gt;0")</f>
        <v>87</v>
      </c>
      <c r="D5" s="40" t="s">
        <v>60</v>
      </c>
      <c r="E5" s="16">
        <f>COUNTIF($T$9:$T$976,"&lt;0")</f>
        <v>9</v>
      </c>
      <c r="F5" s="40" t="s">
        <v>61</v>
      </c>
      <c r="G5" s="40"/>
      <c r="H5" s="2">
        <f>COUNTIF($T$9:$T$976,"=0")</f>
        <v>4</v>
      </c>
      <c r="I5" s="40" t="s">
        <v>62</v>
      </c>
      <c r="J5" s="3">
        <f>C5/SUM(C5,E5,H5)</f>
        <v>0.87</v>
      </c>
      <c r="K5" s="69" t="s">
        <v>63</v>
      </c>
      <c r="L5" s="70"/>
      <c r="M5" s="71">
        <v>25</v>
      </c>
      <c r="N5" s="72"/>
      <c r="O5" s="18" t="s">
        <v>64</v>
      </c>
      <c r="P5" s="9"/>
      <c r="Q5" s="25"/>
      <c r="R5" s="71">
        <v>2</v>
      </c>
      <c r="S5" s="72"/>
      <c r="T5" s="1"/>
      <c r="U5" s="1"/>
      <c r="V5" s="1"/>
    </row>
    <row r="6" spans="1:25" ht="6" customHeight="1" x14ac:dyDescent="0.15">
      <c r="B6" s="11"/>
      <c r="C6" s="14"/>
      <c r="D6" s="15"/>
      <c r="E6" s="12"/>
      <c r="F6" s="11"/>
      <c r="G6" s="11"/>
      <c r="H6" s="12"/>
      <c r="I6" s="11"/>
      <c r="J6" s="17"/>
      <c r="K6" s="11"/>
      <c r="L6" s="11"/>
      <c r="M6" s="12"/>
      <c r="N6" s="12"/>
      <c r="O6" s="13"/>
      <c r="P6" s="13"/>
      <c r="Q6" s="13"/>
      <c r="R6" s="10"/>
      <c r="S6" s="7"/>
      <c r="T6" s="1"/>
      <c r="U6" s="1"/>
      <c r="V6" s="1"/>
    </row>
    <row r="7" spans="1:25" x14ac:dyDescent="0.15">
      <c r="B7" s="73" t="s">
        <v>65</v>
      </c>
      <c r="C7" s="75" t="s">
        <v>66</v>
      </c>
      <c r="D7" s="76"/>
      <c r="E7" s="79" t="s">
        <v>67</v>
      </c>
      <c r="F7" s="80"/>
      <c r="G7" s="80"/>
      <c r="H7" s="80"/>
      <c r="I7" s="80"/>
      <c r="J7" s="63"/>
      <c r="K7" s="81" t="s">
        <v>68</v>
      </c>
      <c r="L7" s="82"/>
      <c r="M7" s="65"/>
      <c r="N7" s="83" t="s">
        <v>69</v>
      </c>
      <c r="O7" s="58" t="s">
        <v>70</v>
      </c>
      <c r="P7" s="59"/>
      <c r="Q7" s="59"/>
      <c r="R7" s="59"/>
      <c r="S7" s="60"/>
      <c r="T7" s="61" t="s">
        <v>71</v>
      </c>
      <c r="U7" s="61"/>
      <c r="V7" s="61"/>
      <c r="W7" s="61"/>
    </row>
    <row r="8" spans="1:25" x14ac:dyDescent="0.15">
      <c r="B8" s="74"/>
      <c r="C8" s="77"/>
      <c r="D8" s="78"/>
      <c r="E8" s="19" t="s">
        <v>72</v>
      </c>
      <c r="F8" s="19" t="s">
        <v>73</v>
      </c>
      <c r="G8" s="19" t="s">
        <v>74</v>
      </c>
      <c r="H8" s="19" t="s">
        <v>75</v>
      </c>
      <c r="I8" s="62" t="s">
        <v>76</v>
      </c>
      <c r="J8" s="63"/>
      <c r="K8" s="4" t="s">
        <v>77</v>
      </c>
      <c r="L8" s="64" t="s">
        <v>78</v>
      </c>
      <c r="M8" s="65"/>
      <c r="N8" s="83"/>
      <c r="O8" s="5" t="s">
        <v>72</v>
      </c>
      <c r="P8" s="5" t="s">
        <v>73</v>
      </c>
      <c r="Q8" s="42" t="s">
        <v>74</v>
      </c>
      <c r="R8" s="66" t="s">
        <v>76</v>
      </c>
      <c r="S8" s="60"/>
      <c r="T8" s="61" t="s">
        <v>79</v>
      </c>
      <c r="U8" s="61"/>
      <c r="V8" s="61" t="s">
        <v>77</v>
      </c>
      <c r="W8" s="61"/>
      <c r="X8" s="23" t="s">
        <v>87</v>
      </c>
      <c r="Y8" s="47" t="s">
        <v>88</v>
      </c>
    </row>
    <row r="9" spans="1:25" x14ac:dyDescent="0.15">
      <c r="A9" s="24"/>
      <c r="B9" s="43">
        <v>1</v>
      </c>
      <c r="C9" s="53">
        <f>M2</f>
        <v>4000000</v>
      </c>
      <c r="D9" s="53"/>
      <c r="E9" s="43">
        <v>2009</v>
      </c>
      <c r="F9" s="8">
        <v>42367</v>
      </c>
      <c r="G9" s="26">
        <v>12</v>
      </c>
      <c r="H9" s="43" t="s">
        <v>5</v>
      </c>
      <c r="I9" s="54">
        <v>91.74</v>
      </c>
      <c r="J9" s="54"/>
      <c r="K9" s="43">
        <v>23</v>
      </c>
      <c r="L9" s="53">
        <f t="shared" ref="L9:L72" si="0">IF(F9="","",C9*0.03)</f>
        <v>120000</v>
      </c>
      <c r="M9" s="53"/>
      <c r="N9" s="6">
        <f>IF(K9="","",ROUNDDOWN(L9/(K9/81)/100000,2))</f>
        <v>4.22</v>
      </c>
      <c r="O9" s="43">
        <v>2009</v>
      </c>
      <c r="P9" s="8">
        <v>42368</v>
      </c>
      <c r="Q9" s="26">
        <v>0</v>
      </c>
      <c r="R9" s="54">
        <v>92.24</v>
      </c>
      <c r="S9" s="54"/>
      <c r="T9" s="55">
        <f>IF(P9="","",ROUNDDOWN((IF(H9="売",I9-R9,R9-I9))*N9*100000,0))</f>
        <v>211000</v>
      </c>
      <c r="U9" s="55"/>
      <c r="V9" s="56">
        <f>IF(P9="","",IF(T9&lt;0,K9*(-1),IF(H9="買",(R9-I9)*100,(I9-R9)*100)))</f>
        <v>50</v>
      </c>
      <c r="W9" s="56"/>
      <c r="X9" s="27" t="s">
        <v>86</v>
      </c>
    </row>
    <row r="10" spans="1:25" x14ac:dyDescent="0.15">
      <c r="A10" s="24"/>
      <c r="B10" s="43">
        <v>2</v>
      </c>
      <c r="C10" s="53">
        <f t="shared" ref="C10:C73" si="1">IF(T9="","",C9+T9)</f>
        <v>4211000</v>
      </c>
      <c r="D10" s="53"/>
      <c r="E10" s="43">
        <v>2010</v>
      </c>
      <c r="F10" s="8">
        <v>42015</v>
      </c>
      <c r="G10" s="26">
        <v>16</v>
      </c>
      <c r="H10" s="43" t="s">
        <v>4</v>
      </c>
      <c r="I10" s="54">
        <v>92.33</v>
      </c>
      <c r="J10" s="54"/>
      <c r="K10" s="43">
        <v>32</v>
      </c>
      <c r="L10" s="53">
        <f t="shared" si="0"/>
        <v>126330</v>
      </c>
      <c r="M10" s="53"/>
      <c r="N10" s="6">
        <f t="shared" ref="N10:N73" si="2">IF(K10="","",ROUNDDOWN(L10/(K10/81)/100000,2))</f>
        <v>3.19</v>
      </c>
      <c r="O10" s="43">
        <v>2010</v>
      </c>
      <c r="P10" s="8">
        <v>42016</v>
      </c>
      <c r="Q10" s="26">
        <v>12</v>
      </c>
      <c r="R10" s="54">
        <v>91.24</v>
      </c>
      <c r="S10" s="54"/>
      <c r="T10" s="55">
        <f t="shared" ref="T10:T73" si="3">IF(P10="","",ROUNDDOWN((IF(H10="売",I10-R10,R10-I10))*N10*100000,0))</f>
        <v>347710</v>
      </c>
      <c r="U10" s="55"/>
      <c r="V10" s="56">
        <f t="shared" ref="V10:V73" si="4">IF(P10="","",IF(T10&lt;0,K10*(-1),IF(H10="買",(R10-I10)*100,(I10-R10)*100)))</f>
        <v>109.00000000000034</v>
      </c>
      <c r="W10" s="56"/>
      <c r="X10" s="27" t="s">
        <v>96</v>
      </c>
      <c r="Y10" s="47" t="s">
        <v>89</v>
      </c>
    </row>
    <row r="11" spans="1:25" x14ac:dyDescent="0.15">
      <c r="A11" s="24"/>
      <c r="B11" s="43">
        <v>3</v>
      </c>
      <c r="C11" s="53">
        <f t="shared" si="1"/>
        <v>4558710</v>
      </c>
      <c r="D11" s="53"/>
      <c r="E11" s="43">
        <v>2010</v>
      </c>
      <c r="F11" s="8">
        <v>42033</v>
      </c>
      <c r="G11" s="26">
        <v>8</v>
      </c>
      <c r="H11" s="43" t="s">
        <v>5</v>
      </c>
      <c r="I11" s="54">
        <v>90.01</v>
      </c>
      <c r="J11" s="54"/>
      <c r="K11" s="43">
        <v>20</v>
      </c>
      <c r="L11" s="53">
        <f t="shared" si="0"/>
        <v>136761.29999999999</v>
      </c>
      <c r="M11" s="53"/>
      <c r="N11" s="6">
        <f>IF(K11="","",ROUNDDOWN(L11/(K11/81)/100000,2))</f>
        <v>5.53</v>
      </c>
      <c r="O11" s="43">
        <v>2010</v>
      </c>
      <c r="P11" s="8">
        <v>42033</v>
      </c>
      <c r="Q11" s="26">
        <v>12</v>
      </c>
      <c r="R11" s="54">
        <v>90.53</v>
      </c>
      <c r="S11" s="54"/>
      <c r="T11" s="55">
        <f t="shared" si="3"/>
        <v>287559</v>
      </c>
      <c r="U11" s="55"/>
      <c r="V11" s="56">
        <f t="shared" si="4"/>
        <v>51.999999999999602</v>
      </c>
      <c r="W11" s="56"/>
      <c r="X11" s="27" t="s">
        <v>96</v>
      </c>
    </row>
    <row r="12" spans="1:25" x14ac:dyDescent="0.15">
      <c r="A12" s="24"/>
      <c r="B12" s="43">
        <v>4</v>
      </c>
      <c r="C12" s="53">
        <f t="shared" si="1"/>
        <v>4846269</v>
      </c>
      <c r="D12" s="53"/>
      <c r="E12" s="43">
        <v>2010</v>
      </c>
      <c r="F12" s="8">
        <v>42036</v>
      </c>
      <c r="G12" s="26">
        <v>8</v>
      </c>
      <c r="H12" s="43" t="s">
        <v>5</v>
      </c>
      <c r="I12" s="54">
        <v>90.25</v>
      </c>
      <c r="J12" s="54"/>
      <c r="K12" s="43">
        <v>27</v>
      </c>
      <c r="L12" s="53">
        <f t="shared" si="0"/>
        <v>145388.07</v>
      </c>
      <c r="M12" s="53"/>
      <c r="N12" s="6">
        <f t="shared" si="2"/>
        <v>4.3600000000000003</v>
      </c>
      <c r="O12" s="43">
        <v>2010</v>
      </c>
      <c r="P12" s="8">
        <v>42036</v>
      </c>
      <c r="Q12" s="26">
        <v>16</v>
      </c>
      <c r="R12" s="54">
        <v>90.9</v>
      </c>
      <c r="S12" s="54"/>
      <c r="T12" s="55">
        <f t="shared" si="3"/>
        <v>283400</v>
      </c>
      <c r="U12" s="55"/>
      <c r="V12" s="56">
        <f t="shared" si="4"/>
        <v>65.000000000000568</v>
      </c>
      <c r="W12" s="56"/>
      <c r="X12" s="27" t="s">
        <v>96</v>
      </c>
    </row>
    <row r="13" spans="1:25" x14ac:dyDescent="0.15">
      <c r="A13" s="24"/>
      <c r="B13" s="43">
        <v>5</v>
      </c>
      <c r="C13" s="53">
        <f>IF(T12="","",C12+T12)</f>
        <v>5129669</v>
      </c>
      <c r="D13" s="53"/>
      <c r="E13" s="43">
        <v>2010</v>
      </c>
      <c r="F13" s="8">
        <v>42044</v>
      </c>
      <c r="G13" s="26">
        <v>0</v>
      </c>
      <c r="H13" s="43" t="s">
        <v>5</v>
      </c>
      <c r="I13" s="54">
        <v>89.36</v>
      </c>
      <c r="J13" s="54"/>
      <c r="K13" s="43">
        <v>20</v>
      </c>
      <c r="L13" s="53">
        <f t="shared" si="0"/>
        <v>153890.07</v>
      </c>
      <c r="M13" s="53"/>
      <c r="N13" s="6">
        <f t="shared" si="2"/>
        <v>6.23</v>
      </c>
      <c r="O13" s="43">
        <v>2010</v>
      </c>
      <c r="P13" s="8">
        <v>42044</v>
      </c>
      <c r="Q13" s="26">
        <v>20</v>
      </c>
      <c r="R13" s="54">
        <v>89.86</v>
      </c>
      <c r="S13" s="54"/>
      <c r="T13" s="55">
        <f t="shared" si="3"/>
        <v>311500</v>
      </c>
      <c r="U13" s="55"/>
      <c r="V13" s="56">
        <f t="shared" si="4"/>
        <v>50</v>
      </c>
      <c r="W13" s="56"/>
      <c r="X13" s="27" t="s">
        <v>96</v>
      </c>
      <c r="Y13" s="47" t="s">
        <v>90</v>
      </c>
    </row>
    <row r="14" spans="1:25" x14ac:dyDescent="0.15">
      <c r="A14" s="24"/>
      <c r="B14" s="43">
        <v>6</v>
      </c>
      <c r="C14" s="53">
        <f t="shared" si="1"/>
        <v>5441169</v>
      </c>
      <c r="D14" s="53"/>
      <c r="E14" s="43">
        <v>2010</v>
      </c>
      <c r="F14" s="8">
        <v>42045</v>
      </c>
      <c r="G14" s="26">
        <v>16</v>
      </c>
      <c r="H14" s="43" t="s">
        <v>5</v>
      </c>
      <c r="I14" s="54">
        <v>89.72</v>
      </c>
      <c r="J14" s="54"/>
      <c r="K14" s="43">
        <v>49</v>
      </c>
      <c r="L14" s="53">
        <f t="shared" si="0"/>
        <v>163235.07</v>
      </c>
      <c r="M14" s="53"/>
      <c r="N14" s="6">
        <f t="shared" si="2"/>
        <v>2.69</v>
      </c>
      <c r="O14" s="43">
        <v>2010</v>
      </c>
      <c r="P14" s="8">
        <v>42045</v>
      </c>
      <c r="Q14" s="26">
        <v>16</v>
      </c>
      <c r="R14" s="54">
        <v>90</v>
      </c>
      <c r="S14" s="54"/>
      <c r="T14" s="55">
        <f t="shared" si="3"/>
        <v>75320</v>
      </c>
      <c r="U14" s="55"/>
      <c r="V14" s="56">
        <f t="shared" si="4"/>
        <v>28.000000000000114</v>
      </c>
      <c r="W14" s="56"/>
      <c r="X14" s="27" t="s">
        <v>96</v>
      </c>
    </row>
    <row r="15" spans="1:25" x14ac:dyDescent="0.15">
      <c r="A15" s="24"/>
      <c r="B15" s="43">
        <v>7</v>
      </c>
      <c r="C15" s="53">
        <f t="shared" si="1"/>
        <v>5516489</v>
      </c>
      <c r="D15" s="53"/>
      <c r="E15" s="43">
        <v>2010</v>
      </c>
      <c r="F15" s="8">
        <v>42047</v>
      </c>
      <c r="G15" s="26">
        <v>8</v>
      </c>
      <c r="H15" s="43" t="s">
        <v>5</v>
      </c>
      <c r="I15" s="54">
        <v>89.68</v>
      </c>
      <c r="J15" s="54"/>
      <c r="K15" s="43">
        <v>21</v>
      </c>
      <c r="L15" s="53">
        <f t="shared" si="0"/>
        <v>165494.66999999998</v>
      </c>
      <c r="M15" s="53"/>
      <c r="N15" s="6">
        <f t="shared" si="2"/>
        <v>6.38</v>
      </c>
      <c r="O15" s="43">
        <v>2010</v>
      </c>
      <c r="P15" s="8">
        <v>42047</v>
      </c>
      <c r="Q15" s="26">
        <v>8</v>
      </c>
      <c r="R15" s="54">
        <v>90.12</v>
      </c>
      <c r="S15" s="54"/>
      <c r="T15" s="55">
        <f t="shared" si="3"/>
        <v>280719</v>
      </c>
      <c r="U15" s="55"/>
      <c r="V15" s="56">
        <f t="shared" si="4"/>
        <v>43.999999999999773</v>
      </c>
      <c r="W15" s="56"/>
      <c r="X15" s="27" t="s">
        <v>96</v>
      </c>
    </row>
    <row r="16" spans="1:25" x14ac:dyDescent="0.15">
      <c r="A16" s="24"/>
      <c r="B16" s="43">
        <v>8</v>
      </c>
      <c r="C16" s="53">
        <f t="shared" si="1"/>
        <v>5797208</v>
      </c>
      <c r="D16" s="53"/>
      <c r="E16" s="43">
        <v>2010</v>
      </c>
      <c r="F16" s="8">
        <v>42057</v>
      </c>
      <c r="G16" s="26">
        <v>8</v>
      </c>
      <c r="H16" s="43" t="s">
        <v>4</v>
      </c>
      <c r="I16" s="54">
        <v>91.58</v>
      </c>
      <c r="J16" s="54"/>
      <c r="K16" s="43">
        <v>12</v>
      </c>
      <c r="L16" s="53">
        <f t="shared" si="0"/>
        <v>173916.24</v>
      </c>
      <c r="M16" s="53"/>
      <c r="N16" s="6">
        <f t="shared" si="2"/>
        <v>11.73</v>
      </c>
      <c r="O16" s="43">
        <v>2010</v>
      </c>
      <c r="P16" s="8">
        <v>42058</v>
      </c>
      <c r="Q16" s="26">
        <v>16</v>
      </c>
      <c r="R16" s="54">
        <v>90.57</v>
      </c>
      <c r="S16" s="54"/>
      <c r="T16" s="55">
        <f t="shared" si="3"/>
        <v>1184730</v>
      </c>
      <c r="U16" s="55"/>
      <c r="V16" s="56">
        <f t="shared" si="4"/>
        <v>101.00000000000051</v>
      </c>
      <c r="W16" s="56"/>
      <c r="X16" s="27" t="s">
        <v>96</v>
      </c>
      <c r="Y16" s="47" t="s">
        <v>89</v>
      </c>
    </row>
    <row r="17" spans="1:25" x14ac:dyDescent="0.15">
      <c r="A17" s="24"/>
      <c r="B17" s="43">
        <v>9</v>
      </c>
      <c r="C17" s="53">
        <f t="shared" si="1"/>
        <v>6981938</v>
      </c>
      <c r="D17" s="53"/>
      <c r="E17" s="43">
        <v>2010</v>
      </c>
      <c r="F17" s="8">
        <v>42065</v>
      </c>
      <c r="G17" s="26">
        <v>16</v>
      </c>
      <c r="H17" s="43" t="s">
        <v>4</v>
      </c>
      <c r="I17" s="54">
        <v>88.98</v>
      </c>
      <c r="J17" s="54"/>
      <c r="K17" s="43">
        <v>36</v>
      </c>
      <c r="L17" s="53">
        <f t="shared" si="0"/>
        <v>209458.13999999998</v>
      </c>
      <c r="M17" s="53"/>
      <c r="N17" s="6">
        <f t="shared" si="2"/>
        <v>4.71</v>
      </c>
      <c r="O17" s="43">
        <v>2010</v>
      </c>
      <c r="P17" s="8">
        <v>42065</v>
      </c>
      <c r="Q17" s="26">
        <v>16</v>
      </c>
      <c r="R17" s="54">
        <v>88.74</v>
      </c>
      <c r="S17" s="54"/>
      <c r="T17" s="55">
        <f t="shared" si="3"/>
        <v>113040</v>
      </c>
      <c r="U17" s="55"/>
      <c r="V17" s="56">
        <f t="shared" si="4"/>
        <v>24.000000000000909</v>
      </c>
      <c r="W17" s="56"/>
      <c r="X17" s="27" t="s">
        <v>96</v>
      </c>
    </row>
    <row r="18" spans="1:25" x14ac:dyDescent="0.15">
      <c r="A18" s="24"/>
      <c r="B18" s="43">
        <v>10</v>
      </c>
      <c r="C18" s="53">
        <f t="shared" si="1"/>
        <v>7094978</v>
      </c>
      <c r="D18" s="53"/>
      <c r="E18" s="43">
        <v>2010</v>
      </c>
      <c r="F18" s="8">
        <v>42075</v>
      </c>
      <c r="G18" s="26">
        <v>0</v>
      </c>
      <c r="H18" s="43" t="s">
        <v>5</v>
      </c>
      <c r="I18" s="54">
        <v>90.591999999999999</v>
      </c>
      <c r="J18" s="54"/>
      <c r="K18" s="43">
        <v>13</v>
      </c>
      <c r="L18" s="53">
        <f t="shared" si="0"/>
        <v>212849.34</v>
      </c>
      <c r="M18" s="53"/>
      <c r="N18" s="6">
        <f t="shared" si="2"/>
        <v>13.26</v>
      </c>
      <c r="O18" s="43">
        <v>2010</v>
      </c>
      <c r="P18" s="8">
        <v>42075</v>
      </c>
      <c r="Q18" s="26">
        <v>0</v>
      </c>
      <c r="R18" s="54">
        <v>90.49</v>
      </c>
      <c r="S18" s="54"/>
      <c r="T18" s="55">
        <f t="shared" si="3"/>
        <v>-135252</v>
      </c>
      <c r="U18" s="55"/>
      <c r="V18" s="56">
        <f t="shared" si="4"/>
        <v>-13</v>
      </c>
      <c r="W18" s="56"/>
      <c r="X18" s="27" t="s">
        <v>91</v>
      </c>
    </row>
    <row r="19" spans="1:25" x14ac:dyDescent="0.15">
      <c r="A19" s="24"/>
      <c r="B19" s="43">
        <v>11</v>
      </c>
      <c r="C19" s="53">
        <f t="shared" si="1"/>
        <v>6959726</v>
      </c>
      <c r="D19" s="53"/>
      <c r="E19" s="43">
        <v>2010</v>
      </c>
      <c r="F19" s="8">
        <v>42078</v>
      </c>
      <c r="G19" s="26">
        <v>8</v>
      </c>
      <c r="H19" s="43" t="s">
        <v>5</v>
      </c>
      <c r="I19" s="54">
        <v>90.69</v>
      </c>
      <c r="J19" s="54"/>
      <c r="K19" s="43">
        <v>14</v>
      </c>
      <c r="L19" s="53">
        <f t="shared" si="0"/>
        <v>208791.78</v>
      </c>
      <c r="M19" s="53"/>
      <c r="N19" s="6">
        <f t="shared" si="2"/>
        <v>12.08</v>
      </c>
      <c r="O19" s="43">
        <v>2010</v>
      </c>
      <c r="P19" s="8">
        <v>42078</v>
      </c>
      <c r="Q19" s="26">
        <v>16</v>
      </c>
      <c r="R19" s="54">
        <v>90.55</v>
      </c>
      <c r="S19" s="54"/>
      <c r="T19" s="55">
        <f t="shared" si="3"/>
        <v>-169120</v>
      </c>
      <c r="U19" s="55"/>
      <c r="V19" s="56">
        <f t="shared" si="4"/>
        <v>-14</v>
      </c>
      <c r="W19" s="56"/>
      <c r="X19" s="27" t="s">
        <v>91</v>
      </c>
    </row>
    <row r="20" spans="1:25" x14ac:dyDescent="0.15">
      <c r="A20" s="24"/>
      <c r="B20" s="43">
        <v>12</v>
      </c>
      <c r="C20" s="53">
        <f t="shared" si="1"/>
        <v>6790606</v>
      </c>
      <c r="D20" s="53"/>
      <c r="E20" s="43">
        <v>2010</v>
      </c>
      <c r="F20" s="8">
        <v>42101</v>
      </c>
      <c r="G20" s="26">
        <v>8</v>
      </c>
      <c r="H20" s="43" t="s">
        <v>4</v>
      </c>
      <c r="I20" s="54">
        <v>93.98</v>
      </c>
      <c r="J20" s="54"/>
      <c r="K20" s="43">
        <v>74</v>
      </c>
      <c r="L20" s="53">
        <f t="shared" si="0"/>
        <v>203718.18</v>
      </c>
      <c r="M20" s="53"/>
      <c r="N20" s="6">
        <f t="shared" si="2"/>
        <v>2.2200000000000002</v>
      </c>
      <c r="O20" s="43">
        <v>2010</v>
      </c>
      <c r="P20" s="8">
        <v>42102</v>
      </c>
      <c r="Q20" s="26">
        <v>12</v>
      </c>
      <c r="R20" s="54">
        <v>92.85</v>
      </c>
      <c r="S20" s="54"/>
      <c r="T20" s="55">
        <f t="shared" si="3"/>
        <v>250860</v>
      </c>
      <c r="U20" s="55"/>
      <c r="V20" s="56">
        <f t="shared" si="4"/>
        <v>113.00000000000097</v>
      </c>
      <c r="W20" s="56"/>
      <c r="X20" s="27" t="s">
        <v>96</v>
      </c>
      <c r="Y20" s="47" t="s">
        <v>90</v>
      </c>
    </row>
    <row r="21" spans="1:25" x14ac:dyDescent="0.15">
      <c r="A21" s="24"/>
      <c r="B21" s="43">
        <v>13</v>
      </c>
      <c r="C21" s="53">
        <f t="shared" si="1"/>
        <v>7041466</v>
      </c>
      <c r="D21" s="53"/>
      <c r="E21" s="43">
        <v>2010</v>
      </c>
      <c r="F21" s="8">
        <v>42116</v>
      </c>
      <c r="G21" s="26">
        <v>8</v>
      </c>
      <c r="H21" s="43" t="s">
        <v>5</v>
      </c>
      <c r="I21" s="54">
        <v>92.89</v>
      </c>
      <c r="J21" s="54"/>
      <c r="K21" s="43">
        <v>15</v>
      </c>
      <c r="L21" s="53">
        <f t="shared" si="0"/>
        <v>211243.97999999998</v>
      </c>
      <c r="M21" s="53"/>
      <c r="N21" s="6">
        <f t="shared" si="2"/>
        <v>11.4</v>
      </c>
      <c r="O21" s="43">
        <v>2010</v>
      </c>
      <c r="P21" s="8">
        <v>42117</v>
      </c>
      <c r="Q21" s="26">
        <v>16</v>
      </c>
      <c r="R21" s="54">
        <v>94.23</v>
      </c>
      <c r="S21" s="54"/>
      <c r="T21" s="55">
        <f t="shared" si="3"/>
        <v>1527600</v>
      </c>
      <c r="U21" s="55"/>
      <c r="V21" s="56">
        <f t="shared" si="4"/>
        <v>134.00000000000034</v>
      </c>
      <c r="W21" s="56"/>
      <c r="X21" s="27" t="s">
        <v>96</v>
      </c>
      <c r="Y21" s="47" t="s">
        <v>90</v>
      </c>
    </row>
    <row r="22" spans="1:25" x14ac:dyDescent="0.15">
      <c r="A22" s="24"/>
      <c r="B22" s="43">
        <v>14</v>
      </c>
      <c r="C22" s="57">
        <f t="shared" si="1"/>
        <v>8569066</v>
      </c>
      <c r="D22" s="57"/>
      <c r="E22" s="43">
        <v>2010</v>
      </c>
      <c r="F22" s="8">
        <v>42129</v>
      </c>
      <c r="G22" s="26">
        <v>20</v>
      </c>
      <c r="H22" s="43" t="s">
        <v>4</v>
      </c>
      <c r="I22" s="54">
        <v>93.99</v>
      </c>
      <c r="J22" s="54"/>
      <c r="K22" s="43">
        <v>52</v>
      </c>
      <c r="L22" s="53">
        <f t="shared" si="0"/>
        <v>257071.97999999998</v>
      </c>
      <c r="M22" s="53"/>
      <c r="N22" s="6">
        <f>IF(K22="","",ROUNDDOWN(L22/(K22/81)/100000,2))</f>
        <v>4</v>
      </c>
      <c r="O22" s="43">
        <v>2010</v>
      </c>
      <c r="P22" s="8">
        <v>42130</v>
      </c>
      <c r="Q22" s="26">
        <v>20</v>
      </c>
      <c r="R22" s="54">
        <v>91.59</v>
      </c>
      <c r="S22" s="54"/>
      <c r="T22" s="55">
        <f t="shared" si="3"/>
        <v>959999</v>
      </c>
      <c r="U22" s="55"/>
      <c r="V22" s="56">
        <f t="shared" si="4"/>
        <v>239.99999999999915</v>
      </c>
      <c r="W22" s="56"/>
      <c r="X22" s="27" t="s">
        <v>96</v>
      </c>
    </row>
    <row r="23" spans="1:25" x14ac:dyDescent="0.15">
      <c r="A23" s="24"/>
      <c r="B23" s="43">
        <v>15</v>
      </c>
      <c r="C23" s="53">
        <f t="shared" si="1"/>
        <v>9529065</v>
      </c>
      <c r="D23" s="53"/>
      <c r="E23" s="43">
        <v>2010</v>
      </c>
      <c r="F23" s="8">
        <v>42136</v>
      </c>
      <c r="G23" s="26">
        <v>8</v>
      </c>
      <c r="H23" s="43" t="s">
        <v>5</v>
      </c>
      <c r="I23" s="54">
        <v>92.81</v>
      </c>
      <c r="J23" s="54"/>
      <c r="K23" s="43">
        <v>36</v>
      </c>
      <c r="L23" s="53">
        <f t="shared" si="0"/>
        <v>285871.95</v>
      </c>
      <c r="M23" s="53"/>
      <c r="N23" s="6">
        <f t="shared" si="2"/>
        <v>6.43</v>
      </c>
      <c r="O23" s="43">
        <v>2010</v>
      </c>
      <c r="P23" s="8">
        <v>42137</v>
      </c>
      <c r="Q23" s="26">
        <v>8</v>
      </c>
      <c r="R23" s="54">
        <v>93.5</v>
      </c>
      <c r="S23" s="54"/>
      <c r="T23" s="55">
        <f t="shared" si="3"/>
        <v>443669</v>
      </c>
      <c r="U23" s="55"/>
      <c r="V23" s="56">
        <f t="shared" si="4"/>
        <v>68.999999999999773</v>
      </c>
      <c r="W23" s="56"/>
      <c r="X23" s="27" t="s">
        <v>96</v>
      </c>
      <c r="Y23" s="47" t="s">
        <v>90</v>
      </c>
    </row>
    <row r="24" spans="1:25" x14ac:dyDescent="0.15">
      <c r="A24" s="24"/>
      <c r="B24" s="43">
        <v>16</v>
      </c>
      <c r="C24" s="53">
        <f t="shared" si="1"/>
        <v>9972734</v>
      </c>
      <c r="D24" s="53"/>
      <c r="E24" s="43">
        <v>2010</v>
      </c>
      <c r="F24" s="8">
        <v>42143</v>
      </c>
      <c r="G24" s="26">
        <v>0</v>
      </c>
      <c r="H24" s="43" t="s">
        <v>4</v>
      </c>
      <c r="I24" s="54">
        <v>91.91</v>
      </c>
      <c r="J24" s="54"/>
      <c r="K24" s="43">
        <v>51</v>
      </c>
      <c r="L24" s="53">
        <f t="shared" si="0"/>
        <v>299182.01999999996</v>
      </c>
      <c r="M24" s="53"/>
      <c r="N24" s="6">
        <f t="shared" si="2"/>
        <v>4.75</v>
      </c>
      <c r="O24" s="43">
        <v>2010</v>
      </c>
      <c r="P24" s="8">
        <v>42144</v>
      </c>
      <c r="Q24" s="26">
        <v>12</v>
      </c>
      <c r="R24" s="54">
        <v>90</v>
      </c>
      <c r="S24" s="54"/>
      <c r="T24" s="55">
        <f t="shared" si="3"/>
        <v>907249</v>
      </c>
      <c r="U24" s="55"/>
      <c r="V24" s="56">
        <f t="shared" si="4"/>
        <v>190.99999999999966</v>
      </c>
      <c r="W24" s="56"/>
      <c r="X24" s="27" t="s">
        <v>96</v>
      </c>
      <c r="Y24" s="47" t="s">
        <v>90</v>
      </c>
    </row>
    <row r="25" spans="1:25" x14ac:dyDescent="0.15">
      <c r="A25" s="24"/>
      <c r="B25" s="43">
        <v>17</v>
      </c>
      <c r="C25" s="53">
        <f t="shared" si="1"/>
        <v>10879983</v>
      </c>
      <c r="D25" s="53"/>
      <c r="E25" s="43">
        <v>2010</v>
      </c>
      <c r="F25" s="8">
        <v>42150</v>
      </c>
      <c r="G25" s="26">
        <v>12</v>
      </c>
      <c r="H25" s="43" t="s">
        <v>5</v>
      </c>
      <c r="I25" s="54">
        <v>90.33</v>
      </c>
      <c r="J25" s="54"/>
      <c r="K25" s="43">
        <v>33</v>
      </c>
      <c r="L25" s="53">
        <f t="shared" si="0"/>
        <v>326399.49</v>
      </c>
      <c r="M25" s="53"/>
      <c r="N25" s="6">
        <f t="shared" si="2"/>
        <v>8.01</v>
      </c>
      <c r="O25" s="43">
        <v>2010</v>
      </c>
      <c r="P25" s="8">
        <v>42150</v>
      </c>
      <c r="Q25" s="26">
        <v>16</v>
      </c>
      <c r="R25" s="54">
        <v>90.6</v>
      </c>
      <c r="S25" s="54"/>
      <c r="T25" s="55">
        <f t="shared" si="3"/>
        <v>216269</v>
      </c>
      <c r="U25" s="55"/>
      <c r="V25" s="56">
        <f t="shared" si="4"/>
        <v>26.999999999999602</v>
      </c>
      <c r="W25" s="56"/>
      <c r="X25" s="27" t="s">
        <v>96</v>
      </c>
    </row>
    <row r="26" spans="1:25" x14ac:dyDescent="0.15">
      <c r="A26" s="24"/>
      <c r="B26" s="43">
        <v>18</v>
      </c>
      <c r="C26" s="53">
        <f t="shared" si="1"/>
        <v>11096252</v>
      </c>
      <c r="D26" s="53"/>
      <c r="E26" s="43">
        <v>2010</v>
      </c>
      <c r="F26" s="8">
        <v>42157</v>
      </c>
      <c r="G26" s="26">
        <v>8</v>
      </c>
      <c r="H26" s="43" t="s">
        <v>5</v>
      </c>
      <c r="I26" s="54">
        <v>91.7</v>
      </c>
      <c r="J26" s="54"/>
      <c r="K26" s="43">
        <v>49</v>
      </c>
      <c r="L26" s="53">
        <f t="shared" si="0"/>
        <v>332887.56</v>
      </c>
      <c r="M26" s="53"/>
      <c r="N26" s="6">
        <f t="shared" si="2"/>
        <v>5.5</v>
      </c>
      <c r="O26" s="43">
        <v>2010</v>
      </c>
      <c r="P26" s="8">
        <v>42159</v>
      </c>
      <c r="Q26" s="26">
        <v>12</v>
      </c>
      <c r="R26" s="54">
        <v>92.2</v>
      </c>
      <c r="S26" s="54"/>
      <c r="T26" s="55">
        <f t="shared" si="3"/>
        <v>275000</v>
      </c>
      <c r="U26" s="55"/>
      <c r="V26" s="56">
        <f t="shared" si="4"/>
        <v>50</v>
      </c>
      <c r="W26" s="56"/>
      <c r="X26" s="27" t="s">
        <v>92</v>
      </c>
      <c r="Y26" s="47" t="s">
        <v>89</v>
      </c>
    </row>
    <row r="27" spans="1:25" x14ac:dyDescent="0.15">
      <c r="A27" s="24"/>
      <c r="B27" s="43">
        <v>19</v>
      </c>
      <c r="C27" s="53">
        <f t="shared" si="1"/>
        <v>11371252</v>
      </c>
      <c r="D27" s="53"/>
      <c r="E27" s="43">
        <v>2010</v>
      </c>
      <c r="F27" s="8">
        <v>42169</v>
      </c>
      <c r="G27" s="26">
        <v>12</v>
      </c>
      <c r="H27" s="43" t="s">
        <v>5</v>
      </c>
      <c r="I27" s="54">
        <v>91.75</v>
      </c>
      <c r="J27" s="54"/>
      <c r="K27" s="43">
        <v>50</v>
      </c>
      <c r="L27" s="53">
        <f t="shared" si="0"/>
        <v>341137.56</v>
      </c>
      <c r="M27" s="53"/>
      <c r="N27" s="6">
        <f t="shared" si="2"/>
        <v>5.52</v>
      </c>
      <c r="O27" s="43">
        <v>2010</v>
      </c>
      <c r="P27" s="8">
        <v>42169</v>
      </c>
      <c r="Q27" s="26">
        <v>8</v>
      </c>
      <c r="R27" s="54">
        <v>92.06</v>
      </c>
      <c r="S27" s="54"/>
      <c r="T27" s="55">
        <f t="shared" si="3"/>
        <v>171120</v>
      </c>
      <c r="U27" s="55"/>
      <c r="V27" s="56">
        <f t="shared" si="4"/>
        <v>31.000000000000227</v>
      </c>
      <c r="W27" s="56"/>
      <c r="X27" s="27" t="s">
        <v>96</v>
      </c>
    </row>
    <row r="28" spans="1:25" x14ac:dyDescent="0.15">
      <c r="A28" s="24"/>
      <c r="B28" s="43">
        <v>20</v>
      </c>
      <c r="C28" s="53">
        <f t="shared" si="1"/>
        <v>11542372</v>
      </c>
      <c r="D28" s="53"/>
      <c r="E28" s="43">
        <v>2010</v>
      </c>
      <c r="F28" s="8">
        <v>42172</v>
      </c>
      <c r="G28" s="26">
        <v>12</v>
      </c>
      <c r="H28" s="43" t="s">
        <v>4</v>
      </c>
      <c r="I28" s="54">
        <v>91.26</v>
      </c>
      <c r="J28" s="54"/>
      <c r="K28" s="43">
        <v>23</v>
      </c>
      <c r="L28" s="53">
        <f t="shared" si="0"/>
        <v>346271.16</v>
      </c>
      <c r="M28" s="53"/>
      <c r="N28" s="6">
        <f t="shared" si="2"/>
        <v>12.19</v>
      </c>
      <c r="O28" s="43">
        <v>2010</v>
      </c>
      <c r="P28" s="8">
        <v>42172</v>
      </c>
      <c r="Q28" s="26">
        <v>12</v>
      </c>
      <c r="R28" s="54">
        <v>90.82</v>
      </c>
      <c r="S28" s="54"/>
      <c r="T28" s="55">
        <f t="shared" si="3"/>
        <v>536360</v>
      </c>
      <c r="U28" s="55"/>
      <c r="V28" s="56">
        <f t="shared" si="4"/>
        <v>44.000000000001194</v>
      </c>
      <c r="W28" s="56"/>
      <c r="X28" s="27" t="s">
        <v>96</v>
      </c>
    </row>
    <row r="29" spans="1:25" x14ac:dyDescent="0.15">
      <c r="A29" s="24"/>
      <c r="B29" s="43">
        <v>21</v>
      </c>
      <c r="C29" s="53">
        <f t="shared" si="1"/>
        <v>12078732</v>
      </c>
      <c r="D29" s="53"/>
      <c r="E29" s="43">
        <v>2010</v>
      </c>
      <c r="F29" s="8">
        <v>42180</v>
      </c>
      <c r="G29" s="26">
        <v>12</v>
      </c>
      <c r="H29" s="43" t="s">
        <v>4</v>
      </c>
      <c r="I29" s="54">
        <v>89.47</v>
      </c>
      <c r="J29" s="54"/>
      <c r="K29" s="43">
        <v>28</v>
      </c>
      <c r="L29" s="53">
        <f t="shared" si="0"/>
        <v>362361.95999999996</v>
      </c>
      <c r="M29" s="53"/>
      <c r="N29" s="6">
        <f t="shared" si="2"/>
        <v>10.48</v>
      </c>
      <c r="O29" s="43">
        <v>2010</v>
      </c>
      <c r="P29" s="8">
        <v>42186</v>
      </c>
      <c r="Q29" s="26">
        <v>12</v>
      </c>
      <c r="R29" s="54">
        <v>87.91</v>
      </c>
      <c r="S29" s="54"/>
      <c r="T29" s="55">
        <f t="shared" si="3"/>
        <v>1634880</v>
      </c>
      <c r="U29" s="55"/>
      <c r="V29" s="56">
        <f t="shared" si="4"/>
        <v>156.00000000000023</v>
      </c>
      <c r="W29" s="56"/>
      <c r="X29" s="27" t="s">
        <v>96</v>
      </c>
      <c r="Y29" s="47" t="s">
        <v>89</v>
      </c>
    </row>
    <row r="30" spans="1:25" x14ac:dyDescent="0.15">
      <c r="A30" s="24"/>
      <c r="B30" s="43">
        <v>22</v>
      </c>
      <c r="C30" s="53">
        <f t="shared" si="1"/>
        <v>13713612</v>
      </c>
      <c r="D30" s="53"/>
      <c r="E30" s="43">
        <v>2010</v>
      </c>
      <c r="F30" s="8">
        <v>42199</v>
      </c>
      <c r="G30" s="26">
        <v>20</v>
      </c>
      <c r="H30" s="43" t="s">
        <v>4</v>
      </c>
      <c r="I30" s="54">
        <v>88.19</v>
      </c>
      <c r="J30" s="54"/>
      <c r="K30" s="43">
        <v>46</v>
      </c>
      <c r="L30" s="53">
        <f t="shared" si="0"/>
        <v>411408.36</v>
      </c>
      <c r="M30" s="53"/>
      <c r="N30" s="6">
        <f t="shared" si="2"/>
        <v>7.24</v>
      </c>
      <c r="O30" s="43">
        <v>2010</v>
      </c>
      <c r="P30" s="8">
        <v>42201</v>
      </c>
      <c r="Q30" s="26">
        <v>4</v>
      </c>
      <c r="R30" s="54">
        <v>87.04</v>
      </c>
      <c r="S30" s="54"/>
      <c r="T30" s="55">
        <f t="shared" si="3"/>
        <v>832599</v>
      </c>
      <c r="U30" s="55"/>
      <c r="V30" s="56">
        <f t="shared" si="4"/>
        <v>114.99999999999915</v>
      </c>
      <c r="W30" s="56"/>
      <c r="X30" s="27" t="s">
        <v>96</v>
      </c>
      <c r="Y30" s="47" t="s">
        <v>89</v>
      </c>
    </row>
    <row r="31" spans="1:25" x14ac:dyDescent="0.15">
      <c r="A31" s="24"/>
      <c r="B31" s="43">
        <v>23</v>
      </c>
      <c r="C31" s="53">
        <f t="shared" si="1"/>
        <v>14546211</v>
      </c>
      <c r="D31" s="53"/>
      <c r="E31" s="43">
        <v>2010</v>
      </c>
      <c r="F31" s="8">
        <v>42218</v>
      </c>
      <c r="G31" s="26">
        <v>12</v>
      </c>
      <c r="H31" s="43" t="s">
        <v>4</v>
      </c>
      <c r="I31" s="54">
        <v>86.55</v>
      </c>
      <c r="J31" s="54"/>
      <c r="K31" s="43">
        <v>31</v>
      </c>
      <c r="L31" s="53">
        <f t="shared" si="0"/>
        <v>436386.32999999996</v>
      </c>
      <c r="M31" s="53"/>
      <c r="N31" s="6">
        <f t="shared" si="2"/>
        <v>11.4</v>
      </c>
      <c r="O31" s="43">
        <v>2010</v>
      </c>
      <c r="P31" s="8">
        <v>42226</v>
      </c>
      <c r="Q31" s="26">
        <v>12</v>
      </c>
      <c r="R31" s="54">
        <v>86.16</v>
      </c>
      <c r="S31" s="54"/>
      <c r="T31" s="55">
        <f t="shared" si="3"/>
        <v>444600</v>
      </c>
      <c r="U31" s="55"/>
      <c r="V31" s="56">
        <f t="shared" si="4"/>
        <v>39.000000000000057</v>
      </c>
      <c r="W31" s="56"/>
      <c r="X31" s="27" t="s">
        <v>92</v>
      </c>
      <c r="Y31" s="47" t="s">
        <v>93</v>
      </c>
    </row>
    <row r="32" spans="1:25" x14ac:dyDescent="0.15">
      <c r="A32" s="24"/>
      <c r="B32" s="43">
        <v>24</v>
      </c>
      <c r="C32" s="53">
        <f t="shared" si="1"/>
        <v>14990811</v>
      </c>
      <c r="D32" s="53"/>
      <c r="E32" s="43">
        <v>2010</v>
      </c>
      <c r="F32" s="8">
        <v>42239</v>
      </c>
      <c r="G32" s="26">
        <v>12</v>
      </c>
      <c r="H32" s="43" t="s">
        <v>4</v>
      </c>
      <c r="I32" s="54">
        <v>85.31</v>
      </c>
      <c r="J32" s="54"/>
      <c r="K32" s="43">
        <v>9</v>
      </c>
      <c r="L32" s="53">
        <f t="shared" si="0"/>
        <v>449724.32999999996</v>
      </c>
      <c r="M32" s="53"/>
      <c r="N32" s="6">
        <f t="shared" si="2"/>
        <v>40.47</v>
      </c>
      <c r="O32" s="43">
        <v>2010</v>
      </c>
      <c r="P32" s="8">
        <v>42240</v>
      </c>
      <c r="Q32" s="26">
        <v>8</v>
      </c>
      <c r="R32" s="54">
        <v>84.73</v>
      </c>
      <c r="S32" s="54"/>
      <c r="T32" s="55">
        <f t="shared" si="3"/>
        <v>2347259</v>
      </c>
      <c r="U32" s="55"/>
      <c r="V32" s="56">
        <f t="shared" si="4"/>
        <v>57.999999999999829</v>
      </c>
      <c r="W32" s="56"/>
      <c r="X32" s="27" t="s">
        <v>96</v>
      </c>
    </row>
    <row r="33" spans="1:25" x14ac:dyDescent="0.15">
      <c r="A33" s="24"/>
      <c r="B33" s="43">
        <v>25</v>
      </c>
      <c r="C33" s="57">
        <f t="shared" si="1"/>
        <v>17338070</v>
      </c>
      <c r="D33" s="57"/>
      <c r="E33" s="43">
        <v>2010</v>
      </c>
      <c r="F33" s="8">
        <v>42268</v>
      </c>
      <c r="G33" s="26">
        <v>20</v>
      </c>
      <c r="H33" s="43" t="s">
        <v>4</v>
      </c>
      <c r="I33" s="54">
        <v>85.29</v>
      </c>
      <c r="J33" s="54"/>
      <c r="K33" s="43">
        <v>12</v>
      </c>
      <c r="L33" s="53">
        <f t="shared" si="0"/>
        <v>520142.1</v>
      </c>
      <c r="M33" s="53"/>
      <c r="N33" s="6">
        <f t="shared" si="2"/>
        <v>35.1</v>
      </c>
      <c r="O33" s="43">
        <v>2010</v>
      </c>
      <c r="P33" s="8">
        <v>42269</v>
      </c>
      <c r="Q33" s="26">
        <v>16</v>
      </c>
      <c r="R33" s="54">
        <v>84.34</v>
      </c>
      <c r="S33" s="54"/>
      <c r="T33" s="55">
        <f t="shared" si="3"/>
        <v>3334500</v>
      </c>
      <c r="U33" s="55"/>
      <c r="V33" s="56">
        <f t="shared" si="4"/>
        <v>95.000000000000284</v>
      </c>
      <c r="W33" s="56"/>
      <c r="X33" s="27" t="s">
        <v>96</v>
      </c>
      <c r="Y33" s="47" t="s">
        <v>89</v>
      </c>
    </row>
    <row r="34" spans="1:25" x14ac:dyDescent="0.15">
      <c r="A34" s="24"/>
      <c r="B34" s="43">
        <v>26</v>
      </c>
      <c r="C34" s="53">
        <f t="shared" si="1"/>
        <v>20672570</v>
      </c>
      <c r="D34" s="53"/>
      <c r="E34" s="43">
        <v>2010</v>
      </c>
      <c r="F34" s="8">
        <v>42270</v>
      </c>
      <c r="G34" s="26">
        <v>12</v>
      </c>
      <c r="H34" s="43" t="s">
        <v>4</v>
      </c>
      <c r="I34" s="54">
        <v>84.4</v>
      </c>
      <c r="J34" s="54"/>
      <c r="K34" s="43">
        <v>26</v>
      </c>
      <c r="L34" s="53">
        <f t="shared" si="0"/>
        <v>620177.1</v>
      </c>
      <c r="M34" s="53"/>
      <c r="N34" s="6">
        <f t="shared" si="2"/>
        <v>19.32</v>
      </c>
      <c r="O34" s="43">
        <v>2010</v>
      </c>
      <c r="P34" s="8">
        <v>42271</v>
      </c>
      <c r="Q34" s="26">
        <v>4</v>
      </c>
      <c r="R34" s="54">
        <v>84.66</v>
      </c>
      <c r="S34" s="54"/>
      <c r="T34" s="55">
        <f t="shared" si="3"/>
        <v>-502319</v>
      </c>
      <c r="U34" s="55"/>
      <c r="V34" s="56">
        <f t="shared" si="4"/>
        <v>-26</v>
      </c>
      <c r="W34" s="56"/>
      <c r="X34" s="27" t="s">
        <v>91</v>
      </c>
    </row>
    <row r="35" spans="1:25" x14ac:dyDescent="0.15">
      <c r="A35" s="24"/>
      <c r="B35" s="43">
        <v>27</v>
      </c>
      <c r="C35" s="53">
        <f t="shared" si="1"/>
        <v>20170251</v>
      </c>
      <c r="D35" s="53"/>
      <c r="E35" s="43">
        <v>2010</v>
      </c>
      <c r="F35" s="8">
        <v>42274</v>
      </c>
      <c r="G35" s="26">
        <v>4</v>
      </c>
      <c r="H35" s="43" t="s">
        <v>4</v>
      </c>
      <c r="I35" s="54">
        <v>84.24</v>
      </c>
      <c r="J35" s="54"/>
      <c r="K35" s="43">
        <v>12</v>
      </c>
      <c r="L35" s="53">
        <f t="shared" si="0"/>
        <v>605107.53</v>
      </c>
      <c r="M35" s="53"/>
      <c r="N35" s="6">
        <f t="shared" si="2"/>
        <v>40.840000000000003</v>
      </c>
      <c r="O35" s="43">
        <v>2010</v>
      </c>
      <c r="P35" s="8">
        <v>42281</v>
      </c>
      <c r="Q35" s="26">
        <v>12</v>
      </c>
      <c r="R35" s="54">
        <v>83.61</v>
      </c>
      <c r="S35" s="54"/>
      <c r="T35" s="55">
        <f t="shared" si="3"/>
        <v>2572919</v>
      </c>
      <c r="U35" s="55"/>
      <c r="V35" s="56">
        <f t="shared" si="4"/>
        <v>62.999999999999545</v>
      </c>
      <c r="W35" s="56"/>
      <c r="X35" s="27" t="s">
        <v>92</v>
      </c>
      <c r="Y35" s="47" t="s">
        <v>94</v>
      </c>
    </row>
    <row r="36" spans="1:25" x14ac:dyDescent="0.15">
      <c r="A36" s="24"/>
      <c r="B36" s="43">
        <v>28</v>
      </c>
      <c r="C36" s="53">
        <f t="shared" si="1"/>
        <v>22743170</v>
      </c>
      <c r="D36" s="53"/>
      <c r="E36" s="43">
        <v>2010</v>
      </c>
      <c r="F36" s="8">
        <v>42284</v>
      </c>
      <c r="G36" s="26">
        <v>0</v>
      </c>
      <c r="H36" s="43" t="s">
        <v>4</v>
      </c>
      <c r="I36" s="54">
        <v>82.82</v>
      </c>
      <c r="J36" s="54"/>
      <c r="K36" s="43">
        <v>19</v>
      </c>
      <c r="L36" s="53">
        <f t="shared" si="0"/>
        <v>682295.1</v>
      </c>
      <c r="M36" s="53"/>
      <c r="N36" s="6">
        <f t="shared" si="2"/>
        <v>29.08</v>
      </c>
      <c r="O36" s="43">
        <v>2010</v>
      </c>
      <c r="P36" s="8">
        <v>42291</v>
      </c>
      <c r="Q36" s="26">
        <v>0</v>
      </c>
      <c r="R36" s="54">
        <v>81.400000000000006</v>
      </c>
      <c r="S36" s="54"/>
      <c r="T36" s="55">
        <f t="shared" si="3"/>
        <v>4129359</v>
      </c>
      <c r="U36" s="55"/>
      <c r="V36" s="56">
        <f t="shared" si="4"/>
        <v>141.99999999999875</v>
      </c>
      <c r="W36" s="56"/>
      <c r="X36" s="27" t="s">
        <v>96</v>
      </c>
      <c r="Y36" s="47" t="s">
        <v>89</v>
      </c>
    </row>
    <row r="37" spans="1:25" x14ac:dyDescent="0.15">
      <c r="A37" s="24"/>
      <c r="B37" s="43">
        <v>29</v>
      </c>
      <c r="C37" s="53">
        <f t="shared" si="1"/>
        <v>26872529</v>
      </c>
      <c r="D37" s="53"/>
      <c r="E37" s="43">
        <v>2010</v>
      </c>
      <c r="F37" s="8">
        <v>42320</v>
      </c>
      <c r="G37" s="26">
        <v>8</v>
      </c>
      <c r="H37" s="43" t="s">
        <v>5</v>
      </c>
      <c r="I37" s="54">
        <v>82.25</v>
      </c>
      <c r="J37" s="54"/>
      <c r="K37" s="43">
        <v>61</v>
      </c>
      <c r="L37" s="53">
        <f t="shared" si="0"/>
        <v>806175.87</v>
      </c>
      <c r="M37" s="53"/>
      <c r="N37" s="6">
        <f t="shared" si="2"/>
        <v>10.7</v>
      </c>
      <c r="O37" s="43">
        <v>2010</v>
      </c>
      <c r="P37" s="8">
        <v>42331</v>
      </c>
      <c r="Q37" s="26">
        <v>12</v>
      </c>
      <c r="R37" s="54">
        <v>83.22</v>
      </c>
      <c r="S37" s="54"/>
      <c r="T37" s="55">
        <f t="shared" si="3"/>
        <v>1037900</v>
      </c>
      <c r="U37" s="55"/>
      <c r="V37" s="56">
        <f>IF(P37="","",IF(T37&lt;0,#REF!*(-1),IF(H37="買",(R37-I37)*100,(I37-R37)*100)))</f>
        <v>96.999999999999886</v>
      </c>
      <c r="W37" s="56"/>
      <c r="X37" s="27" t="s">
        <v>92</v>
      </c>
      <c r="Y37" s="47" t="s">
        <v>94</v>
      </c>
    </row>
    <row r="38" spans="1:25" x14ac:dyDescent="0.15">
      <c r="A38" s="24"/>
      <c r="B38" s="43">
        <v>30</v>
      </c>
      <c r="C38" s="53">
        <f t="shared" si="1"/>
        <v>27910429</v>
      </c>
      <c r="D38" s="53"/>
      <c r="E38" s="43">
        <v>2010</v>
      </c>
      <c r="F38" s="8">
        <v>42340</v>
      </c>
      <c r="G38" s="26">
        <v>20</v>
      </c>
      <c r="H38" s="43" t="s">
        <v>4</v>
      </c>
      <c r="I38" s="54">
        <v>83.74</v>
      </c>
      <c r="J38" s="54"/>
      <c r="K38" s="48">
        <v>20</v>
      </c>
      <c r="L38" s="53">
        <f t="shared" si="0"/>
        <v>837312.87</v>
      </c>
      <c r="M38" s="53"/>
      <c r="N38" s="6">
        <f t="shared" si="2"/>
        <v>33.909999999999997</v>
      </c>
      <c r="O38" s="43">
        <v>2010</v>
      </c>
      <c r="P38" s="8">
        <v>42341</v>
      </c>
      <c r="Q38" s="26">
        <v>12</v>
      </c>
      <c r="R38" s="54">
        <v>83.74</v>
      </c>
      <c r="S38" s="54"/>
      <c r="T38" s="55">
        <f t="shared" si="3"/>
        <v>0</v>
      </c>
      <c r="U38" s="55"/>
      <c r="V38" s="56">
        <f>IF(P38="","",IF(T38&lt;0,K37*(-1),IF(H38="買",(R38-I38)*100,(I38-R38)*100)))</f>
        <v>0</v>
      </c>
      <c r="W38" s="56"/>
      <c r="X38" s="27" t="s">
        <v>95</v>
      </c>
      <c r="Y38" s="47" t="s">
        <v>90</v>
      </c>
    </row>
    <row r="39" spans="1:25" x14ac:dyDescent="0.15">
      <c r="A39" s="24"/>
      <c r="B39" s="43">
        <v>31</v>
      </c>
      <c r="C39" s="53">
        <f t="shared" si="1"/>
        <v>27910429</v>
      </c>
      <c r="D39" s="53"/>
      <c r="E39" s="43">
        <v>2010</v>
      </c>
      <c r="F39" s="8">
        <v>42360</v>
      </c>
      <c r="G39" s="26">
        <v>16</v>
      </c>
      <c r="H39" s="43" t="s">
        <v>4</v>
      </c>
      <c r="I39" s="54">
        <v>83.43</v>
      </c>
      <c r="J39" s="54"/>
      <c r="K39" s="43">
        <v>26</v>
      </c>
      <c r="L39" s="53">
        <f t="shared" si="0"/>
        <v>837312.87</v>
      </c>
      <c r="M39" s="53"/>
      <c r="N39" s="6">
        <f t="shared" si="2"/>
        <v>26.08</v>
      </c>
      <c r="O39" s="43">
        <v>2010</v>
      </c>
      <c r="P39" s="8">
        <v>42366</v>
      </c>
      <c r="Q39" s="26">
        <v>8</v>
      </c>
      <c r="R39" s="54">
        <v>82.34</v>
      </c>
      <c r="S39" s="54"/>
      <c r="T39" s="55">
        <f t="shared" si="3"/>
        <v>2842720</v>
      </c>
      <c r="U39" s="55"/>
      <c r="V39" s="56">
        <f t="shared" si="4"/>
        <v>109.00000000000034</v>
      </c>
      <c r="W39" s="56"/>
      <c r="X39" s="27" t="s">
        <v>96</v>
      </c>
      <c r="Y39" s="47" t="s">
        <v>93</v>
      </c>
    </row>
    <row r="40" spans="1:25" x14ac:dyDescent="0.15">
      <c r="A40" s="24"/>
      <c r="B40" s="43">
        <v>32</v>
      </c>
      <c r="C40" s="53">
        <f t="shared" si="1"/>
        <v>30753149</v>
      </c>
      <c r="D40" s="53"/>
      <c r="E40" s="43">
        <v>2011</v>
      </c>
      <c r="F40" s="8">
        <v>42009</v>
      </c>
      <c r="G40" s="26">
        <v>8</v>
      </c>
      <c r="H40" s="43" t="s">
        <v>5</v>
      </c>
      <c r="I40" s="54">
        <v>82.11</v>
      </c>
      <c r="J40" s="54"/>
      <c r="K40" s="43">
        <v>24</v>
      </c>
      <c r="L40" s="53">
        <f t="shared" si="0"/>
        <v>922594.47</v>
      </c>
      <c r="M40" s="53"/>
      <c r="N40" s="6">
        <f t="shared" si="2"/>
        <v>31.13</v>
      </c>
      <c r="O40" s="43">
        <v>2011</v>
      </c>
      <c r="P40" s="8">
        <v>42011</v>
      </c>
      <c r="Q40" s="26">
        <v>16</v>
      </c>
      <c r="R40" s="54">
        <v>82.87</v>
      </c>
      <c r="S40" s="54"/>
      <c r="T40" s="55">
        <f t="shared" si="3"/>
        <v>2365880</v>
      </c>
      <c r="U40" s="55"/>
      <c r="V40" s="56">
        <f t="shared" si="4"/>
        <v>76.000000000000512</v>
      </c>
      <c r="W40" s="56"/>
      <c r="X40" s="27" t="s">
        <v>92</v>
      </c>
      <c r="Y40" s="47" t="s">
        <v>90</v>
      </c>
    </row>
    <row r="41" spans="1:25" x14ac:dyDescent="0.15">
      <c r="A41" s="24"/>
      <c r="B41" s="43">
        <v>33</v>
      </c>
      <c r="C41" s="57">
        <f t="shared" si="1"/>
        <v>33119029</v>
      </c>
      <c r="D41" s="57"/>
      <c r="E41" s="43">
        <v>2011</v>
      </c>
      <c r="F41" s="8">
        <v>42043</v>
      </c>
      <c r="G41" s="26">
        <v>20</v>
      </c>
      <c r="H41" s="43" t="s">
        <v>5</v>
      </c>
      <c r="I41" s="54">
        <v>82.22</v>
      </c>
      <c r="J41" s="54"/>
      <c r="K41" s="43">
        <v>45</v>
      </c>
      <c r="L41" s="53">
        <f t="shared" si="0"/>
        <v>993570.87</v>
      </c>
      <c r="M41" s="53"/>
      <c r="N41" s="6">
        <f t="shared" si="2"/>
        <v>17.88</v>
      </c>
      <c r="O41" s="43">
        <v>2011</v>
      </c>
      <c r="P41" s="8">
        <v>42044</v>
      </c>
      <c r="Q41" s="26">
        <v>15</v>
      </c>
      <c r="R41" s="54">
        <v>82.22</v>
      </c>
      <c r="S41" s="54"/>
      <c r="T41" s="55">
        <f t="shared" si="3"/>
        <v>0</v>
      </c>
      <c r="U41" s="55"/>
      <c r="V41" s="56">
        <f t="shared" si="4"/>
        <v>0</v>
      </c>
      <c r="W41" s="56"/>
      <c r="X41" s="27" t="s">
        <v>95</v>
      </c>
      <c r="Y41" s="47" t="s">
        <v>90</v>
      </c>
    </row>
    <row r="42" spans="1:25" x14ac:dyDescent="0.15">
      <c r="A42" s="24"/>
      <c r="B42" s="43">
        <v>34</v>
      </c>
      <c r="C42" s="53">
        <f t="shared" si="1"/>
        <v>33119029</v>
      </c>
      <c r="D42" s="53"/>
      <c r="E42" s="43">
        <v>2011</v>
      </c>
      <c r="F42" s="8">
        <v>42044</v>
      </c>
      <c r="G42" s="26">
        <v>20</v>
      </c>
      <c r="H42" s="43" t="s">
        <v>5</v>
      </c>
      <c r="I42" s="54">
        <v>82.44</v>
      </c>
      <c r="J42" s="54"/>
      <c r="K42" s="43">
        <v>16</v>
      </c>
      <c r="L42" s="53">
        <f t="shared" si="0"/>
        <v>993570.87</v>
      </c>
      <c r="M42" s="53"/>
      <c r="N42" s="6">
        <f t="shared" si="2"/>
        <v>50.29</v>
      </c>
      <c r="O42" s="43">
        <v>2011</v>
      </c>
      <c r="P42" s="8">
        <v>42051</v>
      </c>
      <c r="Q42" s="26">
        <v>12</v>
      </c>
      <c r="R42" s="54">
        <v>83.94</v>
      </c>
      <c r="S42" s="54"/>
      <c r="T42" s="55">
        <f t="shared" si="3"/>
        <v>7543500</v>
      </c>
      <c r="U42" s="55"/>
      <c r="V42" s="56">
        <f t="shared" si="4"/>
        <v>150</v>
      </c>
      <c r="W42" s="56"/>
      <c r="X42" s="27" t="s">
        <v>92</v>
      </c>
      <c r="Y42" s="47" t="s">
        <v>97</v>
      </c>
    </row>
    <row r="43" spans="1:25" x14ac:dyDescent="0.15">
      <c r="A43" s="24"/>
      <c r="B43" s="43">
        <v>35</v>
      </c>
      <c r="C43" s="53">
        <f t="shared" si="1"/>
        <v>40662529</v>
      </c>
      <c r="D43" s="53"/>
      <c r="E43" s="43">
        <v>2011</v>
      </c>
      <c r="F43" s="8">
        <v>42056</v>
      </c>
      <c r="G43" s="26">
        <v>20</v>
      </c>
      <c r="H43" s="43" t="s">
        <v>4</v>
      </c>
      <c r="I43" s="54">
        <v>83.08</v>
      </c>
      <c r="J43" s="54"/>
      <c r="K43" s="43">
        <v>44</v>
      </c>
      <c r="L43" s="53">
        <f t="shared" si="0"/>
        <v>1219875.8699999999</v>
      </c>
      <c r="M43" s="53"/>
      <c r="N43" s="6">
        <f t="shared" si="2"/>
        <v>22.45</v>
      </c>
      <c r="O43" s="43">
        <v>2011</v>
      </c>
      <c r="P43" s="8">
        <v>42057</v>
      </c>
      <c r="Q43" s="26">
        <v>12</v>
      </c>
      <c r="R43" s="54">
        <v>83.02</v>
      </c>
      <c r="S43" s="54"/>
      <c r="T43" s="55">
        <f t="shared" si="3"/>
        <v>134700</v>
      </c>
      <c r="U43" s="55"/>
      <c r="V43" s="56">
        <f t="shared" si="4"/>
        <v>6.0000000000002274</v>
      </c>
      <c r="W43" s="56"/>
      <c r="X43" s="27" t="s">
        <v>96</v>
      </c>
    </row>
    <row r="44" spans="1:25" x14ac:dyDescent="0.15">
      <c r="A44" s="24"/>
      <c r="B44" s="43">
        <v>36</v>
      </c>
      <c r="C44" s="53">
        <f t="shared" si="1"/>
        <v>40797229</v>
      </c>
      <c r="D44" s="53"/>
      <c r="E44" s="43">
        <v>2011</v>
      </c>
      <c r="F44" s="8">
        <v>42070</v>
      </c>
      <c r="G44" s="26">
        <v>20</v>
      </c>
      <c r="H44" s="43" t="s">
        <v>5</v>
      </c>
      <c r="I44" s="54">
        <v>82.23</v>
      </c>
      <c r="J44" s="54"/>
      <c r="K44" s="43">
        <v>26</v>
      </c>
      <c r="L44" s="53">
        <f t="shared" si="0"/>
        <v>1223916.8699999999</v>
      </c>
      <c r="M44" s="53"/>
      <c r="N44" s="6">
        <f t="shared" si="2"/>
        <v>38.119999999999997</v>
      </c>
      <c r="O44" s="43">
        <v>2011</v>
      </c>
      <c r="P44" s="8">
        <v>42072</v>
      </c>
      <c r="Q44" s="26">
        <v>16</v>
      </c>
      <c r="R44" s="54">
        <v>82.6</v>
      </c>
      <c r="S44" s="54"/>
      <c r="T44" s="55">
        <f t="shared" si="3"/>
        <v>1410439</v>
      </c>
      <c r="U44" s="55"/>
      <c r="V44" s="56">
        <f t="shared" si="4"/>
        <v>36.999999999999034</v>
      </c>
      <c r="W44" s="56"/>
      <c r="X44" s="27" t="s">
        <v>92</v>
      </c>
      <c r="Y44" s="47" t="s">
        <v>89</v>
      </c>
    </row>
    <row r="45" spans="1:25" x14ac:dyDescent="0.15">
      <c r="A45" s="24"/>
      <c r="B45" s="43">
        <v>37</v>
      </c>
      <c r="C45" s="53">
        <f t="shared" si="1"/>
        <v>42207668</v>
      </c>
      <c r="D45" s="53"/>
      <c r="E45" s="43">
        <v>2011</v>
      </c>
      <c r="F45" s="8">
        <v>42078</v>
      </c>
      <c r="G45" s="26">
        <v>8</v>
      </c>
      <c r="H45" s="43" t="s">
        <v>4</v>
      </c>
      <c r="I45" s="54">
        <v>81.349999999999994</v>
      </c>
      <c r="J45" s="54"/>
      <c r="K45" s="43">
        <v>51</v>
      </c>
      <c r="L45" s="53">
        <f t="shared" si="0"/>
        <v>1266230.04</v>
      </c>
      <c r="M45" s="53"/>
      <c r="N45" s="6">
        <f t="shared" si="2"/>
        <v>20.11</v>
      </c>
      <c r="O45" s="43">
        <v>2011</v>
      </c>
      <c r="P45" s="8">
        <v>42079</v>
      </c>
      <c r="Q45" s="26">
        <v>16</v>
      </c>
      <c r="R45" s="54">
        <v>80.2</v>
      </c>
      <c r="S45" s="54"/>
      <c r="T45" s="55">
        <f t="shared" si="3"/>
        <v>2312649</v>
      </c>
      <c r="U45" s="55"/>
      <c r="V45" s="56">
        <f t="shared" si="4"/>
        <v>114.99999999999915</v>
      </c>
      <c r="W45" s="56"/>
      <c r="X45" s="27" t="s">
        <v>96</v>
      </c>
      <c r="Y45" s="47" t="s">
        <v>90</v>
      </c>
    </row>
    <row r="46" spans="1:25" x14ac:dyDescent="0.15">
      <c r="A46" s="24"/>
      <c r="B46" s="43">
        <v>38</v>
      </c>
      <c r="C46" s="53">
        <f t="shared" si="1"/>
        <v>44520317</v>
      </c>
      <c r="D46" s="53"/>
      <c r="E46" s="43">
        <v>2011</v>
      </c>
      <c r="F46" s="8">
        <v>42088</v>
      </c>
      <c r="G46" s="26">
        <v>16</v>
      </c>
      <c r="H46" s="43" t="s">
        <v>5</v>
      </c>
      <c r="I46" s="54">
        <v>81.260000000000005</v>
      </c>
      <c r="J46" s="54"/>
      <c r="K46" s="43">
        <v>39</v>
      </c>
      <c r="L46" s="53">
        <f t="shared" si="0"/>
        <v>1335609.51</v>
      </c>
      <c r="M46" s="53"/>
      <c r="N46" s="6">
        <f t="shared" si="2"/>
        <v>27.73</v>
      </c>
      <c r="O46" s="43">
        <v>2011</v>
      </c>
      <c r="P46" s="8">
        <v>42095</v>
      </c>
      <c r="Q46" s="26">
        <v>12</v>
      </c>
      <c r="R46" s="54">
        <v>83.9</v>
      </c>
      <c r="S46" s="54"/>
      <c r="T46" s="55">
        <f t="shared" si="3"/>
        <v>7320720</v>
      </c>
      <c r="U46" s="55"/>
      <c r="V46" s="56">
        <f t="shared" si="4"/>
        <v>264.00000000000006</v>
      </c>
      <c r="W46" s="56"/>
      <c r="X46" s="27" t="s">
        <v>98</v>
      </c>
      <c r="Y46" s="47" t="s">
        <v>99</v>
      </c>
    </row>
    <row r="47" spans="1:25" x14ac:dyDescent="0.15">
      <c r="A47" s="24"/>
      <c r="B47" s="43">
        <v>39</v>
      </c>
      <c r="C47" s="53">
        <f t="shared" si="1"/>
        <v>51841037</v>
      </c>
      <c r="D47" s="53"/>
      <c r="E47" s="43">
        <v>2011</v>
      </c>
      <c r="F47" s="8">
        <v>42105</v>
      </c>
      <c r="G47" s="26">
        <v>0</v>
      </c>
      <c r="H47" s="43" t="s">
        <v>4</v>
      </c>
      <c r="I47" s="54">
        <v>84.68</v>
      </c>
      <c r="J47" s="54"/>
      <c r="K47" s="43">
        <v>54</v>
      </c>
      <c r="L47" s="53">
        <f t="shared" si="0"/>
        <v>1555231.1099999999</v>
      </c>
      <c r="M47" s="53"/>
      <c r="N47" s="6">
        <f t="shared" si="2"/>
        <v>23.32</v>
      </c>
      <c r="O47" s="43">
        <v>2011</v>
      </c>
      <c r="P47" s="8">
        <v>42115</v>
      </c>
      <c r="Q47" s="26">
        <v>4</v>
      </c>
      <c r="R47" s="54">
        <v>81.95</v>
      </c>
      <c r="S47" s="54"/>
      <c r="T47" s="55">
        <f t="shared" si="3"/>
        <v>6366360</v>
      </c>
      <c r="U47" s="55"/>
      <c r="V47" s="56">
        <f t="shared" si="4"/>
        <v>273.0000000000004</v>
      </c>
      <c r="W47" s="56"/>
      <c r="X47" s="27" t="s">
        <v>98</v>
      </c>
      <c r="Y47" s="47" t="s">
        <v>100</v>
      </c>
    </row>
    <row r="48" spans="1:25" x14ac:dyDescent="0.15">
      <c r="A48" s="24"/>
      <c r="B48" s="43">
        <v>40</v>
      </c>
      <c r="C48" s="53">
        <f t="shared" si="1"/>
        <v>58207397</v>
      </c>
      <c r="D48" s="53"/>
      <c r="E48" s="43">
        <v>2011</v>
      </c>
      <c r="F48" s="8">
        <v>42120</v>
      </c>
      <c r="G48" s="26">
        <v>20</v>
      </c>
      <c r="H48" s="43" t="s">
        <v>4</v>
      </c>
      <c r="I48" s="54">
        <v>81.483000000000004</v>
      </c>
      <c r="J48" s="54"/>
      <c r="K48" s="43">
        <v>33.700000000000003</v>
      </c>
      <c r="L48" s="53">
        <f t="shared" si="0"/>
        <v>1746221.91</v>
      </c>
      <c r="M48" s="53"/>
      <c r="N48" s="6">
        <f t="shared" si="2"/>
        <v>41.97</v>
      </c>
      <c r="O48" s="43">
        <v>2011</v>
      </c>
      <c r="P48" s="8">
        <v>42121</v>
      </c>
      <c r="Q48" s="26">
        <v>8</v>
      </c>
      <c r="R48" s="54">
        <v>81.935000000000002</v>
      </c>
      <c r="S48" s="54"/>
      <c r="T48" s="55">
        <f t="shared" si="3"/>
        <v>-1897043</v>
      </c>
      <c r="U48" s="55"/>
      <c r="V48" s="56">
        <f t="shared" si="4"/>
        <v>-33.700000000000003</v>
      </c>
      <c r="W48" s="56"/>
      <c r="X48" s="27" t="s">
        <v>91</v>
      </c>
    </row>
    <row r="49" spans="1:25" x14ac:dyDescent="0.15">
      <c r="A49" s="24"/>
      <c r="B49" s="43">
        <v>41</v>
      </c>
      <c r="C49" s="53">
        <f t="shared" si="1"/>
        <v>56310354</v>
      </c>
      <c r="D49" s="53"/>
      <c r="E49" s="43">
        <v>2011</v>
      </c>
      <c r="F49" s="8">
        <v>42128</v>
      </c>
      <c r="G49" s="26">
        <v>12</v>
      </c>
      <c r="H49" s="43" t="s">
        <v>4</v>
      </c>
      <c r="I49" s="54">
        <v>80.83</v>
      </c>
      <c r="J49" s="54"/>
      <c r="K49" s="43">
        <v>14.9</v>
      </c>
      <c r="L49" s="53">
        <f t="shared" si="0"/>
        <v>1689310.6199999999</v>
      </c>
      <c r="M49" s="53"/>
      <c r="N49" s="6">
        <f t="shared" si="2"/>
        <v>91.83</v>
      </c>
      <c r="O49" s="43">
        <v>2011</v>
      </c>
      <c r="P49" s="8">
        <v>42128</v>
      </c>
      <c r="Q49" s="26">
        <v>16</v>
      </c>
      <c r="R49" s="54">
        <v>80.459999999999994</v>
      </c>
      <c r="S49" s="54"/>
      <c r="T49" s="55">
        <f t="shared" si="3"/>
        <v>3397710</v>
      </c>
      <c r="U49" s="55"/>
      <c r="V49" s="56">
        <f t="shared" si="4"/>
        <v>37.000000000000455</v>
      </c>
      <c r="W49" s="56"/>
      <c r="X49" s="27" t="s">
        <v>98</v>
      </c>
    </row>
    <row r="50" spans="1:25" x14ac:dyDescent="0.15">
      <c r="A50" s="24"/>
      <c r="B50" s="43">
        <v>42</v>
      </c>
      <c r="C50" s="53">
        <f t="shared" si="1"/>
        <v>59708064</v>
      </c>
      <c r="D50" s="53"/>
      <c r="E50" s="43">
        <v>2011</v>
      </c>
      <c r="F50" s="8">
        <v>42136</v>
      </c>
      <c r="G50" s="26">
        <v>20</v>
      </c>
      <c r="H50" s="43" t="s">
        <v>5</v>
      </c>
      <c r="I50" s="54">
        <v>80.95</v>
      </c>
      <c r="J50" s="54"/>
      <c r="K50" s="43">
        <v>24.5</v>
      </c>
      <c r="L50" s="53">
        <f t="shared" si="0"/>
        <v>1791241.92</v>
      </c>
      <c r="M50" s="53"/>
      <c r="N50" s="6">
        <f t="shared" si="2"/>
        <v>59.22</v>
      </c>
      <c r="O50" s="43">
        <v>2011</v>
      </c>
      <c r="P50" s="8">
        <v>42137</v>
      </c>
      <c r="Q50" s="26">
        <v>4</v>
      </c>
      <c r="R50" s="54">
        <v>80.7</v>
      </c>
      <c r="S50" s="54"/>
      <c r="T50" s="55">
        <f t="shared" si="3"/>
        <v>-1480500</v>
      </c>
      <c r="U50" s="55"/>
      <c r="V50" s="56">
        <f t="shared" si="4"/>
        <v>-24.5</v>
      </c>
      <c r="W50" s="56"/>
      <c r="X50" s="27" t="s">
        <v>91</v>
      </c>
    </row>
    <row r="51" spans="1:25" x14ac:dyDescent="0.15">
      <c r="A51" s="24"/>
      <c r="B51" s="43">
        <v>43</v>
      </c>
      <c r="C51" s="53">
        <f t="shared" si="1"/>
        <v>58227564</v>
      </c>
      <c r="D51" s="53"/>
      <c r="E51" s="43">
        <v>2011</v>
      </c>
      <c r="F51" s="8">
        <v>42150</v>
      </c>
      <c r="G51" s="26">
        <v>12</v>
      </c>
      <c r="H51" s="43" t="s">
        <v>4</v>
      </c>
      <c r="I51" s="54">
        <v>81.69</v>
      </c>
      <c r="J51" s="54"/>
      <c r="K51" s="43">
        <v>32.799999999999997</v>
      </c>
      <c r="L51" s="53">
        <f>IF(F51="","",C51*0.03)</f>
        <v>1746826.92</v>
      </c>
      <c r="M51" s="53"/>
      <c r="N51" s="6">
        <f>IF(K51="","",ROUNDDOWN(L51/(K51/81)/100000,2))</f>
        <v>43.13</v>
      </c>
      <c r="O51" s="43">
        <v>2011</v>
      </c>
      <c r="P51" s="8">
        <v>42151</v>
      </c>
      <c r="Q51" s="26">
        <v>4</v>
      </c>
      <c r="R51" s="54">
        <v>80.900000000000006</v>
      </c>
      <c r="S51" s="54"/>
      <c r="T51" s="55">
        <f t="shared" si="3"/>
        <v>3407269</v>
      </c>
      <c r="U51" s="55"/>
      <c r="V51" s="56">
        <f t="shared" si="4"/>
        <v>78.999999999999204</v>
      </c>
      <c r="W51" s="56"/>
      <c r="X51" s="27" t="s">
        <v>96</v>
      </c>
      <c r="Y51" s="47" t="s">
        <v>102</v>
      </c>
    </row>
    <row r="52" spans="1:25" x14ac:dyDescent="0.15">
      <c r="B52" s="43">
        <v>44</v>
      </c>
      <c r="C52" s="53">
        <f t="shared" si="1"/>
        <v>61634833</v>
      </c>
      <c r="D52" s="53"/>
      <c r="E52" s="43">
        <v>2011</v>
      </c>
      <c r="F52" s="8">
        <v>42156</v>
      </c>
      <c r="G52" s="26">
        <v>12</v>
      </c>
      <c r="H52" s="43" t="s">
        <v>4</v>
      </c>
      <c r="I52" s="54">
        <v>81.239999999999995</v>
      </c>
      <c r="J52" s="54"/>
      <c r="K52" s="43">
        <v>25.1</v>
      </c>
      <c r="L52" s="53">
        <f t="shared" si="0"/>
        <v>1849044.99</v>
      </c>
      <c r="M52" s="53"/>
      <c r="N52" s="6">
        <f t="shared" si="2"/>
        <v>59.67</v>
      </c>
      <c r="O52" s="43">
        <v>2011</v>
      </c>
      <c r="P52" s="8">
        <v>42156</v>
      </c>
      <c r="Q52" s="26">
        <v>16</v>
      </c>
      <c r="R52" s="54">
        <v>80.7</v>
      </c>
      <c r="S52" s="54"/>
      <c r="T52" s="55">
        <f t="shared" si="3"/>
        <v>3222179</v>
      </c>
      <c r="U52" s="55"/>
      <c r="V52" s="56">
        <f t="shared" si="4"/>
        <v>53.999999999999204</v>
      </c>
      <c r="W52" s="56"/>
      <c r="X52" s="27" t="s">
        <v>96</v>
      </c>
    </row>
    <row r="53" spans="1:25" x14ac:dyDescent="0.15">
      <c r="B53" s="43">
        <v>45</v>
      </c>
      <c r="C53" s="57">
        <f t="shared" si="1"/>
        <v>64857012</v>
      </c>
      <c r="D53" s="57"/>
      <c r="E53" s="43">
        <v>2011</v>
      </c>
      <c r="F53" s="8">
        <v>42186</v>
      </c>
      <c r="G53" s="26">
        <v>12</v>
      </c>
      <c r="H53" s="43" t="s">
        <v>4</v>
      </c>
      <c r="I53" s="54">
        <v>80.72</v>
      </c>
      <c r="J53" s="54"/>
      <c r="K53" s="43">
        <v>15</v>
      </c>
      <c r="L53" s="53">
        <f t="shared" si="0"/>
        <v>1945710.3599999999</v>
      </c>
      <c r="M53" s="53"/>
      <c r="N53" s="6">
        <f t="shared" si="2"/>
        <v>105.06</v>
      </c>
      <c r="O53" s="43">
        <v>2011</v>
      </c>
      <c r="P53" s="8">
        <v>42197</v>
      </c>
      <c r="Q53" s="26">
        <v>8</v>
      </c>
      <c r="R53" s="54">
        <v>79.69</v>
      </c>
      <c r="S53" s="54"/>
      <c r="T53" s="55">
        <f t="shared" si="3"/>
        <v>10821180</v>
      </c>
      <c r="U53" s="55"/>
      <c r="V53" s="56">
        <f t="shared" si="4"/>
        <v>103.00000000000011</v>
      </c>
      <c r="W53" s="56"/>
      <c r="X53" s="27" t="s">
        <v>96</v>
      </c>
      <c r="Y53" s="47" t="s">
        <v>102</v>
      </c>
    </row>
    <row r="54" spans="1:25" x14ac:dyDescent="0.15">
      <c r="B54" s="43">
        <v>46</v>
      </c>
      <c r="C54" s="53">
        <f t="shared" si="1"/>
        <v>75678192</v>
      </c>
      <c r="D54" s="53"/>
      <c r="E54" s="43">
        <v>2011</v>
      </c>
      <c r="F54" s="8">
        <v>42206</v>
      </c>
      <c r="G54" s="26">
        <v>12</v>
      </c>
      <c r="H54" s="43" t="s">
        <v>4</v>
      </c>
      <c r="I54" s="54">
        <v>78.61</v>
      </c>
      <c r="J54" s="54"/>
      <c r="K54" s="43">
        <v>41.9</v>
      </c>
      <c r="L54" s="53">
        <f t="shared" si="0"/>
        <v>2270345.7599999998</v>
      </c>
      <c r="M54" s="53"/>
      <c r="N54" s="6">
        <f t="shared" si="2"/>
        <v>43.88</v>
      </c>
      <c r="O54" s="43">
        <v>2011</v>
      </c>
      <c r="P54" s="8">
        <v>42211</v>
      </c>
      <c r="Q54" s="26">
        <v>4</v>
      </c>
      <c r="R54" s="54">
        <v>78.56</v>
      </c>
      <c r="S54" s="54"/>
      <c r="T54" s="55">
        <f t="shared" si="3"/>
        <v>219399</v>
      </c>
      <c r="U54" s="55"/>
      <c r="V54" s="56">
        <f t="shared" si="4"/>
        <v>4.9999999999997158</v>
      </c>
      <c r="W54" s="56"/>
      <c r="X54" s="27" t="s">
        <v>88</v>
      </c>
      <c r="Y54" s="47" t="s">
        <v>89</v>
      </c>
    </row>
    <row r="55" spans="1:25" x14ac:dyDescent="0.15">
      <c r="B55" s="43">
        <v>47</v>
      </c>
      <c r="C55" s="53">
        <f t="shared" si="1"/>
        <v>75897591</v>
      </c>
      <c r="D55" s="53"/>
      <c r="E55" s="43">
        <v>2011</v>
      </c>
      <c r="F55" s="8">
        <v>42255</v>
      </c>
      <c r="G55" s="26">
        <v>16</v>
      </c>
      <c r="H55" s="43" t="s">
        <v>5</v>
      </c>
      <c r="I55" s="54">
        <v>77.400000000000006</v>
      </c>
      <c r="J55" s="54"/>
      <c r="K55" s="43">
        <v>27</v>
      </c>
      <c r="L55" s="53">
        <f t="shared" si="0"/>
        <v>2276927.73</v>
      </c>
      <c r="M55" s="53"/>
      <c r="N55" s="6">
        <f t="shared" si="2"/>
        <v>68.3</v>
      </c>
      <c r="O55" s="43">
        <v>2011</v>
      </c>
      <c r="P55" s="8">
        <v>42256</v>
      </c>
      <c r="Q55" s="26">
        <v>8</v>
      </c>
      <c r="R55" s="54">
        <v>77.7</v>
      </c>
      <c r="S55" s="54"/>
      <c r="T55" s="55">
        <f t="shared" si="3"/>
        <v>2048999</v>
      </c>
      <c r="U55" s="55"/>
      <c r="V55" s="56">
        <f t="shared" si="4"/>
        <v>29.999999999999716</v>
      </c>
      <c r="W55" s="56"/>
      <c r="X55" s="27" t="s">
        <v>96</v>
      </c>
      <c r="Y55" s="47" t="s">
        <v>102</v>
      </c>
    </row>
    <row r="56" spans="1:25" x14ac:dyDescent="0.15">
      <c r="B56" s="43">
        <v>48</v>
      </c>
      <c r="C56" s="53">
        <f t="shared" si="1"/>
        <v>77946590</v>
      </c>
      <c r="D56" s="53"/>
      <c r="E56" s="43">
        <v>2011</v>
      </c>
      <c r="F56" s="8">
        <v>42261</v>
      </c>
      <c r="G56" s="26">
        <v>8</v>
      </c>
      <c r="H56" s="43" t="s">
        <v>4</v>
      </c>
      <c r="I56" s="54">
        <v>76.84</v>
      </c>
      <c r="J56" s="54"/>
      <c r="K56" s="43">
        <v>21</v>
      </c>
      <c r="L56" s="53">
        <f t="shared" si="0"/>
        <v>2338397.6999999997</v>
      </c>
      <c r="M56" s="53"/>
      <c r="N56" s="6">
        <f t="shared" si="2"/>
        <v>90.19</v>
      </c>
      <c r="O56" s="43">
        <v>2011</v>
      </c>
      <c r="P56" s="8">
        <v>42262</v>
      </c>
      <c r="Q56" s="26">
        <v>12</v>
      </c>
      <c r="R56" s="54">
        <v>76.84</v>
      </c>
      <c r="S56" s="54"/>
      <c r="T56" s="55">
        <f t="shared" si="3"/>
        <v>0</v>
      </c>
      <c r="U56" s="55"/>
      <c r="V56" s="56">
        <f t="shared" si="4"/>
        <v>0</v>
      </c>
      <c r="W56" s="56"/>
      <c r="X56" s="27" t="s">
        <v>95</v>
      </c>
    </row>
    <row r="57" spans="1:25" x14ac:dyDescent="0.15">
      <c r="B57" s="43">
        <v>49</v>
      </c>
      <c r="C57" s="53">
        <f t="shared" si="1"/>
        <v>77946590</v>
      </c>
      <c r="D57" s="53"/>
      <c r="E57" s="43">
        <v>2011</v>
      </c>
      <c r="F57" s="8">
        <v>42277</v>
      </c>
      <c r="G57" s="26">
        <v>8</v>
      </c>
      <c r="H57" s="43" t="s">
        <v>5</v>
      </c>
      <c r="I57" s="54">
        <v>76.599999999999994</v>
      </c>
      <c r="J57" s="54"/>
      <c r="K57" s="43">
        <v>12</v>
      </c>
      <c r="L57" s="53">
        <f t="shared" si="0"/>
        <v>2338397.6999999997</v>
      </c>
      <c r="M57" s="53"/>
      <c r="N57" s="6">
        <f t="shared" si="2"/>
        <v>157.84</v>
      </c>
      <c r="O57" s="43">
        <v>2011</v>
      </c>
      <c r="P57" s="8">
        <v>42280</v>
      </c>
      <c r="Q57" s="26">
        <v>0</v>
      </c>
      <c r="R57" s="54">
        <v>77.25</v>
      </c>
      <c r="S57" s="54"/>
      <c r="T57" s="55">
        <f t="shared" si="3"/>
        <v>10259600</v>
      </c>
      <c r="U57" s="55"/>
      <c r="V57" s="56">
        <f t="shared" si="4"/>
        <v>65.000000000000568</v>
      </c>
      <c r="W57" s="56"/>
      <c r="X57" s="27" t="s">
        <v>96</v>
      </c>
      <c r="Y57" s="47" t="s">
        <v>102</v>
      </c>
    </row>
    <row r="58" spans="1:25" x14ac:dyDescent="0.15">
      <c r="B58" s="43">
        <v>50</v>
      </c>
      <c r="C58" s="53">
        <f t="shared" si="1"/>
        <v>88206190</v>
      </c>
      <c r="D58" s="53"/>
      <c r="E58" s="43">
        <v>2011</v>
      </c>
      <c r="F58" s="8">
        <v>42318</v>
      </c>
      <c r="G58" s="26">
        <v>4</v>
      </c>
      <c r="H58" s="43" t="s">
        <v>4</v>
      </c>
      <c r="I58" s="54">
        <v>77.694999999999993</v>
      </c>
      <c r="J58" s="54"/>
      <c r="K58" s="43">
        <v>16</v>
      </c>
      <c r="L58" s="53">
        <f t="shared" si="0"/>
        <v>2646185.6999999997</v>
      </c>
      <c r="M58" s="53"/>
      <c r="N58" s="6">
        <f t="shared" si="2"/>
        <v>133.96</v>
      </c>
      <c r="O58" s="43">
        <v>2011</v>
      </c>
      <c r="P58" s="8">
        <v>42319</v>
      </c>
      <c r="Q58" s="26">
        <v>16</v>
      </c>
      <c r="R58" s="54">
        <v>77.08</v>
      </c>
      <c r="S58" s="54"/>
      <c r="T58" s="55">
        <f t="shared" si="3"/>
        <v>8238539</v>
      </c>
      <c r="U58" s="55"/>
      <c r="V58" s="56">
        <f t="shared" si="4"/>
        <v>61.499999999999488</v>
      </c>
      <c r="W58" s="56"/>
      <c r="X58" s="27" t="s">
        <v>96</v>
      </c>
      <c r="Y58" s="47" t="s">
        <v>102</v>
      </c>
    </row>
    <row r="59" spans="1:25" x14ac:dyDescent="0.15">
      <c r="B59" s="43">
        <v>51</v>
      </c>
      <c r="C59" s="53">
        <f t="shared" si="1"/>
        <v>96444729</v>
      </c>
      <c r="D59" s="53"/>
      <c r="E59" s="43">
        <v>2011</v>
      </c>
      <c r="F59" s="8">
        <v>42332</v>
      </c>
      <c r="G59" s="26">
        <v>20</v>
      </c>
      <c r="H59" s="43" t="s">
        <v>5</v>
      </c>
      <c r="I59" s="54">
        <v>77.150000000000006</v>
      </c>
      <c r="J59" s="54"/>
      <c r="K59" s="43">
        <v>10</v>
      </c>
      <c r="L59" s="53">
        <f t="shared" si="0"/>
        <v>2893341.87</v>
      </c>
      <c r="M59" s="53"/>
      <c r="N59" s="6">
        <f t="shared" si="2"/>
        <v>234.36</v>
      </c>
      <c r="O59" s="43">
        <v>2011</v>
      </c>
      <c r="P59" s="8">
        <v>42326</v>
      </c>
      <c r="Q59" s="26">
        <v>16</v>
      </c>
      <c r="R59" s="54">
        <v>78.23</v>
      </c>
      <c r="S59" s="54"/>
      <c r="T59" s="55">
        <f t="shared" si="3"/>
        <v>25310880</v>
      </c>
      <c r="U59" s="55"/>
      <c r="V59" s="56">
        <f t="shared" si="4"/>
        <v>107.99999999999983</v>
      </c>
      <c r="W59" s="56"/>
      <c r="X59" s="27" t="s">
        <v>96</v>
      </c>
      <c r="Y59" s="47" t="s">
        <v>89</v>
      </c>
    </row>
    <row r="60" spans="1:25" x14ac:dyDescent="0.15">
      <c r="B60" s="43">
        <v>52</v>
      </c>
      <c r="C60" s="53">
        <f t="shared" si="1"/>
        <v>121755609</v>
      </c>
      <c r="D60" s="53"/>
      <c r="E60" s="43">
        <v>2011</v>
      </c>
      <c r="F60" s="8">
        <v>42344</v>
      </c>
      <c r="G60" s="26">
        <v>20</v>
      </c>
      <c r="H60" s="43" t="s">
        <v>4</v>
      </c>
      <c r="I60" s="54">
        <v>77.69</v>
      </c>
      <c r="J60" s="54"/>
      <c r="K60" s="43">
        <v>14</v>
      </c>
      <c r="L60" s="53">
        <f t="shared" si="0"/>
        <v>3652668.27</v>
      </c>
      <c r="M60" s="53"/>
      <c r="N60" s="6">
        <f t="shared" si="2"/>
        <v>211.33</v>
      </c>
      <c r="O60" s="43">
        <v>2011</v>
      </c>
      <c r="P60" s="8">
        <v>42346</v>
      </c>
      <c r="Q60" s="26">
        <v>12</v>
      </c>
      <c r="R60" s="54">
        <v>77.3</v>
      </c>
      <c r="S60" s="54"/>
      <c r="T60" s="55">
        <f t="shared" si="3"/>
        <v>8241870</v>
      </c>
      <c r="U60" s="55"/>
      <c r="V60" s="56">
        <f t="shared" si="4"/>
        <v>39.000000000000057</v>
      </c>
      <c r="W60" s="56"/>
      <c r="X60" s="27" t="s">
        <v>96</v>
      </c>
      <c r="Y60" s="47" t="s">
        <v>89</v>
      </c>
    </row>
    <row r="61" spans="1:25" x14ac:dyDescent="0.15">
      <c r="B61" s="43">
        <v>53</v>
      </c>
      <c r="C61" s="53">
        <f t="shared" si="1"/>
        <v>129997479</v>
      </c>
      <c r="D61" s="53"/>
      <c r="E61" s="43">
        <v>2011</v>
      </c>
      <c r="F61" s="8">
        <v>42366</v>
      </c>
      <c r="G61" s="26">
        <v>0</v>
      </c>
      <c r="H61" s="43" t="s">
        <v>4</v>
      </c>
      <c r="I61" s="54">
        <v>77.808999999999997</v>
      </c>
      <c r="J61" s="54"/>
      <c r="K61" s="43">
        <v>8</v>
      </c>
      <c r="L61" s="53">
        <f t="shared" si="0"/>
        <v>3899924.3699999996</v>
      </c>
      <c r="M61" s="53"/>
      <c r="N61" s="6">
        <f t="shared" si="2"/>
        <v>394.86</v>
      </c>
      <c r="O61" s="43">
        <v>2011</v>
      </c>
      <c r="P61" s="8">
        <v>42366</v>
      </c>
      <c r="Q61" s="26">
        <v>4</v>
      </c>
      <c r="R61" s="54">
        <v>77.888000000000005</v>
      </c>
      <c r="S61" s="54"/>
      <c r="T61" s="55">
        <f t="shared" si="3"/>
        <v>-3119394</v>
      </c>
      <c r="U61" s="55"/>
      <c r="V61" s="56">
        <f t="shared" si="4"/>
        <v>-8</v>
      </c>
      <c r="W61" s="56"/>
      <c r="X61" s="27" t="s">
        <v>91</v>
      </c>
    </row>
    <row r="62" spans="1:25" x14ac:dyDescent="0.15">
      <c r="B62" s="43">
        <v>54</v>
      </c>
      <c r="C62" s="53">
        <f t="shared" si="1"/>
        <v>126878085</v>
      </c>
      <c r="D62" s="53"/>
      <c r="E62" s="43">
        <v>2011</v>
      </c>
      <c r="F62" s="8">
        <v>42368</v>
      </c>
      <c r="G62" s="26">
        <v>0</v>
      </c>
      <c r="H62" s="43" t="s">
        <v>4</v>
      </c>
      <c r="I62" s="54">
        <v>77.537999999999997</v>
      </c>
      <c r="J62" s="54"/>
      <c r="K62" s="43">
        <v>19</v>
      </c>
      <c r="L62" s="53">
        <f t="shared" si="0"/>
        <v>3806342.55</v>
      </c>
      <c r="M62" s="53"/>
      <c r="N62" s="6">
        <f t="shared" si="2"/>
        <v>162.27000000000001</v>
      </c>
      <c r="O62" s="43">
        <v>2011</v>
      </c>
      <c r="P62" s="8">
        <v>42368</v>
      </c>
      <c r="Q62" s="26">
        <v>16</v>
      </c>
      <c r="R62" s="54">
        <v>77.040000000000006</v>
      </c>
      <c r="S62" s="54"/>
      <c r="T62" s="55">
        <f t="shared" si="3"/>
        <v>8081045</v>
      </c>
      <c r="U62" s="55"/>
      <c r="V62" s="56">
        <f t="shared" si="4"/>
        <v>49.799999999999045</v>
      </c>
      <c r="W62" s="56"/>
      <c r="X62" s="27" t="s">
        <v>96</v>
      </c>
      <c r="Y62" s="47" t="s">
        <v>90</v>
      </c>
    </row>
    <row r="63" spans="1:25" x14ac:dyDescent="0.15">
      <c r="B63" s="43">
        <v>55</v>
      </c>
      <c r="C63" s="57">
        <f t="shared" si="1"/>
        <v>134959130</v>
      </c>
      <c r="D63" s="57"/>
      <c r="E63" s="43">
        <v>2012</v>
      </c>
      <c r="F63" s="8">
        <v>24</v>
      </c>
      <c r="G63" s="26">
        <v>8</v>
      </c>
      <c r="H63" s="43" t="s">
        <v>5</v>
      </c>
      <c r="I63" s="54">
        <v>77.06</v>
      </c>
      <c r="J63" s="54"/>
      <c r="K63" s="43">
        <v>19</v>
      </c>
      <c r="L63" s="53">
        <f t="shared" si="0"/>
        <v>4048773.9</v>
      </c>
      <c r="M63" s="53"/>
      <c r="N63" s="6">
        <f t="shared" si="2"/>
        <v>172.6</v>
      </c>
      <c r="O63" s="50">
        <v>2012</v>
      </c>
      <c r="P63" s="8">
        <v>42029</v>
      </c>
      <c r="Q63" s="26">
        <v>8</v>
      </c>
      <c r="R63" s="54">
        <v>78.180000000000007</v>
      </c>
      <c r="S63" s="54"/>
      <c r="T63" s="55">
        <f t="shared" si="3"/>
        <v>19331200</v>
      </c>
      <c r="U63" s="55"/>
      <c r="V63" s="56">
        <f t="shared" si="4"/>
        <v>112.00000000000045</v>
      </c>
      <c r="W63" s="56"/>
      <c r="X63" s="27" t="s">
        <v>96</v>
      </c>
      <c r="Y63" s="47" t="s">
        <v>90</v>
      </c>
    </row>
    <row r="64" spans="1:25" x14ac:dyDescent="0.15">
      <c r="B64" s="43">
        <v>56</v>
      </c>
      <c r="C64" s="53">
        <f t="shared" si="1"/>
        <v>154290330</v>
      </c>
      <c r="D64" s="53"/>
      <c r="E64" s="49">
        <v>2012</v>
      </c>
      <c r="F64" s="8">
        <v>42043</v>
      </c>
      <c r="G64" s="26">
        <v>16</v>
      </c>
      <c r="H64" s="43" t="s">
        <v>5</v>
      </c>
      <c r="I64" s="54">
        <v>77.03</v>
      </c>
      <c r="J64" s="54"/>
      <c r="K64" s="43">
        <v>33</v>
      </c>
      <c r="L64" s="53">
        <f t="shared" si="0"/>
        <v>4628709.8999999994</v>
      </c>
      <c r="M64" s="53"/>
      <c r="N64" s="6">
        <f t="shared" si="2"/>
        <v>113.61</v>
      </c>
      <c r="O64" s="50">
        <v>2012</v>
      </c>
      <c r="P64" s="8">
        <v>42059</v>
      </c>
      <c r="Q64" s="26">
        <v>16</v>
      </c>
      <c r="R64" s="54">
        <v>80.849999999999994</v>
      </c>
      <c r="S64" s="54"/>
      <c r="T64" s="55">
        <f t="shared" si="3"/>
        <v>43399019</v>
      </c>
      <c r="U64" s="55"/>
      <c r="V64" s="56">
        <f t="shared" si="4"/>
        <v>381.99999999999932</v>
      </c>
      <c r="W64" s="56"/>
      <c r="X64" s="27" t="s">
        <v>104</v>
      </c>
      <c r="Y64" s="47" t="s">
        <v>103</v>
      </c>
    </row>
    <row r="65" spans="2:25" x14ac:dyDescent="0.15">
      <c r="B65" s="43">
        <v>57</v>
      </c>
      <c r="C65" s="53">
        <f t="shared" si="1"/>
        <v>197689349</v>
      </c>
      <c r="D65" s="53"/>
      <c r="E65" s="49">
        <v>2012</v>
      </c>
      <c r="F65" s="8">
        <v>42076</v>
      </c>
      <c r="G65" s="26">
        <v>8</v>
      </c>
      <c r="H65" s="43" t="s">
        <v>5</v>
      </c>
      <c r="I65" s="54">
        <v>82.468000000000004</v>
      </c>
      <c r="J65" s="54"/>
      <c r="K65" s="43">
        <v>51</v>
      </c>
      <c r="L65" s="53">
        <f t="shared" si="0"/>
        <v>5930680.4699999997</v>
      </c>
      <c r="M65" s="53"/>
      <c r="N65" s="6">
        <f t="shared" si="2"/>
        <v>94.19</v>
      </c>
      <c r="O65" s="50">
        <v>2012</v>
      </c>
      <c r="P65" s="8">
        <v>42078</v>
      </c>
      <c r="Q65" s="26">
        <v>0</v>
      </c>
      <c r="R65" s="54">
        <v>83.94</v>
      </c>
      <c r="S65" s="54"/>
      <c r="T65" s="55">
        <f t="shared" si="3"/>
        <v>13864767</v>
      </c>
      <c r="U65" s="55"/>
      <c r="V65" s="56">
        <f t="shared" si="4"/>
        <v>147.19999999999942</v>
      </c>
      <c r="W65" s="56"/>
      <c r="X65" s="27" t="s">
        <v>104</v>
      </c>
      <c r="Y65" s="47" t="s">
        <v>89</v>
      </c>
    </row>
    <row r="66" spans="2:25" x14ac:dyDescent="0.15">
      <c r="B66" s="43">
        <v>58</v>
      </c>
      <c r="C66" s="53">
        <f t="shared" si="1"/>
        <v>211554116</v>
      </c>
      <c r="D66" s="53"/>
      <c r="E66" s="49">
        <v>2012</v>
      </c>
      <c r="F66" s="8">
        <v>42086</v>
      </c>
      <c r="G66" s="26">
        <v>8</v>
      </c>
      <c r="H66" s="43" t="s">
        <v>4</v>
      </c>
      <c r="I66" s="54">
        <v>82.724999999999994</v>
      </c>
      <c r="J66" s="54"/>
      <c r="K66" s="43">
        <v>21.3</v>
      </c>
      <c r="L66" s="53">
        <f t="shared" si="0"/>
        <v>6346623.4799999995</v>
      </c>
      <c r="M66" s="53"/>
      <c r="N66" s="6">
        <f t="shared" si="2"/>
        <v>241.35</v>
      </c>
      <c r="O66" s="50">
        <v>2012</v>
      </c>
      <c r="P66" s="8">
        <v>42086</v>
      </c>
      <c r="Q66" s="26">
        <v>16</v>
      </c>
      <c r="R66" s="54">
        <v>82.32</v>
      </c>
      <c r="S66" s="54"/>
      <c r="T66" s="55">
        <f t="shared" si="3"/>
        <v>9774675</v>
      </c>
      <c r="U66" s="55"/>
      <c r="V66" s="56">
        <f t="shared" si="4"/>
        <v>40.500000000000114</v>
      </c>
      <c r="W66" s="56"/>
      <c r="X66" s="27" t="s">
        <v>104</v>
      </c>
    </row>
    <row r="67" spans="2:25" x14ac:dyDescent="0.15">
      <c r="B67" s="43">
        <v>59</v>
      </c>
      <c r="C67" s="53">
        <f t="shared" si="1"/>
        <v>221328791</v>
      </c>
      <c r="D67" s="53"/>
      <c r="E67" s="49">
        <v>2012</v>
      </c>
      <c r="F67" s="8">
        <v>42132</v>
      </c>
      <c r="G67" s="26">
        <v>0</v>
      </c>
      <c r="H67" s="43" t="s">
        <v>4</v>
      </c>
      <c r="I67" s="54">
        <v>79.869</v>
      </c>
      <c r="J67" s="54"/>
      <c r="K67" s="43">
        <v>20</v>
      </c>
      <c r="L67" s="53">
        <f t="shared" si="0"/>
        <v>6639863.7299999995</v>
      </c>
      <c r="M67" s="53"/>
      <c r="N67" s="6">
        <f t="shared" si="2"/>
        <v>268.91000000000003</v>
      </c>
      <c r="O67" s="50">
        <v>2012</v>
      </c>
      <c r="P67" s="8">
        <v>42133</v>
      </c>
      <c r="Q67" s="26">
        <v>8</v>
      </c>
      <c r="R67" s="54">
        <v>79.63</v>
      </c>
      <c r="S67" s="54"/>
      <c r="T67" s="55">
        <f t="shared" si="3"/>
        <v>6426949</v>
      </c>
      <c r="U67" s="55"/>
      <c r="V67" s="56">
        <f t="shared" si="4"/>
        <v>23.900000000000432</v>
      </c>
      <c r="W67" s="56"/>
      <c r="X67" s="27" t="s">
        <v>104</v>
      </c>
    </row>
    <row r="68" spans="2:25" x14ac:dyDescent="0.15">
      <c r="B68" s="43">
        <v>60</v>
      </c>
      <c r="C68" s="53">
        <f t="shared" si="1"/>
        <v>227755740</v>
      </c>
      <c r="D68" s="53"/>
      <c r="E68" s="49">
        <v>2012</v>
      </c>
      <c r="F68" s="8">
        <v>42154</v>
      </c>
      <c r="G68" s="26">
        <v>8</v>
      </c>
      <c r="H68" s="43" t="s">
        <v>4</v>
      </c>
      <c r="I68" s="54">
        <v>79.328999999999994</v>
      </c>
      <c r="J68" s="54"/>
      <c r="K68" s="43">
        <v>19</v>
      </c>
      <c r="L68" s="53">
        <f t="shared" si="0"/>
        <v>6832672.2000000002</v>
      </c>
      <c r="M68" s="53"/>
      <c r="N68" s="6">
        <f t="shared" si="2"/>
        <v>291.27999999999997</v>
      </c>
      <c r="O68" s="50">
        <v>2012</v>
      </c>
      <c r="P68" s="8">
        <v>42155</v>
      </c>
      <c r="Q68" s="26">
        <v>16</v>
      </c>
      <c r="R68" s="54">
        <v>78.3</v>
      </c>
      <c r="S68" s="54"/>
      <c r="T68" s="55">
        <f t="shared" si="3"/>
        <v>29972711</v>
      </c>
      <c r="U68" s="55"/>
      <c r="V68" s="56">
        <f t="shared" si="4"/>
        <v>102.89999999999964</v>
      </c>
      <c r="W68" s="56"/>
      <c r="X68" s="27" t="s">
        <v>104</v>
      </c>
    </row>
    <row r="69" spans="2:25" x14ac:dyDescent="0.15">
      <c r="B69" s="43">
        <v>61</v>
      </c>
      <c r="C69" s="57">
        <f t="shared" si="1"/>
        <v>257728451</v>
      </c>
      <c r="D69" s="57"/>
      <c r="E69" s="49">
        <v>2012</v>
      </c>
      <c r="F69" s="8">
        <v>42195</v>
      </c>
      <c r="G69" s="26">
        <v>20</v>
      </c>
      <c r="H69" s="43" t="s">
        <v>4</v>
      </c>
      <c r="I69" s="54">
        <v>79.578000000000003</v>
      </c>
      <c r="J69" s="54"/>
      <c r="K69" s="43">
        <v>12.4</v>
      </c>
      <c r="L69" s="53">
        <f t="shared" si="0"/>
        <v>7731853.5299999993</v>
      </c>
      <c r="M69" s="53"/>
      <c r="N69" s="6">
        <f t="shared" si="2"/>
        <v>505.06</v>
      </c>
      <c r="O69" s="50">
        <v>2012</v>
      </c>
      <c r="P69" s="8">
        <v>42196</v>
      </c>
      <c r="Q69" s="26">
        <v>12</v>
      </c>
      <c r="R69" s="54">
        <v>79.150000000000006</v>
      </c>
      <c r="S69" s="54"/>
      <c r="T69" s="55">
        <f t="shared" si="3"/>
        <v>21616567</v>
      </c>
      <c r="U69" s="55"/>
      <c r="V69" s="56">
        <f t="shared" si="4"/>
        <v>42.799999999999727</v>
      </c>
      <c r="W69" s="56"/>
      <c r="X69" s="27" t="s">
        <v>104</v>
      </c>
    </row>
    <row r="70" spans="2:25" x14ac:dyDescent="0.15">
      <c r="B70" s="43">
        <v>62</v>
      </c>
      <c r="C70" s="53">
        <f t="shared" si="1"/>
        <v>279345018</v>
      </c>
      <c r="D70" s="53"/>
      <c r="E70" s="49">
        <v>2012</v>
      </c>
      <c r="F70" s="8">
        <v>42203</v>
      </c>
      <c r="G70" s="26">
        <v>4</v>
      </c>
      <c r="H70" s="43" t="s">
        <v>4</v>
      </c>
      <c r="I70" s="54">
        <v>78.94</v>
      </c>
      <c r="J70" s="54"/>
      <c r="K70" s="43">
        <v>77</v>
      </c>
      <c r="L70" s="53">
        <f t="shared" si="0"/>
        <v>8380350.54</v>
      </c>
      <c r="M70" s="53"/>
      <c r="N70" s="6">
        <f t="shared" si="2"/>
        <v>88.15</v>
      </c>
      <c r="O70" s="50">
        <v>2012</v>
      </c>
      <c r="P70" s="8">
        <v>42204</v>
      </c>
      <c r="Q70" s="26">
        <v>4</v>
      </c>
      <c r="R70" s="54">
        <v>78.56</v>
      </c>
      <c r="S70" s="54"/>
      <c r="T70" s="55">
        <f t="shared" si="3"/>
        <v>3349699</v>
      </c>
      <c r="U70" s="55"/>
      <c r="V70" s="56">
        <f t="shared" si="4"/>
        <v>37.999999999999545</v>
      </c>
      <c r="W70" s="56"/>
      <c r="X70" s="27" t="s">
        <v>104</v>
      </c>
    </row>
    <row r="71" spans="2:25" x14ac:dyDescent="0.15">
      <c r="B71" s="43">
        <v>63</v>
      </c>
      <c r="C71" s="53">
        <f t="shared" si="1"/>
        <v>282694717</v>
      </c>
      <c r="D71" s="53"/>
      <c r="E71" s="49">
        <v>2012</v>
      </c>
      <c r="F71" s="8">
        <v>42231</v>
      </c>
      <c r="G71" s="26">
        <v>0</v>
      </c>
      <c r="H71" s="43" t="s">
        <v>5</v>
      </c>
      <c r="I71" s="54">
        <v>79.06</v>
      </c>
      <c r="J71" s="54"/>
      <c r="K71" s="43">
        <v>48</v>
      </c>
      <c r="L71" s="53">
        <f t="shared" si="0"/>
        <v>8480841.5099999998</v>
      </c>
      <c r="M71" s="53"/>
      <c r="N71" s="6">
        <f t="shared" si="2"/>
        <v>143.11000000000001</v>
      </c>
      <c r="O71" s="50">
        <v>2012</v>
      </c>
      <c r="P71" s="8">
        <v>42232</v>
      </c>
      <c r="Q71" s="26">
        <v>12</v>
      </c>
      <c r="R71" s="54">
        <v>79.38</v>
      </c>
      <c r="S71" s="54"/>
      <c r="T71" s="55">
        <f t="shared" si="3"/>
        <v>4579519</v>
      </c>
      <c r="U71" s="55"/>
      <c r="V71" s="56">
        <f t="shared" si="4"/>
        <v>31.999999999999318</v>
      </c>
      <c r="W71" s="56"/>
      <c r="X71" s="27" t="s">
        <v>104</v>
      </c>
    </row>
    <row r="72" spans="2:25" x14ac:dyDescent="0.15">
      <c r="B72" s="43">
        <v>64</v>
      </c>
      <c r="C72" s="53">
        <f t="shared" si="1"/>
        <v>287274236</v>
      </c>
      <c r="D72" s="53"/>
      <c r="E72" s="49">
        <v>2012</v>
      </c>
      <c r="F72" s="8">
        <v>42237</v>
      </c>
      <c r="G72" s="26">
        <v>16</v>
      </c>
      <c r="H72" s="43" t="s">
        <v>4</v>
      </c>
      <c r="I72" s="54">
        <v>79.31</v>
      </c>
      <c r="J72" s="54"/>
      <c r="K72" s="43">
        <v>22</v>
      </c>
      <c r="L72" s="53">
        <f t="shared" si="0"/>
        <v>8618227.0800000001</v>
      </c>
      <c r="M72" s="53"/>
      <c r="N72" s="6">
        <f t="shared" si="2"/>
        <v>317.3</v>
      </c>
      <c r="O72" s="50">
        <v>2012</v>
      </c>
      <c r="P72" s="8">
        <v>42238</v>
      </c>
      <c r="Q72" s="26">
        <v>20</v>
      </c>
      <c r="R72" s="54">
        <v>78.569999999999993</v>
      </c>
      <c r="S72" s="54"/>
      <c r="T72" s="55">
        <f t="shared" si="3"/>
        <v>23480200</v>
      </c>
      <c r="U72" s="55"/>
      <c r="V72" s="56">
        <f t="shared" si="4"/>
        <v>74.000000000000909</v>
      </c>
      <c r="W72" s="56"/>
      <c r="X72" s="27" t="s">
        <v>104</v>
      </c>
    </row>
    <row r="73" spans="2:25" x14ac:dyDescent="0.15">
      <c r="B73" s="43">
        <v>65</v>
      </c>
      <c r="C73" s="53">
        <f t="shared" si="1"/>
        <v>310754436</v>
      </c>
      <c r="D73" s="53"/>
      <c r="E73" s="49">
        <v>2012</v>
      </c>
      <c r="F73" s="8">
        <v>42272</v>
      </c>
      <c r="G73" s="26">
        <v>20</v>
      </c>
      <c r="H73" s="43" t="s">
        <v>4</v>
      </c>
      <c r="I73" s="54">
        <v>77.81</v>
      </c>
      <c r="J73" s="54"/>
      <c r="K73" s="43">
        <v>12</v>
      </c>
      <c r="L73" s="53">
        <f t="shared" ref="L73:L108" si="5">IF(F73="","",C73*0.03)</f>
        <v>9322633.0800000001</v>
      </c>
      <c r="M73" s="53"/>
      <c r="N73" s="6">
        <f t="shared" si="2"/>
        <v>629.27</v>
      </c>
      <c r="O73" s="50">
        <v>2012</v>
      </c>
      <c r="P73" s="8">
        <v>42275</v>
      </c>
      <c r="Q73" s="26">
        <v>12</v>
      </c>
      <c r="R73" s="54">
        <v>77.81</v>
      </c>
      <c r="S73" s="54"/>
      <c r="T73" s="55">
        <f t="shared" si="3"/>
        <v>0</v>
      </c>
      <c r="U73" s="55"/>
      <c r="V73" s="56">
        <f t="shared" si="4"/>
        <v>0</v>
      </c>
      <c r="W73" s="56"/>
      <c r="X73" s="27" t="s">
        <v>105</v>
      </c>
    </row>
    <row r="74" spans="2:25" x14ac:dyDescent="0.15">
      <c r="B74" s="43">
        <v>66</v>
      </c>
      <c r="C74" s="53">
        <f t="shared" ref="C74:C108" si="6">IF(T73="","",C73+T73)</f>
        <v>310754436</v>
      </c>
      <c r="D74" s="53"/>
      <c r="E74" s="49">
        <v>2012</v>
      </c>
      <c r="F74" s="8">
        <v>42279</v>
      </c>
      <c r="G74" s="26">
        <v>20</v>
      </c>
      <c r="H74" s="43" t="s">
        <v>5</v>
      </c>
      <c r="I74" s="54">
        <v>78.12</v>
      </c>
      <c r="J74" s="54"/>
      <c r="K74" s="43">
        <v>16</v>
      </c>
      <c r="L74" s="53">
        <f t="shared" si="5"/>
        <v>9322633.0800000001</v>
      </c>
      <c r="M74" s="53"/>
      <c r="N74" s="6">
        <f t="shared" ref="N74:N108" si="7">IF(K74="","",ROUNDDOWN(L74/(K74/81)/100000,2))</f>
        <v>471.95</v>
      </c>
      <c r="O74" s="50">
        <v>2012</v>
      </c>
      <c r="P74" s="8">
        <v>42282</v>
      </c>
      <c r="Q74" s="26">
        <v>12</v>
      </c>
      <c r="R74" s="54">
        <v>78.790000000000006</v>
      </c>
      <c r="S74" s="54"/>
      <c r="T74" s="55">
        <f t="shared" ref="T74:T108" si="8">IF(P74="","",ROUNDDOWN((IF(H74="売",I74-R74,R74-I74))*N74*100000,0))</f>
        <v>31620650</v>
      </c>
      <c r="U74" s="55"/>
      <c r="V74" s="56">
        <f t="shared" ref="V74:V108" si="9">IF(P74="","",IF(T74&lt;0,K74*(-1),IF(H74="買",(R74-I74)*100,(I74-R74)*100)))</f>
        <v>67.000000000000171</v>
      </c>
      <c r="W74" s="56"/>
      <c r="X74" s="27" t="s">
        <v>104</v>
      </c>
    </row>
    <row r="75" spans="2:25" x14ac:dyDescent="0.15">
      <c r="B75" s="43">
        <v>67</v>
      </c>
      <c r="C75" s="53">
        <f t="shared" si="6"/>
        <v>342375086</v>
      </c>
      <c r="D75" s="53"/>
      <c r="E75" s="49">
        <v>2012</v>
      </c>
      <c r="F75" s="8">
        <v>42289</v>
      </c>
      <c r="G75" s="26">
        <v>20</v>
      </c>
      <c r="H75" s="43" t="s">
        <v>5</v>
      </c>
      <c r="I75" s="54">
        <v>78.45</v>
      </c>
      <c r="J75" s="54"/>
      <c r="K75" s="43">
        <v>17</v>
      </c>
      <c r="L75" s="53">
        <f t="shared" si="5"/>
        <v>10271252.58</v>
      </c>
      <c r="M75" s="53"/>
      <c r="N75" s="6">
        <f t="shared" si="7"/>
        <v>489.39</v>
      </c>
      <c r="O75" s="50">
        <v>2012</v>
      </c>
      <c r="P75" s="8">
        <v>42302</v>
      </c>
      <c r="Q75" s="26">
        <v>4</v>
      </c>
      <c r="R75" s="54">
        <v>80.08</v>
      </c>
      <c r="S75" s="54"/>
      <c r="T75" s="55">
        <f t="shared" si="8"/>
        <v>79770569</v>
      </c>
      <c r="U75" s="55"/>
      <c r="V75" s="56">
        <f t="shared" si="9"/>
        <v>162.99999999999955</v>
      </c>
      <c r="W75" s="56"/>
      <c r="X75" s="27" t="s">
        <v>104</v>
      </c>
      <c r="Y75" s="47" t="s">
        <v>103</v>
      </c>
    </row>
    <row r="76" spans="2:25" x14ac:dyDescent="0.15">
      <c r="B76" s="43">
        <v>68</v>
      </c>
      <c r="C76" s="53">
        <f t="shared" si="6"/>
        <v>422145655</v>
      </c>
      <c r="D76" s="53"/>
      <c r="E76" s="49">
        <v>2012</v>
      </c>
      <c r="F76" s="8">
        <v>42309</v>
      </c>
      <c r="G76" s="26">
        <v>0</v>
      </c>
      <c r="H76" s="43" t="s">
        <v>5</v>
      </c>
      <c r="I76" s="54">
        <v>79.89</v>
      </c>
      <c r="J76" s="54"/>
      <c r="K76" s="43">
        <v>19</v>
      </c>
      <c r="L76" s="53">
        <f t="shared" si="5"/>
        <v>12664369.65</v>
      </c>
      <c r="M76" s="53"/>
      <c r="N76" s="6">
        <f t="shared" si="7"/>
        <v>539.9</v>
      </c>
      <c r="O76" s="50">
        <v>2012</v>
      </c>
      <c r="P76" s="8">
        <v>42310</v>
      </c>
      <c r="Q76" s="26">
        <v>8</v>
      </c>
      <c r="R76" s="54">
        <v>80.36</v>
      </c>
      <c r="S76" s="54"/>
      <c r="T76" s="55">
        <f t="shared" si="8"/>
        <v>25375299</v>
      </c>
      <c r="U76" s="55"/>
      <c r="V76" s="56">
        <f t="shared" si="9"/>
        <v>46.999999999999886</v>
      </c>
      <c r="W76" s="56"/>
      <c r="X76" s="27" t="s">
        <v>104</v>
      </c>
      <c r="Y76" s="47" t="s">
        <v>89</v>
      </c>
    </row>
    <row r="77" spans="2:25" x14ac:dyDescent="0.15">
      <c r="B77" s="43">
        <v>69</v>
      </c>
      <c r="C77" s="53">
        <f t="shared" si="6"/>
        <v>447520954</v>
      </c>
      <c r="D77" s="53"/>
      <c r="E77" s="49">
        <v>2012</v>
      </c>
      <c r="F77" s="8">
        <v>42322</v>
      </c>
      <c r="G77" s="26">
        <v>8</v>
      </c>
      <c r="H77" s="43" t="s">
        <v>5</v>
      </c>
      <c r="I77" s="54">
        <v>79.540000000000006</v>
      </c>
      <c r="J77" s="54"/>
      <c r="K77" s="43">
        <v>10</v>
      </c>
      <c r="L77" s="53">
        <f t="shared" si="5"/>
        <v>13425628.619999999</v>
      </c>
      <c r="M77" s="53"/>
      <c r="N77" s="6">
        <f t="shared" si="7"/>
        <v>1087.47</v>
      </c>
      <c r="O77" s="50">
        <v>2012</v>
      </c>
      <c r="P77" s="8">
        <v>42328</v>
      </c>
      <c r="Q77" s="26">
        <v>16</v>
      </c>
      <c r="R77" s="54">
        <v>81.739999999999995</v>
      </c>
      <c r="S77" s="54"/>
      <c r="T77" s="55">
        <f t="shared" si="8"/>
        <v>239243399</v>
      </c>
      <c r="U77" s="55"/>
      <c r="V77" s="56">
        <f t="shared" si="9"/>
        <v>219.99999999999886</v>
      </c>
      <c r="W77" s="56"/>
      <c r="X77" s="27" t="s">
        <v>96</v>
      </c>
      <c r="Y77" s="47" t="s">
        <v>93</v>
      </c>
    </row>
    <row r="78" spans="2:25" x14ac:dyDescent="0.15">
      <c r="B78" s="43">
        <v>70</v>
      </c>
      <c r="C78" s="57">
        <f t="shared" si="6"/>
        <v>686764353</v>
      </c>
      <c r="D78" s="57"/>
      <c r="E78" s="49">
        <v>2012</v>
      </c>
      <c r="F78" s="8">
        <v>42369</v>
      </c>
      <c r="G78" s="26">
        <v>0</v>
      </c>
      <c r="H78" s="43" t="s">
        <v>5</v>
      </c>
      <c r="I78" s="54">
        <v>86.01</v>
      </c>
      <c r="J78" s="54"/>
      <c r="K78" s="43">
        <v>64.3</v>
      </c>
      <c r="L78" s="53">
        <f t="shared" si="5"/>
        <v>20602930.59</v>
      </c>
      <c r="M78" s="53"/>
      <c r="N78" s="6">
        <f t="shared" si="7"/>
        <v>259.52999999999997</v>
      </c>
      <c r="O78" s="50">
        <v>2012</v>
      </c>
      <c r="P78" s="8">
        <v>42008</v>
      </c>
      <c r="Q78" s="26">
        <v>8</v>
      </c>
      <c r="R78" s="54">
        <v>88.1</v>
      </c>
      <c r="S78" s="54"/>
      <c r="T78" s="55">
        <f t="shared" si="8"/>
        <v>54241769</v>
      </c>
      <c r="U78" s="55"/>
      <c r="V78" s="56">
        <f t="shared" si="9"/>
        <v>208.99999999999892</v>
      </c>
      <c r="W78" s="56"/>
      <c r="X78" s="27" t="s">
        <v>96</v>
      </c>
      <c r="Y78" s="47" t="s">
        <v>90</v>
      </c>
    </row>
    <row r="79" spans="2:25" x14ac:dyDescent="0.15">
      <c r="B79" s="43">
        <v>71</v>
      </c>
      <c r="C79" s="53">
        <f t="shared" si="6"/>
        <v>741006122</v>
      </c>
      <c r="D79" s="53"/>
      <c r="E79" s="49">
        <v>2013</v>
      </c>
      <c r="F79" s="8">
        <v>42014</v>
      </c>
      <c r="G79" s="26">
        <v>20</v>
      </c>
      <c r="H79" s="43" t="s">
        <v>5</v>
      </c>
      <c r="I79" s="54">
        <v>88.28</v>
      </c>
      <c r="J79" s="54"/>
      <c r="K79" s="43">
        <v>29</v>
      </c>
      <c r="L79" s="53">
        <f t="shared" si="5"/>
        <v>22230183.66</v>
      </c>
      <c r="M79" s="53"/>
      <c r="N79" s="6">
        <f t="shared" si="7"/>
        <v>620.91</v>
      </c>
      <c r="O79" s="50">
        <v>2013</v>
      </c>
      <c r="P79" s="8">
        <v>42015</v>
      </c>
      <c r="Q79" s="26">
        <v>0</v>
      </c>
      <c r="R79" s="54">
        <v>89.13</v>
      </c>
      <c r="S79" s="54"/>
      <c r="T79" s="55">
        <f t="shared" si="8"/>
        <v>52777349</v>
      </c>
      <c r="U79" s="55"/>
      <c r="V79" s="56">
        <f t="shared" si="9"/>
        <v>84.999999999999432</v>
      </c>
      <c r="W79" s="56"/>
      <c r="X79" s="27" t="s">
        <v>96</v>
      </c>
    </row>
    <row r="80" spans="2:25" x14ac:dyDescent="0.15">
      <c r="B80" s="43">
        <v>72</v>
      </c>
      <c r="C80" s="53">
        <f t="shared" si="6"/>
        <v>793783471</v>
      </c>
      <c r="D80" s="53"/>
      <c r="E80" s="50">
        <v>2013</v>
      </c>
      <c r="F80" s="8">
        <v>42021</v>
      </c>
      <c r="G80" s="26">
        <v>8</v>
      </c>
      <c r="H80" s="43" t="s">
        <v>5</v>
      </c>
      <c r="I80" s="54">
        <v>88.724999999999994</v>
      </c>
      <c r="J80" s="54"/>
      <c r="K80" s="43">
        <v>60</v>
      </c>
      <c r="L80" s="53">
        <f t="shared" si="5"/>
        <v>23813504.129999999</v>
      </c>
      <c r="M80" s="53"/>
      <c r="N80" s="6">
        <f t="shared" si="7"/>
        <v>321.48</v>
      </c>
      <c r="O80" s="50">
        <v>2013</v>
      </c>
      <c r="P80" s="8">
        <v>42026</v>
      </c>
      <c r="Q80" s="26">
        <v>4</v>
      </c>
      <c r="R80" s="54">
        <v>89.3</v>
      </c>
      <c r="S80" s="54"/>
      <c r="T80" s="55">
        <f t="shared" si="8"/>
        <v>18485100</v>
      </c>
      <c r="U80" s="55"/>
      <c r="V80" s="56">
        <f t="shared" si="9"/>
        <v>57.500000000000284</v>
      </c>
      <c r="W80" s="56"/>
      <c r="X80" s="27" t="s">
        <v>96</v>
      </c>
    </row>
    <row r="81" spans="2:25" x14ac:dyDescent="0.15">
      <c r="B81" s="43">
        <v>73</v>
      </c>
      <c r="C81" s="53">
        <f t="shared" si="6"/>
        <v>812268571</v>
      </c>
      <c r="D81" s="53"/>
      <c r="E81" s="50">
        <v>2013</v>
      </c>
      <c r="F81" s="8">
        <v>42035</v>
      </c>
      <c r="G81" s="26">
        <v>12</v>
      </c>
      <c r="H81" s="43" t="s">
        <v>5</v>
      </c>
      <c r="I81" s="54">
        <v>91</v>
      </c>
      <c r="J81" s="54"/>
      <c r="K81" s="43">
        <v>22</v>
      </c>
      <c r="L81" s="53">
        <f t="shared" si="5"/>
        <v>24368057.129999999</v>
      </c>
      <c r="M81" s="53"/>
      <c r="N81" s="6">
        <f t="shared" si="7"/>
        <v>897.18</v>
      </c>
      <c r="O81" s="50">
        <v>2013</v>
      </c>
      <c r="P81" s="8">
        <v>42040</v>
      </c>
      <c r="Q81" s="26">
        <v>12</v>
      </c>
      <c r="R81" s="54">
        <v>92.82</v>
      </c>
      <c r="S81" s="54"/>
      <c r="T81" s="55">
        <f t="shared" si="8"/>
        <v>163286759</v>
      </c>
      <c r="U81" s="55"/>
      <c r="V81" s="56">
        <f t="shared" si="9"/>
        <v>181.99999999999932</v>
      </c>
      <c r="W81" s="56"/>
      <c r="X81" s="27" t="s">
        <v>96</v>
      </c>
    </row>
    <row r="82" spans="2:25" x14ac:dyDescent="0.15">
      <c r="B82" s="43">
        <v>74</v>
      </c>
      <c r="C82" s="53">
        <f t="shared" si="6"/>
        <v>975555330</v>
      </c>
      <c r="D82" s="53"/>
      <c r="E82" s="50">
        <v>2013</v>
      </c>
      <c r="F82" s="8">
        <v>42068</v>
      </c>
      <c r="G82" s="26">
        <v>12</v>
      </c>
      <c r="H82" s="43" t="s">
        <v>5</v>
      </c>
      <c r="I82" s="54">
        <v>93.18</v>
      </c>
      <c r="J82" s="54"/>
      <c r="K82" s="43">
        <v>25</v>
      </c>
      <c r="L82" s="53">
        <f t="shared" si="5"/>
        <v>29266659.899999999</v>
      </c>
      <c r="M82" s="53"/>
      <c r="N82" s="6">
        <f t="shared" si="7"/>
        <v>948.23</v>
      </c>
      <c r="O82" s="50">
        <v>2013</v>
      </c>
      <c r="P82" s="8">
        <v>42070</v>
      </c>
      <c r="Q82" s="26">
        <v>12</v>
      </c>
      <c r="R82" s="54">
        <v>93.35</v>
      </c>
      <c r="S82" s="54"/>
      <c r="T82" s="55">
        <f t="shared" si="8"/>
        <v>16119909</v>
      </c>
      <c r="U82" s="55"/>
      <c r="V82" s="56">
        <f t="shared" si="9"/>
        <v>16.999999999998749</v>
      </c>
      <c r="W82" s="56"/>
      <c r="X82" s="27" t="s">
        <v>96</v>
      </c>
    </row>
    <row r="83" spans="2:25" x14ac:dyDescent="0.15">
      <c r="B83" s="43">
        <v>75</v>
      </c>
      <c r="C83" s="53">
        <f t="shared" si="6"/>
        <v>991675239</v>
      </c>
      <c r="D83" s="53"/>
      <c r="E83" s="50">
        <v>2013</v>
      </c>
      <c r="F83" s="8">
        <v>42099</v>
      </c>
      <c r="G83" s="26">
        <v>16</v>
      </c>
      <c r="H83" s="43" t="s">
        <v>5</v>
      </c>
      <c r="I83" s="54">
        <v>96.65</v>
      </c>
      <c r="J83" s="54"/>
      <c r="K83" s="43">
        <v>85</v>
      </c>
      <c r="L83" s="53">
        <f t="shared" si="5"/>
        <v>29750257.169999998</v>
      </c>
      <c r="M83" s="53"/>
      <c r="N83" s="6">
        <f t="shared" si="7"/>
        <v>283.5</v>
      </c>
      <c r="O83" s="50">
        <v>2013</v>
      </c>
      <c r="P83" s="8">
        <v>42100</v>
      </c>
      <c r="Q83" s="26">
        <v>12</v>
      </c>
      <c r="R83" s="54">
        <v>97.76</v>
      </c>
      <c r="S83" s="54"/>
      <c r="T83" s="55">
        <f t="shared" si="8"/>
        <v>31468500</v>
      </c>
      <c r="U83" s="55"/>
      <c r="V83" s="56">
        <f t="shared" si="9"/>
        <v>110.99999999999994</v>
      </c>
      <c r="W83" s="56"/>
      <c r="X83" s="27" t="s">
        <v>96</v>
      </c>
      <c r="Y83" s="47" t="s">
        <v>90</v>
      </c>
    </row>
    <row r="84" spans="2:25" x14ac:dyDescent="0.15">
      <c r="B84" s="43">
        <v>76</v>
      </c>
      <c r="C84" s="53">
        <f t="shared" si="6"/>
        <v>1023143739</v>
      </c>
      <c r="D84" s="53"/>
      <c r="E84" s="50">
        <v>2013</v>
      </c>
      <c r="F84" s="8">
        <v>42103</v>
      </c>
      <c r="G84" s="26">
        <v>20</v>
      </c>
      <c r="H84" s="43" t="s">
        <v>5</v>
      </c>
      <c r="I84" s="54">
        <v>99.254000000000005</v>
      </c>
      <c r="J84" s="54"/>
      <c r="K84" s="43">
        <v>67</v>
      </c>
      <c r="L84" s="53">
        <f t="shared" si="5"/>
        <v>30694312.169999998</v>
      </c>
      <c r="M84" s="53"/>
      <c r="N84" s="6">
        <f t="shared" si="7"/>
        <v>371.08</v>
      </c>
      <c r="O84" s="50">
        <v>2013</v>
      </c>
      <c r="P84" s="8">
        <v>42116</v>
      </c>
      <c r="Q84" s="26">
        <v>0</v>
      </c>
      <c r="R84" s="54">
        <v>99.84</v>
      </c>
      <c r="S84" s="54"/>
      <c r="T84" s="55">
        <f t="shared" si="8"/>
        <v>21745287</v>
      </c>
      <c r="U84" s="55"/>
      <c r="V84" s="56">
        <f t="shared" si="9"/>
        <v>58.599999999999852</v>
      </c>
      <c r="W84" s="56"/>
      <c r="X84" s="27" t="s">
        <v>96</v>
      </c>
    </row>
    <row r="85" spans="2:25" x14ac:dyDescent="0.15">
      <c r="B85" s="43">
        <v>77</v>
      </c>
      <c r="C85" s="57">
        <f t="shared" si="6"/>
        <v>1044889026</v>
      </c>
      <c r="D85" s="57"/>
      <c r="E85" s="50">
        <v>2013</v>
      </c>
      <c r="F85" s="8">
        <v>42113</v>
      </c>
      <c r="G85" s="26">
        <v>0</v>
      </c>
      <c r="H85" s="43" t="s">
        <v>5</v>
      </c>
      <c r="I85" s="54">
        <v>98.26</v>
      </c>
      <c r="J85" s="54"/>
      <c r="K85" s="43">
        <v>33</v>
      </c>
      <c r="L85" s="53">
        <f t="shared" si="5"/>
        <v>31346670.779999997</v>
      </c>
      <c r="M85" s="53"/>
      <c r="N85" s="6">
        <f t="shared" si="7"/>
        <v>769.41</v>
      </c>
      <c r="O85" s="50">
        <v>2013</v>
      </c>
      <c r="P85" s="8">
        <v>42113</v>
      </c>
      <c r="Q85" s="26">
        <v>20</v>
      </c>
      <c r="R85" s="54">
        <v>99.66</v>
      </c>
      <c r="S85" s="54"/>
      <c r="T85" s="55">
        <f t="shared" si="8"/>
        <v>107717399</v>
      </c>
      <c r="U85" s="55"/>
      <c r="V85" s="56">
        <f t="shared" si="9"/>
        <v>139.99999999999915</v>
      </c>
      <c r="W85" s="56"/>
      <c r="X85" s="27" t="s">
        <v>104</v>
      </c>
      <c r="Y85" s="47" t="s">
        <v>89</v>
      </c>
    </row>
    <row r="86" spans="2:25" x14ac:dyDescent="0.15">
      <c r="B86" s="43">
        <v>78</v>
      </c>
      <c r="C86" s="53">
        <f t="shared" si="6"/>
        <v>1152606425</v>
      </c>
      <c r="D86" s="53"/>
      <c r="E86" s="50">
        <v>2013</v>
      </c>
      <c r="F86" s="8">
        <v>42126</v>
      </c>
      <c r="G86" s="26">
        <v>20</v>
      </c>
      <c r="H86" s="43" t="s">
        <v>5</v>
      </c>
      <c r="I86" s="54">
        <v>98.15</v>
      </c>
      <c r="J86" s="54"/>
      <c r="K86" s="43">
        <v>55</v>
      </c>
      <c r="L86" s="53">
        <f t="shared" si="5"/>
        <v>34578192.75</v>
      </c>
      <c r="M86" s="53"/>
      <c r="N86" s="6">
        <f t="shared" si="7"/>
        <v>509.24</v>
      </c>
      <c r="O86" s="50">
        <v>2013</v>
      </c>
      <c r="P86" s="8">
        <v>42133</v>
      </c>
      <c r="Q86" s="26">
        <v>20</v>
      </c>
      <c r="R86" s="54">
        <v>99.84</v>
      </c>
      <c r="S86" s="54"/>
      <c r="T86" s="55">
        <f t="shared" si="8"/>
        <v>86061559</v>
      </c>
      <c r="U86" s="55"/>
      <c r="V86" s="56">
        <f t="shared" si="9"/>
        <v>168.99999999999977</v>
      </c>
      <c r="W86" s="56"/>
      <c r="X86" s="27" t="s">
        <v>96</v>
      </c>
      <c r="Y86" s="47" t="s">
        <v>90</v>
      </c>
    </row>
    <row r="87" spans="2:25" x14ac:dyDescent="0.15">
      <c r="B87" s="43">
        <v>79</v>
      </c>
      <c r="C87" s="53">
        <f t="shared" si="6"/>
        <v>1238667984</v>
      </c>
      <c r="D87" s="53"/>
      <c r="E87" s="50">
        <v>2013</v>
      </c>
      <c r="F87" s="8">
        <v>42139</v>
      </c>
      <c r="G87" s="26">
        <v>20</v>
      </c>
      <c r="H87" s="43" t="s">
        <v>5</v>
      </c>
      <c r="I87" s="54">
        <v>102.61</v>
      </c>
      <c r="J87" s="54"/>
      <c r="K87" s="43">
        <v>75</v>
      </c>
      <c r="L87" s="53">
        <f t="shared" si="5"/>
        <v>37160039.519999996</v>
      </c>
      <c r="M87" s="53"/>
      <c r="N87" s="6">
        <f>IF(K87="","",ROUNDDOWN(L87/(K87/81)/100000,2))</f>
        <v>401.32</v>
      </c>
      <c r="O87" s="50">
        <v>2013</v>
      </c>
      <c r="P87" s="8">
        <v>42140</v>
      </c>
      <c r="Q87" s="26">
        <v>16</v>
      </c>
      <c r="R87" s="54">
        <v>101.85</v>
      </c>
      <c r="S87" s="54"/>
      <c r="T87" s="55">
        <f>IF(P87="","",ROUNDDOWN((IF(H87="売",I87-R87,R87-I87))*N87*100000,0))</f>
        <v>-30500320</v>
      </c>
      <c r="U87" s="55"/>
      <c r="V87" s="56">
        <f t="shared" si="9"/>
        <v>-75</v>
      </c>
      <c r="W87" s="56"/>
      <c r="X87" s="27" t="s">
        <v>91</v>
      </c>
    </row>
    <row r="88" spans="2:25" x14ac:dyDescent="0.15">
      <c r="B88" s="43">
        <v>80</v>
      </c>
      <c r="C88" s="53">
        <f t="shared" si="6"/>
        <v>1208167664</v>
      </c>
      <c r="D88" s="53"/>
      <c r="E88" s="50">
        <v>2013</v>
      </c>
      <c r="F88" s="8">
        <v>42159</v>
      </c>
      <c r="G88" s="26">
        <v>16</v>
      </c>
      <c r="H88" s="43" t="s">
        <v>4</v>
      </c>
      <c r="I88" s="54">
        <v>99.99</v>
      </c>
      <c r="J88" s="54"/>
      <c r="K88" s="43">
        <v>39</v>
      </c>
      <c r="L88" s="53">
        <f t="shared" si="5"/>
        <v>36245029.920000002</v>
      </c>
      <c r="M88" s="53"/>
      <c r="N88" s="6">
        <f t="shared" si="7"/>
        <v>752.78</v>
      </c>
      <c r="O88" s="50">
        <v>2013</v>
      </c>
      <c r="P88" s="8">
        <v>42131</v>
      </c>
      <c r="Q88" s="26">
        <v>12</v>
      </c>
      <c r="R88" s="54">
        <v>94.96</v>
      </c>
      <c r="S88" s="54"/>
      <c r="T88" s="55">
        <f t="shared" si="8"/>
        <v>378648340</v>
      </c>
      <c r="U88" s="55"/>
      <c r="V88" s="56">
        <f t="shared" si="9"/>
        <v>503.00000000000011</v>
      </c>
      <c r="W88" s="56"/>
      <c r="X88" s="27" t="s">
        <v>96</v>
      </c>
      <c r="Y88" s="47" t="s">
        <v>90</v>
      </c>
    </row>
    <row r="89" spans="2:25" x14ac:dyDescent="0.15">
      <c r="B89" s="43">
        <v>81</v>
      </c>
      <c r="C89" s="53">
        <f t="shared" si="6"/>
        <v>1586816004</v>
      </c>
      <c r="D89" s="53"/>
      <c r="E89" s="50">
        <v>2013</v>
      </c>
      <c r="F89" s="8">
        <v>42172</v>
      </c>
      <c r="G89" s="26">
        <v>12</v>
      </c>
      <c r="H89" s="43" t="s">
        <v>5</v>
      </c>
      <c r="I89" s="54">
        <v>95.02</v>
      </c>
      <c r="J89" s="54"/>
      <c r="K89" s="43">
        <v>35</v>
      </c>
      <c r="L89" s="53">
        <f t="shared" si="5"/>
        <v>47604480.119999997</v>
      </c>
      <c r="M89" s="53"/>
      <c r="N89" s="6">
        <f t="shared" si="7"/>
        <v>1101.7</v>
      </c>
      <c r="O89" s="50">
        <v>2013</v>
      </c>
      <c r="P89" s="8">
        <v>42172</v>
      </c>
      <c r="Q89" s="26">
        <v>20</v>
      </c>
      <c r="R89" s="54">
        <v>94.67</v>
      </c>
      <c r="S89" s="54"/>
      <c r="T89" s="55">
        <f t="shared" si="8"/>
        <v>-38559499</v>
      </c>
      <c r="U89" s="55"/>
      <c r="V89" s="56">
        <f t="shared" si="9"/>
        <v>-35</v>
      </c>
      <c r="W89" s="56"/>
      <c r="X89" s="27" t="s">
        <v>91</v>
      </c>
    </row>
    <row r="90" spans="2:25" x14ac:dyDescent="0.15">
      <c r="B90" s="43">
        <v>82</v>
      </c>
      <c r="C90" s="53">
        <f t="shared" si="6"/>
        <v>1548256505</v>
      </c>
      <c r="D90" s="53"/>
      <c r="E90" s="50">
        <v>2013</v>
      </c>
      <c r="F90" s="8">
        <v>42182</v>
      </c>
      <c r="G90" s="26">
        <v>16</v>
      </c>
      <c r="H90" s="43" t="s">
        <v>5</v>
      </c>
      <c r="I90" s="54">
        <v>98.33</v>
      </c>
      <c r="J90" s="54"/>
      <c r="K90" s="43">
        <v>50</v>
      </c>
      <c r="L90" s="53">
        <f t="shared" si="5"/>
        <v>46447695.149999999</v>
      </c>
      <c r="M90" s="53"/>
      <c r="N90" s="6">
        <f t="shared" si="7"/>
        <v>752.45</v>
      </c>
      <c r="O90" s="50">
        <v>2013</v>
      </c>
      <c r="P90" s="8">
        <v>42186</v>
      </c>
      <c r="Q90" s="26">
        <v>16</v>
      </c>
      <c r="R90" s="54">
        <v>99.84</v>
      </c>
      <c r="S90" s="54"/>
      <c r="T90" s="55">
        <f t="shared" si="8"/>
        <v>113619950</v>
      </c>
      <c r="U90" s="55"/>
      <c r="V90" s="56">
        <f t="shared" si="9"/>
        <v>151.00000000000051</v>
      </c>
      <c r="W90" s="56"/>
      <c r="X90" s="27" t="s">
        <v>96</v>
      </c>
      <c r="Y90" s="47" t="s">
        <v>90</v>
      </c>
    </row>
    <row r="91" spans="2:25" x14ac:dyDescent="0.15">
      <c r="B91" s="43">
        <v>83</v>
      </c>
      <c r="C91" s="53">
        <f t="shared" si="6"/>
        <v>1661876455</v>
      </c>
      <c r="D91" s="53"/>
      <c r="E91" s="50">
        <v>2013</v>
      </c>
      <c r="F91" s="8">
        <v>42203</v>
      </c>
      <c r="G91" s="26">
        <v>4</v>
      </c>
      <c r="H91" s="43" t="s">
        <v>5</v>
      </c>
      <c r="I91" s="54">
        <v>98.58</v>
      </c>
      <c r="J91" s="54"/>
      <c r="K91" s="43">
        <v>26</v>
      </c>
      <c r="L91" s="53">
        <f t="shared" si="5"/>
        <v>49856293.649999999</v>
      </c>
      <c r="M91" s="53"/>
      <c r="N91" s="6">
        <f t="shared" si="7"/>
        <v>1553.21</v>
      </c>
      <c r="O91" s="50">
        <v>2013</v>
      </c>
      <c r="P91" s="8">
        <v>42204</v>
      </c>
      <c r="Q91" s="26">
        <v>4</v>
      </c>
      <c r="R91" s="54">
        <v>99.96</v>
      </c>
      <c r="S91" s="54"/>
      <c r="T91" s="55">
        <f t="shared" si="8"/>
        <v>214342979</v>
      </c>
      <c r="U91" s="55"/>
      <c r="V91" s="56">
        <f t="shared" si="9"/>
        <v>137.99999999999955</v>
      </c>
      <c r="W91" s="56"/>
      <c r="X91" s="27" t="s">
        <v>88</v>
      </c>
      <c r="Y91" s="47" t="s">
        <v>90</v>
      </c>
    </row>
    <row r="92" spans="2:25" x14ac:dyDescent="0.15">
      <c r="B92" s="43">
        <v>84</v>
      </c>
      <c r="C92" s="53">
        <f t="shared" si="6"/>
        <v>1876219434</v>
      </c>
      <c r="D92" s="53"/>
      <c r="E92" s="50">
        <v>2013</v>
      </c>
      <c r="F92" s="8">
        <v>42210</v>
      </c>
      <c r="G92" s="26">
        <v>20</v>
      </c>
      <c r="H92" s="43" t="s">
        <v>4</v>
      </c>
      <c r="I92" s="54">
        <v>99.44</v>
      </c>
      <c r="J92" s="54"/>
      <c r="K92" s="43">
        <v>36</v>
      </c>
      <c r="L92" s="53">
        <f t="shared" si="5"/>
        <v>56286583.019999996</v>
      </c>
      <c r="M92" s="53"/>
      <c r="N92" s="6">
        <f t="shared" si="7"/>
        <v>1266.44</v>
      </c>
      <c r="O92" s="50">
        <v>2013</v>
      </c>
      <c r="P92" s="8">
        <v>42214</v>
      </c>
      <c r="Q92" s="26">
        <v>0</v>
      </c>
      <c r="R92" s="54">
        <v>97.76</v>
      </c>
      <c r="S92" s="54"/>
      <c r="T92" s="55">
        <f t="shared" si="8"/>
        <v>212761919</v>
      </c>
      <c r="U92" s="55"/>
      <c r="V92" s="56">
        <f t="shared" si="9"/>
        <v>167.99999999999926</v>
      </c>
      <c r="W92" s="56"/>
      <c r="X92" s="27" t="s">
        <v>88</v>
      </c>
      <c r="Y92" s="47" t="s">
        <v>90</v>
      </c>
    </row>
    <row r="93" spans="2:25" x14ac:dyDescent="0.15">
      <c r="B93" s="43">
        <v>85</v>
      </c>
      <c r="C93" s="57">
        <f t="shared" si="6"/>
        <v>2088981353</v>
      </c>
      <c r="D93" s="57"/>
      <c r="E93" s="50">
        <v>2013</v>
      </c>
      <c r="F93" s="8">
        <v>42229</v>
      </c>
      <c r="G93" s="26">
        <v>4</v>
      </c>
      <c r="H93" s="43" t="s">
        <v>5</v>
      </c>
      <c r="I93" s="54">
        <v>97.38</v>
      </c>
      <c r="J93" s="54"/>
      <c r="K93" s="43">
        <v>24</v>
      </c>
      <c r="L93" s="53">
        <f t="shared" si="5"/>
        <v>62669440.589999996</v>
      </c>
      <c r="M93" s="53"/>
      <c r="N93" s="6">
        <f t="shared" si="7"/>
        <v>2115.09</v>
      </c>
      <c r="O93" s="50">
        <v>2013</v>
      </c>
      <c r="P93" s="8">
        <v>42231</v>
      </c>
      <c r="Q93" s="26">
        <v>0</v>
      </c>
      <c r="R93" s="54">
        <v>97.86</v>
      </c>
      <c r="S93" s="54"/>
      <c r="T93" s="55">
        <f t="shared" si="8"/>
        <v>101524320</v>
      </c>
      <c r="U93" s="55"/>
      <c r="V93" s="56">
        <f t="shared" si="9"/>
        <v>48.000000000000398</v>
      </c>
      <c r="W93" s="56"/>
      <c r="X93" s="27" t="s">
        <v>88</v>
      </c>
      <c r="Y93" s="47" t="s">
        <v>90</v>
      </c>
    </row>
    <row r="94" spans="2:25" x14ac:dyDescent="0.15">
      <c r="B94" s="43">
        <v>86</v>
      </c>
      <c r="C94" s="53">
        <f t="shared" si="6"/>
        <v>2190505673</v>
      </c>
      <c r="D94" s="53"/>
      <c r="E94" s="50">
        <v>2013</v>
      </c>
      <c r="F94" s="8">
        <v>42249</v>
      </c>
      <c r="G94" s="26">
        <v>8</v>
      </c>
      <c r="H94" s="43" t="s">
        <v>5</v>
      </c>
      <c r="I94" s="54">
        <v>98.67</v>
      </c>
      <c r="J94" s="54"/>
      <c r="K94" s="43">
        <v>25</v>
      </c>
      <c r="L94" s="53">
        <f t="shared" si="5"/>
        <v>65715170.189999998</v>
      </c>
      <c r="M94" s="53"/>
      <c r="N94" s="6">
        <f t="shared" si="7"/>
        <v>2129.17</v>
      </c>
      <c r="O94" s="50">
        <v>2013</v>
      </c>
      <c r="P94" s="8">
        <v>42250</v>
      </c>
      <c r="Q94" s="26">
        <v>0</v>
      </c>
      <c r="R94" s="54">
        <v>99.65</v>
      </c>
      <c r="S94" s="54"/>
      <c r="T94" s="55">
        <f t="shared" si="8"/>
        <v>208658660</v>
      </c>
      <c r="U94" s="55"/>
      <c r="V94" s="56">
        <f t="shared" si="9"/>
        <v>98.000000000000398</v>
      </c>
      <c r="W94" s="56"/>
      <c r="X94" s="27" t="s">
        <v>96</v>
      </c>
      <c r="Y94" s="47" t="s">
        <v>90</v>
      </c>
    </row>
    <row r="95" spans="2:25" x14ac:dyDescent="0.15">
      <c r="B95" s="43">
        <v>87</v>
      </c>
      <c r="C95" s="53">
        <f t="shared" si="6"/>
        <v>2399164333</v>
      </c>
      <c r="D95" s="53"/>
      <c r="E95" s="50">
        <v>2013</v>
      </c>
      <c r="F95" s="8">
        <v>42260</v>
      </c>
      <c r="G95" s="26">
        <v>12</v>
      </c>
      <c r="H95" s="43" t="s">
        <v>4</v>
      </c>
      <c r="I95" s="54">
        <v>99.6</v>
      </c>
      <c r="J95" s="54"/>
      <c r="K95" s="43">
        <v>38</v>
      </c>
      <c r="L95" s="53">
        <f t="shared" si="5"/>
        <v>71974929.989999995</v>
      </c>
      <c r="M95" s="53"/>
      <c r="N95" s="6">
        <f t="shared" si="7"/>
        <v>1534.2</v>
      </c>
      <c r="O95" s="50">
        <v>2013</v>
      </c>
      <c r="P95" s="8">
        <v>42265</v>
      </c>
      <c r="Q95" s="26">
        <v>20</v>
      </c>
      <c r="R95" s="54">
        <v>97.76</v>
      </c>
      <c r="S95" s="54"/>
      <c r="T95" s="55">
        <f t="shared" si="8"/>
        <v>282292799</v>
      </c>
      <c r="U95" s="55"/>
      <c r="V95" s="56">
        <f t="shared" si="9"/>
        <v>183.99999999999892</v>
      </c>
      <c r="W95" s="56"/>
      <c r="X95" s="27" t="s">
        <v>96</v>
      </c>
      <c r="Y95" s="47" t="s">
        <v>90</v>
      </c>
    </row>
    <row r="96" spans="2:25" x14ac:dyDescent="0.15">
      <c r="B96" s="43">
        <v>88</v>
      </c>
      <c r="C96" s="53">
        <f t="shared" si="6"/>
        <v>2681457132</v>
      </c>
      <c r="D96" s="53"/>
      <c r="E96" s="50">
        <v>2013</v>
      </c>
      <c r="F96" s="8">
        <v>42278</v>
      </c>
      <c r="G96" s="26">
        <v>4</v>
      </c>
      <c r="H96" s="43" t="s">
        <v>4</v>
      </c>
      <c r="I96" s="54">
        <v>98.17</v>
      </c>
      <c r="J96" s="54"/>
      <c r="K96" s="43">
        <v>29</v>
      </c>
      <c r="L96" s="53">
        <f t="shared" si="5"/>
        <v>80443713.959999993</v>
      </c>
      <c r="M96" s="53"/>
      <c r="N96" s="6">
        <f t="shared" si="7"/>
        <v>2246.87</v>
      </c>
      <c r="O96" s="50">
        <v>2013</v>
      </c>
      <c r="P96" s="8">
        <v>42284</v>
      </c>
      <c r="Q96" s="26">
        <v>8</v>
      </c>
      <c r="R96" s="54">
        <v>96.84</v>
      </c>
      <c r="S96" s="54"/>
      <c r="T96" s="55">
        <f t="shared" si="8"/>
        <v>298833710</v>
      </c>
      <c r="U96" s="55"/>
      <c r="V96" s="56">
        <f t="shared" si="9"/>
        <v>132.99999999999983</v>
      </c>
      <c r="W96" s="56"/>
      <c r="X96" s="27" t="s">
        <v>96</v>
      </c>
      <c r="Y96" s="47" t="s">
        <v>93</v>
      </c>
    </row>
    <row r="97" spans="2:25" x14ac:dyDescent="0.15">
      <c r="B97" s="43">
        <v>89</v>
      </c>
      <c r="C97" s="53">
        <f t="shared" si="6"/>
        <v>2980290842</v>
      </c>
      <c r="D97" s="53"/>
      <c r="E97" s="50">
        <v>2013</v>
      </c>
      <c r="F97" s="8">
        <v>42286</v>
      </c>
      <c r="G97" s="26">
        <v>20</v>
      </c>
      <c r="H97" s="43" t="s">
        <v>5</v>
      </c>
      <c r="I97" s="54">
        <v>97.36</v>
      </c>
      <c r="J97" s="54"/>
      <c r="K97" s="43">
        <v>24</v>
      </c>
      <c r="L97" s="53">
        <f t="shared" si="5"/>
        <v>89408725.25999999</v>
      </c>
      <c r="M97" s="53"/>
      <c r="N97" s="6">
        <f t="shared" si="7"/>
        <v>3017.54</v>
      </c>
      <c r="O97" s="50">
        <v>2013</v>
      </c>
      <c r="P97" s="8">
        <v>42292</v>
      </c>
      <c r="Q97" s="26">
        <v>20</v>
      </c>
      <c r="R97" s="54">
        <v>98.1</v>
      </c>
      <c r="S97" s="54"/>
      <c r="T97" s="55">
        <f t="shared" si="8"/>
        <v>223297959</v>
      </c>
      <c r="U97" s="55"/>
      <c r="V97" s="56">
        <f t="shared" si="9"/>
        <v>73.999999999999488</v>
      </c>
      <c r="W97" s="56"/>
      <c r="X97" s="27" t="s">
        <v>107</v>
      </c>
      <c r="Y97" s="47" t="s">
        <v>89</v>
      </c>
    </row>
    <row r="98" spans="2:25" x14ac:dyDescent="0.15">
      <c r="B98" s="43">
        <v>90</v>
      </c>
      <c r="C98" s="53">
        <f t="shared" si="6"/>
        <v>3203588801</v>
      </c>
      <c r="D98" s="53"/>
      <c r="E98" s="50">
        <v>2013</v>
      </c>
      <c r="F98" s="8">
        <v>42306</v>
      </c>
      <c r="G98" s="26">
        <v>12</v>
      </c>
      <c r="H98" s="43" t="s">
        <v>5</v>
      </c>
      <c r="I98" s="54">
        <v>97.7</v>
      </c>
      <c r="J98" s="54"/>
      <c r="K98" s="43">
        <v>25</v>
      </c>
      <c r="L98" s="53">
        <f t="shared" si="5"/>
        <v>96107664.030000001</v>
      </c>
      <c r="M98" s="53"/>
      <c r="N98" s="6">
        <f t="shared" si="7"/>
        <v>3113.88</v>
      </c>
      <c r="O98" s="50">
        <v>2013</v>
      </c>
      <c r="P98" s="8">
        <v>42307</v>
      </c>
      <c r="Q98" s="26">
        <v>20</v>
      </c>
      <c r="R98" s="54">
        <v>98.48</v>
      </c>
      <c r="S98" s="54"/>
      <c r="T98" s="55">
        <f t="shared" si="8"/>
        <v>242882640</v>
      </c>
      <c r="U98" s="55"/>
      <c r="V98" s="56">
        <f t="shared" si="9"/>
        <v>78.000000000000114</v>
      </c>
      <c r="W98" s="56"/>
      <c r="X98" s="27" t="s">
        <v>96</v>
      </c>
      <c r="Y98" s="47" t="s">
        <v>90</v>
      </c>
    </row>
    <row r="99" spans="2:25" x14ac:dyDescent="0.15">
      <c r="B99" s="43">
        <v>91</v>
      </c>
      <c r="C99" s="53">
        <f t="shared" si="6"/>
        <v>3446471441</v>
      </c>
      <c r="D99" s="53"/>
      <c r="E99" s="50">
        <v>2013</v>
      </c>
      <c r="F99" s="8">
        <v>42328</v>
      </c>
      <c r="G99" s="26">
        <v>16</v>
      </c>
      <c r="H99" s="43" t="s">
        <v>5</v>
      </c>
      <c r="I99" s="54">
        <v>100.06</v>
      </c>
      <c r="J99" s="54"/>
      <c r="K99" s="43">
        <v>29</v>
      </c>
      <c r="L99" s="53">
        <f t="shared" si="5"/>
        <v>103394143.22999999</v>
      </c>
      <c r="M99" s="53"/>
      <c r="N99" s="6">
        <f t="shared" si="7"/>
        <v>2887.9</v>
      </c>
      <c r="O99" s="50">
        <v>2013</v>
      </c>
      <c r="P99" s="8">
        <v>42330</v>
      </c>
      <c r="Q99" s="26">
        <v>0</v>
      </c>
      <c r="R99" s="54">
        <v>101.24</v>
      </c>
      <c r="S99" s="54"/>
      <c r="T99" s="55">
        <f t="shared" si="8"/>
        <v>340772199</v>
      </c>
      <c r="U99" s="55"/>
      <c r="V99" s="56">
        <f t="shared" si="9"/>
        <v>117.99999999999926</v>
      </c>
      <c r="W99" s="56"/>
      <c r="X99" s="27" t="s">
        <v>96</v>
      </c>
      <c r="Y99" s="47" t="s">
        <v>90</v>
      </c>
    </row>
    <row r="100" spans="2:25" x14ac:dyDescent="0.15">
      <c r="B100" s="43">
        <v>92</v>
      </c>
      <c r="C100" s="53">
        <f t="shared" si="6"/>
        <v>3787243640</v>
      </c>
      <c r="D100" s="53"/>
      <c r="E100" s="50">
        <v>2013</v>
      </c>
      <c r="F100" s="8">
        <v>42344</v>
      </c>
      <c r="G100" s="26">
        <v>12</v>
      </c>
      <c r="H100" s="43" t="s">
        <v>5</v>
      </c>
      <c r="I100" s="54">
        <v>102.21</v>
      </c>
      <c r="J100" s="54"/>
      <c r="K100" s="43">
        <v>15</v>
      </c>
      <c r="L100" s="53">
        <f t="shared" si="5"/>
        <v>113617309.2</v>
      </c>
      <c r="M100" s="53"/>
      <c r="N100" s="6">
        <f t="shared" si="7"/>
        <v>6135.33</v>
      </c>
      <c r="O100" s="50">
        <v>2013</v>
      </c>
      <c r="P100" s="8">
        <v>42348</v>
      </c>
      <c r="Q100" s="26">
        <v>0</v>
      </c>
      <c r="R100" s="54">
        <v>103.375</v>
      </c>
      <c r="S100" s="54"/>
      <c r="T100" s="55">
        <f t="shared" si="8"/>
        <v>714765945</v>
      </c>
      <c r="U100" s="55"/>
      <c r="V100" s="56">
        <f t="shared" si="9"/>
        <v>116.50000000000063</v>
      </c>
      <c r="W100" s="56"/>
      <c r="X100" s="27" t="s">
        <v>104</v>
      </c>
      <c r="Y100" s="47" t="s">
        <v>89</v>
      </c>
    </row>
    <row r="101" spans="2:25" x14ac:dyDescent="0.15">
      <c r="B101" s="43">
        <v>93</v>
      </c>
      <c r="C101" s="57">
        <f t="shared" si="6"/>
        <v>4502009585</v>
      </c>
      <c r="D101" s="57"/>
      <c r="E101" s="50">
        <v>2013</v>
      </c>
      <c r="F101" s="8">
        <v>42349</v>
      </c>
      <c r="G101" s="26">
        <v>0</v>
      </c>
      <c r="H101" s="43" t="s">
        <v>5</v>
      </c>
      <c r="I101" s="54">
        <v>102.8</v>
      </c>
      <c r="J101" s="54"/>
      <c r="K101" s="43">
        <v>28</v>
      </c>
      <c r="L101" s="53">
        <f t="shared" si="5"/>
        <v>135060287.54999998</v>
      </c>
      <c r="M101" s="53"/>
      <c r="N101" s="6">
        <f t="shared" si="7"/>
        <v>3907.1</v>
      </c>
      <c r="O101" s="50">
        <v>2013</v>
      </c>
      <c r="P101" s="8">
        <v>42349</v>
      </c>
      <c r="Q101" s="26">
        <v>4</v>
      </c>
      <c r="R101" s="54">
        <v>102.563</v>
      </c>
      <c r="S101" s="54"/>
      <c r="T101" s="55">
        <f t="shared" si="8"/>
        <v>-92598269</v>
      </c>
      <c r="U101" s="55"/>
      <c r="V101" s="56">
        <f t="shared" si="9"/>
        <v>-28</v>
      </c>
      <c r="W101" s="56"/>
      <c r="X101" s="27" t="s">
        <v>96</v>
      </c>
      <c r="Y101" s="47" t="s">
        <v>90</v>
      </c>
    </row>
    <row r="102" spans="2:25" x14ac:dyDescent="0.15">
      <c r="B102" s="43">
        <v>94</v>
      </c>
      <c r="C102" s="53">
        <f t="shared" si="6"/>
        <v>4409411316</v>
      </c>
      <c r="D102" s="53"/>
      <c r="E102" s="50">
        <v>2013</v>
      </c>
      <c r="F102" s="8">
        <v>42355</v>
      </c>
      <c r="G102" s="26">
        <v>12</v>
      </c>
      <c r="H102" s="43" t="s">
        <v>5</v>
      </c>
      <c r="I102" s="54">
        <v>104.83</v>
      </c>
      <c r="J102" s="54"/>
      <c r="K102" s="43">
        <v>20</v>
      </c>
      <c r="L102" s="53">
        <f t="shared" si="5"/>
        <v>132282339.47999999</v>
      </c>
      <c r="M102" s="53"/>
      <c r="N102" s="6">
        <f t="shared" si="7"/>
        <v>5357.43</v>
      </c>
      <c r="O102" s="50">
        <v>2013</v>
      </c>
      <c r="P102" s="8">
        <v>42368</v>
      </c>
      <c r="Q102" s="26">
        <v>0</v>
      </c>
      <c r="R102" s="54">
        <v>105.37</v>
      </c>
      <c r="S102" s="54"/>
      <c r="T102" s="55">
        <f t="shared" si="8"/>
        <v>289301220</v>
      </c>
      <c r="U102" s="55"/>
      <c r="V102" s="56">
        <f t="shared" si="9"/>
        <v>54.000000000000625</v>
      </c>
      <c r="W102" s="56"/>
      <c r="X102" s="27" t="s">
        <v>96</v>
      </c>
    </row>
    <row r="103" spans="2:25" x14ac:dyDescent="0.15">
      <c r="B103" s="43">
        <v>95</v>
      </c>
      <c r="C103" s="53">
        <f t="shared" si="6"/>
        <v>4698712536</v>
      </c>
      <c r="D103" s="53"/>
      <c r="E103" s="50">
        <v>2014</v>
      </c>
      <c r="F103" s="8">
        <v>42038</v>
      </c>
      <c r="G103" s="26">
        <v>8</v>
      </c>
      <c r="H103" s="43" t="s">
        <v>4</v>
      </c>
      <c r="I103" s="54">
        <v>102.2</v>
      </c>
      <c r="J103" s="54"/>
      <c r="K103" s="43">
        <v>19</v>
      </c>
      <c r="L103" s="53">
        <f t="shared" si="5"/>
        <v>140961376.07999998</v>
      </c>
      <c r="M103" s="53"/>
      <c r="N103" s="6">
        <f t="shared" si="7"/>
        <v>6009.4</v>
      </c>
      <c r="O103" s="50">
        <v>2014</v>
      </c>
      <c r="P103" s="8">
        <v>42038</v>
      </c>
      <c r="Q103" s="26">
        <v>16</v>
      </c>
      <c r="R103" s="54">
        <v>101.24</v>
      </c>
      <c r="S103" s="54"/>
      <c r="T103" s="55">
        <f t="shared" si="8"/>
        <v>576902400</v>
      </c>
      <c r="U103" s="55"/>
      <c r="V103" s="56">
        <f t="shared" si="9"/>
        <v>96.000000000000796</v>
      </c>
      <c r="W103" s="56"/>
      <c r="X103" s="27" t="s">
        <v>96</v>
      </c>
    </row>
    <row r="104" spans="2:25" x14ac:dyDescent="0.15">
      <c r="B104" s="43">
        <v>96</v>
      </c>
      <c r="C104" s="53">
        <f t="shared" si="6"/>
        <v>5275614936</v>
      </c>
      <c r="D104" s="53"/>
      <c r="E104" s="50">
        <v>2014</v>
      </c>
      <c r="F104" s="8">
        <v>42049</v>
      </c>
      <c r="G104" s="26">
        <v>4</v>
      </c>
      <c r="H104" s="43" t="s">
        <v>4</v>
      </c>
      <c r="I104" s="54">
        <v>102.13</v>
      </c>
      <c r="J104" s="54"/>
      <c r="K104" s="43">
        <v>27</v>
      </c>
      <c r="L104" s="53">
        <f t="shared" si="5"/>
        <v>158268448.07999998</v>
      </c>
      <c r="M104" s="53"/>
      <c r="N104" s="6">
        <f t="shared" si="7"/>
        <v>4748.05</v>
      </c>
      <c r="O104" s="50">
        <v>2014</v>
      </c>
      <c r="P104" s="8">
        <v>42049</v>
      </c>
      <c r="Q104" s="26">
        <v>4</v>
      </c>
      <c r="R104" s="54">
        <v>101.56</v>
      </c>
      <c r="S104" s="54"/>
      <c r="T104" s="55">
        <f t="shared" si="8"/>
        <v>270638849</v>
      </c>
      <c r="U104" s="55"/>
      <c r="V104" s="56">
        <f t="shared" si="9"/>
        <v>56.999999999999318</v>
      </c>
      <c r="W104" s="56"/>
      <c r="X104" s="27" t="s">
        <v>96</v>
      </c>
    </row>
    <row r="105" spans="2:25" x14ac:dyDescent="0.15">
      <c r="B105" s="43">
        <v>97</v>
      </c>
      <c r="C105" s="53">
        <f t="shared" si="6"/>
        <v>5546253785</v>
      </c>
      <c r="D105" s="53"/>
      <c r="E105" s="50">
        <v>2014</v>
      </c>
      <c r="F105" s="8">
        <v>42062</v>
      </c>
      <c r="G105" s="26">
        <v>8</v>
      </c>
      <c r="H105" s="43" t="s">
        <v>4</v>
      </c>
      <c r="I105" s="54">
        <v>102.31</v>
      </c>
      <c r="J105" s="54"/>
      <c r="K105" s="43">
        <v>12</v>
      </c>
      <c r="L105" s="53">
        <f t="shared" si="5"/>
        <v>166387613.54999998</v>
      </c>
      <c r="M105" s="53"/>
      <c r="N105" s="6">
        <f t="shared" si="7"/>
        <v>11231.16</v>
      </c>
      <c r="O105" s="50">
        <v>2014</v>
      </c>
      <c r="P105" s="8">
        <v>42063</v>
      </c>
      <c r="Q105" s="26">
        <v>16</v>
      </c>
      <c r="R105" s="54">
        <v>102.2</v>
      </c>
      <c r="S105" s="54"/>
      <c r="T105" s="55">
        <f t="shared" si="8"/>
        <v>123542759</v>
      </c>
      <c r="U105" s="55"/>
      <c r="V105" s="56">
        <f t="shared" si="9"/>
        <v>10.999999999999943</v>
      </c>
      <c r="W105" s="56"/>
      <c r="X105" s="27" t="s">
        <v>96</v>
      </c>
    </row>
    <row r="106" spans="2:25" x14ac:dyDescent="0.15">
      <c r="B106" s="43">
        <v>98</v>
      </c>
      <c r="C106" s="53">
        <f t="shared" si="6"/>
        <v>5669796544</v>
      </c>
      <c r="D106" s="53"/>
      <c r="E106" s="50">
        <v>2014</v>
      </c>
      <c r="F106" s="8">
        <v>42070</v>
      </c>
      <c r="G106" s="26">
        <v>12</v>
      </c>
      <c r="H106" s="43" t="s">
        <v>5</v>
      </c>
      <c r="I106" s="54">
        <v>102.99</v>
      </c>
      <c r="J106" s="54"/>
      <c r="K106" s="43">
        <v>16</v>
      </c>
      <c r="L106" s="53">
        <f t="shared" si="5"/>
        <v>170093896.31999999</v>
      </c>
      <c r="M106" s="53"/>
      <c r="N106" s="6">
        <f t="shared" si="7"/>
        <v>8611</v>
      </c>
      <c r="O106" s="50">
        <v>2014</v>
      </c>
      <c r="P106" s="8">
        <v>42070</v>
      </c>
      <c r="Q106" s="26">
        <v>12</v>
      </c>
      <c r="R106" s="54">
        <v>103.375</v>
      </c>
      <c r="S106" s="54"/>
      <c r="T106" s="55">
        <f t="shared" si="8"/>
        <v>331523500</v>
      </c>
      <c r="U106" s="55"/>
      <c r="V106" s="56">
        <f t="shared" si="9"/>
        <v>38.500000000000512</v>
      </c>
      <c r="W106" s="56"/>
      <c r="X106" s="27" t="s">
        <v>96</v>
      </c>
      <c r="Y106" s="47" t="s">
        <v>90</v>
      </c>
    </row>
    <row r="107" spans="2:25" x14ac:dyDescent="0.15">
      <c r="B107" s="43">
        <v>99</v>
      </c>
      <c r="C107" s="53">
        <f t="shared" si="6"/>
        <v>6001320044</v>
      </c>
      <c r="D107" s="53"/>
      <c r="E107" s="50">
        <v>2014</v>
      </c>
      <c r="F107" s="8">
        <v>42076</v>
      </c>
      <c r="G107" s="26">
        <v>4</v>
      </c>
      <c r="H107" s="43" t="s">
        <v>4</v>
      </c>
      <c r="I107" s="54">
        <v>102.63</v>
      </c>
      <c r="J107" s="54"/>
      <c r="K107" s="43">
        <v>23</v>
      </c>
      <c r="L107" s="53">
        <f t="shared" si="5"/>
        <v>180039601.31999999</v>
      </c>
      <c r="M107" s="53"/>
      <c r="N107" s="6">
        <f t="shared" si="7"/>
        <v>6340.52</v>
      </c>
      <c r="O107" s="50">
        <v>2014</v>
      </c>
      <c r="P107" s="8">
        <v>42077</v>
      </c>
      <c r="Q107" s="26">
        <v>12</v>
      </c>
      <c r="R107" s="54">
        <v>101.24</v>
      </c>
      <c r="S107" s="54"/>
      <c r="T107" s="55">
        <f t="shared" si="8"/>
        <v>881332280</v>
      </c>
      <c r="U107" s="55"/>
      <c r="V107" s="56">
        <f t="shared" si="9"/>
        <v>139.00000000000006</v>
      </c>
      <c r="W107" s="56"/>
      <c r="X107" s="27" t="s">
        <v>96</v>
      </c>
      <c r="Y107" s="47" t="s">
        <v>89</v>
      </c>
    </row>
    <row r="108" spans="2:25" x14ac:dyDescent="0.15">
      <c r="B108" s="43">
        <v>100</v>
      </c>
      <c r="C108" s="53">
        <f t="shared" si="6"/>
        <v>6882652324</v>
      </c>
      <c r="D108" s="53"/>
      <c r="E108" s="50">
        <v>2014</v>
      </c>
      <c r="F108" s="8">
        <v>42095</v>
      </c>
      <c r="G108" s="26">
        <v>4</v>
      </c>
      <c r="H108" s="43" t="s">
        <v>5</v>
      </c>
      <c r="I108" s="54">
        <v>103.26</v>
      </c>
      <c r="J108" s="54"/>
      <c r="K108" s="43">
        <v>18</v>
      </c>
      <c r="L108" s="53">
        <f t="shared" si="5"/>
        <v>206479569.72</v>
      </c>
      <c r="M108" s="53"/>
      <c r="N108" s="6">
        <f t="shared" si="7"/>
        <v>9291.58</v>
      </c>
      <c r="O108" s="50">
        <v>2014</v>
      </c>
      <c r="P108" s="8">
        <v>42096</v>
      </c>
      <c r="Q108" s="26">
        <v>0</v>
      </c>
      <c r="R108" s="54">
        <v>103.74</v>
      </c>
      <c r="S108" s="54"/>
      <c r="T108" s="55">
        <f t="shared" si="8"/>
        <v>445995839</v>
      </c>
      <c r="U108" s="55"/>
      <c r="V108" s="56">
        <f t="shared" si="9"/>
        <v>47.999999999998977</v>
      </c>
      <c r="W108" s="56"/>
      <c r="X108" s="27" t="s">
        <v>96</v>
      </c>
    </row>
    <row r="109" spans="2:25" x14ac:dyDescent="0.15">
      <c r="B109" s="31"/>
      <c r="C109" s="32"/>
      <c r="D109" s="32"/>
      <c r="E109" s="31"/>
      <c r="F109" s="33"/>
      <c r="G109" s="34"/>
      <c r="H109" s="31"/>
      <c r="I109" s="31"/>
      <c r="J109" s="31"/>
      <c r="K109" s="31"/>
      <c r="L109" s="32"/>
      <c r="M109" s="32"/>
      <c r="N109" s="35"/>
      <c r="O109" s="31"/>
      <c r="P109" s="33"/>
      <c r="Q109" s="34"/>
      <c r="R109" s="31"/>
      <c r="S109" s="31"/>
      <c r="T109" s="36"/>
      <c r="U109" s="36"/>
      <c r="V109" s="37"/>
      <c r="W109" s="37"/>
      <c r="X109" s="27"/>
    </row>
    <row r="110" spans="2:25" ht="27" x14ac:dyDescent="0.15">
      <c r="B110" s="1"/>
      <c r="C110" s="38" t="s">
        <v>46</v>
      </c>
      <c r="D110" s="1" t="s">
        <v>44</v>
      </c>
      <c r="E110" s="1" t="s">
        <v>45</v>
      </c>
      <c r="F110" s="38" t="s">
        <v>101</v>
      </c>
      <c r="G110" s="38" t="s">
        <v>80</v>
      </c>
      <c r="I110" s="1"/>
      <c r="J110" s="1"/>
      <c r="K110" s="1"/>
      <c r="L110" s="1"/>
      <c r="M110" s="1"/>
      <c r="N110" s="1"/>
      <c r="O110" s="1"/>
      <c r="P110" s="1"/>
      <c r="Q110" s="1"/>
      <c r="R110" s="1"/>
      <c r="S110" s="1"/>
      <c r="T110" s="1"/>
      <c r="X110" s="27"/>
    </row>
    <row r="111" spans="2:25" x14ac:dyDescent="0.15">
      <c r="C111" s="28">
        <v>0</v>
      </c>
      <c r="D111" s="28">
        <v>0.29166666666666669</v>
      </c>
      <c r="E111" s="28">
        <v>0.25</v>
      </c>
      <c r="F111" s="45">
        <v>0.83333333333333304</v>
      </c>
      <c r="G111">
        <f>COUNTIF(G9:G108, "0.00")</f>
        <v>13</v>
      </c>
    </row>
    <row r="112" spans="2:25" x14ac:dyDescent="0.15">
      <c r="C112" s="45">
        <v>0.16666666666666699</v>
      </c>
      <c r="D112" s="28">
        <v>0.45833333333333398</v>
      </c>
      <c r="E112" s="28">
        <v>0.41666666666666702</v>
      </c>
      <c r="F112" s="28">
        <v>0</v>
      </c>
      <c r="G112">
        <f>COUNTIF(G9:G108, "4.00")</f>
        <v>9</v>
      </c>
    </row>
    <row r="113" spans="3:7" x14ac:dyDescent="0.15">
      <c r="C113" s="45">
        <v>0.33333333333333298</v>
      </c>
      <c r="D113" s="28">
        <v>0.625</v>
      </c>
      <c r="E113" s="28">
        <v>0.58333333333333304</v>
      </c>
      <c r="F113" s="45">
        <v>0.16666666666666699</v>
      </c>
      <c r="G113">
        <f>COUNTIF(G9:G108, "8.00")</f>
        <v>23</v>
      </c>
    </row>
    <row r="114" spans="3:7" x14ac:dyDescent="0.15">
      <c r="C114" s="45">
        <v>0.5</v>
      </c>
      <c r="D114" s="28">
        <v>0.79166666666666696</v>
      </c>
      <c r="E114" s="28">
        <v>0.75</v>
      </c>
      <c r="F114" s="45">
        <v>0.33333333333333298</v>
      </c>
      <c r="G114">
        <f>COUNTIF(G9:G108, "12.00")</f>
        <v>21</v>
      </c>
    </row>
    <row r="115" spans="3:7" x14ac:dyDescent="0.15">
      <c r="C115" s="45">
        <v>0.66666666666666696</v>
      </c>
      <c r="D115" s="28">
        <v>0.95833333333333304</v>
      </c>
      <c r="E115" s="28">
        <v>0.91666666666666696</v>
      </c>
      <c r="F115" s="45">
        <v>0.5</v>
      </c>
      <c r="G115">
        <f>COUNTIF(G9:G108, "16.00")</f>
        <v>12</v>
      </c>
    </row>
    <row r="116" spans="3:7" x14ac:dyDescent="0.15">
      <c r="C116" s="45">
        <v>0.83333333333333304</v>
      </c>
      <c r="D116" s="28">
        <v>1.125</v>
      </c>
      <c r="E116" s="28">
        <v>1.0833333333333299</v>
      </c>
      <c r="F116" s="45">
        <v>0.66666666666666696</v>
      </c>
      <c r="G116">
        <f>COUNTIF(G9:G108, "20.00")</f>
        <v>22</v>
      </c>
    </row>
    <row r="117" spans="3:7" x14ac:dyDescent="0.15">
      <c r="D117" s="28"/>
      <c r="E117" s="28"/>
      <c r="F117" s="45"/>
      <c r="G117" s="46"/>
    </row>
    <row r="118" spans="3:7" x14ac:dyDescent="0.15">
      <c r="D118" s="28"/>
      <c r="E118" s="28"/>
      <c r="F118" s="45"/>
      <c r="G118" s="46"/>
    </row>
    <row r="119" spans="3:7" x14ac:dyDescent="0.15">
      <c r="D119" s="28"/>
      <c r="E119" s="28"/>
      <c r="F119" s="28"/>
    </row>
    <row r="120" spans="3:7" x14ac:dyDescent="0.15">
      <c r="E120" s="28"/>
    </row>
  </sheetData>
  <mergeCells count="635">
    <mergeCell ref="O2:P2"/>
    <mergeCell ref="R2:S2"/>
    <mergeCell ref="B3:C3"/>
    <mergeCell ref="D3:J3"/>
    <mergeCell ref="K3:L3"/>
    <mergeCell ref="M3:S3"/>
    <mergeCell ref="B2:C2"/>
    <mergeCell ref="D2:E2"/>
    <mergeCell ref="F2:H2"/>
    <mergeCell ref="I2:J2"/>
    <mergeCell ref="K2:L2"/>
    <mergeCell ref="M2:N2"/>
    <mergeCell ref="B7:B8"/>
    <mergeCell ref="C7:D8"/>
    <mergeCell ref="E7:J7"/>
    <mergeCell ref="K7:M7"/>
    <mergeCell ref="N7:N8"/>
    <mergeCell ref="B4:C4"/>
    <mergeCell ref="D4:E4"/>
    <mergeCell ref="F4:H4"/>
    <mergeCell ref="I4:J4"/>
    <mergeCell ref="K4:L4"/>
    <mergeCell ref="M4:N4"/>
    <mergeCell ref="O7:S7"/>
    <mergeCell ref="T7:W7"/>
    <mergeCell ref="I8:J8"/>
    <mergeCell ref="L8:M8"/>
    <mergeCell ref="R8:S8"/>
    <mergeCell ref="T8:U8"/>
    <mergeCell ref="V8:W8"/>
    <mergeCell ref="O4:P4"/>
    <mergeCell ref="R4:S4"/>
    <mergeCell ref="K5:L5"/>
    <mergeCell ref="M5:N5"/>
    <mergeCell ref="R5:S5"/>
    <mergeCell ref="C10:D10"/>
    <mergeCell ref="I10:J10"/>
    <mergeCell ref="L10:M10"/>
    <mergeCell ref="R10:S10"/>
    <mergeCell ref="T10:U10"/>
    <mergeCell ref="V10:W10"/>
    <mergeCell ref="C9:D9"/>
    <mergeCell ref="I9:J9"/>
    <mergeCell ref="L9:M9"/>
    <mergeCell ref="R9:S9"/>
    <mergeCell ref="T9:U9"/>
    <mergeCell ref="V9:W9"/>
    <mergeCell ref="C12:D12"/>
    <mergeCell ref="I12:J12"/>
    <mergeCell ref="L12:M12"/>
    <mergeCell ref="R12:S12"/>
    <mergeCell ref="T12:U12"/>
    <mergeCell ref="V12:W12"/>
    <mergeCell ref="C11:D11"/>
    <mergeCell ref="I11:J11"/>
    <mergeCell ref="L11:M11"/>
    <mergeCell ref="R11:S11"/>
    <mergeCell ref="T11:U11"/>
    <mergeCell ref="V11:W11"/>
    <mergeCell ref="C14:D14"/>
    <mergeCell ref="I14:J14"/>
    <mergeCell ref="L14:M14"/>
    <mergeCell ref="R14:S14"/>
    <mergeCell ref="T14:U14"/>
    <mergeCell ref="V14:W14"/>
    <mergeCell ref="C13:D13"/>
    <mergeCell ref="I13:J13"/>
    <mergeCell ref="L13:M13"/>
    <mergeCell ref="R13:S13"/>
    <mergeCell ref="T13:U13"/>
    <mergeCell ref="V13:W13"/>
    <mergeCell ref="C16:D16"/>
    <mergeCell ref="I16:J16"/>
    <mergeCell ref="L16:M16"/>
    <mergeCell ref="R16:S16"/>
    <mergeCell ref="T16:U16"/>
    <mergeCell ref="V16:W16"/>
    <mergeCell ref="C15:D15"/>
    <mergeCell ref="I15:J15"/>
    <mergeCell ref="L15:M15"/>
    <mergeCell ref="R15:S15"/>
    <mergeCell ref="T15:U15"/>
    <mergeCell ref="V15:W15"/>
    <mergeCell ref="C18:D18"/>
    <mergeCell ref="I18:J18"/>
    <mergeCell ref="L18:M18"/>
    <mergeCell ref="R18:S18"/>
    <mergeCell ref="T18:U18"/>
    <mergeCell ref="V18:W18"/>
    <mergeCell ref="C17:D17"/>
    <mergeCell ref="I17:J17"/>
    <mergeCell ref="L17:M17"/>
    <mergeCell ref="R17:S17"/>
    <mergeCell ref="T17:U17"/>
    <mergeCell ref="V17:W17"/>
    <mergeCell ref="C20:D20"/>
    <mergeCell ref="I20:J20"/>
    <mergeCell ref="L20:M20"/>
    <mergeCell ref="R20:S20"/>
    <mergeCell ref="T20:U20"/>
    <mergeCell ref="V20:W20"/>
    <mergeCell ref="C19:D19"/>
    <mergeCell ref="I19:J19"/>
    <mergeCell ref="L19:M19"/>
    <mergeCell ref="R19:S19"/>
    <mergeCell ref="T19:U19"/>
    <mergeCell ref="V19:W19"/>
    <mergeCell ref="C22:D22"/>
    <mergeCell ref="I22:J22"/>
    <mergeCell ref="L22:M22"/>
    <mergeCell ref="R22:S22"/>
    <mergeCell ref="T22:U22"/>
    <mergeCell ref="V22:W22"/>
    <mergeCell ref="C21:D21"/>
    <mergeCell ref="I21:J21"/>
    <mergeCell ref="L21:M21"/>
    <mergeCell ref="R21:S21"/>
    <mergeCell ref="T21:U21"/>
    <mergeCell ref="V21:W21"/>
    <mergeCell ref="C24:D24"/>
    <mergeCell ref="I24:J24"/>
    <mergeCell ref="L24:M24"/>
    <mergeCell ref="R24:S24"/>
    <mergeCell ref="T24:U24"/>
    <mergeCell ref="V24:W24"/>
    <mergeCell ref="C23:D23"/>
    <mergeCell ref="I23:J23"/>
    <mergeCell ref="L23:M23"/>
    <mergeCell ref="R23:S23"/>
    <mergeCell ref="T23:U23"/>
    <mergeCell ref="V23:W23"/>
    <mergeCell ref="C26:D26"/>
    <mergeCell ref="I26:J26"/>
    <mergeCell ref="L26:M26"/>
    <mergeCell ref="R26:S26"/>
    <mergeCell ref="T26:U26"/>
    <mergeCell ref="V26:W26"/>
    <mergeCell ref="C25:D25"/>
    <mergeCell ref="I25:J25"/>
    <mergeCell ref="L25:M25"/>
    <mergeCell ref="R25:S25"/>
    <mergeCell ref="T25:U25"/>
    <mergeCell ref="V25:W25"/>
    <mergeCell ref="C28:D28"/>
    <mergeCell ref="I28:J28"/>
    <mergeCell ref="L28:M28"/>
    <mergeCell ref="R28:S28"/>
    <mergeCell ref="T28:U28"/>
    <mergeCell ref="V28:W28"/>
    <mergeCell ref="C27:D27"/>
    <mergeCell ref="I27:J27"/>
    <mergeCell ref="L27:M27"/>
    <mergeCell ref="R27:S27"/>
    <mergeCell ref="T27:U27"/>
    <mergeCell ref="V27:W27"/>
    <mergeCell ref="C30:D30"/>
    <mergeCell ref="I30:J30"/>
    <mergeCell ref="L30:M30"/>
    <mergeCell ref="R30:S30"/>
    <mergeCell ref="T30:U30"/>
    <mergeCell ref="V30:W30"/>
    <mergeCell ref="C29:D29"/>
    <mergeCell ref="I29:J29"/>
    <mergeCell ref="L29:M29"/>
    <mergeCell ref="R29:S29"/>
    <mergeCell ref="T29:U29"/>
    <mergeCell ref="V29:W29"/>
    <mergeCell ref="C32:D32"/>
    <mergeCell ref="I32:J32"/>
    <mergeCell ref="L32:M32"/>
    <mergeCell ref="R32:S32"/>
    <mergeCell ref="T32:U32"/>
    <mergeCell ref="V32:W32"/>
    <mergeCell ref="C31:D31"/>
    <mergeCell ref="I31:J31"/>
    <mergeCell ref="L31:M31"/>
    <mergeCell ref="R31:S31"/>
    <mergeCell ref="T31:U31"/>
    <mergeCell ref="V31:W31"/>
    <mergeCell ref="C34:D34"/>
    <mergeCell ref="I34:J34"/>
    <mergeCell ref="L34:M34"/>
    <mergeCell ref="R34:S34"/>
    <mergeCell ref="T34:U34"/>
    <mergeCell ref="V34:W34"/>
    <mergeCell ref="C33:D33"/>
    <mergeCell ref="I33:J33"/>
    <mergeCell ref="L33:M33"/>
    <mergeCell ref="R33:S33"/>
    <mergeCell ref="T33:U33"/>
    <mergeCell ref="V33:W33"/>
    <mergeCell ref="C36:D36"/>
    <mergeCell ref="I36:J36"/>
    <mergeCell ref="L36:M36"/>
    <mergeCell ref="R36:S36"/>
    <mergeCell ref="T36:U36"/>
    <mergeCell ref="V36:W36"/>
    <mergeCell ref="C35:D35"/>
    <mergeCell ref="I35:J35"/>
    <mergeCell ref="L35:M35"/>
    <mergeCell ref="R35:S35"/>
    <mergeCell ref="T35:U35"/>
    <mergeCell ref="V35:W35"/>
    <mergeCell ref="C38:D38"/>
    <mergeCell ref="I38:J38"/>
    <mergeCell ref="L38:M38"/>
    <mergeCell ref="R38:S38"/>
    <mergeCell ref="T38:U38"/>
    <mergeCell ref="V38:W38"/>
    <mergeCell ref="C37:D37"/>
    <mergeCell ref="I37:J37"/>
    <mergeCell ref="L37:M37"/>
    <mergeCell ref="R37:S37"/>
    <mergeCell ref="T37:U37"/>
    <mergeCell ref="V37:W37"/>
    <mergeCell ref="C40:D40"/>
    <mergeCell ref="I40:J40"/>
    <mergeCell ref="L40:M40"/>
    <mergeCell ref="R40:S40"/>
    <mergeCell ref="T40:U40"/>
    <mergeCell ref="V40:W40"/>
    <mergeCell ref="C39:D39"/>
    <mergeCell ref="I39:J39"/>
    <mergeCell ref="L39:M39"/>
    <mergeCell ref="R39:S39"/>
    <mergeCell ref="T39:U39"/>
    <mergeCell ref="V39:W39"/>
    <mergeCell ref="C42:D42"/>
    <mergeCell ref="I42:J42"/>
    <mergeCell ref="L42:M42"/>
    <mergeCell ref="R42:S42"/>
    <mergeCell ref="T42:U42"/>
    <mergeCell ref="V42:W42"/>
    <mergeCell ref="C41:D41"/>
    <mergeCell ref="I41:J41"/>
    <mergeCell ref="L41:M41"/>
    <mergeCell ref="R41:S41"/>
    <mergeCell ref="T41:U41"/>
    <mergeCell ref="V41:W41"/>
    <mergeCell ref="C44:D44"/>
    <mergeCell ref="I44:J44"/>
    <mergeCell ref="L44:M44"/>
    <mergeCell ref="R44:S44"/>
    <mergeCell ref="T44:U44"/>
    <mergeCell ref="V44:W44"/>
    <mergeCell ref="C43:D43"/>
    <mergeCell ref="I43:J43"/>
    <mergeCell ref="L43:M43"/>
    <mergeCell ref="R43:S43"/>
    <mergeCell ref="T43:U43"/>
    <mergeCell ref="V43:W43"/>
    <mergeCell ref="C46:D46"/>
    <mergeCell ref="I46:J46"/>
    <mergeCell ref="L46:M46"/>
    <mergeCell ref="R46:S46"/>
    <mergeCell ref="T46:U46"/>
    <mergeCell ref="V46:W46"/>
    <mergeCell ref="C45:D45"/>
    <mergeCell ref="I45:J45"/>
    <mergeCell ref="L45:M45"/>
    <mergeCell ref="R45:S45"/>
    <mergeCell ref="T45:U45"/>
    <mergeCell ref="V45:W45"/>
    <mergeCell ref="C48:D48"/>
    <mergeCell ref="I48:J48"/>
    <mergeCell ref="L48:M48"/>
    <mergeCell ref="R48:S48"/>
    <mergeCell ref="T48:U48"/>
    <mergeCell ref="V48:W48"/>
    <mergeCell ref="C47:D47"/>
    <mergeCell ref="I47:J47"/>
    <mergeCell ref="L47:M47"/>
    <mergeCell ref="R47:S47"/>
    <mergeCell ref="T47:U47"/>
    <mergeCell ref="V47:W47"/>
    <mergeCell ref="C50:D50"/>
    <mergeCell ref="I50:J50"/>
    <mergeCell ref="L50:M50"/>
    <mergeCell ref="R50:S50"/>
    <mergeCell ref="T50:U50"/>
    <mergeCell ref="V50:W50"/>
    <mergeCell ref="C49:D49"/>
    <mergeCell ref="I49:J49"/>
    <mergeCell ref="L49:M49"/>
    <mergeCell ref="R49:S49"/>
    <mergeCell ref="T49:U49"/>
    <mergeCell ref="V49:W49"/>
    <mergeCell ref="C52:D52"/>
    <mergeCell ref="I52:J52"/>
    <mergeCell ref="L52:M52"/>
    <mergeCell ref="R52:S52"/>
    <mergeCell ref="T52:U52"/>
    <mergeCell ref="V52:W52"/>
    <mergeCell ref="C51:D51"/>
    <mergeCell ref="I51:J51"/>
    <mergeCell ref="L51:M51"/>
    <mergeCell ref="R51:S51"/>
    <mergeCell ref="T51:U51"/>
    <mergeCell ref="V51:W51"/>
    <mergeCell ref="C54:D54"/>
    <mergeCell ref="I54:J54"/>
    <mergeCell ref="L54:M54"/>
    <mergeCell ref="R54:S54"/>
    <mergeCell ref="T54:U54"/>
    <mergeCell ref="V54:W54"/>
    <mergeCell ref="C53:D53"/>
    <mergeCell ref="I53:J53"/>
    <mergeCell ref="L53:M53"/>
    <mergeCell ref="R53:S53"/>
    <mergeCell ref="T53:U53"/>
    <mergeCell ref="V53:W53"/>
    <mergeCell ref="C56:D56"/>
    <mergeCell ref="I56:J56"/>
    <mergeCell ref="L56:M56"/>
    <mergeCell ref="R56:S56"/>
    <mergeCell ref="T56:U56"/>
    <mergeCell ref="V56:W56"/>
    <mergeCell ref="C55:D55"/>
    <mergeCell ref="I55:J55"/>
    <mergeCell ref="L55:M55"/>
    <mergeCell ref="R55:S55"/>
    <mergeCell ref="T55:U55"/>
    <mergeCell ref="V55:W55"/>
    <mergeCell ref="C58:D58"/>
    <mergeCell ref="I58:J58"/>
    <mergeCell ref="L58:M58"/>
    <mergeCell ref="R58:S58"/>
    <mergeCell ref="T58:U58"/>
    <mergeCell ref="V58:W58"/>
    <mergeCell ref="C57:D57"/>
    <mergeCell ref="I57:J57"/>
    <mergeCell ref="L57:M57"/>
    <mergeCell ref="R57:S57"/>
    <mergeCell ref="T57:U57"/>
    <mergeCell ref="V57:W57"/>
    <mergeCell ref="C60:D60"/>
    <mergeCell ref="I60:J60"/>
    <mergeCell ref="L60:M60"/>
    <mergeCell ref="R60:S60"/>
    <mergeCell ref="T60:U60"/>
    <mergeCell ref="V60:W60"/>
    <mergeCell ref="C59:D59"/>
    <mergeCell ref="I59:J59"/>
    <mergeCell ref="L59:M59"/>
    <mergeCell ref="R59:S59"/>
    <mergeCell ref="T59:U59"/>
    <mergeCell ref="V59:W59"/>
    <mergeCell ref="C62:D62"/>
    <mergeCell ref="I62:J62"/>
    <mergeCell ref="L62:M62"/>
    <mergeCell ref="R62:S62"/>
    <mergeCell ref="T62:U62"/>
    <mergeCell ref="V62:W62"/>
    <mergeCell ref="C61:D61"/>
    <mergeCell ref="I61:J61"/>
    <mergeCell ref="L61:M61"/>
    <mergeCell ref="R61:S61"/>
    <mergeCell ref="T61:U61"/>
    <mergeCell ref="V61:W61"/>
    <mergeCell ref="C64:D64"/>
    <mergeCell ref="I64:J64"/>
    <mergeCell ref="L64:M64"/>
    <mergeCell ref="R64:S64"/>
    <mergeCell ref="T64:U64"/>
    <mergeCell ref="V64:W64"/>
    <mergeCell ref="C63:D63"/>
    <mergeCell ref="I63:J63"/>
    <mergeCell ref="L63:M63"/>
    <mergeCell ref="R63:S63"/>
    <mergeCell ref="T63:U63"/>
    <mergeCell ref="V63:W63"/>
    <mergeCell ref="C66:D66"/>
    <mergeCell ref="I66:J66"/>
    <mergeCell ref="L66:M66"/>
    <mergeCell ref="R66:S66"/>
    <mergeCell ref="T66:U66"/>
    <mergeCell ref="V66:W66"/>
    <mergeCell ref="C65:D65"/>
    <mergeCell ref="I65:J65"/>
    <mergeCell ref="L65:M65"/>
    <mergeCell ref="R65:S65"/>
    <mergeCell ref="T65:U65"/>
    <mergeCell ref="V65:W65"/>
    <mergeCell ref="C68:D68"/>
    <mergeCell ref="I68:J68"/>
    <mergeCell ref="L68:M68"/>
    <mergeCell ref="R68:S68"/>
    <mergeCell ref="T68:U68"/>
    <mergeCell ref="V68:W68"/>
    <mergeCell ref="C67:D67"/>
    <mergeCell ref="I67:J67"/>
    <mergeCell ref="L67:M67"/>
    <mergeCell ref="R67:S67"/>
    <mergeCell ref="T67:U67"/>
    <mergeCell ref="V67:W67"/>
    <mergeCell ref="C70:D70"/>
    <mergeCell ref="I70:J70"/>
    <mergeCell ref="L70:M70"/>
    <mergeCell ref="R70:S70"/>
    <mergeCell ref="T70:U70"/>
    <mergeCell ref="V70:W70"/>
    <mergeCell ref="C69:D69"/>
    <mergeCell ref="I69:J69"/>
    <mergeCell ref="L69:M69"/>
    <mergeCell ref="R69:S69"/>
    <mergeCell ref="T69:U69"/>
    <mergeCell ref="V69:W69"/>
    <mergeCell ref="C72:D72"/>
    <mergeCell ref="I72:J72"/>
    <mergeCell ref="L72:M72"/>
    <mergeCell ref="R72:S72"/>
    <mergeCell ref="T72:U72"/>
    <mergeCell ref="V72:W72"/>
    <mergeCell ref="C71:D71"/>
    <mergeCell ref="I71:J71"/>
    <mergeCell ref="L71:M71"/>
    <mergeCell ref="R71:S71"/>
    <mergeCell ref="T71:U71"/>
    <mergeCell ref="V71:W71"/>
    <mergeCell ref="C74:D74"/>
    <mergeCell ref="I74:J74"/>
    <mergeCell ref="L74:M74"/>
    <mergeCell ref="R74:S74"/>
    <mergeCell ref="T74:U74"/>
    <mergeCell ref="V74:W74"/>
    <mergeCell ref="C73:D73"/>
    <mergeCell ref="I73:J73"/>
    <mergeCell ref="L73:M73"/>
    <mergeCell ref="R73:S73"/>
    <mergeCell ref="T73:U73"/>
    <mergeCell ref="V73:W73"/>
    <mergeCell ref="C76:D76"/>
    <mergeCell ref="I76:J76"/>
    <mergeCell ref="L76:M76"/>
    <mergeCell ref="R76:S76"/>
    <mergeCell ref="T76:U76"/>
    <mergeCell ref="V76:W76"/>
    <mergeCell ref="C75:D75"/>
    <mergeCell ref="I75:J75"/>
    <mergeCell ref="L75:M75"/>
    <mergeCell ref="R75:S75"/>
    <mergeCell ref="T75:U75"/>
    <mergeCell ref="V75:W75"/>
    <mergeCell ref="C78:D78"/>
    <mergeCell ref="I78:J78"/>
    <mergeCell ref="L78:M78"/>
    <mergeCell ref="R78:S78"/>
    <mergeCell ref="T78:U78"/>
    <mergeCell ref="V78:W78"/>
    <mergeCell ref="C77:D77"/>
    <mergeCell ref="I77:J77"/>
    <mergeCell ref="L77:M77"/>
    <mergeCell ref="R77:S77"/>
    <mergeCell ref="T77:U77"/>
    <mergeCell ref="V77:W77"/>
    <mergeCell ref="C80:D80"/>
    <mergeCell ref="I80:J80"/>
    <mergeCell ref="L80:M80"/>
    <mergeCell ref="R80:S80"/>
    <mergeCell ref="T80:U80"/>
    <mergeCell ref="V80:W80"/>
    <mergeCell ref="C79:D79"/>
    <mergeCell ref="I79:J79"/>
    <mergeCell ref="L79:M79"/>
    <mergeCell ref="R79:S79"/>
    <mergeCell ref="T79:U79"/>
    <mergeCell ref="V79:W79"/>
    <mergeCell ref="C82:D82"/>
    <mergeCell ref="I82:J82"/>
    <mergeCell ref="L82:M82"/>
    <mergeCell ref="R82:S82"/>
    <mergeCell ref="T82:U82"/>
    <mergeCell ref="V82:W82"/>
    <mergeCell ref="C81:D81"/>
    <mergeCell ref="I81:J81"/>
    <mergeCell ref="L81:M81"/>
    <mergeCell ref="R81:S81"/>
    <mergeCell ref="T81:U81"/>
    <mergeCell ref="V81:W81"/>
    <mergeCell ref="C84:D84"/>
    <mergeCell ref="I84:J84"/>
    <mergeCell ref="L84:M84"/>
    <mergeCell ref="R84:S84"/>
    <mergeCell ref="T84:U84"/>
    <mergeCell ref="V84:W84"/>
    <mergeCell ref="C83:D83"/>
    <mergeCell ref="I83:J83"/>
    <mergeCell ref="L83:M83"/>
    <mergeCell ref="R83:S83"/>
    <mergeCell ref="T83:U83"/>
    <mergeCell ref="V83:W83"/>
    <mergeCell ref="C86:D86"/>
    <mergeCell ref="I86:J86"/>
    <mergeCell ref="L86:M86"/>
    <mergeCell ref="R86:S86"/>
    <mergeCell ref="T86:U86"/>
    <mergeCell ref="V86:W86"/>
    <mergeCell ref="C85:D85"/>
    <mergeCell ref="I85:J85"/>
    <mergeCell ref="L85:M85"/>
    <mergeCell ref="R85:S85"/>
    <mergeCell ref="T85:U85"/>
    <mergeCell ref="V85:W85"/>
    <mergeCell ref="C88:D88"/>
    <mergeCell ref="I88:J88"/>
    <mergeCell ref="L88:M88"/>
    <mergeCell ref="R88:S88"/>
    <mergeCell ref="T88:U88"/>
    <mergeCell ref="V88:W88"/>
    <mergeCell ref="C87:D87"/>
    <mergeCell ref="I87:J87"/>
    <mergeCell ref="L87:M87"/>
    <mergeCell ref="R87:S87"/>
    <mergeCell ref="T87:U87"/>
    <mergeCell ref="V87:W87"/>
    <mergeCell ref="C90:D90"/>
    <mergeCell ref="I90:J90"/>
    <mergeCell ref="L90:M90"/>
    <mergeCell ref="R90:S90"/>
    <mergeCell ref="T90:U90"/>
    <mergeCell ref="V90:W90"/>
    <mergeCell ref="C89:D89"/>
    <mergeCell ref="I89:J89"/>
    <mergeCell ref="L89:M89"/>
    <mergeCell ref="R89:S89"/>
    <mergeCell ref="T89:U89"/>
    <mergeCell ref="V89:W89"/>
    <mergeCell ref="C92:D92"/>
    <mergeCell ref="I92:J92"/>
    <mergeCell ref="L92:M92"/>
    <mergeCell ref="R92:S92"/>
    <mergeCell ref="T92:U92"/>
    <mergeCell ref="V92:W92"/>
    <mergeCell ref="C91:D91"/>
    <mergeCell ref="I91:J91"/>
    <mergeCell ref="L91:M91"/>
    <mergeCell ref="R91:S91"/>
    <mergeCell ref="T91:U91"/>
    <mergeCell ref="V91:W91"/>
    <mergeCell ref="C94:D94"/>
    <mergeCell ref="I94:J94"/>
    <mergeCell ref="L94:M94"/>
    <mergeCell ref="R94:S94"/>
    <mergeCell ref="T94:U94"/>
    <mergeCell ref="V94:W94"/>
    <mergeCell ref="C93:D93"/>
    <mergeCell ref="I93:J93"/>
    <mergeCell ref="L93:M93"/>
    <mergeCell ref="R93:S93"/>
    <mergeCell ref="T93:U93"/>
    <mergeCell ref="V93:W93"/>
    <mergeCell ref="C96:D96"/>
    <mergeCell ref="I96:J96"/>
    <mergeCell ref="L96:M96"/>
    <mergeCell ref="R96:S96"/>
    <mergeCell ref="T96:U96"/>
    <mergeCell ref="V96:W96"/>
    <mergeCell ref="C95:D95"/>
    <mergeCell ref="I95:J95"/>
    <mergeCell ref="L95:M95"/>
    <mergeCell ref="R95:S95"/>
    <mergeCell ref="T95:U95"/>
    <mergeCell ref="V95:W95"/>
    <mergeCell ref="C98:D98"/>
    <mergeCell ref="I98:J98"/>
    <mergeCell ref="L98:M98"/>
    <mergeCell ref="R98:S98"/>
    <mergeCell ref="T98:U98"/>
    <mergeCell ref="V98:W98"/>
    <mergeCell ref="C97:D97"/>
    <mergeCell ref="I97:J97"/>
    <mergeCell ref="L97:M97"/>
    <mergeCell ref="R97:S97"/>
    <mergeCell ref="T97:U97"/>
    <mergeCell ref="V97:W97"/>
    <mergeCell ref="C100:D100"/>
    <mergeCell ref="I100:J100"/>
    <mergeCell ref="L100:M100"/>
    <mergeCell ref="R100:S100"/>
    <mergeCell ref="T100:U100"/>
    <mergeCell ref="V100:W100"/>
    <mergeCell ref="C99:D99"/>
    <mergeCell ref="I99:J99"/>
    <mergeCell ref="L99:M99"/>
    <mergeCell ref="R99:S99"/>
    <mergeCell ref="T99:U99"/>
    <mergeCell ref="V99:W99"/>
    <mergeCell ref="C102:D102"/>
    <mergeCell ref="I102:J102"/>
    <mergeCell ref="L102:M102"/>
    <mergeCell ref="R102:S102"/>
    <mergeCell ref="T102:U102"/>
    <mergeCell ref="V102:W102"/>
    <mergeCell ref="C101:D101"/>
    <mergeCell ref="I101:J101"/>
    <mergeCell ref="L101:M101"/>
    <mergeCell ref="R101:S101"/>
    <mergeCell ref="T101:U101"/>
    <mergeCell ref="V101:W101"/>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6:D106"/>
    <mergeCell ref="I106:J106"/>
    <mergeCell ref="L106:M106"/>
    <mergeCell ref="R106:S106"/>
    <mergeCell ref="T106:U106"/>
    <mergeCell ref="V106:W106"/>
    <mergeCell ref="C105:D105"/>
    <mergeCell ref="I105:J105"/>
    <mergeCell ref="L105:M105"/>
    <mergeCell ref="R105:S105"/>
    <mergeCell ref="T105:U105"/>
    <mergeCell ref="V105:W105"/>
    <mergeCell ref="C108:D108"/>
    <mergeCell ref="I108:J108"/>
    <mergeCell ref="L108:M108"/>
    <mergeCell ref="R108:S108"/>
    <mergeCell ref="T108:U108"/>
    <mergeCell ref="V108:W108"/>
    <mergeCell ref="C107:D107"/>
    <mergeCell ref="I107:J107"/>
    <mergeCell ref="L107:M107"/>
    <mergeCell ref="R107:S107"/>
    <mergeCell ref="T107:U107"/>
    <mergeCell ref="V107:W107"/>
  </mergeCells>
  <phoneticPr fontId="2"/>
  <conditionalFormatting sqref="H9:H11 H109">
    <cfRule type="cellIs" dxfId="19" priority="9" stopIfTrue="1" operator="equal">
      <formula>"買"</formula>
    </cfRule>
    <cfRule type="cellIs" dxfId="18" priority="10" stopIfTrue="1" operator="equal">
      <formula>"売"</formula>
    </cfRule>
  </conditionalFormatting>
  <conditionalFormatting sqref="H12:H108">
    <cfRule type="cellIs" dxfId="17" priority="7" stopIfTrue="1" operator="equal">
      <formula>"買"</formula>
    </cfRule>
    <cfRule type="cellIs" dxfId="16" priority="8" stopIfTrue="1" operator="equal">
      <formula>"売"</formula>
    </cfRule>
  </conditionalFormatting>
  <dataValidations count="1">
    <dataValidation type="list" allowBlank="1" showInputMessage="1" showErrorMessage="1" sqref="H9:H109">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4"/>
  <sheetViews>
    <sheetView zoomScaleSheetLayoutView="100" workbookViewId="0">
      <selection activeCell="E4" sqref="E4"/>
    </sheetView>
  </sheetViews>
  <sheetFormatPr defaultColWidth="8.875" defaultRowHeight="13.5" x14ac:dyDescent="0.15"/>
  <sheetData>
    <row r="4" spans="2:5" x14ac:dyDescent="0.15">
      <c r="B4" t="s">
        <v>1</v>
      </c>
      <c r="C4" s="44" t="s">
        <v>41</v>
      </c>
      <c r="D4" t="s">
        <v>2</v>
      </c>
      <c r="E4" t="s">
        <v>3</v>
      </c>
    </row>
  </sheetData>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34"/>
  <sheetViews>
    <sheetView zoomScale="115" zoomScaleNormal="115" workbookViewId="0">
      <pane ySplit="8" topLeftCell="A121" activePane="bottomLeft" state="frozen"/>
      <selection pane="bottomLeft" activeCell="L121" sqref="L121"/>
    </sheetView>
  </sheetViews>
  <sheetFormatPr defaultRowHeight="13.5" x14ac:dyDescent="0.15"/>
  <cols>
    <col min="1" max="1" width="2.875" customWidth="1"/>
    <col min="2" max="19" width="6.625" customWidth="1"/>
    <col min="23" max="23" width="10.875" style="23" bestFit="1" customWidth="1"/>
  </cols>
  <sheetData>
    <row r="2" spans="2:22" x14ac:dyDescent="0.15">
      <c r="B2" s="70" t="s">
        <v>6</v>
      </c>
      <c r="C2" s="70"/>
      <c r="D2" s="85" t="s">
        <v>40</v>
      </c>
      <c r="E2" s="85"/>
      <c r="F2" s="70" t="s">
        <v>7</v>
      </c>
      <c r="G2" s="70"/>
      <c r="H2" s="70"/>
      <c r="I2" s="85" t="s">
        <v>38</v>
      </c>
      <c r="J2" s="85"/>
      <c r="K2" s="70" t="s">
        <v>8</v>
      </c>
      <c r="L2" s="70"/>
      <c r="M2" s="86">
        <v>4000000</v>
      </c>
      <c r="N2" s="85"/>
      <c r="O2" s="70" t="s">
        <v>9</v>
      </c>
      <c r="P2" s="70"/>
      <c r="Q2" s="86" t="e">
        <f>C108+S108</f>
        <v>#VALUE!</v>
      </c>
      <c r="R2" s="85"/>
      <c r="S2" s="1"/>
      <c r="T2" s="1"/>
      <c r="U2" s="1"/>
    </row>
    <row r="3" spans="2:22" ht="57" customHeight="1" x14ac:dyDescent="0.15">
      <c r="B3" s="70" t="s">
        <v>10</v>
      </c>
      <c r="C3" s="70"/>
      <c r="D3" s="88" t="s">
        <v>36</v>
      </c>
      <c r="E3" s="88"/>
      <c r="F3" s="88"/>
      <c r="G3" s="88"/>
      <c r="H3" s="88"/>
      <c r="I3" s="88"/>
      <c r="J3" s="88"/>
      <c r="K3" s="70" t="s">
        <v>11</v>
      </c>
      <c r="L3" s="70"/>
      <c r="M3" s="88" t="s">
        <v>37</v>
      </c>
      <c r="N3" s="89"/>
      <c r="O3" s="89"/>
      <c r="P3" s="89"/>
      <c r="Q3" s="89"/>
      <c r="R3" s="89"/>
      <c r="S3" s="1"/>
      <c r="T3" s="1"/>
    </row>
    <row r="4" spans="2:22" x14ac:dyDescent="0.15">
      <c r="B4" s="70" t="s">
        <v>12</v>
      </c>
      <c r="C4" s="70"/>
      <c r="D4" s="68">
        <f>SUM($S$9:$T$993)</f>
        <v>211000</v>
      </c>
      <c r="E4" s="68"/>
      <c r="F4" s="70" t="s">
        <v>13</v>
      </c>
      <c r="G4" s="70"/>
      <c r="H4" s="70"/>
      <c r="I4" s="84">
        <f>SUM($U$9:$V$108)</f>
        <v>50</v>
      </c>
      <c r="J4" s="85"/>
      <c r="K4" s="67" t="s">
        <v>14</v>
      </c>
      <c r="L4" s="67"/>
      <c r="M4" s="86">
        <f>MAX($C$9:$D$990)-C9</f>
        <v>211000</v>
      </c>
      <c r="N4" s="86"/>
      <c r="O4" s="67" t="s">
        <v>15</v>
      </c>
      <c r="P4" s="67"/>
      <c r="Q4" s="68">
        <f>MIN($C$9:$D$990)-C9</f>
        <v>-3999999.7083333335</v>
      </c>
      <c r="R4" s="68"/>
      <c r="S4" s="1"/>
      <c r="T4" s="1"/>
      <c r="U4" s="1"/>
    </row>
    <row r="5" spans="2:22" x14ac:dyDescent="0.15">
      <c r="B5" s="22" t="s">
        <v>16</v>
      </c>
      <c r="C5" s="2">
        <f>COUNTIF($S$9:$S$990,"&gt;0")</f>
        <v>1</v>
      </c>
      <c r="D5" s="21" t="s">
        <v>17</v>
      </c>
      <c r="E5" s="16">
        <f>COUNTIF($S$9:$S$990,"&lt;0")</f>
        <v>0</v>
      </c>
      <c r="F5" s="21" t="s">
        <v>18</v>
      </c>
      <c r="G5" s="40"/>
      <c r="H5" s="2">
        <f>COUNTIF($S$9:$S$990,"=0")</f>
        <v>0</v>
      </c>
      <c r="I5" s="21" t="s">
        <v>19</v>
      </c>
      <c r="J5" s="3">
        <f>C5/SUM(C5,E5,H5)</f>
        <v>1</v>
      </c>
      <c r="K5" s="69" t="s">
        <v>20</v>
      </c>
      <c r="L5" s="70"/>
      <c r="M5" s="71">
        <v>4</v>
      </c>
      <c r="N5" s="72"/>
      <c r="O5" s="18" t="s">
        <v>21</v>
      </c>
      <c r="P5" s="9"/>
      <c r="Q5" s="71">
        <v>12</v>
      </c>
      <c r="R5" s="72"/>
      <c r="S5" s="1"/>
      <c r="T5" s="1"/>
      <c r="U5" s="1"/>
    </row>
    <row r="6" spans="2:22" x14ac:dyDescent="0.15">
      <c r="B6" s="11"/>
      <c r="C6" s="14"/>
      <c r="D6" s="15"/>
      <c r="E6" s="12"/>
      <c r="F6" s="11"/>
      <c r="G6" s="11"/>
      <c r="H6" s="12"/>
      <c r="I6" s="11"/>
      <c r="J6" s="17"/>
      <c r="K6" s="11"/>
      <c r="L6" s="11"/>
      <c r="M6" s="12"/>
      <c r="N6" s="12"/>
      <c r="O6" s="13"/>
      <c r="P6" s="13"/>
      <c r="Q6" s="10"/>
      <c r="R6" s="7"/>
      <c r="S6" s="1"/>
      <c r="T6" s="1"/>
      <c r="U6" s="1"/>
    </row>
    <row r="7" spans="2:22" x14ac:dyDescent="0.15">
      <c r="B7" s="73" t="s">
        <v>22</v>
      </c>
      <c r="C7" s="75" t="s">
        <v>23</v>
      </c>
      <c r="D7" s="76"/>
      <c r="E7" s="79" t="s">
        <v>24</v>
      </c>
      <c r="F7" s="80"/>
      <c r="G7" s="80"/>
      <c r="H7" s="80"/>
      <c r="I7" s="80"/>
      <c r="J7" s="63"/>
      <c r="K7" s="81" t="s">
        <v>25</v>
      </c>
      <c r="L7" s="82"/>
      <c r="M7" s="65"/>
      <c r="N7" s="83" t="s">
        <v>26</v>
      </c>
      <c r="O7" s="58" t="s">
        <v>27</v>
      </c>
      <c r="P7" s="59"/>
      <c r="Q7" s="59"/>
      <c r="R7" s="60"/>
      <c r="S7" s="61" t="s">
        <v>28</v>
      </c>
      <c r="T7" s="61"/>
      <c r="U7" s="61"/>
      <c r="V7" s="61"/>
    </row>
    <row r="8" spans="2:22" x14ac:dyDescent="0.15">
      <c r="B8" s="74"/>
      <c r="C8" s="77"/>
      <c r="D8" s="78"/>
      <c r="E8" s="19" t="s">
        <v>29</v>
      </c>
      <c r="F8" s="19" t="s">
        <v>30</v>
      </c>
      <c r="G8" s="19" t="s">
        <v>42</v>
      </c>
      <c r="H8" s="19" t="s">
        <v>31</v>
      </c>
      <c r="I8" s="62" t="s">
        <v>32</v>
      </c>
      <c r="J8" s="63"/>
      <c r="K8" s="4" t="s">
        <v>33</v>
      </c>
      <c r="L8" s="64" t="s">
        <v>34</v>
      </c>
      <c r="M8" s="65"/>
      <c r="N8" s="83"/>
      <c r="O8" s="5" t="s">
        <v>29</v>
      </c>
      <c r="P8" s="5" t="s">
        <v>30</v>
      </c>
      <c r="Q8" s="66" t="s">
        <v>32</v>
      </c>
      <c r="R8" s="60"/>
      <c r="S8" s="61" t="s">
        <v>35</v>
      </c>
      <c r="T8" s="61"/>
      <c r="U8" s="61" t="s">
        <v>33</v>
      </c>
      <c r="V8" s="61"/>
    </row>
    <row r="9" spans="2:22" x14ac:dyDescent="0.15">
      <c r="B9" s="20">
        <v>1</v>
      </c>
      <c r="C9" s="53">
        <v>4000000</v>
      </c>
      <c r="D9" s="53"/>
      <c r="E9" s="20">
        <v>2009</v>
      </c>
      <c r="F9" s="8">
        <v>42367</v>
      </c>
      <c r="G9" s="26"/>
      <c r="H9" s="20" t="s">
        <v>5</v>
      </c>
      <c r="I9" s="54">
        <v>91.74</v>
      </c>
      <c r="J9" s="54"/>
      <c r="K9" s="20">
        <v>23</v>
      </c>
      <c r="L9" s="53">
        <f t="shared" ref="L9:L72" si="0">IF(F9="","",C9*0.03)</f>
        <v>120000</v>
      </c>
      <c r="M9" s="53"/>
      <c r="N9" s="6">
        <f>IF(K9="","",ROUNDDOWN(L9/(K9/81)/100000,2))</f>
        <v>4.22</v>
      </c>
      <c r="O9" s="20">
        <v>2001</v>
      </c>
      <c r="P9" s="8">
        <v>42111</v>
      </c>
      <c r="Q9" s="54">
        <v>92.24</v>
      </c>
      <c r="R9" s="54"/>
      <c r="S9" s="55">
        <f>IF(P9="","",ROUNDDOWN((IF(H9="売",I9-Q9,Q9-I9))*N9*100000,0))</f>
        <v>211000</v>
      </c>
      <c r="T9" s="55"/>
      <c r="U9" s="56">
        <f>IF(P9="","",IF(S9&lt;0,K9*(-1),IF(H9="買",(Q9-I9)*100,(I9-Q9)*100)))</f>
        <v>50</v>
      </c>
      <c r="V9" s="56"/>
    </row>
    <row r="10" spans="2:22" x14ac:dyDescent="0.15">
      <c r="B10" s="20">
        <v>2</v>
      </c>
      <c r="C10" s="53">
        <f t="shared" ref="C10:C73" si="1">IF(S9="","",C9+S9)</f>
        <v>4211000</v>
      </c>
      <c r="D10" s="53"/>
      <c r="E10" s="20"/>
      <c r="F10" s="8"/>
      <c r="G10" s="26"/>
      <c r="H10" s="20" t="s">
        <v>5</v>
      </c>
      <c r="I10" s="54"/>
      <c r="J10" s="54"/>
      <c r="K10" s="20"/>
      <c r="L10" s="53" t="str">
        <f t="shared" ref="L10:L15" si="2">IF(F10="","",C10*0.03)</f>
        <v/>
      </c>
      <c r="M10" s="53"/>
      <c r="N10" s="6" t="str">
        <f t="shared" ref="N10:N73" si="3">IF(K10="","",ROUNDDOWN(L10/(K10/81)/100000,2))</f>
        <v/>
      </c>
      <c r="O10" s="20"/>
      <c r="P10" s="8"/>
      <c r="Q10" s="54"/>
      <c r="R10" s="54"/>
      <c r="S10" s="55" t="str">
        <f t="shared" ref="S10:S73" si="4">IF(P10="","",ROUNDDOWN((IF(H10="売",I10-Q10,Q10-I10))*N10*100000,0))</f>
        <v/>
      </c>
      <c r="T10" s="55"/>
      <c r="U10" s="56" t="str">
        <f t="shared" ref="U10:U73" si="5">IF(P10="","",IF(S10&lt;0,K10*(-1),IF(H10="買",(Q10-I10)*100,(I10-Q10)*100)))</f>
        <v/>
      </c>
      <c r="V10" s="56"/>
    </row>
    <row r="11" spans="2:22" x14ac:dyDescent="0.15">
      <c r="B11" s="20">
        <v>3</v>
      </c>
      <c r="C11" s="53" t="str">
        <f t="shared" si="1"/>
        <v/>
      </c>
      <c r="D11" s="53"/>
      <c r="E11" s="20"/>
      <c r="F11" s="8"/>
      <c r="G11" s="26"/>
      <c r="H11" s="20" t="s">
        <v>5</v>
      </c>
      <c r="I11" s="54"/>
      <c r="J11" s="54"/>
      <c r="K11" s="20"/>
      <c r="L11" s="53" t="str">
        <f t="shared" si="2"/>
        <v/>
      </c>
      <c r="M11" s="53"/>
      <c r="N11" s="6" t="str">
        <f>IF(K11="","",ROUNDDOWN(L11/(K11/81)/100000,2))</f>
        <v/>
      </c>
      <c r="O11" s="20"/>
      <c r="P11" s="8"/>
      <c r="Q11" s="54"/>
      <c r="R11" s="54"/>
      <c r="S11" s="55" t="str">
        <f t="shared" si="4"/>
        <v/>
      </c>
      <c r="T11" s="55"/>
      <c r="U11" s="56" t="str">
        <f t="shared" si="5"/>
        <v/>
      </c>
      <c r="V11" s="56"/>
    </row>
    <row r="12" spans="2:22" x14ac:dyDescent="0.15">
      <c r="B12" s="20">
        <v>4</v>
      </c>
      <c r="C12" s="53" t="str">
        <f t="shared" si="1"/>
        <v/>
      </c>
      <c r="D12" s="53"/>
      <c r="E12" s="20"/>
      <c r="F12" s="8"/>
      <c r="G12" s="26"/>
      <c r="H12" s="20" t="s">
        <v>4</v>
      </c>
      <c r="I12" s="54"/>
      <c r="J12" s="54"/>
      <c r="K12" s="20"/>
      <c r="L12" s="53" t="str">
        <f t="shared" si="2"/>
        <v/>
      </c>
      <c r="M12" s="53"/>
      <c r="N12" s="6" t="str">
        <f t="shared" si="3"/>
        <v/>
      </c>
      <c r="O12" s="20"/>
      <c r="P12" s="8"/>
      <c r="Q12" s="54"/>
      <c r="R12" s="54"/>
      <c r="S12" s="55" t="str">
        <f t="shared" si="4"/>
        <v/>
      </c>
      <c r="T12" s="55"/>
      <c r="U12" s="56" t="str">
        <f t="shared" si="5"/>
        <v/>
      </c>
      <c r="V12" s="56"/>
    </row>
    <row r="13" spans="2:22" x14ac:dyDescent="0.15">
      <c r="B13" s="20">
        <v>5</v>
      </c>
      <c r="C13" s="53" t="str">
        <f t="shared" si="1"/>
        <v/>
      </c>
      <c r="D13" s="53"/>
      <c r="E13" s="20"/>
      <c r="F13" s="8"/>
      <c r="G13" s="26"/>
      <c r="H13" s="20" t="s">
        <v>4</v>
      </c>
      <c r="I13" s="54"/>
      <c r="J13" s="54"/>
      <c r="K13" s="20"/>
      <c r="L13" s="53" t="str">
        <f t="shared" si="2"/>
        <v/>
      </c>
      <c r="M13" s="53"/>
      <c r="N13" s="6" t="str">
        <f t="shared" si="3"/>
        <v/>
      </c>
      <c r="O13" s="20"/>
      <c r="P13" s="8"/>
      <c r="Q13" s="54"/>
      <c r="R13" s="54"/>
      <c r="S13" s="55" t="str">
        <f t="shared" si="4"/>
        <v/>
      </c>
      <c r="T13" s="55"/>
      <c r="U13" s="56" t="str">
        <f t="shared" si="5"/>
        <v/>
      </c>
      <c r="V13" s="56"/>
    </row>
    <row r="14" spans="2:22" x14ac:dyDescent="0.15">
      <c r="B14" s="20">
        <v>6</v>
      </c>
      <c r="C14" s="53" t="str">
        <f t="shared" si="1"/>
        <v/>
      </c>
      <c r="D14" s="53"/>
      <c r="E14" s="20"/>
      <c r="F14" s="8"/>
      <c r="G14" s="26"/>
      <c r="H14" s="20" t="s">
        <v>5</v>
      </c>
      <c r="I14" s="54"/>
      <c r="J14" s="54"/>
      <c r="K14" s="20"/>
      <c r="L14" s="53" t="str">
        <f t="shared" si="2"/>
        <v/>
      </c>
      <c r="M14" s="53"/>
      <c r="N14" s="6" t="str">
        <f t="shared" si="3"/>
        <v/>
      </c>
      <c r="O14" s="20"/>
      <c r="P14" s="8"/>
      <c r="Q14" s="54"/>
      <c r="R14" s="54"/>
      <c r="S14" s="55" t="str">
        <f t="shared" si="4"/>
        <v/>
      </c>
      <c r="T14" s="55"/>
      <c r="U14" s="56" t="str">
        <f t="shared" si="5"/>
        <v/>
      </c>
      <c r="V14" s="56"/>
    </row>
    <row r="15" spans="2:22" x14ac:dyDescent="0.15">
      <c r="B15" s="20">
        <v>7</v>
      </c>
      <c r="C15" s="53" t="str">
        <f t="shared" si="1"/>
        <v/>
      </c>
      <c r="D15" s="53"/>
      <c r="E15" s="20"/>
      <c r="F15" s="8"/>
      <c r="G15" s="26"/>
      <c r="H15" s="20" t="s">
        <v>5</v>
      </c>
      <c r="I15" s="54"/>
      <c r="J15" s="54"/>
      <c r="K15" s="20"/>
      <c r="L15" s="53" t="str">
        <f t="shared" si="2"/>
        <v/>
      </c>
      <c r="M15" s="53"/>
      <c r="N15" s="6" t="str">
        <f t="shared" si="3"/>
        <v/>
      </c>
      <c r="O15" s="20"/>
      <c r="P15" s="8"/>
      <c r="Q15" s="54"/>
      <c r="R15" s="54"/>
      <c r="S15" s="55" t="str">
        <f t="shared" si="4"/>
        <v/>
      </c>
      <c r="T15" s="55"/>
      <c r="U15" s="56" t="str">
        <f t="shared" si="5"/>
        <v/>
      </c>
      <c r="V15" s="56"/>
    </row>
    <row r="16" spans="2:22" x14ac:dyDescent="0.15">
      <c r="B16" s="20">
        <v>8</v>
      </c>
      <c r="C16" s="53" t="str">
        <f t="shared" si="1"/>
        <v/>
      </c>
      <c r="D16" s="53"/>
      <c r="E16" s="20"/>
      <c r="F16" s="8"/>
      <c r="G16" s="26"/>
      <c r="H16" s="20" t="s">
        <v>5</v>
      </c>
      <c r="I16" s="54"/>
      <c r="J16" s="54"/>
      <c r="K16" s="20"/>
      <c r="L16" s="53" t="str">
        <f t="shared" si="0"/>
        <v/>
      </c>
      <c r="M16" s="53"/>
      <c r="N16" s="6" t="str">
        <f t="shared" si="3"/>
        <v/>
      </c>
      <c r="O16" s="20"/>
      <c r="P16" s="8"/>
      <c r="Q16" s="54"/>
      <c r="R16" s="54"/>
      <c r="S16" s="55" t="str">
        <f t="shared" si="4"/>
        <v/>
      </c>
      <c r="T16" s="55"/>
      <c r="U16" s="56" t="str">
        <f t="shared" si="5"/>
        <v/>
      </c>
      <c r="V16" s="56"/>
    </row>
    <row r="17" spans="2:22" x14ac:dyDescent="0.15">
      <c r="B17" s="20">
        <v>9</v>
      </c>
      <c r="C17" s="53" t="str">
        <f t="shared" si="1"/>
        <v/>
      </c>
      <c r="D17" s="53"/>
      <c r="E17" s="20"/>
      <c r="F17" s="8"/>
      <c r="G17" s="26"/>
      <c r="H17" s="20" t="s">
        <v>5</v>
      </c>
      <c r="I17" s="54"/>
      <c r="J17" s="54"/>
      <c r="K17" s="20"/>
      <c r="L17" s="53" t="str">
        <f t="shared" si="0"/>
        <v/>
      </c>
      <c r="M17" s="53"/>
      <c r="N17" s="6" t="str">
        <f t="shared" si="3"/>
        <v/>
      </c>
      <c r="O17" s="20"/>
      <c r="P17" s="8"/>
      <c r="Q17" s="54"/>
      <c r="R17" s="54"/>
      <c r="S17" s="55" t="str">
        <f t="shared" si="4"/>
        <v/>
      </c>
      <c r="T17" s="55"/>
      <c r="U17" s="56" t="str">
        <f t="shared" si="5"/>
        <v/>
      </c>
      <c r="V17" s="56"/>
    </row>
    <row r="18" spans="2:22" x14ac:dyDescent="0.15">
      <c r="B18" s="20">
        <v>10</v>
      </c>
      <c r="C18" s="53" t="str">
        <f t="shared" si="1"/>
        <v/>
      </c>
      <c r="D18" s="53"/>
      <c r="E18" s="20"/>
      <c r="F18" s="8"/>
      <c r="G18" s="26"/>
      <c r="H18" s="20" t="s">
        <v>5</v>
      </c>
      <c r="I18" s="54"/>
      <c r="J18" s="54"/>
      <c r="K18" s="20"/>
      <c r="L18" s="53" t="str">
        <f t="shared" si="0"/>
        <v/>
      </c>
      <c r="M18" s="53"/>
      <c r="N18" s="6" t="str">
        <f t="shared" si="3"/>
        <v/>
      </c>
      <c r="O18" s="20"/>
      <c r="P18" s="8"/>
      <c r="Q18" s="54"/>
      <c r="R18" s="54"/>
      <c r="S18" s="55" t="str">
        <f t="shared" si="4"/>
        <v/>
      </c>
      <c r="T18" s="55"/>
      <c r="U18" s="56" t="str">
        <f t="shared" si="5"/>
        <v/>
      </c>
      <c r="V18" s="56"/>
    </row>
    <row r="19" spans="2:22" x14ac:dyDescent="0.15">
      <c r="B19" s="20">
        <v>11</v>
      </c>
      <c r="C19" s="53" t="str">
        <f t="shared" si="1"/>
        <v/>
      </c>
      <c r="D19" s="53"/>
      <c r="E19" s="20"/>
      <c r="F19" s="8"/>
      <c r="G19" s="26"/>
      <c r="H19" s="20" t="s">
        <v>5</v>
      </c>
      <c r="I19" s="54"/>
      <c r="J19" s="54"/>
      <c r="K19" s="20"/>
      <c r="L19" s="53" t="str">
        <f t="shared" si="0"/>
        <v/>
      </c>
      <c r="M19" s="53"/>
      <c r="N19" s="6" t="str">
        <f t="shared" si="3"/>
        <v/>
      </c>
      <c r="O19" s="20"/>
      <c r="P19" s="8"/>
      <c r="Q19" s="54"/>
      <c r="R19" s="54"/>
      <c r="S19" s="55" t="str">
        <f t="shared" si="4"/>
        <v/>
      </c>
      <c r="T19" s="55"/>
      <c r="U19" s="56" t="str">
        <f t="shared" si="5"/>
        <v/>
      </c>
      <c r="V19" s="56"/>
    </row>
    <row r="20" spans="2:22" x14ac:dyDescent="0.15">
      <c r="B20" s="20">
        <v>12</v>
      </c>
      <c r="C20" s="53" t="str">
        <f t="shared" si="1"/>
        <v/>
      </c>
      <c r="D20" s="53"/>
      <c r="E20" s="20"/>
      <c r="F20" s="8"/>
      <c r="G20" s="26"/>
      <c r="H20" s="20" t="s">
        <v>5</v>
      </c>
      <c r="I20" s="54"/>
      <c r="J20" s="54"/>
      <c r="K20" s="20"/>
      <c r="L20" s="53" t="str">
        <f t="shared" si="0"/>
        <v/>
      </c>
      <c r="M20" s="53"/>
      <c r="N20" s="6" t="str">
        <f t="shared" si="3"/>
        <v/>
      </c>
      <c r="O20" s="20"/>
      <c r="P20" s="8"/>
      <c r="Q20" s="54"/>
      <c r="R20" s="54"/>
      <c r="S20" s="55" t="str">
        <f t="shared" si="4"/>
        <v/>
      </c>
      <c r="T20" s="55"/>
      <c r="U20" s="56" t="str">
        <f t="shared" si="5"/>
        <v/>
      </c>
      <c r="V20" s="56"/>
    </row>
    <row r="21" spans="2:22" x14ac:dyDescent="0.15">
      <c r="B21" s="20">
        <v>13</v>
      </c>
      <c r="C21" s="53" t="str">
        <f t="shared" si="1"/>
        <v/>
      </c>
      <c r="D21" s="53"/>
      <c r="E21" s="20"/>
      <c r="F21" s="8"/>
      <c r="G21" s="26"/>
      <c r="H21" s="20" t="s">
        <v>5</v>
      </c>
      <c r="I21" s="54"/>
      <c r="J21" s="54"/>
      <c r="K21" s="20"/>
      <c r="L21" s="53" t="str">
        <f t="shared" si="0"/>
        <v/>
      </c>
      <c r="M21" s="53"/>
      <c r="N21" s="6" t="str">
        <f t="shared" si="3"/>
        <v/>
      </c>
      <c r="O21" s="20"/>
      <c r="P21" s="8"/>
      <c r="Q21" s="54"/>
      <c r="R21" s="54"/>
      <c r="S21" s="55" t="str">
        <f t="shared" si="4"/>
        <v/>
      </c>
      <c r="T21" s="55"/>
      <c r="U21" s="56" t="str">
        <f t="shared" si="5"/>
        <v/>
      </c>
      <c r="V21" s="56"/>
    </row>
    <row r="22" spans="2:22" x14ac:dyDescent="0.15">
      <c r="B22" s="20">
        <v>14</v>
      </c>
      <c r="C22" s="53" t="str">
        <f t="shared" si="1"/>
        <v/>
      </c>
      <c r="D22" s="53"/>
      <c r="E22" s="20"/>
      <c r="F22" s="8"/>
      <c r="G22" s="26"/>
      <c r="H22" s="20" t="s">
        <v>4</v>
      </c>
      <c r="I22" s="54"/>
      <c r="J22" s="54"/>
      <c r="K22" s="20"/>
      <c r="L22" s="53" t="str">
        <f t="shared" si="0"/>
        <v/>
      </c>
      <c r="M22" s="53"/>
      <c r="N22" s="6" t="str">
        <f t="shared" si="3"/>
        <v/>
      </c>
      <c r="O22" s="20"/>
      <c r="P22" s="8"/>
      <c r="Q22" s="54"/>
      <c r="R22" s="54"/>
      <c r="S22" s="55" t="str">
        <f t="shared" si="4"/>
        <v/>
      </c>
      <c r="T22" s="55"/>
      <c r="U22" s="56" t="str">
        <f t="shared" si="5"/>
        <v/>
      </c>
      <c r="V22" s="56"/>
    </row>
    <row r="23" spans="2:22" x14ac:dyDescent="0.15">
      <c r="B23" s="20">
        <v>15</v>
      </c>
      <c r="C23" s="53" t="str">
        <f t="shared" si="1"/>
        <v/>
      </c>
      <c r="D23" s="53"/>
      <c r="E23" s="20"/>
      <c r="F23" s="8"/>
      <c r="G23" s="26"/>
      <c r="H23" s="20" t="s">
        <v>5</v>
      </c>
      <c r="I23" s="54"/>
      <c r="J23" s="54"/>
      <c r="K23" s="20"/>
      <c r="L23" s="53" t="str">
        <f t="shared" si="0"/>
        <v/>
      </c>
      <c r="M23" s="53"/>
      <c r="N23" s="6" t="str">
        <f t="shared" si="3"/>
        <v/>
      </c>
      <c r="O23" s="20"/>
      <c r="P23" s="8"/>
      <c r="Q23" s="54"/>
      <c r="R23" s="54"/>
      <c r="S23" s="55" t="str">
        <f t="shared" si="4"/>
        <v/>
      </c>
      <c r="T23" s="55"/>
      <c r="U23" s="56" t="str">
        <f t="shared" si="5"/>
        <v/>
      </c>
      <c r="V23" s="56"/>
    </row>
    <row r="24" spans="2:22" x14ac:dyDescent="0.15">
      <c r="B24" s="20">
        <v>16</v>
      </c>
      <c r="C24" s="53" t="str">
        <f t="shared" si="1"/>
        <v/>
      </c>
      <c r="D24" s="53"/>
      <c r="E24" s="20"/>
      <c r="F24" s="8"/>
      <c r="G24" s="26"/>
      <c r="H24" s="20" t="s">
        <v>5</v>
      </c>
      <c r="I24" s="54"/>
      <c r="J24" s="54"/>
      <c r="K24" s="20"/>
      <c r="L24" s="53" t="str">
        <f t="shared" si="0"/>
        <v/>
      </c>
      <c r="M24" s="53"/>
      <c r="N24" s="6" t="str">
        <f t="shared" si="3"/>
        <v/>
      </c>
      <c r="O24" s="20"/>
      <c r="P24" s="8"/>
      <c r="Q24" s="54"/>
      <c r="R24" s="54"/>
      <c r="S24" s="55" t="str">
        <f t="shared" si="4"/>
        <v/>
      </c>
      <c r="T24" s="55"/>
      <c r="U24" s="56" t="str">
        <f t="shared" si="5"/>
        <v/>
      </c>
      <c r="V24" s="56"/>
    </row>
    <row r="25" spans="2:22" x14ac:dyDescent="0.15">
      <c r="B25" s="20">
        <v>17</v>
      </c>
      <c r="C25" s="53" t="str">
        <f t="shared" si="1"/>
        <v/>
      </c>
      <c r="D25" s="53"/>
      <c r="E25" s="20"/>
      <c r="F25" s="8"/>
      <c r="G25" s="26"/>
      <c r="H25" s="20" t="s">
        <v>5</v>
      </c>
      <c r="I25" s="54"/>
      <c r="J25" s="54"/>
      <c r="K25" s="20"/>
      <c r="L25" s="53" t="str">
        <f t="shared" si="0"/>
        <v/>
      </c>
      <c r="M25" s="53"/>
      <c r="N25" s="6" t="str">
        <f t="shared" si="3"/>
        <v/>
      </c>
      <c r="O25" s="20"/>
      <c r="P25" s="8"/>
      <c r="Q25" s="54"/>
      <c r="R25" s="54"/>
      <c r="S25" s="55" t="str">
        <f t="shared" si="4"/>
        <v/>
      </c>
      <c r="T25" s="55"/>
      <c r="U25" s="56" t="str">
        <f t="shared" si="5"/>
        <v/>
      </c>
      <c r="V25" s="56"/>
    </row>
    <row r="26" spans="2:22" x14ac:dyDescent="0.15">
      <c r="B26" s="20">
        <v>18</v>
      </c>
      <c r="C26" s="53" t="str">
        <f t="shared" si="1"/>
        <v/>
      </c>
      <c r="D26" s="53"/>
      <c r="E26" s="20"/>
      <c r="F26" s="8"/>
      <c r="G26" s="26"/>
      <c r="H26" s="20" t="s">
        <v>5</v>
      </c>
      <c r="I26" s="54"/>
      <c r="J26" s="54"/>
      <c r="K26" s="20"/>
      <c r="L26" s="53" t="str">
        <f t="shared" si="0"/>
        <v/>
      </c>
      <c r="M26" s="53"/>
      <c r="N26" s="6" t="str">
        <f t="shared" si="3"/>
        <v/>
      </c>
      <c r="O26" s="20"/>
      <c r="P26" s="8"/>
      <c r="Q26" s="54"/>
      <c r="R26" s="54"/>
      <c r="S26" s="55" t="str">
        <f t="shared" si="4"/>
        <v/>
      </c>
      <c r="T26" s="55"/>
      <c r="U26" s="56" t="str">
        <f t="shared" si="5"/>
        <v/>
      </c>
      <c r="V26" s="56"/>
    </row>
    <row r="27" spans="2:22" x14ac:dyDescent="0.15">
      <c r="B27" s="20">
        <v>19</v>
      </c>
      <c r="C27" s="53" t="str">
        <f t="shared" si="1"/>
        <v/>
      </c>
      <c r="D27" s="53"/>
      <c r="E27" s="20"/>
      <c r="F27" s="8"/>
      <c r="G27" s="26"/>
      <c r="H27" s="20" t="s">
        <v>4</v>
      </c>
      <c r="I27" s="54"/>
      <c r="J27" s="54"/>
      <c r="K27" s="20"/>
      <c r="L27" s="53" t="str">
        <f t="shared" si="0"/>
        <v/>
      </c>
      <c r="M27" s="53"/>
      <c r="N27" s="6" t="str">
        <f t="shared" si="3"/>
        <v/>
      </c>
      <c r="O27" s="20"/>
      <c r="P27" s="8"/>
      <c r="Q27" s="54"/>
      <c r="R27" s="54"/>
      <c r="S27" s="55" t="str">
        <f t="shared" si="4"/>
        <v/>
      </c>
      <c r="T27" s="55"/>
      <c r="U27" s="56" t="str">
        <f t="shared" si="5"/>
        <v/>
      </c>
      <c r="V27" s="56"/>
    </row>
    <row r="28" spans="2:22" x14ac:dyDescent="0.15">
      <c r="B28" s="20">
        <v>20</v>
      </c>
      <c r="C28" s="53" t="str">
        <f t="shared" si="1"/>
        <v/>
      </c>
      <c r="D28" s="53"/>
      <c r="E28" s="20"/>
      <c r="F28" s="8"/>
      <c r="G28" s="26"/>
      <c r="H28" s="20" t="s">
        <v>5</v>
      </c>
      <c r="I28" s="54"/>
      <c r="J28" s="54"/>
      <c r="K28" s="20"/>
      <c r="L28" s="53" t="str">
        <f t="shared" si="0"/>
        <v/>
      </c>
      <c r="M28" s="53"/>
      <c r="N28" s="6" t="str">
        <f t="shared" si="3"/>
        <v/>
      </c>
      <c r="O28" s="20"/>
      <c r="P28" s="8"/>
      <c r="Q28" s="54"/>
      <c r="R28" s="54"/>
      <c r="S28" s="55" t="str">
        <f t="shared" si="4"/>
        <v/>
      </c>
      <c r="T28" s="55"/>
      <c r="U28" s="56" t="str">
        <f t="shared" si="5"/>
        <v/>
      </c>
      <c r="V28" s="56"/>
    </row>
    <row r="29" spans="2:22" x14ac:dyDescent="0.15">
      <c r="B29" s="20">
        <v>21</v>
      </c>
      <c r="C29" s="53" t="str">
        <f t="shared" si="1"/>
        <v/>
      </c>
      <c r="D29" s="53"/>
      <c r="E29" s="20"/>
      <c r="F29" s="8"/>
      <c r="G29" s="26"/>
      <c r="H29" s="20" t="s">
        <v>4</v>
      </c>
      <c r="I29" s="54"/>
      <c r="J29" s="54"/>
      <c r="K29" s="20"/>
      <c r="L29" s="53" t="str">
        <f t="shared" si="0"/>
        <v/>
      </c>
      <c r="M29" s="53"/>
      <c r="N29" s="6" t="str">
        <f t="shared" si="3"/>
        <v/>
      </c>
      <c r="O29" s="20"/>
      <c r="P29" s="8"/>
      <c r="Q29" s="54"/>
      <c r="R29" s="54"/>
      <c r="S29" s="55" t="str">
        <f t="shared" si="4"/>
        <v/>
      </c>
      <c r="T29" s="55"/>
      <c r="U29" s="56" t="str">
        <f t="shared" si="5"/>
        <v/>
      </c>
      <c r="V29" s="56"/>
    </row>
    <row r="30" spans="2:22" x14ac:dyDescent="0.15">
      <c r="B30" s="20">
        <v>22</v>
      </c>
      <c r="C30" s="53" t="str">
        <f t="shared" si="1"/>
        <v/>
      </c>
      <c r="D30" s="53"/>
      <c r="E30" s="20"/>
      <c r="F30" s="8"/>
      <c r="G30" s="26"/>
      <c r="H30" s="20" t="s">
        <v>4</v>
      </c>
      <c r="I30" s="54"/>
      <c r="J30" s="54"/>
      <c r="K30" s="20"/>
      <c r="L30" s="53" t="str">
        <f t="shared" si="0"/>
        <v/>
      </c>
      <c r="M30" s="53"/>
      <c r="N30" s="6" t="str">
        <f t="shared" si="3"/>
        <v/>
      </c>
      <c r="O30" s="20"/>
      <c r="P30" s="8"/>
      <c r="Q30" s="54"/>
      <c r="R30" s="54"/>
      <c r="S30" s="55" t="str">
        <f t="shared" si="4"/>
        <v/>
      </c>
      <c r="T30" s="55"/>
      <c r="U30" s="56" t="str">
        <f t="shared" si="5"/>
        <v/>
      </c>
      <c r="V30" s="56"/>
    </row>
    <row r="31" spans="2:22" x14ac:dyDescent="0.15">
      <c r="B31" s="20">
        <v>23</v>
      </c>
      <c r="C31" s="53" t="str">
        <f t="shared" si="1"/>
        <v/>
      </c>
      <c r="D31" s="53"/>
      <c r="E31" s="20"/>
      <c r="F31" s="8"/>
      <c r="G31" s="26"/>
      <c r="H31" s="20" t="s">
        <v>4</v>
      </c>
      <c r="I31" s="54"/>
      <c r="J31" s="54"/>
      <c r="K31" s="20"/>
      <c r="L31" s="53" t="str">
        <f t="shared" si="0"/>
        <v/>
      </c>
      <c r="M31" s="53"/>
      <c r="N31" s="6" t="str">
        <f t="shared" si="3"/>
        <v/>
      </c>
      <c r="O31" s="20"/>
      <c r="P31" s="8"/>
      <c r="Q31" s="54"/>
      <c r="R31" s="54"/>
      <c r="S31" s="55" t="str">
        <f t="shared" si="4"/>
        <v/>
      </c>
      <c r="T31" s="55"/>
      <c r="U31" s="56" t="str">
        <f t="shared" si="5"/>
        <v/>
      </c>
      <c r="V31" s="56"/>
    </row>
    <row r="32" spans="2:22" x14ac:dyDescent="0.15">
      <c r="B32" s="20">
        <v>24</v>
      </c>
      <c r="C32" s="53" t="str">
        <f t="shared" si="1"/>
        <v/>
      </c>
      <c r="D32" s="53"/>
      <c r="E32" s="20"/>
      <c r="F32" s="8"/>
      <c r="G32" s="26"/>
      <c r="H32" s="20" t="s">
        <v>4</v>
      </c>
      <c r="I32" s="54"/>
      <c r="J32" s="54"/>
      <c r="K32" s="20"/>
      <c r="L32" s="53" t="str">
        <f t="shared" si="0"/>
        <v/>
      </c>
      <c r="M32" s="53"/>
      <c r="N32" s="6" t="str">
        <f t="shared" si="3"/>
        <v/>
      </c>
      <c r="O32" s="20"/>
      <c r="P32" s="8"/>
      <c r="Q32" s="54"/>
      <c r="R32" s="54"/>
      <c r="S32" s="55" t="str">
        <f t="shared" si="4"/>
        <v/>
      </c>
      <c r="T32" s="55"/>
      <c r="U32" s="56" t="str">
        <f t="shared" si="5"/>
        <v/>
      </c>
      <c r="V32" s="56"/>
    </row>
    <row r="33" spans="2:22" x14ac:dyDescent="0.15">
      <c r="B33" s="20">
        <v>25</v>
      </c>
      <c r="C33" s="53" t="str">
        <f t="shared" si="1"/>
        <v/>
      </c>
      <c r="D33" s="53"/>
      <c r="E33" s="20"/>
      <c r="F33" s="8"/>
      <c r="G33" s="26"/>
      <c r="H33" s="20" t="s">
        <v>5</v>
      </c>
      <c r="I33" s="54"/>
      <c r="J33" s="54"/>
      <c r="K33" s="20"/>
      <c r="L33" s="53" t="str">
        <f t="shared" si="0"/>
        <v/>
      </c>
      <c r="M33" s="53"/>
      <c r="N33" s="6" t="str">
        <f t="shared" si="3"/>
        <v/>
      </c>
      <c r="O33" s="20"/>
      <c r="P33" s="8"/>
      <c r="Q33" s="54"/>
      <c r="R33" s="54"/>
      <c r="S33" s="55" t="str">
        <f t="shared" si="4"/>
        <v/>
      </c>
      <c r="T33" s="55"/>
      <c r="U33" s="56" t="str">
        <f t="shared" si="5"/>
        <v/>
      </c>
      <c r="V33" s="56"/>
    </row>
    <row r="34" spans="2:22" x14ac:dyDescent="0.15">
      <c r="B34" s="20">
        <v>26</v>
      </c>
      <c r="C34" s="53" t="str">
        <f t="shared" si="1"/>
        <v/>
      </c>
      <c r="D34" s="53"/>
      <c r="E34" s="20"/>
      <c r="F34" s="8"/>
      <c r="G34" s="26"/>
      <c r="H34" s="20" t="s">
        <v>4</v>
      </c>
      <c r="I34" s="54"/>
      <c r="J34" s="54"/>
      <c r="K34" s="20"/>
      <c r="L34" s="53" t="str">
        <f t="shared" si="0"/>
        <v/>
      </c>
      <c r="M34" s="53"/>
      <c r="N34" s="6" t="str">
        <f t="shared" si="3"/>
        <v/>
      </c>
      <c r="O34" s="20"/>
      <c r="P34" s="8"/>
      <c r="Q34" s="54"/>
      <c r="R34" s="54"/>
      <c r="S34" s="55" t="str">
        <f t="shared" si="4"/>
        <v/>
      </c>
      <c r="T34" s="55"/>
      <c r="U34" s="56" t="str">
        <f t="shared" si="5"/>
        <v/>
      </c>
      <c r="V34" s="56"/>
    </row>
    <row r="35" spans="2:22" x14ac:dyDescent="0.15">
      <c r="B35" s="20">
        <v>27</v>
      </c>
      <c r="C35" s="53" t="str">
        <f t="shared" si="1"/>
        <v/>
      </c>
      <c r="D35" s="53"/>
      <c r="E35" s="20"/>
      <c r="F35" s="8"/>
      <c r="G35" s="26"/>
      <c r="H35" s="20" t="s">
        <v>4</v>
      </c>
      <c r="I35" s="54"/>
      <c r="J35" s="54"/>
      <c r="K35" s="20"/>
      <c r="L35" s="53" t="str">
        <f t="shared" si="0"/>
        <v/>
      </c>
      <c r="M35" s="53"/>
      <c r="N35" s="6" t="str">
        <f t="shared" si="3"/>
        <v/>
      </c>
      <c r="O35" s="20"/>
      <c r="P35" s="8"/>
      <c r="Q35" s="54"/>
      <c r="R35" s="54"/>
      <c r="S35" s="55" t="str">
        <f t="shared" si="4"/>
        <v/>
      </c>
      <c r="T35" s="55"/>
      <c r="U35" s="56" t="str">
        <f t="shared" si="5"/>
        <v/>
      </c>
      <c r="V35" s="56"/>
    </row>
    <row r="36" spans="2:22" x14ac:dyDescent="0.15">
      <c r="B36" s="20">
        <v>28</v>
      </c>
      <c r="C36" s="53" t="str">
        <f t="shared" si="1"/>
        <v/>
      </c>
      <c r="D36" s="53"/>
      <c r="E36" s="20"/>
      <c r="F36" s="8"/>
      <c r="G36" s="26"/>
      <c r="H36" s="20" t="s">
        <v>4</v>
      </c>
      <c r="I36" s="54"/>
      <c r="J36" s="54"/>
      <c r="K36" s="20"/>
      <c r="L36" s="53" t="str">
        <f t="shared" si="0"/>
        <v/>
      </c>
      <c r="M36" s="53"/>
      <c r="N36" s="6" t="str">
        <f t="shared" si="3"/>
        <v/>
      </c>
      <c r="O36" s="20"/>
      <c r="P36" s="8"/>
      <c r="Q36" s="54"/>
      <c r="R36" s="54"/>
      <c r="S36" s="55" t="str">
        <f t="shared" si="4"/>
        <v/>
      </c>
      <c r="T36" s="55"/>
      <c r="U36" s="56" t="str">
        <f t="shared" si="5"/>
        <v/>
      </c>
      <c r="V36" s="56"/>
    </row>
    <row r="37" spans="2:22" x14ac:dyDescent="0.15">
      <c r="B37" s="20">
        <v>29</v>
      </c>
      <c r="C37" s="53" t="str">
        <f t="shared" si="1"/>
        <v/>
      </c>
      <c r="D37" s="53"/>
      <c r="E37" s="20"/>
      <c r="F37" s="8"/>
      <c r="G37" s="26"/>
      <c r="H37" s="20" t="s">
        <v>4</v>
      </c>
      <c r="I37" s="54"/>
      <c r="J37" s="54"/>
      <c r="K37" s="20"/>
      <c r="L37" s="53" t="str">
        <f t="shared" si="0"/>
        <v/>
      </c>
      <c r="M37" s="53"/>
      <c r="N37" s="6" t="str">
        <f t="shared" si="3"/>
        <v/>
      </c>
      <c r="O37" s="20"/>
      <c r="P37" s="8"/>
      <c r="Q37" s="54"/>
      <c r="R37" s="54"/>
      <c r="S37" s="55" t="str">
        <f t="shared" si="4"/>
        <v/>
      </c>
      <c r="T37" s="55"/>
      <c r="U37" s="56" t="str">
        <f t="shared" si="5"/>
        <v/>
      </c>
      <c r="V37" s="56"/>
    </row>
    <row r="38" spans="2:22" x14ac:dyDescent="0.15">
      <c r="B38" s="20">
        <v>30</v>
      </c>
      <c r="C38" s="53" t="str">
        <f t="shared" si="1"/>
        <v/>
      </c>
      <c r="D38" s="53"/>
      <c r="E38" s="20"/>
      <c r="F38" s="8"/>
      <c r="G38" s="26"/>
      <c r="H38" s="20" t="s">
        <v>5</v>
      </c>
      <c r="I38" s="54"/>
      <c r="J38" s="54"/>
      <c r="K38" s="20"/>
      <c r="L38" s="53" t="str">
        <f t="shared" si="0"/>
        <v/>
      </c>
      <c r="M38" s="53"/>
      <c r="N38" s="6" t="str">
        <f t="shared" si="3"/>
        <v/>
      </c>
      <c r="O38" s="20"/>
      <c r="P38" s="8"/>
      <c r="Q38" s="54"/>
      <c r="R38" s="54"/>
      <c r="S38" s="55" t="str">
        <f t="shared" si="4"/>
        <v/>
      </c>
      <c r="T38" s="55"/>
      <c r="U38" s="56" t="str">
        <f t="shared" si="5"/>
        <v/>
      </c>
      <c r="V38" s="56"/>
    </row>
    <row r="39" spans="2:22" x14ac:dyDescent="0.15">
      <c r="B39" s="20">
        <v>31</v>
      </c>
      <c r="C39" s="53" t="str">
        <f t="shared" si="1"/>
        <v/>
      </c>
      <c r="D39" s="53"/>
      <c r="E39" s="20"/>
      <c r="F39" s="8"/>
      <c r="G39" s="26"/>
      <c r="H39" s="20" t="s">
        <v>5</v>
      </c>
      <c r="I39" s="54"/>
      <c r="J39" s="54"/>
      <c r="K39" s="20"/>
      <c r="L39" s="53" t="str">
        <f t="shared" si="0"/>
        <v/>
      </c>
      <c r="M39" s="53"/>
      <c r="N39" s="6" t="str">
        <f t="shared" si="3"/>
        <v/>
      </c>
      <c r="O39" s="20"/>
      <c r="P39" s="8"/>
      <c r="Q39" s="54"/>
      <c r="R39" s="54"/>
      <c r="S39" s="55" t="str">
        <f t="shared" si="4"/>
        <v/>
      </c>
      <c r="T39" s="55"/>
      <c r="U39" s="56" t="str">
        <f t="shared" si="5"/>
        <v/>
      </c>
      <c r="V39" s="56"/>
    </row>
    <row r="40" spans="2:22" x14ac:dyDescent="0.15">
      <c r="B40" s="20">
        <v>32</v>
      </c>
      <c r="C40" s="53" t="str">
        <f t="shared" si="1"/>
        <v/>
      </c>
      <c r="D40" s="53"/>
      <c r="E40" s="20"/>
      <c r="F40" s="8"/>
      <c r="G40" s="26"/>
      <c r="H40" s="20" t="s">
        <v>5</v>
      </c>
      <c r="I40" s="54"/>
      <c r="J40" s="54"/>
      <c r="K40" s="20"/>
      <c r="L40" s="53" t="str">
        <f t="shared" si="0"/>
        <v/>
      </c>
      <c r="M40" s="53"/>
      <c r="N40" s="6" t="str">
        <f t="shared" si="3"/>
        <v/>
      </c>
      <c r="O40" s="20"/>
      <c r="P40" s="8"/>
      <c r="Q40" s="54"/>
      <c r="R40" s="54"/>
      <c r="S40" s="55" t="str">
        <f t="shared" si="4"/>
        <v/>
      </c>
      <c r="T40" s="55"/>
      <c r="U40" s="56" t="str">
        <f t="shared" si="5"/>
        <v/>
      </c>
      <c r="V40" s="56"/>
    </row>
    <row r="41" spans="2:22" x14ac:dyDescent="0.15">
      <c r="B41" s="20">
        <v>33</v>
      </c>
      <c r="C41" s="53" t="str">
        <f t="shared" si="1"/>
        <v/>
      </c>
      <c r="D41" s="53"/>
      <c r="E41" s="20"/>
      <c r="F41" s="8"/>
      <c r="G41" s="26"/>
      <c r="H41" s="20" t="s">
        <v>4</v>
      </c>
      <c r="I41" s="54"/>
      <c r="J41" s="54"/>
      <c r="K41" s="20"/>
      <c r="L41" s="53" t="str">
        <f t="shared" si="0"/>
        <v/>
      </c>
      <c r="M41" s="53"/>
      <c r="N41" s="6" t="str">
        <f t="shared" si="3"/>
        <v/>
      </c>
      <c r="O41" s="20"/>
      <c r="P41" s="8"/>
      <c r="Q41" s="54"/>
      <c r="R41" s="54"/>
      <c r="S41" s="55" t="str">
        <f t="shared" si="4"/>
        <v/>
      </c>
      <c r="T41" s="55"/>
      <c r="U41" s="56" t="str">
        <f t="shared" si="5"/>
        <v/>
      </c>
      <c r="V41" s="56"/>
    </row>
    <row r="42" spans="2:22" x14ac:dyDescent="0.15">
      <c r="B42" s="20">
        <v>34</v>
      </c>
      <c r="C42" s="53" t="str">
        <f t="shared" si="1"/>
        <v/>
      </c>
      <c r="D42" s="53"/>
      <c r="E42" s="20"/>
      <c r="F42" s="8"/>
      <c r="G42" s="26"/>
      <c r="H42" s="20" t="s">
        <v>5</v>
      </c>
      <c r="I42" s="54"/>
      <c r="J42" s="54"/>
      <c r="K42" s="20"/>
      <c r="L42" s="53" t="str">
        <f t="shared" si="0"/>
        <v/>
      </c>
      <c r="M42" s="53"/>
      <c r="N42" s="6" t="str">
        <f t="shared" si="3"/>
        <v/>
      </c>
      <c r="O42" s="20"/>
      <c r="P42" s="8"/>
      <c r="Q42" s="54"/>
      <c r="R42" s="54"/>
      <c r="S42" s="55" t="str">
        <f t="shared" si="4"/>
        <v/>
      </c>
      <c r="T42" s="55"/>
      <c r="U42" s="56" t="str">
        <f t="shared" si="5"/>
        <v/>
      </c>
      <c r="V42" s="56"/>
    </row>
    <row r="43" spans="2:22" x14ac:dyDescent="0.15">
      <c r="B43" s="20">
        <v>35</v>
      </c>
      <c r="C43" s="53" t="str">
        <f t="shared" si="1"/>
        <v/>
      </c>
      <c r="D43" s="53"/>
      <c r="E43" s="20"/>
      <c r="F43" s="8"/>
      <c r="G43" s="26"/>
      <c r="H43" s="20" t="s">
        <v>4</v>
      </c>
      <c r="I43" s="54"/>
      <c r="J43" s="54"/>
      <c r="K43" s="20"/>
      <c r="L43" s="53" t="str">
        <f t="shared" si="0"/>
        <v/>
      </c>
      <c r="M43" s="53"/>
      <c r="N43" s="6" t="str">
        <f t="shared" si="3"/>
        <v/>
      </c>
      <c r="O43" s="20"/>
      <c r="P43" s="8"/>
      <c r="Q43" s="54"/>
      <c r="R43" s="54"/>
      <c r="S43" s="55" t="str">
        <f t="shared" si="4"/>
        <v/>
      </c>
      <c r="T43" s="55"/>
      <c r="U43" s="56" t="str">
        <f t="shared" si="5"/>
        <v/>
      </c>
      <c r="V43" s="56"/>
    </row>
    <row r="44" spans="2:22" x14ac:dyDescent="0.15">
      <c r="B44" s="20">
        <v>36</v>
      </c>
      <c r="C44" s="53" t="str">
        <f t="shared" si="1"/>
        <v/>
      </c>
      <c r="D44" s="53"/>
      <c r="E44" s="20"/>
      <c r="F44" s="8"/>
      <c r="G44" s="26"/>
      <c r="H44" s="20" t="s">
        <v>5</v>
      </c>
      <c r="I44" s="54"/>
      <c r="J44" s="54"/>
      <c r="K44" s="20"/>
      <c r="L44" s="53" t="str">
        <f t="shared" si="0"/>
        <v/>
      </c>
      <c r="M44" s="53"/>
      <c r="N44" s="6" t="str">
        <f t="shared" si="3"/>
        <v/>
      </c>
      <c r="O44" s="20"/>
      <c r="P44" s="8"/>
      <c r="Q44" s="54"/>
      <c r="R44" s="54"/>
      <c r="S44" s="55" t="str">
        <f t="shared" si="4"/>
        <v/>
      </c>
      <c r="T44" s="55"/>
      <c r="U44" s="56" t="str">
        <f t="shared" si="5"/>
        <v/>
      </c>
      <c r="V44" s="56"/>
    </row>
    <row r="45" spans="2:22" x14ac:dyDescent="0.15">
      <c r="B45" s="20">
        <v>37</v>
      </c>
      <c r="C45" s="53" t="str">
        <f t="shared" si="1"/>
        <v/>
      </c>
      <c r="D45" s="53"/>
      <c r="E45" s="20"/>
      <c r="F45" s="8"/>
      <c r="G45" s="26"/>
      <c r="H45" s="20" t="s">
        <v>4</v>
      </c>
      <c r="I45" s="54"/>
      <c r="J45" s="54"/>
      <c r="K45" s="20"/>
      <c r="L45" s="53" t="str">
        <f t="shared" si="0"/>
        <v/>
      </c>
      <c r="M45" s="53"/>
      <c r="N45" s="6" t="str">
        <f t="shared" si="3"/>
        <v/>
      </c>
      <c r="O45" s="20"/>
      <c r="P45" s="8"/>
      <c r="Q45" s="54"/>
      <c r="R45" s="54"/>
      <c r="S45" s="55" t="str">
        <f t="shared" si="4"/>
        <v/>
      </c>
      <c r="T45" s="55"/>
      <c r="U45" s="56" t="str">
        <f t="shared" si="5"/>
        <v/>
      </c>
      <c r="V45" s="56"/>
    </row>
    <row r="46" spans="2:22" x14ac:dyDescent="0.15">
      <c r="B46" s="20">
        <v>38</v>
      </c>
      <c r="C46" s="53" t="str">
        <f t="shared" si="1"/>
        <v/>
      </c>
      <c r="D46" s="53"/>
      <c r="E46" s="20"/>
      <c r="F46" s="8"/>
      <c r="G46" s="26"/>
      <c r="H46" s="20" t="s">
        <v>5</v>
      </c>
      <c r="I46" s="54"/>
      <c r="J46" s="54"/>
      <c r="K46" s="20"/>
      <c r="L46" s="53" t="str">
        <f t="shared" si="0"/>
        <v/>
      </c>
      <c r="M46" s="53"/>
      <c r="N46" s="6" t="str">
        <f t="shared" si="3"/>
        <v/>
      </c>
      <c r="O46" s="20"/>
      <c r="P46" s="8"/>
      <c r="Q46" s="54"/>
      <c r="R46" s="54"/>
      <c r="S46" s="55" t="str">
        <f t="shared" si="4"/>
        <v/>
      </c>
      <c r="T46" s="55"/>
      <c r="U46" s="56" t="str">
        <f t="shared" si="5"/>
        <v/>
      </c>
      <c r="V46" s="56"/>
    </row>
    <row r="47" spans="2:22" x14ac:dyDescent="0.15">
      <c r="B47" s="20">
        <v>39</v>
      </c>
      <c r="C47" s="53" t="str">
        <f t="shared" si="1"/>
        <v/>
      </c>
      <c r="D47" s="53"/>
      <c r="E47" s="20"/>
      <c r="F47" s="8"/>
      <c r="G47" s="26"/>
      <c r="H47" s="20" t="s">
        <v>5</v>
      </c>
      <c r="I47" s="54"/>
      <c r="J47" s="54"/>
      <c r="K47" s="20"/>
      <c r="L47" s="53" t="str">
        <f t="shared" si="0"/>
        <v/>
      </c>
      <c r="M47" s="53"/>
      <c r="N47" s="6" t="str">
        <f t="shared" si="3"/>
        <v/>
      </c>
      <c r="O47" s="20"/>
      <c r="P47" s="8"/>
      <c r="Q47" s="54"/>
      <c r="R47" s="54"/>
      <c r="S47" s="55" t="str">
        <f t="shared" si="4"/>
        <v/>
      </c>
      <c r="T47" s="55"/>
      <c r="U47" s="56" t="str">
        <f t="shared" si="5"/>
        <v/>
      </c>
      <c r="V47" s="56"/>
    </row>
    <row r="48" spans="2:22" x14ac:dyDescent="0.15">
      <c r="B48" s="20">
        <v>40</v>
      </c>
      <c r="C48" s="53" t="str">
        <f t="shared" si="1"/>
        <v/>
      </c>
      <c r="D48" s="53"/>
      <c r="E48" s="20"/>
      <c r="F48" s="8"/>
      <c r="G48" s="26"/>
      <c r="H48" s="20" t="s">
        <v>39</v>
      </c>
      <c r="I48" s="54"/>
      <c r="J48" s="54"/>
      <c r="K48" s="20"/>
      <c r="L48" s="53" t="str">
        <f t="shared" si="0"/>
        <v/>
      </c>
      <c r="M48" s="53"/>
      <c r="N48" s="6" t="str">
        <f t="shared" si="3"/>
        <v/>
      </c>
      <c r="O48" s="20"/>
      <c r="P48" s="8"/>
      <c r="Q48" s="54"/>
      <c r="R48" s="54"/>
      <c r="S48" s="55" t="str">
        <f t="shared" si="4"/>
        <v/>
      </c>
      <c r="T48" s="55"/>
      <c r="U48" s="56" t="str">
        <f t="shared" si="5"/>
        <v/>
      </c>
      <c r="V48" s="56"/>
    </row>
    <row r="49" spans="2:22" x14ac:dyDescent="0.15">
      <c r="B49" s="20">
        <v>41</v>
      </c>
      <c r="C49" s="53" t="str">
        <f t="shared" si="1"/>
        <v/>
      </c>
      <c r="D49" s="53"/>
      <c r="E49" s="20"/>
      <c r="F49" s="8"/>
      <c r="G49" s="26"/>
      <c r="H49" s="20" t="s">
        <v>5</v>
      </c>
      <c r="I49" s="54"/>
      <c r="J49" s="54"/>
      <c r="K49" s="20"/>
      <c r="L49" s="53" t="str">
        <f t="shared" si="0"/>
        <v/>
      </c>
      <c r="M49" s="53"/>
      <c r="N49" s="6" t="str">
        <f t="shared" si="3"/>
        <v/>
      </c>
      <c r="O49" s="20"/>
      <c r="P49" s="8"/>
      <c r="Q49" s="54"/>
      <c r="R49" s="54"/>
      <c r="S49" s="55" t="str">
        <f t="shared" si="4"/>
        <v/>
      </c>
      <c r="T49" s="55"/>
      <c r="U49" s="56" t="str">
        <f t="shared" si="5"/>
        <v/>
      </c>
      <c r="V49" s="56"/>
    </row>
    <row r="50" spans="2:22" x14ac:dyDescent="0.15">
      <c r="B50" s="20">
        <v>42</v>
      </c>
      <c r="C50" s="53" t="str">
        <f t="shared" si="1"/>
        <v/>
      </c>
      <c r="D50" s="53"/>
      <c r="E50" s="20"/>
      <c r="F50" s="8"/>
      <c r="G50" s="26"/>
      <c r="H50" s="20" t="s">
        <v>5</v>
      </c>
      <c r="I50" s="54"/>
      <c r="J50" s="54"/>
      <c r="K50" s="20"/>
      <c r="L50" s="53" t="str">
        <f t="shared" si="0"/>
        <v/>
      </c>
      <c r="M50" s="53"/>
      <c r="N50" s="6" t="str">
        <f t="shared" si="3"/>
        <v/>
      </c>
      <c r="O50" s="20"/>
      <c r="P50" s="8"/>
      <c r="Q50" s="54"/>
      <c r="R50" s="54"/>
      <c r="S50" s="55" t="str">
        <f t="shared" si="4"/>
        <v/>
      </c>
      <c r="T50" s="55"/>
      <c r="U50" s="56" t="str">
        <f t="shared" si="5"/>
        <v/>
      </c>
      <c r="V50" s="56"/>
    </row>
    <row r="51" spans="2:22" x14ac:dyDescent="0.15">
      <c r="B51" s="20">
        <v>43</v>
      </c>
      <c r="C51" s="53" t="str">
        <f t="shared" si="1"/>
        <v/>
      </c>
      <c r="D51" s="53"/>
      <c r="E51" s="20"/>
      <c r="F51" s="8"/>
      <c r="G51" s="26"/>
      <c r="H51" s="20" t="s">
        <v>4</v>
      </c>
      <c r="I51" s="54"/>
      <c r="J51" s="54"/>
      <c r="K51" s="20"/>
      <c r="L51" s="53" t="str">
        <f t="shared" si="0"/>
        <v/>
      </c>
      <c r="M51" s="53"/>
      <c r="N51" s="6" t="str">
        <f t="shared" si="3"/>
        <v/>
      </c>
      <c r="O51" s="20"/>
      <c r="P51" s="8"/>
      <c r="Q51" s="54"/>
      <c r="R51" s="54"/>
      <c r="S51" s="55" t="str">
        <f t="shared" si="4"/>
        <v/>
      </c>
      <c r="T51" s="55"/>
      <c r="U51" s="56" t="str">
        <f t="shared" si="5"/>
        <v/>
      </c>
      <c r="V51" s="56"/>
    </row>
    <row r="52" spans="2:22" x14ac:dyDescent="0.15">
      <c r="B52" s="20">
        <v>44</v>
      </c>
      <c r="C52" s="53" t="str">
        <f t="shared" si="1"/>
        <v/>
      </c>
      <c r="D52" s="53"/>
      <c r="E52" s="20"/>
      <c r="F52" s="8"/>
      <c r="G52" s="26"/>
      <c r="H52" s="20" t="s">
        <v>4</v>
      </c>
      <c r="I52" s="54"/>
      <c r="J52" s="54"/>
      <c r="K52" s="20"/>
      <c r="L52" s="53" t="str">
        <f t="shared" si="0"/>
        <v/>
      </c>
      <c r="M52" s="53"/>
      <c r="N52" s="6" t="str">
        <f t="shared" si="3"/>
        <v/>
      </c>
      <c r="O52" s="20"/>
      <c r="P52" s="8"/>
      <c r="Q52" s="54"/>
      <c r="R52" s="54"/>
      <c r="S52" s="55" t="str">
        <f t="shared" si="4"/>
        <v/>
      </c>
      <c r="T52" s="55"/>
      <c r="U52" s="56" t="str">
        <f t="shared" si="5"/>
        <v/>
      </c>
      <c r="V52" s="56"/>
    </row>
    <row r="53" spans="2:22" x14ac:dyDescent="0.15">
      <c r="B53" s="20">
        <v>45</v>
      </c>
      <c r="C53" s="53" t="str">
        <f t="shared" si="1"/>
        <v/>
      </c>
      <c r="D53" s="53"/>
      <c r="E53" s="20"/>
      <c r="F53" s="8"/>
      <c r="G53" s="26"/>
      <c r="H53" s="20" t="s">
        <v>5</v>
      </c>
      <c r="I53" s="54"/>
      <c r="J53" s="54"/>
      <c r="K53" s="20"/>
      <c r="L53" s="53" t="str">
        <f t="shared" si="0"/>
        <v/>
      </c>
      <c r="M53" s="53"/>
      <c r="N53" s="6" t="str">
        <f t="shared" si="3"/>
        <v/>
      </c>
      <c r="O53" s="20"/>
      <c r="P53" s="8"/>
      <c r="Q53" s="54"/>
      <c r="R53" s="54"/>
      <c r="S53" s="55" t="str">
        <f t="shared" si="4"/>
        <v/>
      </c>
      <c r="T53" s="55"/>
      <c r="U53" s="56" t="str">
        <f t="shared" si="5"/>
        <v/>
      </c>
      <c r="V53" s="56"/>
    </row>
    <row r="54" spans="2:22" x14ac:dyDescent="0.15">
      <c r="B54" s="20">
        <v>46</v>
      </c>
      <c r="C54" s="53" t="str">
        <f t="shared" si="1"/>
        <v/>
      </c>
      <c r="D54" s="53"/>
      <c r="E54" s="20"/>
      <c r="F54" s="8"/>
      <c r="G54" s="26"/>
      <c r="H54" s="20" t="s">
        <v>5</v>
      </c>
      <c r="I54" s="54"/>
      <c r="J54" s="54"/>
      <c r="K54" s="20"/>
      <c r="L54" s="53" t="str">
        <f t="shared" si="0"/>
        <v/>
      </c>
      <c r="M54" s="53"/>
      <c r="N54" s="6" t="str">
        <f t="shared" si="3"/>
        <v/>
      </c>
      <c r="O54" s="20"/>
      <c r="P54" s="8"/>
      <c r="Q54" s="54"/>
      <c r="R54" s="54"/>
      <c r="S54" s="55" t="str">
        <f t="shared" si="4"/>
        <v/>
      </c>
      <c r="T54" s="55"/>
      <c r="U54" s="56" t="str">
        <f t="shared" si="5"/>
        <v/>
      </c>
      <c r="V54" s="56"/>
    </row>
    <row r="55" spans="2:22" x14ac:dyDescent="0.15">
      <c r="B55" s="20">
        <v>47</v>
      </c>
      <c r="C55" s="53" t="str">
        <f t="shared" si="1"/>
        <v/>
      </c>
      <c r="D55" s="53"/>
      <c r="E55" s="20"/>
      <c r="F55" s="8"/>
      <c r="G55" s="26"/>
      <c r="H55" s="20" t="s">
        <v>4</v>
      </c>
      <c r="I55" s="54"/>
      <c r="J55" s="54"/>
      <c r="K55" s="20"/>
      <c r="L55" s="53" t="str">
        <f t="shared" si="0"/>
        <v/>
      </c>
      <c r="M55" s="53"/>
      <c r="N55" s="6" t="str">
        <f t="shared" si="3"/>
        <v/>
      </c>
      <c r="O55" s="20"/>
      <c r="P55" s="8"/>
      <c r="Q55" s="54"/>
      <c r="R55" s="54"/>
      <c r="S55" s="55" t="str">
        <f t="shared" si="4"/>
        <v/>
      </c>
      <c r="T55" s="55"/>
      <c r="U55" s="56" t="str">
        <f t="shared" si="5"/>
        <v/>
      </c>
      <c r="V55" s="56"/>
    </row>
    <row r="56" spans="2:22" x14ac:dyDescent="0.15">
      <c r="B56" s="20">
        <v>48</v>
      </c>
      <c r="C56" s="53" t="str">
        <f t="shared" si="1"/>
        <v/>
      </c>
      <c r="D56" s="53"/>
      <c r="E56" s="20"/>
      <c r="F56" s="8"/>
      <c r="G56" s="26"/>
      <c r="H56" s="20" t="s">
        <v>4</v>
      </c>
      <c r="I56" s="54"/>
      <c r="J56" s="54"/>
      <c r="K56" s="20"/>
      <c r="L56" s="53" t="str">
        <f t="shared" si="0"/>
        <v/>
      </c>
      <c r="M56" s="53"/>
      <c r="N56" s="6" t="str">
        <f t="shared" si="3"/>
        <v/>
      </c>
      <c r="O56" s="20"/>
      <c r="P56" s="8"/>
      <c r="Q56" s="54"/>
      <c r="R56" s="54"/>
      <c r="S56" s="55" t="str">
        <f t="shared" si="4"/>
        <v/>
      </c>
      <c r="T56" s="55"/>
      <c r="U56" s="56" t="str">
        <f t="shared" si="5"/>
        <v/>
      </c>
      <c r="V56" s="56"/>
    </row>
    <row r="57" spans="2:22" x14ac:dyDescent="0.15">
      <c r="B57" s="20">
        <v>49</v>
      </c>
      <c r="C57" s="53" t="str">
        <f t="shared" si="1"/>
        <v/>
      </c>
      <c r="D57" s="53"/>
      <c r="E57" s="20"/>
      <c r="F57" s="8"/>
      <c r="G57" s="26"/>
      <c r="H57" s="20" t="s">
        <v>4</v>
      </c>
      <c r="I57" s="54"/>
      <c r="J57" s="54"/>
      <c r="K57" s="20"/>
      <c r="L57" s="53" t="str">
        <f t="shared" si="0"/>
        <v/>
      </c>
      <c r="M57" s="53"/>
      <c r="N57" s="6" t="str">
        <f t="shared" si="3"/>
        <v/>
      </c>
      <c r="O57" s="20"/>
      <c r="P57" s="8"/>
      <c r="Q57" s="54"/>
      <c r="R57" s="54"/>
      <c r="S57" s="55" t="str">
        <f t="shared" si="4"/>
        <v/>
      </c>
      <c r="T57" s="55"/>
      <c r="U57" s="56" t="str">
        <f t="shared" si="5"/>
        <v/>
      </c>
      <c r="V57" s="56"/>
    </row>
    <row r="58" spans="2:22" x14ac:dyDescent="0.15">
      <c r="B58" s="20">
        <v>50</v>
      </c>
      <c r="C58" s="53" t="str">
        <f t="shared" si="1"/>
        <v/>
      </c>
      <c r="D58" s="53"/>
      <c r="E58" s="20"/>
      <c r="F58" s="8"/>
      <c r="G58" s="26"/>
      <c r="H58" s="20" t="s">
        <v>4</v>
      </c>
      <c r="I58" s="54"/>
      <c r="J58" s="54"/>
      <c r="K58" s="20"/>
      <c r="L58" s="53" t="str">
        <f t="shared" si="0"/>
        <v/>
      </c>
      <c r="M58" s="53"/>
      <c r="N58" s="6" t="str">
        <f t="shared" si="3"/>
        <v/>
      </c>
      <c r="O58" s="20"/>
      <c r="P58" s="8"/>
      <c r="Q58" s="54"/>
      <c r="R58" s="54"/>
      <c r="S58" s="55" t="str">
        <f t="shared" si="4"/>
        <v/>
      </c>
      <c r="T58" s="55"/>
      <c r="U58" s="56" t="str">
        <f t="shared" si="5"/>
        <v/>
      </c>
      <c r="V58" s="56"/>
    </row>
    <row r="59" spans="2:22" x14ac:dyDescent="0.15">
      <c r="B59" s="20">
        <v>51</v>
      </c>
      <c r="C59" s="53" t="str">
        <f t="shared" si="1"/>
        <v/>
      </c>
      <c r="D59" s="53"/>
      <c r="E59" s="20"/>
      <c r="F59" s="8"/>
      <c r="G59" s="26"/>
      <c r="H59" s="20" t="s">
        <v>4</v>
      </c>
      <c r="I59" s="54"/>
      <c r="J59" s="54"/>
      <c r="K59" s="20"/>
      <c r="L59" s="53" t="str">
        <f t="shared" si="0"/>
        <v/>
      </c>
      <c r="M59" s="53"/>
      <c r="N59" s="6" t="str">
        <f t="shared" si="3"/>
        <v/>
      </c>
      <c r="O59" s="20"/>
      <c r="P59" s="8"/>
      <c r="Q59" s="54"/>
      <c r="R59" s="54"/>
      <c r="S59" s="55" t="str">
        <f t="shared" si="4"/>
        <v/>
      </c>
      <c r="T59" s="55"/>
      <c r="U59" s="56" t="str">
        <f t="shared" si="5"/>
        <v/>
      </c>
      <c r="V59" s="56"/>
    </row>
    <row r="60" spans="2:22" x14ac:dyDescent="0.15">
      <c r="B60" s="20">
        <v>52</v>
      </c>
      <c r="C60" s="53" t="str">
        <f t="shared" si="1"/>
        <v/>
      </c>
      <c r="D60" s="53"/>
      <c r="E60" s="20"/>
      <c r="F60" s="8"/>
      <c r="G60" s="26"/>
      <c r="H60" s="20" t="s">
        <v>4</v>
      </c>
      <c r="I60" s="54"/>
      <c r="J60" s="54"/>
      <c r="K60" s="20"/>
      <c r="L60" s="53" t="str">
        <f t="shared" si="0"/>
        <v/>
      </c>
      <c r="M60" s="53"/>
      <c r="N60" s="6" t="str">
        <f t="shared" si="3"/>
        <v/>
      </c>
      <c r="O60" s="20"/>
      <c r="P60" s="8"/>
      <c r="Q60" s="54"/>
      <c r="R60" s="54"/>
      <c r="S60" s="55" t="str">
        <f t="shared" si="4"/>
        <v/>
      </c>
      <c r="T60" s="55"/>
      <c r="U60" s="56" t="str">
        <f t="shared" si="5"/>
        <v/>
      </c>
      <c r="V60" s="56"/>
    </row>
    <row r="61" spans="2:22" x14ac:dyDescent="0.15">
      <c r="B61" s="20">
        <v>53</v>
      </c>
      <c r="C61" s="53" t="str">
        <f t="shared" si="1"/>
        <v/>
      </c>
      <c r="D61" s="53"/>
      <c r="E61" s="20"/>
      <c r="F61" s="8"/>
      <c r="G61" s="26"/>
      <c r="H61" s="20" t="s">
        <v>4</v>
      </c>
      <c r="I61" s="54"/>
      <c r="J61" s="54"/>
      <c r="K61" s="20"/>
      <c r="L61" s="53" t="str">
        <f t="shared" si="0"/>
        <v/>
      </c>
      <c r="M61" s="53"/>
      <c r="N61" s="6" t="str">
        <f t="shared" si="3"/>
        <v/>
      </c>
      <c r="O61" s="20"/>
      <c r="P61" s="8"/>
      <c r="Q61" s="54"/>
      <c r="R61" s="54"/>
      <c r="S61" s="55" t="str">
        <f t="shared" si="4"/>
        <v/>
      </c>
      <c r="T61" s="55"/>
      <c r="U61" s="56" t="str">
        <f t="shared" si="5"/>
        <v/>
      </c>
      <c r="V61" s="56"/>
    </row>
    <row r="62" spans="2:22" x14ac:dyDescent="0.15">
      <c r="B62" s="20">
        <v>54</v>
      </c>
      <c r="C62" s="53" t="str">
        <f t="shared" si="1"/>
        <v/>
      </c>
      <c r="D62" s="53"/>
      <c r="E62" s="20"/>
      <c r="F62" s="8"/>
      <c r="G62" s="26"/>
      <c r="H62" s="20" t="s">
        <v>4</v>
      </c>
      <c r="I62" s="54"/>
      <c r="J62" s="54"/>
      <c r="K62" s="20"/>
      <c r="L62" s="53" t="str">
        <f t="shared" si="0"/>
        <v/>
      </c>
      <c r="M62" s="53"/>
      <c r="N62" s="6" t="str">
        <f t="shared" si="3"/>
        <v/>
      </c>
      <c r="O62" s="20"/>
      <c r="P62" s="8"/>
      <c r="Q62" s="54"/>
      <c r="R62" s="54"/>
      <c r="S62" s="55" t="str">
        <f t="shared" si="4"/>
        <v/>
      </c>
      <c r="T62" s="55"/>
      <c r="U62" s="56" t="str">
        <f t="shared" si="5"/>
        <v/>
      </c>
      <c r="V62" s="56"/>
    </row>
    <row r="63" spans="2:22" x14ac:dyDescent="0.15">
      <c r="B63" s="20">
        <v>55</v>
      </c>
      <c r="C63" s="53" t="str">
        <f t="shared" si="1"/>
        <v/>
      </c>
      <c r="D63" s="53"/>
      <c r="E63" s="20"/>
      <c r="F63" s="8"/>
      <c r="G63" s="26"/>
      <c r="H63" s="20" t="s">
        <v>5</v>
      </c>
      <c r="I63" s="54"/>
      <c r="J63" s="54"/>
      <c r="K63" s="20"/>
      <c r="L63" s="53" t="str">
        <f t="shared" si="0"/>
        <v/>
      </c>
      <c r="M63" s="53"/>
      <c r="N63" s="6" t="str">
        <f t="shared" si="3"/>
        <v/>
      </c>
      <c r="O63" s="20"/>
      <c r="P63" s="8"/>
      <c r="Q63" s="54"/>
      <c r="R63" s="54"/>
      <c r="S63" s="55" t="str">
        <f t="shared" si="4"/>
        <v/>
      </c>
      <c r="T63" s="55"/>
      <c r="U63" s="56" t="str">
        <f t="shared" si="5"/>
        <v/>
      </c>
      <c r="V63" s="56"/>
    </row>
    <row r="64" spans="2:22" x14ac:dyDescent="0.15">
      <c r="B64" s="20">
        <v>56</v>
      </c>
      <c r="C64" s="53" t="str">
        <f t="shared" si="1"/>
        <v/>
      </c>
      <c r="D64" s="53"/>
      <c r="E64" s="20"/>
      <c r="F64" s="8"/>
      <c r="G64" s="26"/>
      <c r="H64" s="20" t="s">
        <v>4</v>
      </c>
      <c r="I64" s="54"/>
      <c r="J64" s="54"/>
      <c r="K64" s="20"/>
      <c r="L64" s="53" t="str">
        <f t="shared" si="0"/>
        <v/>
      </c>
      <c r="M64" s="53"/>
      <c r="N64" s="6" t="str">
        <f t="shared" si="3"/>
        <v/>
      </c>
      <c r="O64" s="20"/>
      <c r="P64" s="8"/>
      <c r="Q64" s="54"/>
      <c r="R64" s="54"/>
      <c r="S64" s="55" t="str">
        <f t="shared" si="4"/>
        <v/>
      </c>
      <c r="T64" s="55"/>
      <c r="U64" s="56" t="str">
        <f t="shared" si="5"/>
        <v/>
      </c>
      <c r="V64" s="56"/>
    </row>
    <row r="65" spans="2:22" x14ac:dyDescent="0.15">
      <c r="B65" s="20">
        <v>57</v>
      </c>
      <c r="C65" s="53" t="str">
        <f t="shared" si="1"/>
        <v/>
      </c>
      <c r="D65" s="53"/>
      <c r="E65" s="20"/>
      <c r="F65" s="8"/>
      <c r="G65" s="26"/>
      <c r="H65" s="20" t="s">
        <v>4</v>
      </c>
      <c r="I65" s="54"/>
      <c r="J65" s="54"/>
      <c r="K65" s="20"/>
      <c r="L65" s="53" t="str">
        <f t="shared" si="0"/>
        <v/>
      </c>
      <c r="M65" s="53"/>
      <c r="N65" s="6" t="str">
        <f t="shared" si="3"/>
        <v/>
      </c>
      <c r="O65" s="20"/>
      <c r="P65" s="8"/>
      <c r="Q65" s="54"/>
      <c r="R65" s="54"/>
      <c r="S65" s="55" t="str">
        <f t="shared" si="4"/>
        <v/>
      </c>
      <c r="T65" s="55"/>
      <c r="U65" s="56" t="str">
        <f t="shared" si="5"/>
        <v/>
      </c>
      <c r="V65" s="56"/>
    </row>
    <row r="66" spans="2:22" x14ac:dyDescent="0.15">
      <c r="B66" s="20">
        <v>58</v>
      </c>
      <c r="C66" s="53" t="str">
        <f t="shared" si="1"/>
        <v/>
      </c>
      <c r="D66" s="53"/>
      <c r="E66" s="20"/>
      <c r="F66" s="8"/>
      <c r="G66" s="26"/>
      <c r="H66" s="20" t="s">
        <v>4</v>
      </c>
      <c r="I66" s="54"/>
      <c r="J66" s="54"/>
      <c r="K66" s="20"/>
      <c r="L66" s="53" t="str">
        <f t="shared" si="0"/>
        <v/>
      </c>
      <c r="M66" s="53"/>
      <c r="N66" s="6" t="str">
        <f t="shared" si="3"/>
        <v/>
      </c>
      <c r="O66" s="20"/>
      <c r="P66" s="8"/>
      <c r="Q66" s="54"/>
      <c r="R66" s="54"/>
      <c r="S66" s="55" t="str">
        <f t="shared" si="4"/>
        <v/>
      </c>
      <c r="T66" s="55"/>
      <c r="U66" s="56" t="str">
        <f t="shared" si="5"/>
        <v/>
      </c>
      <c r="V66" s="56"/>
    </row>
    <row r="67" spans="2:22" x14ac:dyDescent="0.15">
      <c r="B67" s="20">
        <v>59</v>
      </c>
      <c r="C67" s="53" t="str">
        <f t="shared" si="1"/>
        <v/>
      </c>
      <c r="D67" s="53"/>
      <c r="E67" s="20"/>
      <c r="F67" s="8"/>
      <c r="G67" s="26"/>
      <c r="H67" s="20" t="s">
        <v>4</v>
      </c>
      <c r="I67" s="54"/>
      <c r="J67" s="54"/>
      <c r="K67" s="20"/>
      <c r="L67" s="53" t="str">
        <f t="shared" si="0"/>
        <v/>
      </c>
      <c r="M67" s="53"/>
      <c r="N67" s="6" t="str">
        <f t="shared" si="3"/>
        <v/>
      </c>
      <c r="O67" s="20"/>
      <c r="P67" s="8"/>
      <c r="Q67" s="54"/>
      <c r="R67" s="54"/>
      <c r="S67" s="55" t="str">
        <f t="shared" si="4"/>
        <v/>
      </c>
      <c r="T67" s="55"/>
      <c r="U67" s="56" t="str">
        <f t="shared" si="5"/>
        <v/>
      </c>
      <c r="V67" s="56"/>
    </row>
    <row r="68" spans="2:22" x14ac:dyDescent="0.15">
      <c r="B68" s="20">
        <v>60</v>
      </c>
      <c r="C68" s="53" t="str">
        <f t="shared" si="1"/>
        <v/>
      </c>
      <c r="D68" s="53"/>
      <c r="E68" s="20"/>
      <c r="F68" s="8"/>
      <c r="G68" s="26"/>
      <c r="H68" s="20" t="s">
        <v>5</v>
      </c>
      <c r="I68" s="54"/>
      <c r="J68" s="54"/>
      <c r="K68" s="20"/>
      <c r="L68" s="53" t="str">
        <f t="shared" si="0"/>
        <v/>
      </c>
      <c r="M68" s="53"/>
      <c r="N68" s="6" t="str">
        <f t="shared" si="3"/>
        <v/>
      </c>
      <c r="O68" s="20"/>
      <c r="P68" s="8"/>
      <c r="Q68" s="54"/>
      <c r="R68" s="54"/>
      <c r="S68" s="55" t="str">
        <f t="shared" si="4"/>
        <v/>
      </c>
      <c r="T68" s="55"/>
      <c r="U68" s="56" t="str">
        <f t="shared" si="5"/>
        <v/>
      </c>
      <c r="V68" s="56"/>
    </row>
    <row r="69" spans="2:22" x14ac:dyDescent="0.15">
      <c r="B69" s="20">
        <v>61</v>
      </c>
      <c r="C69" s="53" t="str">
        <f t="shared" si="1"/>
        <v/>
      </c>
      <c r="D69" s="53"/>
      <c r="E69" s="20"/>
      <c r="F69" s="8"/>
      <c r="G69" s="26"/>
      <c r="H69" s="20" t="s">
        <v>5</v>
      </c>
      <c r="I69" s="54"/>
      <c r="J69" s="54"/>
      <c r="K69" s="20"/>
      <c r="L69" s="53" t="str">
        <f t="shared" si="0"/>
        <v/>
      </c>
      <c r="M69" s="53"/>
      <c r="N69" s="6" t="str">
        <f t="shared" si="3"/>
        <v/>
      </c>
      <c r="O69" s="20"/>
      <c r="P69" s="8"/>
      <c r="Q69" s="54"/>
      <c r="R69" s="54"/>
      <c r="S69" s="55" t="str">
        <f t="shared" si="4"/>
        <v/>
      </c>
      <c r="T69" s="55"/>
      <c r="U69" s="56" t="str">
        <f t="shared" si="5"/>
        <v/>
      </c>
      <c r="V69" s="56"/>
    </row>
    <row r="70" spans="2:22" x14ac:dyDescent="0.15">
      <c r="B70" s="20">
        <v>62</v>
      </c>
      <c r="C70" s="53" t="str">
        <f t="shared" si="1"/>
        <v/>
      </c>
      <c r="D70" s="53"/>
      <c r="E70" s="20"/>
      <c r="F70" s="8"/>
      <c r="G70" s="26"/>
      <c r="H70" s="20" t="s">
        <v>4</v>
      </c>
      <c r="I70" s="54"/>
      <c r="J70" s="54"/>
      <c r="K70" s="20"/>
      <c r="L70" s="53" t="str">
        <f t="shared" si="0"/>
        <v/>
      </c>
      <c r="M70" s="53"/>
      <c r="N70" s="6" t="str">
        <f t="shared" si="3"/>
        <v/>
      </c>
      <c r="O70" s="20"/>
      <c r="P70" s="8"/>
      <c r="Q70" s="54"/>
      <c r="R70" s="54"/>
      <c r="S70" s="55" t="str">
        <f t="shared" si="4"/>
        <v/>
      </c>
      <c r="T70" s="55"/>
      <c r="U70" s="56" t="str">
        <f t="shared" si="5"/>
        <v/>
      </c>
      <c r="V70" s="56"/>
    </row>
    <row r="71" spans="2:22" x14ac:dyDescent="0.15">
      <c r="B71" s="20">
        <v>63</v>
      </c>
      <c r="C71" s="53" t="str">
        <f t="shared" si="1"/>
        <v/>
      </c>
      <c r="D71" s="53"/>
      <c r="E71" s="20"/>
      <c r="F71" s="8"/>
      <c r="G71" s="26"/>
      <c r="H71" s="20" t="s">
        <v>5</v>
      </c>
      <c r="I71" s="54"/>
      <c r="J71" s="54"/>
      <c r="K71" s="20"/>
      <c r="L71" s="53" t="str">
        <f t="shared" si="0"/>
        <v/>
      </c>
      <c r="M71" s="53"/>
      <c r="N71" s="6" t="str">
        <f t="shared" si="3"/>
        <v/>
      </c>
      <c r="O71" s="20"/>
      <c r="P71" s="8"/>
      <c r="Q71" s="54"/>
      <c r="R71" s="54"/>
      <c r="S71" s="55" t="str">
        <f t="shared" si="4"/>
        <v/>
      </c>
      <c r="T71" s="55"/>
      <c r="U71" s="56" t="str">
        <f t="shared" si="5"/>
        <v/>
      </c>
      <c r="V71" s="56"/>
    </row>
    <row r="72" spans="2:22" x14ac:dyDescent="0.15">
      <c r="B72" s="20">
        <v>64</v>
      </c>
      <c r="C72" s="53" t="str">
        <f t="shared" si="1"/>
        <v/>
      </c>
      <c r="D72" s="53"/>
      <c r="E72" s="20"/>
      <c r="F72" s="8"/>
      <c r="G72" s="26"/>
      <c r="H72" s="20" t="s">
        <v>4</v>
      </c>
      <c r="I72" s="54"/>
      <c r="J72" s="54"/>
      <c r="K72" s="20"/>
      <c r="L72" s="53" t="str">
        <f t="shared" si="0"/>
        <v/>
      </c>
      <c r="M72" s="53"/>
      <c r="N72" s="6" t="str">
        <f t="shared" si="3"/>
        <v/>
      </c>
      <c r="O72" s="20"/>
      <c r="P72" s="8"/>
      <c r="Q72" s="54"/>
      <c r="R72" s="54"/>
      <c r="S72" s="55" t="str">
        <f t="shared" si="4"/>
        <v/>
      </c>
      <c r="T72" s="55"/>
      <c r="U72" s="56" t="str">
        <f t="shared" si="5"/>
        <v/>
      </c>
      <c r="V72" s="56"/>
    </row>
    <row r="73" spans="2:22" x14ac:dyDescent="0.15">
      <c r="B73" s="20">
        <v>65</v>
      </c>
      <c r="C73" s="53" t="str">
        <f t="shared" si="1"/>
        <v/>
      </c>
      <c r="D73" s="53"/>
      <c r="E73" s="20"/>
      <c r="F73" s="8"/>
      <c r="G73" s="26"/>
      <c r="H73" s="20" t="s">
        <v>5</v>
      </c>
      <c r="I73" s="54"/>
      <c r="J73" s="54"/>
      <c r="K73" s="20"/>
      <c r="L73" s="53" t="str">
        <f t="shared" ref="L73:L108" si="6">IF(F73="","",C73*0.03)</f>
        <v/>
      </c>
      <c r="M73" s="53"/>
      <c r="N73" s="6" t="str">
        <f t="shared" si="3"/>
        <v/>
      </c>
      <c r="O73" s="20"/>
      <c r="P73" s="8"/>
      <c r="Q73" s="54"/>
      <c r="R73" s="54"/>
      <c r="S73" s="55" t="str">
        <f t="shared" si="4"/>
        <v/>
      </c>
      <c r="T73" s="55"/>
      <c r="U73" s="56" t="str">
        <f t="shared" si="5"/>
        <v/>
      </c>
      <c r="V73" s="56"/>
    </row>
    <row r="74" spans="2:22" x14ac:dyDescent="0.15">
      <c r="B74" s="20">
        <v>66</v>
      </c>
      <c r="C74" s="53" t="str">
        <f t="shared" ref="C74:C108" si="7">IF(S73="","",C73+S73)</f>
        <v/>
      </c>
      <c r="D74" s="53"/>
      <c r="E74" s="20"/>
      <c r="F74" s="8"/>
      <c r="G74" s="26"/>
      <c r="H74" s="20" t="s">
        <v>5</v>
      </c>
      <c r="I74" s="54"/>
      <c r="J74" s="54"/>
      <c r="K74" s="20"/>
      <c r="L74" s="53" t="str">
        <f t="shared" si="6"/>
        <v/>
      </c>
      <c r="M74" s="53"/>
      <c r="N74" s="6" t="str">
        <f t="shared" ref="N74:N108" si="8">IF(K74="","",ROUNDDOWN(L74/(K74/81)/100000,2))</f>
        <v/>
      </c>
      <c r="O74" s="20"/>
      <c r="P74" s="8"/>
      <c r="Q74" s="54"/>
      <c r="R74" s="54"/>
      <c r="S74" s="55" t="str">
        <f t="shared" ref="S74:S108" si="9">IF(P74="","",ROUNDDOWN((IF(H74="売",I74-Q74,Q74-I74))*N74*100000,0))</f>
        <v/>
      </c>
      <c r="T74" s="55"/>
      <c r="U74" s="56" t="str">
        <f t="shared" ref="U74:U108" si="10">IF(P74="","",IF(S74&lt;0,K74*(-1),IF(H74="買",(Q74-I74)*100,(I74-Q74)*100)))</f>
        <v/>
      </c>
      <c r="V74" s="56"/>
    </row>
    <row r="75" spans="2:22" x14ac:dyDescent="0.15">
      <c r="B75" s="20">
        <v>67</v>
      </c>
      <c r="C75" s="53" t="str">
        <f t="shared" si="7"/>
        <v/>
      </c>
      <c r="D75" s="53"/>
      <c r="E75" s="20"/>
      <c r="F75" s="8"/>
      <c r="G75" s="26"/>
      <c r="H75" s="20" t="s">
        <v>4</v>
      </c>
      <c r="I75" s="54"/>
      <c r="J75" s="54"/>
      <c r="K75" s="20"/>
      <c r="L75" s="53" t="str">
        <f t="shared" si="6"/>
        <v/>
      </c>
      <c r="M75" s="53"/>
      <c r="N75" s="6" t="str">
        <f t="shared" si="8"/>
        <v/>
      </c>
      <c r="O75" s="20"/>
      <c r="P75" s="8"/>
      <c r="Q75" s="54"/>
      <c r="R75" s="54"/>
      <c r="S75" s="55" t="str">
        <f t="shared" si="9"/>
        <v/>
      </c>
      <c r="T75" s="55"/>
      <c r="U75" s="56" t="str">
        <f t="shared" si="10"/>
        <v/>
      </c>
      <c r="V75" s="56"/>
    </row>
    <row r="76" spans="2:22" x14ac:dyDescent="0.15">
      <c r="B76" s="20">
        <v>68</v>
      </c>
      <c r="C76" s="53" t="str">
        <f t="shared" si="7"/>
        <v/>
      </c>
      <c r="D76" s="53"/>
      <c r="E76" s="20"/>
      <c r="F76" s="8"/>
      <c r="G76" s="26"/>
      <c r="H76" s="20" t="s">
        <v>4</v>
      </c>
      <c r="I76" s="54"/>
      <c r="J76" s="54"/>
      <c r="K76" s="20"/>
      <c r="L76" s="53" t="str">
        <f t="shared" si="6"/>
        <v/>
      </c>
      <c r="M76" s="53"/>
      <c r="N76" s="6" t="str">
        <f t="shared" si="8"/>
        <v/>
      </c>
      <c r="O76" s="20"/>
      <c r="P76" s="8"/>
      <c r="Q76" s="54"/>
      <c r="R76" s="54"/>
      <c r="S76" s="55" t="str">
        <f t="shared" si="9"/>
        <v/>
      </c>
      <c r="T76" s="55"/>
      <c r="U76" s="56" t="str">
        <f t="shared" si="10"/>
        <v/>
      </c>
      <c r="V76" s="56"/>
    </row>
    <row r="77" spans="2:22" x14ac:dyDescent="0.15">
      <c r="B77" s="20">
        <v>69</v>
      </c>
      <c r="C77" s="53" t="str">
        <f t="shared" si="7"/>
        <v/>
      </c>
      <c r="D77" s="53"/>
      <c r="E77" s="20"/>
      <c r="F77" s="8"/>
      <c r="G77" s="26"/>
      <c r="H77" s="20" t="s">
        <v>4</v>
      </c>
      <c r="I77" s="54"/>
      <c r="J77" s="54"/>
      <c r="K77" s="20"/>
      <c r="L77" s="53" t="str">
        <f t="shared" si="6"/>
        <v/>
      </c>
      <c r="M77" s="53"/>
      <c r="N77" s="6" t="str">
        <f t="shared" si="8"/>
        <v/>
      </c>
      <c r="O77" s="20"/>
      <c r="P77" s="8"/>
      <c r="Q77" s="54"/>
      <c r="R77" s="54"/>
      <c r="S77" s="55" t="str">
        <f t="shared" si="9"/>
        <v/>
      </c>
      <c r="T77" s="55"/>
      <c r="U77" s="56" t="str">
        <f t="shared" si="10"/>
        <v/>
      </c>
      <c r="V77" s="56"/>
    </row>
    <row r="78" spans="2:22" x14ac:dyDescent="0.15">
      <c r="B78" s="20">
        <v>70</v>
      </c>
      <c r="C78" s="53" t="str">
        <f t="shared" si="7"/>
        <v/>
      </c>
      <c r="D78" s="53"/>
      <c r="E78" s="20"/>
      <c r="F78" s="8"/>
      <c r="G78" s="26"/>
      <c r="H78" s="20" t="s">
        <v>5</v>
      </c>
      <c r="I78" s="54"/>
      <c r="J78" s="54"/>
      <c r="K78" s="20"/>
      <c r="L78" s="53" t="str">
        <f t="shared" si="6"/>
        <v/>
      </c>
      <c r="M78" s="53"/>
      <c r="N78" s="6" t="str">
        <f t="shared" si="8"/>
        <v/>
      </c>
      <c r="O78" s="20"/>
      <c r="P78" s="8"/>
      <c r="Q78" s="54"/>
      <c r="R78" s="54"/>
      <c r="S78" s="55" t="str">
        <f t="shared" si="9"/>
        <v/>
      </c>
      <c r="T78" s="55"/>
      <c r="U78" s="56" t="str">
        <f t="shared" si="10"/>
        <v/>
      </c>
      <c r="V78" s="56"/>
    </row>
    <row r="79" spans="2:22" x14ac:dyDescent="0.15">
      <c r="B79" s="20">
        <v>71</v>
      </c>
      <c r="C79" s="53" t="str">
        <f t="shared" si="7"/>
        <v/>
      </c>
      <c r="D79" s="53"/>
      <c r="E79" s="20"/>
      <c r="F79" s="8"/>
      <c r="G79" s="26"/>
      <c r="H79" s="20" t="s">
        <v>4</v>
      </c>
      <c r="I79" s="54"/>
      <c r="J79" s="54"/>
      <c r="K79" s="20"/>
      <c r="L79" s="53" t="str">
        <f t="shared" si="6"/>
        <v/>
      </c>
      <c r="M79" s="53"/>
      <c r="N79" s="6" t="str">
        <f t="shared" si="8"/>
        <v/>
      </c>
      <c r="O79" s="20"/>
      <c r="P79" s="8"/>
      <c r="Q79" s="54"/>
      <c r="R79" s="54"/>
      <c r="S79" s="55" t="str">
        <f t="shared" si="9"/>
        <v/>
      </c>
      <c r="T79" s="55"/>
      <c r="U79" s="56" t="str">
        <f t="shared" si="10"/>
        <v/>
      </c>
      <c r="V79" s="56"/>
    </row>
    <row r="80" spans="2:22" x14ac:dyDescent="0.15">
      <c r="B80" s="20">
        <v>72</v>
      </c>
      <c r="C80" s="53" t="str">
        <f t="shared" si="7"/>
        <v/>
      </c>
      <c r="D80" s="53"/>
      <c r="E80" s="20"/>
      <c r="F80" s="8"/>
      <c r="G80" s="26"/>
      <c r="H80" s="20" t="s">
        <v>5</v>
      </c>
      <c r="I80" s="54"/>
      <c r="J80" s="54"/>
      <c r="K80" s="20"/>
      <c r="L80" s="53" t="str">
        <f t="shared" si="6"/>
        <v/>
      </c>
      <c r="M80" s="53"/>
      <c r="N80" s="6" t="str">
        <f t="shared" si="8"/>
        <v/>
      </c>
      <c r="O80" s="20"/>
      <c r="P80" s="8"/>
      <c r="Q80" s="54"/>
      <c r="R80" s="54"/>
      <c r="S80" s="55" t="str">
        <f t="shared" si="9"/>
        <v/>
      </c>
      <c r="T80" s="55"/>
      <c r="U80" s="56" t="str">
        <f t="shared" si="10"/>
        <v/>
      </c>
      <c r="V80" s="56"/>
    </row>
    <row r="81" spans="2:22" x14ac:dyDescent="0.15">
      <c r="B81" s="20">
        <v>73</v>
      </c>
      <c r="C81" s="53" t="str">
        <f t="shared" si="7"/>
        <v/>
      </c>
      <c r="D81" s="53"/>
      <c r="E81" s="20"/>
      <c r="F81" s="8"/>
      <c r="G81" s="26"/>
      <c r="H81" s="20" t="s">
        <v>4</v>
      </c>
      <c r="I81" s="54"/>
      <c r="J81" s="54"/>
      <c r="K81" s="20"/>
      <c r="L81" s="53" t="str">
        <f t="shared" si="6"/>
        <v/>
      </c>
      <c r="M81" s="53"/>
      <c r="N81" s="6" t="str">
        <f t="shared" si="8"/>
        <v/>
      </c>
      <c r="O81" s="20"/>
      <c r="P81" s="8"/>
      <c r="Q81" s="54"/>
      <c r="R81" s="54"/>
      <c r="S81" s="55" t="str">
        <f t="shared" si="9"/>
        <v/>
      </c>
      <c r="T81" s="55"/>
      <c r="U81" s="56" t="str">
        <f t="shared" si="10"/>
        <v/>
      </c>
      <c r="V81" s="56"/>
    </row>
    <row r="82" spans="2:22" x14ac:dyDescent="0.15">
      <c r="B82" s="20">
        <v>74</v>
      </c>
      <c r="C82" s="53" t="str">
        <f t="shared" si="7"/>
        <v/>
      </c>
      <c r="D82" s="53"/>
      <c r="E82" s="20"/>
      <c r="F82" s="8"/>
      <c r="G82" s="26"/>
      <c r="H82" s="20" t="s">
        <v>4</v>
      </c>
      <c r="I82" s="54"/>
      <c r="J82" s="54"/>
      <c r="K82" s="20"/>
      <c r="L82" s="53" t="str">
        <f t="shared" si="6"/>
        <v/>
      </c>
      <c r="M82" s="53"/>
      <c r="N82" s="6" t="str">
        <f t="shared" si="8"/>
        <v/>
      </c>
      <c r="O82" s="20"/>
      <c r="P82" s="8"/>
      <c r="Q82" s="54"/>
      <c r="R82" s="54"/>
      <c r="S82" s="55" t="str">
        <f t="shared" si="9"/>
        <v/>
      </c>
      <c r="T82" s="55"/>
      <c r="U82" s="56" t="str">
        <f t="shared" si="10"/>
        <v/>
      </c>
      <c r="V82" s="56"/>
    </row>
    <row r="83" spans="2:22" x14ac:dyDescent="0.15">
      <c r="B83" s="20">
        <v>75</v>
      </c>
      <c r="C83" s="53" t="str">
        <f t="shared" si="7"/>
        <v/>
      </c>
      <c r="D83" s="53"/>
      <c r="E83" s="20"/>
      <c r="F83" s="8"/>
      <c r="G83" s="26"/>
      <c r="H83" s="20" t="s">
        <v>4</v>
      </c>
      <c r="I83" s="54"/>
      <c r="J83" s="54"/>
      <c r="K83" s="20"/>
      <c r="L83" s="53" t="str">
        <f t="shared" si="6"/>
        <v/>
      </c>
      <c r="M83" s="53"/>
      <c r="N83" s="6" t="str">
        <f t="shared" si="8"/>
        <v/>
      </c>
      <c r="O83" s="20"/>
      <c r="P83" s="8"/>
      <c r="Q83" s="54"/>
      <c r="R83" s="54"/>
      <c r="S83" s="55" t="str">
        <f t="shared" si="9"/>
        <v/>
      </c>
      <c r="T83" s="55"/>
      <c r="U83" s="56" t="str">
        <f t="shared" si="10"/>
        <v/>
      </c>
      <c r="V83" s="56"/>
    </row>
    <row r="84" spans="2:22" x14ac:dyDescent="0.15">
      <c r="B84" s="20">
        <v>76</v>
      </c>
      <c r="C84" s="53" t="str">
        <f t="shared" si="7"/>
        <v/>
      </c>
      <c r="D84" s="53"/>
      <c r="E84" s="20"/>
      <c r="F84" s="8"/>
      <c r="G84" s="26"/>
      <c r="H84" s="20" t="s">
        <v>4</v>
      </c>
      <c r="I84" s="54"/>
      <c r="J84" s="54"/>
      <c r="K84" s="20"/>
      <c r="L84" s="53" t="str">
        <f t="shared" si="6"/>
        <v/>
      </c>
      <c r="M84" s="53"/>
      <c r="N84" s="6" t="str">
        <f t="shared" si="8"/>
        <v/>
      </c>
      <c r="O84" s="20"/>
      <c r="P84" s="8"/>
      <c r="Q84" s="54"/>
      <c r="R84" s="54"/>
      <c r="S84" s="55" t="str">
        <f t="shared" si="9"/>
        <v/>
      </c>
      <c r="T84" s="55"/>
      <c r="U84" s="56" t="str">
        <f t="shared" si="10"/>
        <v/>
      </c>
      <c r="V84" s="56"/>
    </row>
    <row r="85" spans="2:22" x14ac:dyDescent="0.15">
      <c r="B85" s="20">
        <v>77</v>
      </c>
      <c r="C85" s="53" t="str">
        <f t="shared" si="7"/>
        <v/>
      </c>
      <c r="D85" s="53"/>
      <c r="E85" s="20"/>
      <c r="F85" s="8"/>
      <c r="G85" s="26"/>
      <c r="H85" s="20" t="s">
        <v>5</v>
      </c>
      <c r="I85" s="54"/>
      <c r="J85" s="54"/>
      <c r="K85" s="20"/>
      <c r="L85" s="53" t="str">
        <f t="shared" si="6"/>
        <v/>
      </c>
      <c r="M85" s="53"/>
      <c r="N85" s="6" t="str">
        <f t="shared" si="8"/>
        <v/>
      </c>
      <c r="O85" s="20"/>
      <c r="P85" s="8"/>
      <c r="Q85" s="54"/>
      <c r="R85" s="54"/>
      <c r="S85" s="55" t="str">
        <f t="shared" si="9"/>
        <v/>
      </c>
      <c r="T85" s="55"/>
      <c r="U85" s="56" t="str">
        <f t="shared" si="10"/>
        <v/>
      </c>
      <c r="V85" s="56"/>
    </row>
    <row r="86" spans="2:22" x14ac:dyDescent="0.15">
      <c r="B86" s="20">
        <v>78</v>
      </c>
      <c r="C86" s="53" t="str">
        <f t="shared" si="7"/>
        <v/>
      </c>
      <c r="D86" s="53"/>
      <c r="E86" s="20"/>
      <c r="F86" s="8"/>
      <c r="G86" s="26"/>
      <c r="H86" s="20" t="s">
        <v>4</v>
      </c>
      <c r="I86" s="54"/>
      <c r="J86" s="54"/>
      <c r="K86" s="20"/>
      <c r="L86" s="53" t="str">
        <f t="shared" si="6"/>
        <v/>
      </c>
      <c r="M86" s="53"/>
      <c r="N86" s="6" t="str">
        <f t="shared" si="8"/>
        <v/>
      </c>
      <c r="O86" s="20"/>
      <c r="P86" s="8"/>
      <c r="Q86" s="54"/>
      <c r="R86" s="54"/>
      <c r="S86" s="55" t="str">
        <f t="shared" si="9"/>
        <v/>
      </c>
      <c r="T86" s="55"/>
      <c r="U86" s="56" t="str">
        <f t="shared" si="10"/>
        <v/>
      </c>
      <c r="V86" s="56"/>
    </row>
    <row r="87" spans="2:22" x14ac:dyDescent="0.15">
      <c r="B87" s="20">
        <v>79</v>
      </c>
      <c r="C87" s="53" t="str">
        <f t="shared" si="7"/>
        <v/>
      </c>
      <c r="D87" s="53"/>
      <c r="E87" s="20"/>
      <c r="F87" s="8"/>
      <c r="G87" s="26"/>
      <c r="H87" s="20" t="s">
        <v>5</v>
      </c>
      <c r="I87" s="54"/>
      <c r="J87" s="54"/>
      <c r="K87" s="20"/>
      <c r="L87" s="53" t="str">
        <f t="shared" si="6"/>
        <v/>
      </c>
      <c r="M87" s="53"/>
      <c r="N87" s="6" t="str">
        <f t="shared" si="8"/>
        <v/>
      </c>
      <c r="O87" s="20"/>
      <c r="P87" s="8"/>
      <c r="Q87" s="54"/>
      <c r="R87" s="54"/>
      <c r="S87" s="55" t="str">
        <f t="shared" si="9"/>
        <v/>
      </c>
      <c r="T87" s="55"/>
      <c r="U87" s="56" t="str">
        <f t="shared" si="10"/>
        <v/>
      </c>
      <c r="V87" s="56"/>
    </row>
    <row r="88" spans="2:22" x14ac:dyDescent="0.15">
      <c r="B88" s="20">
        <v>80</v>
      </c>
      <c r="C88" s="53" t="str">
        <f t="shared" si="7"/>
        <v/>
      </c>
      <c r="D88" s="53"/>
      <c r="E88" s="20"/>
      <c r="F88" s="8"/>
      <c r="G88" s="26"/>
      <c r="H88" s="20" t="s">
        <v>5</v>
      </c>
      <c r="I88" s="54"/>
      <c r="J88" s="54"/>
      <c r="K88" s="20"/>
      <c r="L88" s="53" t="str">
        <f t="shared" si="6"/>
        <v/>
      </c>
      <c r="M88" s="53"/>
      <c r="N88" s="6" t="str">
        <f t="shared" si="8"/>
        <v/>
      </c>
      <c r="O88" s="20"/>
      <c r="P88" s="8"/>
      <c r="Q88" s="54"/>
      <c r="R88" s="54"/>
      <c r="S88" s="55" t="str">
        <f t="shared" si="9"/>
        <v/>
      </c>
      <c r="T88" s="55"/>
      <c r="U88" s="56" t="str">
        <f t="shared" si="10"/>
        <v/>
      </c>
      <c r="V88" s="56"/>
    </row>
    <row r="89" spans="2:22" x14ac:dyDescent="0.15">
      <c r="B89" s="20">
        <v>81</v>
      </c>
      <c r="C89" s="53" t="str">
        <f t="shared" si="7"/>
        <v/>
      </c>
      <c r="D89" s="53"/>
      <c r="E89" s="20"/>
      <c r="F89" s="8"/>
      <c r="G89" s="26"/>
      <c r="H89" s="20" t="s">
        <v>5</v>
      </c>
      <c r="I89" s="54"/>
      <c r="J89" s="54"/>
      <c r="K89" s="20"/>
      <c r="L89" s="53" t="str">
        <f t="shared" si="6"/>
        <v/>
      </c>
      <c r="M89" s="53"/>
      <c r="N89" s="6" t="str">
        <f t="shared" si="8"/>
        <v/>
      </c>
      <c r="O89" s="20"/>
      <c r="P89" s="8"/>
      <c r="Q89" s="54"/>
      <c r="R89" s="54"/>
      <c r="S89" s="55" t="str">
        <f t="shared" si="9"/>
        <v/>
      </c>
      <c r="T89" s="55"/>
      <c r="U89" s="56" t="str">
        <f t="shared" si="10"/>
        <v/>
      </c>
      <c r="V89" s="56"/>
    </row>
    <row r="90" spans="2:22" x14ac:dyDescent="0.15">
      <c r="B90" s="20">
        <v>82</v>
      </c>
      <c r="C90" s="53" t="str">
        <f t="shared" si="7"/>
        <v/>
      </c>
      <c r="D90" s="53"/>
      <c r="E90" s="20"/>
      <c r="F90" s="8"/>
      <c r="G90" s="26"/>
      <c r="H90" s="20" t="s">
        <v>5</v>
      </c>
      <c r="I90" s="54"/>
      <c r="J90" s="54"/>
      <c r="K90" s="20"/>
      <c r="L90" s="53" t="str">
        <f t="shared" si="6"/>
        <v/>
      </c>
      <c r="M90" s="53"/>
      <c r="N90" s="6" t="str">
        <f t="shared" si="8"/>
        <v/>
      </c>
      <c r="O90" s="20"/>
      <c r="P90" s="8"/>
      <c r="Q90" s="54"/>
      <c r="R90" s="54"/>
      <c r="S90" s="55" t="str">
        <f t="shared" si="9"/>
        <v/>
      </c>
      <c r="T90" s="55"/>
      <c r="U90" s="56" t="str">
        <f t="shared" si="10"/>
        <v/>
      </c>
      <c r="V90" s="56"/>
    </row>
    <row r="91" spans="2:22" x14ac:dyDescent="0.15">
      <c r="B91" s="20">
        <v>83</v>
      </c>
      <c r="C91" s="53" t="str">
        <f t="shared" si="7"/>
        <v/>
      </c>
      <c r="D91" s="53"/>
      <c r="E91" s="20"/>
      <c r="F91" s="8"/>
      <c r="G91" s="26"/>
      <c r="H91" s="20" t="s">
        <v>5</v>
      </c>
      <c r="I91" s="54"/>
      <c r="J91" s="54"/>
      <c r="K91" s="20"/>
      <c r="L91" s="53" t="str">
        <f t="shared" si="6"/>
        <v/>
      </c>
      <c r="M91" s="53"/>
      <c r="N91" s="6" t="str">
        <f t="shared" si="8"/>
        <v/>
      </c>
      <c r="O91" s="20"/>
      <c r="P91" s="8"/>
      <c r="Q91" s="54"/>
      <c r="R91" s="54"/>
      <c r="S91" s="55" t="str">
        <f t="shared" si="9"/>
        <v/>
      </c>
      <c r="T91" s="55"/>
      <c r="U91" s="56" t="str">
        <f t="shared" si="10"/>
        <v/>
      </c>
      <c r="V91" s="56"/>
    </row>
    <row r="92" spans="2:22" x14ac:dyDescent="0.15">
      <c r="B92" s="20">
        <v>84</v>
      </c>
      <c r="C92" s="53" t="str">
        <f t="shared" si="7"/>
        <v/>
      </c>
      <c r="D92" s="53"/>
      <c r="E92" s="20"/>
      <c r="F92" s="8"/>
      <c r="G92" s="26"/>
      <c r="H92" s="20" t="s">
        <v>4</v>
      </c>
      <c r="I92" s="54"/>
      <c r="J92" s="54"/>
      <c r="K92" s="20"/>
      <c r="L92" s="53" t="str">
        <f t="shared" si="6"/>
        <v/>
      </c>
      <c r="M92" s="53"/>
      <c r="N92" s="6" t="str">
        <f t="shared" si="8"/>
        <v/>
      </c>
      <c r="O92" s="20"/>
      <c r="P92" s="8"/>
      <c r="Q92" s="54"/>
      <c r="R92" s="54"/>
      <c r="S92" s="55" t="str">
        <f t="shared" si="9"/>
        <v/>
      </c>
      <c r="T92" s="55"/>
      <c r="U92" s="56" t="str">
        <f t="shared" si="10"/>
        <v/>
      </c>
      <c r="V92" s="56"/>
    </row>
    <row r="93" spans="2:22" x14ac:dyDescent="0.15">
      <c r="B93" s="20">
        <v>85</v>
      </c>
      <c r="C93" s="53" t="str">
        <f t="shared" si="7"/>
        <v/>
      </c>
      <c r="D93" s="53"/>
      <c r="E93" s="20"/>
      <c r="F93" s="8"/>
      <c r="G93" s="26"/>
      <c r="H93" s="20" t="s">
        <v>5</v>
      </c>
      <c r="I93" s="54"/>
      <c r="J93" s="54"/>
      <c r="K93" s="20"/>
      <c r="L93" s="53" t="str">
        <f t="shared" si="6"/>
        <v/>
      </c>
      <c r="M93" s="53"/>
      <c r="N93" s="6" t="str">
        <f t="shared" si="8"/>
        <v/>
      </c>
      <c r="O93" s="20"/>
      <c r="P93" s="8"/>
      <c r="Q93" s="54"/>
      <c r="R93" s="54"/>
      <c r="S93" s="55" t="str">
        <f t="shared" si="9"/>
        <v/>
      </c>
      <c r="T93" s="55"/>
      <c r="U93" s="56" t="str">
        <f t="shared" si="10"/>
        <v/>
      </c>
      <c r="V93" s="56"/>
    </row>
    <row r="94" spans="2:22" x14ac:dyDescent="0.15">
      <c r="B94" s="20">
        <v>86</v>
      </c>
      <c r="C94" s="53" t="str">
        <f t="shared" si="7"/>
        <v/>
      </c>
      <c r="D94" s="53"/>
      <c r="E94" s="20"/>
      <c r="F94" s="8"/>
      <c r="G94" s="26"/>
      <c r="H94" s="20" t="s">
        <v>4</v>
      </c>
      <c r="I94" s="54"/>
      <c r="J94" s="54"/>
      <c r="K94" s="20"/>
      <c r="L94" s="53" t="str">
        <f t="shared" si="6"/>
        <v/>
      </c>
      <c r="M94" s="53"/>
      <c r="N94" s="6" t="str">
        <f t="shared" si="8"/>
        <v/>
      </c>
      <c r="O94" s="20"/>
      <c r="P94" s="8"/>
      <c r="Q94" s="54"/>
      <c r="R94" s="54"/>
      <c r="S94" s="55" t="str">
        <f t="shared" si="9"/>
        <v/>
      </c>
      <c r="T94" s="55"/>
      <c r="U94" s="56" t="str">
        <f t="shared" si="10"/>
        <v/>
      </c>
      <c r="V94" s="56"/>
    </row>
    <row r="95" spans="2:22" x14ac:dyDescent="0.15">
      <c r="B95" s="20">
        <v>87</v>
      </c>
      <c r="C95" s="53" t="str">
        <f t="shared" si="7"/>
        <v/>
      </c>
      <c r="D95" s="53"/>
      <c r="E95" s="20"/>
      <c r="F95" s="8"/>
      <c r="G95" s="26"/>
      <c r="H95" s="20" t="s">
        <v>5</v>
      </c>
      <c r="I95" s="54"/>
      <c r="J95" s="54"/>
      <c r="K95" s="20"/>
      <c r="L95" s="53" t="str">
        <f t="shared" si="6"/>
        <v/>
      </c>
      <c r="M95" s="53"/>
      <c r="N95" s="6" t="str">
        <f t="shared" si="8"/>
        <v/>
      </c>
      <c r="O95" s="20"/>
      <c r="P95" s="8"/>
      <c r="Q95" s="54"/>
      <c r="R95" s="54"/>
      <c r="S95" s="55" t="str">
        <f t="shared" si="9"/>
        <v/>
      </c>
      <c r="T95" s="55"/>
      <c r="U95" s="56" t="str">
        <f t="shared" si="10"/>
        <v/>
      </c>
      <c r="V95" s="56"/>
    </row>
    <row r="96" spans="2:22" x14ac:dyDescent="0.15">
      <c r="B96" s="20">
        <v>88</v>
      </c>
      <c r="C96" s="53" t="str">
        <f t="shared" si="7"/>
        <v/>
      </c>
      <c r="D96" s="53"/>
      <c r="E96" s="20"/>
      <c r="F96" s="8"/>
      <c r="G96" s="26"/>
      <c r="H96" s="20" t="s">
        <v>4</v>
      </c>
      <c r="I96" s="54"/>
      <c r="J96" s="54"/>
      <c r="K96" s="20"/>
      <c r="L96" s="53" t="str">
        <f t="shared" si="6"/>
        <v/>
      </c>
      <c r="M96" s="53"/>
      <c r="N96" s="6" t="str">
        <f t="shared" si="8"/>
        <v/>
      </c>
      <c r="O96" s="20"/>
      <c r="P96" s="8"/>
      <c r="Q96" s="54"/>
      <c r="R96" s="54"/>
      <c r="S96" s="55" t="str">
        <f t="shared" si="9"/>
        <v/>
      </c>
      <c r="T96" s="55"/>
      <c r="U96" s="56" t="str">
        <f t="shared" si="10"/>
        <v/>
      </c>
      <c r="V96" s="56"/>
    </row>
    <row r="97" spans="2:22" x14ac:dyDescent="0.15">
      <c r="B97" s="20">
        <v>89</v>
      </c>
      <c r="C97" s="53" t="str">
        <f t="shared" si="7"/>
        <v/>
      </c>
      <c r="D97" s="53"/>
      <c r="E97" s="20"/>
      <c r="F97" s="8"/>
      <c r="G97" s="26"/>
      <c r="H97" s="20" t="s">
        <v>5</v>
      </c>
      <c r="I97" s="54"/>
      <c r="J97" s="54"/>
      <c r="K97" s="20"/>
      <c r="L97" s="53" t="str">
        <f t="shared" si="6"/>
        <v/>
      </c>
      <c r="M97" s="53"/>
      <c r="N97" s="6" t="str">
        <f t="shared" si="8"/>
        <v/>
      </c>
      <c r="O97" s="20"/>
      <c r="P97" s="8"/>
      <c r="Q97" s="54"/>
      <c r="R97" s="54"/>
      <c r="S97" s="55" t="str">
        <f t="shared" si="9"/>
        <v/>
      </c>
      <c r="T97" s="55"/>
      <c r="U97" s="56" t="str">
        <f t="shared" si="10"/>
        <v/>
      </c>
      <c r="V97" s="56"/>
    </row>
    <row r="98" spans="2:22" x14ac:dyDescent="0.15">
      <c r="B98" s="20">
        <v>90</v>
      </c>
      <c r="C98" s="53" t="str">
        <f t="shared" si="7"/>
        <v/>
      </c>
      <c r="D98" s="53"/>
      <c r="E98" s="20"/>
      <c r="F98" s="8"/>
      <c r="G98" s="26"/>
      <c r="H98" s="20" t="s">
        <v>4</v>
      </c>
      <c r="I98" s="54"/>
      <c r="J98" s="54"/>
      <c r="K98" s="20"/>
      <c r="L98" s="53" t="str">
        <f t="shared" si="6"/>
        <v/>
      </c>
      <c r="M98" s="53"/>
      <c r="N98" s="6" t="str">
        <f t="shared" si="8"/>
        <v/>
      </c>
      <c r="O98" s="20"/>
      <c r="P98" s="8"/>
      <c r="Q98" s="54"/>
      <c r="R98" s="54"/>
      <c r="S98" s="55" t="str">
        <f t="shared" si="9"/>
        <v/>
      </c>
      <c r="T98" s="55"/>
      <c r="U98" s="56" t="str">
        <f t="shared" si="10"/>
        <v/>
      </c>
      <c r="V98" s="56"/>
    </row>
    <row r="99" spans="2:22" x14ac:dyDescent="0.15">
      <c r="B99" s="20">
        <v>91</v>
      </c>
      <c r="C99" s="53" t="str">
        <f t="shared" si="7"/>
        <v/>
      </c>
      <c r="D99" s="53"/>
      <c r="E99" s="20"/>
      <c r="F99" s="8"/>
      <c r="G99" s="26"/>
      <c r="H99" s="20" t="s">
        <v>5</v>
      </c>
      <c r="I99" s="54"/>
      <c r="J99" s="54"/>
      <c r="K99" s="20"/>
      <c r="L99" s="53" t="str">
        <f t="shared" si="6"/>
        <v/>
      </c>
      <c r="M99" s="53"/>
      <c r="N99" s="6" t="str">
        <f t="shared" si="8"/>
        <v/>
      </c>
      <c r="O99" s="20"/>
      <c r="P99" s="8"/>
      <c r="Q99" s="54"/>
      <c r="R99" s="54"/>
      <c r="S99" s="55" t="str">
        <f t="shared" si="9"/>
        <v/>
      </c>
      <c r="T99" s="55"/>
      <c r="U99" s="56" t="str">
        <f t="shared" si="10"/>
        <v/>
      </c>
      <c r="V99" s="56"/>
    </row>
    <row r="100" spans="2:22" x14ac:dyDescent="0.15">
      <c r="B100" s="20">
        <v>92</v>
      </c>
      <c r="C100" s="53" t="str">
        <f t="shared" si="7"/>
        <v/>
      </c>
      <c r="D100" s="53"/>
      <c r="E100" s="20"/>
      <c r="F100" s="8"/>
      <c r="G100" s="26"/>
      <c r="H100" s="20" t="s">
        <v>5</v>
      </c>
      <c r="I100" s="54"/>
      <c r="J100" s="54"/>
      <c r="K100" s="20"/>
      <c r="L100" s="53" t="str">
        <f t="shared" si="6"/>
        <v/>
      </c>
      <c r="M100" s="53"/>
      <c r="N100" s="6" t="str">
        <f t="shared" si="8"/>
        <v/>
      </c>
      <c r="O100" s="20"/>
      <c r="P100" s="8"/>
      <c r="Q100" s="54"/>
      <c r="R100" s="54"/>
      <c r="S100" s="55" t="str">
        <f t="shared" si="9"/>
        <v/>
      </c>
      <c r="T100" s="55"/>
      <c r="U100" s="56" t="str">
        <f t="shared" si="10"/>
        <v/>
      </c>
      <c r="V100" s="56"/>
    </row>
    <row r="101" spans="2:22" x14ac:dyDescent="0.15">
      <c r="B101" s="20">
        <v>93</v>
      </c>
      <c r="C101" s="53" t="str">
        <f t="shared" si="7"/>
        <v/>
      </c>
      <c r="D101" s="53"/>
      <c r="E101" s="20"/>
      <c r="F101" s="8"/>
      <c r="G101" s="26"/>
      <c r="H101" s="20" t="s">
        <v>4</v>
      </c>
      <c r="I101" s="54"/>
      <c r="J101" s="54"/>
      <c r="K101" s="20"/>
      <c r="L101" s="53" t="str">
        <f t="shared" si="6"/>
        <v/>
      </c>
      <c r="M101" s="53"/>
      <c r="N101" s="6" t="str">
        <f t="shared" si="8"/>
        <v/>
      </c>
      <c r="O101" s="20"/>
      <c r="P101" s="8"/>
      <c r="Q101" s="54"/>
      <c r="R101" s="54"/>
      <c r="S101" s="55" t="str">
        <f t="shared" si="9"/>
        <v/>
      </c>
      <c r="T101" s="55"/>
      <c r="U101" s="56" t="str">
        <f t="shared" si="10"/>
        <v/>
      </c>
      <c r="V101" s="56"/>
    </row>
    <row r="102" spans="2:22" x14ac:dyDescent="0.15">
      <c r="B102" s="20">
        <v>94</v>
      </c>
      <c r="C102" s="53" t="str">
        <f t="shared" si="7"/>
        <v/>
      </c>
      <c r="D102" s="53"/>
      <c r="E102" s="20"/>
      <c r="F102" s="8"/>
      <c r="G102" s="26"/>
      <c r="H102" s="20" t="s">
        <v>4</v>
      </c>
      <c r="I102" s="54"/>
      <c r="J102" s="54"/>
      <c r="K102" s="20"/>
      <c r="L102" s="53" t="str">
        <f t="shared" si="6"/>
        <v/>
      </c>
      <c r="M102" s="53"/>
      <c r="N102" s="6" t="str">
        <f t="shared" si="8"/>
        <v/>
      </c>
      <c r="O102" s="20"/>
      <c r="P102" s="8"/>
      <c r="Q102" s="54"/>
      <c r="R102" s="54"/>
      <c r="S102" s="55" t="str">
        <f t="shared" si="9"/>
        <v/>
      </c>
      <c r="T102" s="55"/>
      <c r="U102" s="56" t="str">
        <f t="shared" si="10"/>
        <v/>
      </c>
      <c r="V102" s="56"/>
    </row>
    <row r="103" spans="2:22" x14ac:dyDescent="0.15">
      <c r="B103" s="20">
        <v>95</v>
      </c>
      <c r="C103" s="53" t="str">
        <f t="shared" si="7"/>
        <v/>
      </c>
      <c r="D103" s="53"/>
      <c r="E103" s="20"/>
      <c r="F103" s="8"/>
      <c r="G103" s="26"/>
      <c r="H103" s="20" t="s">
        <v>4</v>
      </c>
      <c r="I103" s="54"/>
      <c r="J103" s="54"/>
      <c r="K103" s="20"/>
      <c r="L103" s="53" t="str">
        <f t="shared" si="6"/>
        <v/>
      </c>
      <c r="M103" s="53"/>
      <c r="N103" s="6" t="str">
        <f t="shared" si="8"/>
        <v/>
      </c>
      <c r="O103" s="20"/>
      <c r="P103" s="8"/>
      <c r="Q103" s="54"/>
      <c r="R103" s="54"/>
      <c r="S103" s="55" t="str">
        <f t="shared" si="9"/>
        <v/>
      </c>
      <c r="T103" s="55"/>
      <c r="U103" s="56" t="str">
        <f t="shared" si="10"/>
        <v/>
      </c>
      <c r="V103" s="56"/>
    </row>
    <row r="104" spans="2:22" x14ac:dyDescent="0.15">
      <c r="B104" s="20">
        <v>96</v>
      </c>
      <c r="C104" s="53" t="str">
        <f t="shared" si="7"/>
        <v/>
      </c>
      <c r="D104" s="53"/>
      <c r="E104" s="20"/>
      <c r="F104" s="8"/>
      <c r="G104" s="26"/>
      <c r="H104" s="20" t="s">
        <v>5</v>
      </c>
      <c r="I104" s="54"/>
      <c r="J104" s="54"/>
      <c r="K104" s="20"/>
      <c r="L104" s="53" t="str">
        <f t="shared" si="6"/>
        <v/>
      </c>
      <c r="M104" s="53"/>
      <c r="N104" s="6" t="str">
        <f t="shared" si="8"/>
        <v/>
      </c>
      <c r="O104" s="20"/>
      <c r="P104" s="8"/>
      <c r="Q104" s="54"/>
      <c r="R104" s="54"/>
      <c r="S104" s="55" t="str">
        <f t="shared" si="9"/>
        <v/>
      </c>
      <c r="T104" s="55"/>
      <c r="U104" s="56" t="str">
        <f t="shared" si="10"/>
        <v/>
      </c>
      <c r="V104" s="56"/>
    </row>
    <row r="105" spans="2:22" x14ac:dyDescent="0.15">
      <c r="B105" s="20">
        <v>97</v>
      </c>
      <c r="C105" s="53" t="str">
        <f t="shared" si="7"/>
        <v/>
      </c>
      <c r="D105" s="53"/>
      <c r="E105" s="20"/>
      <c r="F105" s="8"/>
      <c r="G105" s="26"/>
      <c r="H105" s="20" t="s">
        <v>4</v>
      </c>
      <c r="I105" s="54"/>
      <c r="J105" s="54"/>
      <c r="K105" s="20"/>
      <c r="L105" s="53" t="str">
        <f t="shared" si="6"/>
        <v/>
      </c>
      <c r="M105" s="53"/>
      <c r="N105" s="6" t="str">
        <f t="shared" si="8"/>
        <v/>
      </c>
      <c r="O105" s="20"/>
      <c r="P105" s="8"/>
      <c r="Q105" s="54"/>
      <c r="R105" s="54"/>
      <c r="S105" s="55" t="str">
        <f t="shared" si="9"/>
        <v/>
      </c>
      <c r="T105" s="55"/>
      <c r="U105" s="56" t="str">
        <f t="shared" si="10"/>
        <v/>
      </c>
      <c r="V105" s="56"/>
    </row>
    <row r="106" spans="2:22" x14ac:dyDescent="0.15">
      <c r="B106" s="20">
        <v>98</v>
      </c>
      <c r="C106" s="53" t="str">
        <f t="shared" si="7"/>
        <v/>
      </c>
      <c r="D106" s="53"/>
      <c r="E106" s="20"/>
      <c r="F106" s="8"/>
      <c r="G106" s="26"/>
      <c r="H106" s="20" t="s">
        <v>5</v>
      </c>
      <c r="I106" s="54"/>
      <c r="J106" s="54"/>
      <c r="K106" s="20"/>
      <c r="L106" s="53" t="str">
        <f t="shared" si="6"/>
        <v/>
      </c>
      <c r="M106" s="53"/>
      <c r="N106" s="6" t="str">
        <f t="shared" si="8"/>
        <v/>
      </c>
      <c r="O106" s="20"/>
      <c r="P106" s="8"/>
      <c r="Q106" s="54"/>
      <c r="R106" s="54"/>
      <c r="S106" s="55" t="str">
        <f t="shared" si="9"/>
        <v/>
      </c>
      <c r="T106" s="55"/>
      <c r="U106" s="56" t="str">
        <f t="shared" si="10"/>
        <v/>
      </c>
      <c r="V106" s="56"/>
    </row>
    <row r="107" spans="2:22" x14ac:dyDescent="0.15">
      <c r="B107" s="20">
        <v>99</v>
      </c>
      <c r="C107" s="53" t="str">
        <f t="shared" si="7"/>
        <v/>
      </c>
      <c r="D107" s="53"/>
      <c r="E107" s="20"/>
      <c r="F107" s="8"/>
      <c r="G107" s="26"/>
      <c r="H107" s="20" t="s">
        <v>5</v>
      </c>
      <c r="I107" s="54"/>
      <c r="J107" s="54"/>
      <c r="K107" s="20"/>
      <c r="L107" s="53" t="str">
        <f t="shared" si="6"/>
        <v/>
      </c>
      <c r="M107" s="53"/>
      <c r="N107" s="6" t="str">
        <f t="shared" si="8"/>
        <v/>
      </c>
      <c r="O107" s="20"/>
      <c r="P107" s="8"/>
      <c r="Q107" s="54"/>
      <c r="R107" s="54"/>
      <c r="S107" s="55" t="str">
        <f t="shared" si="9"/>
        <v/>
      </c>
      <c r="T107" s="55"/>
      <c r="U107" s="56" t="str">
        <f t="shared" si="10"/>
        <v/>
      </c>
      <c r="V107" s="56"/>
    </row>
    <row r="108" spans="2:22" x14ac:dyDescent="0.15">
      <c r="B108" s="20">
        <v>100</v>
      </c>
      <c r="C108" s="53" t="str">
        <f t="shared" si="7"/>
        <v/>
      </c>
      <c r="D108" s="53"/>
      <c r="E108" s="20"/>
      <c r="F108" s="8"/>
      <c r="G108" s="26"/>
      <c r="H108" s="20" t="s">
        <v>4</v>
      </c>
      <c r="I108" s="54"/>
      <c r="J108" s="54"/>
      <c r="K108" s="20"/>
      <c r="L108" s="53" t="str">
        <f t="shared" si="6"/>
        <v/>
      </c>
      <c r="M108" s="53"/>
      <c r="N108" s="6" t="str">
        <f t="shared" si="8"/>
        <v/>
      </c>
      <c r="O108" s="20"/>
      <c r="P108" s="8"/>
      <c r="Q108" s="54"/>
      <c r="R108" s="54"/>
      <c r="S108" s="55" t="str">
        <f t="shared" si="9"/>
        <v/>
      </c>
      <c r="T108" s="55"/>
      <c r="U108" s="56" t="str">
        <f t="shared" si="10"/>
        <v/>
      </c>
      <c r="V108" s="56"/>
    </row>
    <row r="109" spans="2:22" x14ac:dyDescent="0.15">
      <c r="B109" s="1"/>
      <c r="C109" s="1"/>
      <c r="D109" s="1"/>
      <c r="E109" s="1"/>
      <c r="F109" s="1"/>
      <c r="G109" s="34"/>
      <c r="H109" s="1"/>
      <c r="I109" s="1"/>
      <c r="J109" s="1"/>
      <c r="K109" s="1"/>
      <c r="L109" s="1"/>
      <c r="M109" s="1"/>
      <c r="N109" s="1"/>
      <c r="O109" s="1"/>
      <c r="P109" s="1"/>
      <c r="Q109" s="1"/>
      <c r="R109" s="1"/>
      <c r="S109" s="1"/>
    </row>
    <row r="110" spans="2:22" ht="27" x14ac:dyDescent="0.15">
      <c r="D110" s="1" t="s">
        <v>44</v>
      </c>
      <c r="E110" s="1" t="s">
        <v>45</v>
      </c>
      <c r="F110" s="38" t="s">
        <v>46</v>
      </c>
      <c r="G110" s="38" t="s">
        <v>43</v>
      </c>
    </row>
    <row r="111" spans="2:22" x14ac:dyDescent="0.15">
      <c r="D111" s="28">
        <v>0.29166666666666669</v>
      </c>
      <c r="E111" s="28">
        <v>0.25</v>
      </c>
      <c r="F111" s="28">
        <v>0</v>
      </c>
      <c r="G111">
        <f>COUNTIF(G9:G108, "1.00")</f>
        <v>0</v>
      </c>
    </row>
    <row r="112" spans="2:22" x14ac:dyDescent="0.15">
      <c r="D112" s="28">
        <v>0.33333333333333331</v>
      </c>
      <c r="E112" s="28">
        <v>0.29166666666666669</v>
      </c>
      <c r="F112" s="29">
        <v>4.1666666666666664E-2</v>
      </c>
      <c r="G112" s="30">
        <f>COUNTIF(G9:G108, "2.00")</f>
        <v>0</v>
      </c>
    </row>
    <row r="113" spans="4:7" x14ac:dyDescent="0.15">
      <c r="D113" s="28">
        <v>0.375</v>
      </c>
      <c r="E113" s="28">
        <v>0.33333333333333298</v>
      </c>
      <c r="F113" s="29">
        <v>8.3333333333333301E-2</v>
      </c>
      <c r="G113" s="30">
        <f>COUNTIF(G9:G108, "3.00")</f>
        <v>0</v>
      </c>
    </row>
    <row r="114" spans="4:7" x14ac:dyDescent="0.15">
      <c r="D114" s="28">
        <v>0.41666666666666702</v>
      </c>
      <c r="E114" s="28">
        <v>0.375</v>
      </c>
      <c r="F114" s="29">
        <v>0.125</v>
      </c>
      <c r="G114" s="30">
        <f>COUNTIF(G9:G108, "3.00")</f>
        <v>0</v>
      </c>
    </row>
    <row r="115" spans="4:7" x14ac:dyDescent="0.15">
      <c r="D115" s="28">
        <v>0.45833333333333398</v>
      </c>
      <c r="E115" s="28">
        <v>0.41666666666666702</v>
      </c>
      <c r="F115" s="28">
        <v>0.16666666666666699</v>
      </c>
      <c r="G115">
        <f>COUNTIF(G9:G108, "4.00")</f>
        <v>0</v>
      </c>
    </row>
    <row r="116" spans="4:7" x14ac:dyDescent="0.15">
      <c r="D116" s="28">
        <v>0.5</v>
      </c>
      <c r="E116" s="28">
        <v>0.45833333333333298</v>
      </c>
      <c r="F116" s="28">
        <v>0.20833333333333301</v>
      </c>
      <c r="G116">
        <f>COUNTIF(G9:G108, "5.00")</f>
        <v>0</v>
      </c>
    </row>
    <row r="117" spans="4:7" x14ac:dyDescent="0.15">
      <c r="D117" s="28">
        <v>0.54166666666666696</v>
      </c>
      <c r="E117" s="28">
        <v>0.5</v>
      </c>
      <c r="F117" s="28">
        <v>0.25</v>
      </c>
      <c r="G117">
        <f>COUNTIF(G9:G108, "6.00")</f>
        <v>0</v>
      </c>
    </row>
    <row r="118" spans="4:7" x14ac:dyDescent="0.15">
      <c r="D118" s="28">
        <v>0.58333333333333304</v>
      </c>
      <c r="E118" s="28">
        <v>0.54166666666666696</v>
      </c>
      <c r="F118" s="28">
        <v>0.29166666666666702</v>
      </c>
      <c r="G118">
        <f>COUNTIF(G9:G108, "7.00")</f>
        <v>0</v>
      </c>
    </row>
    <row r="119" spans="4:7" x14ac:dyDescent="0.15">
      <c r="D119" s="28">
        <v>0.625</v>
      </c>
      <c r="E119" s="28">
        <v>0.58333333333333304</v>
      </c>
      <c r="F119" s="45">
        <v>0.33333333333333298</v>
      </c>
      <c r="G119" s="46">
        <f>COUNTIF(G9:G108, "8.00")</f>
        <v>0</v>
      </c>
    </row>
    <row r="120" spans="4:7" x14ac:dyDescent="0.15">
      <c r="D120" s="28">
        <v>0.66666666666666696</v>
      </c>
      <c r="E120" s="28">
        <v>0.625</v>
      </c>
      <c r="F120" s="45">
        <v>0.375</v>
      </c>
      <c r="G120" s="46">
        <f>COUNTIF(G9:G108, "9.00")</f>
        <v>0</v>
      </c>
    </row>
    <row r="121" spans="4:7" x14ac:dyDescent="0.15">
      <c r="D121" s="28">
        <v>0.70833333333333304</v>
      </c>
      <c r="E121" s="28">
        <v>0.66666666666666696</v>
      </c>
      <c r="F121" s="45">
        <v>0.41666666666666702</v>
      </c>
      <c r="G121" s="46">
        <f>COUNTIF(G9:G108, "10.00")</f>
        <v>0</v>
      </c>
    </row>
    <row r="122" spans="4:7" x14ac:dyDescent="0.15">
      <c r="D122" s="28">
        <v>0.75</v>
      </c>
      <c r="E122" s="28">
        <v>0.70833333333333404</v>
      </c>
      <c r="F122" s="45">
        <v>0.45833333333333298</v>
      </c>
      <c r="G122" s="46">
        <f>COUNTIF(G9:G108, "11.00")</f>
        <v>0</v>
      </c>
    </row>
    <row r="123" spans="4:7" x14ac:dyDescent="0.15">
      <c r="D123" s="28">
        <v>0.79166666666666696</v>
      </c>
      <c r="E123" s="28">
        <v>0.75</v>
      </c>
      <c r="F123" s="45">
        <v>0.5</v>
      </c>
      <c r="G123" s="46">
        <f>COUNTIF(G9:G108, "12.00")</f>
        <v>0</v>
      </c>
    </row>
    <row r="124" spans="4:7" x14ac:dyDescent="0.15">
      <c r="D124" s="28">
        <v>0.83333333333333304</v>
      </c>
      <c r="E124" s="28">
        <v>0.79166666666666696</v>
      </c>
      <c r="F124" s="45">
        <v>0.54166666666666696</v>
      </c>
      <c r="G124" s="46">
        <f>COUNTIF(G9:G108, "13.00")</f>
        <v>0</v>
      </c>
    </row>
    <row r="125" spans="4:7" x14ac:dyDescent="0.15">
      <c r="D125" s="28">
        <v>0.875</v>
      </c>
      <c r="E125" s="28">
        <v>0.83333333333333404</v>
      </c>
      <c r="F125" s="45">
        <v>0.58333333333333304</v>
      </c>
      <c r="G125" s="46">
        <f>COUNTIF(G9:G108, "14.00")</f>
        <v>0</v>
      </c>
    </row>
    <row r="126" spans="4:7" x14ac:dyDescent="0.15">
      <c r="D126" s="28">
        <v>0.91666666666666596</v>
      </c>
      <c r="E126" s="28">
        <v>0.875</v>
      </c>
      <c r="F126" s="45">
        <v>0.625</v>
      </c>
      <c r="G126" s="46">
        <f>COUNTIF(G9:G108, "15.00")</f>
        <v>0</v>
      </c>
    </row>
    <row r="127" spans="4:7" x14ac:dyDescent="0.15">
      <c r="D127" s="28">
        <v>0.95833333333333304</v>
      </c>
      <c r="E127" s="28">
        <v>0.91666666666666696</v>
      </c>
      <c r="F127" s="45">
        <v>0.66666666666666696</v>
      </c>
      <c r="G127" s="46">
        <f>COUNTIF(G9:G108, "16.00")</f>
        <v>0</v>
      </c>
    </row>
    <row r="128" spans="4:7" x14ac:dyDescent="0.15">
      <c r="D128" s="28">
        <v>1</v>
      </c>
      <c r="E128" s="28">
        <v>0.95833333333333404</v>
      </c>
      <c r="F128" s="45">
        <v>0.70833333333333304</v>
      </c>
      <c r="G128" s="46">
        <f>COUNTIF(G9:G108, "17.00")</f>
        <v>0</v>
      </c>
    </row>
    <row r="129" spans="4:7" x14ac:dyDescent="0.15">
      <c r="D129" s="28">
        <v>1.0416666666666701</v>
      </c>
      <c r="E129" s="28">
        <v>1</v>
      </c>
      <c r="F129" s="45">
        <v>0.75</v>
      </c>
      <c r="G129" s="46">
        <f>COUNTIF(G9:G108, "18.00")</f>
        <v>0</v>
      </c>
    </row>
    <row r="130" spans="4:7" x14ac:dyDescent="0.15">
      <c r="D130" s="28">
        <v>1.0833333333333299</v>
      </c>
      <c r="E130" s="28">
        <v>1.0416666666666701</v>
      </c>
      <c r="F130" s="45">
        <v>0.79166666666666696</v>
      </c>
      <c r="G130" s="46">
        <f>COUNTIF(G9:G108, "19.00")</f>
        <v>0</v>
      </c>
    </row>
    <row r="131" spans="4:7" x14ac:dyDescent="0.15">
      <c r="D131" s="28">
        <v>1.125</v>
      </c>
      <c r="E131" s="28">
        <v>1.0833333333333299</v>
      </c>
      <c r="F131" s="45">
        <v>0.83333333333333304</v>
      </c>
      <c r="G131" s="46">
        <f>COUNTIF(G9:G108, "10.00")</f>
        <v>0</v>
      </c>
    </row>
    <row r="132" spans="4:7" x14ac:dyDescent="0.15">
      <c r="D132" s="28">
        <v>1.1666666666666701</v>
      </c>
      <c r="E132" s="28">
        <v>1.125</v>
      </c>
      <c r="F132" s="45">
        <v>0.875</v>
      </c>
      <c r="G132" s="46">
        <f>COUNTIF(G9:G108, "21.00")</f>
        <v>0</v>
      </c>
    </row>
    <row r="133" spans="4:7" x14ac:dyDescent="0.15">
      <c r="D133" s="28">
        <v>1.2083333333333299</v>
      </c>
      <c r="E133" s="28">
        <v>1.1666666666666701</v>
      </c>
      <c r="F133" s="45">
        <v>0.91666666666666696</v>
      </c>
      <c r="G133" s="46">
        <f>COUNTIF(G9:G108, "22.00")</f>
        <v>0</v>
      </c>
    </row>
    <row r="134" spans="4:7" x14ac:dyDescent="0.15">
      <c r="D134" s="28">
        <v>1.25</v>
      </c>
      <c r="E134" s="28">
        <v>1.2083333333333299</v>
      </c>
      <c r="F134" s="45">
        <v>0.95833333333333304</v>
      </c>
      <c r="G134" s="46">
        <f>COUNTIF(G9:G108, "23.00")</f>
        <v>0</v>
      </c>
    </row>
  </sheetData>
  <mergeCells count="635">
    <mergeCell ref="B4:C4"/>
    <mergeCell ref="D4:E4"/>
    <mergeCell ref="F4:H4"/>
    <mergeCell ref="I4:J4"/>
    <mergeCell ref="K2:L2"/>
    <mergeCell ref="M2:N2"/>
    <mergeCell ref="O2:P2"/>
    <mergeCell ref="Q2:R2"/>
    <mergeCell ref="B3:C3"/>
    <mergeCell ref="D3:J3"/>
    <mergeCell ref="K3:L3"/>
    <mergeCell ref="M3:R3"/>
    <mergeCell ref="B2:C2"/>
    <mergeCell ref="D2:E2"/>
    <mergeCell ref="K4:L4"/>
    <mergeCell ref="M4:N4"/>
    <mergeCell ref="O4:P4"/>
    <mergeCell ref="Q4:R4"/>
    <mergeCell ref="K5:L5"/>
    <mergeCell ref="M5:N5"/>
    <mergeCell ref="Q5:R5"/>
    <mergeCell ref="F2:H2"/>
    <mergeCell ref="I2:J2"/>
    <mergeCell ref="S7:V7"/>
    <mergeCell ref="I8:J8"/>
    <mergeCell ref="L8:M8"/>
    <mergeCell ref="Q8:R8"/>
    <mergeCell ref="S8:T8"/>
    <mergeCell ref="U8:V8"/>
    <mergeCell ref="B7:B8"/>
    <mergeCell ref="C7:D8"/>
    <mergeCell ref="E7:J7"/>
    <mergeCell ref="K7:M7"/>
    <mergeCell ref="N7:N8"/>
    <mergeCell ref="O7:R7"/>
    <mergeCell ref="C10:D10"/>
    <mergeCell ref="I10:J10"/>
    <mergeCell ref="L10:M10"/>
    <mergeCell ref="Q10:R10"/>
    <mergeCell ref="S10:T10"/>
    <mergeCell ref="U10:V10"/>
    <mergeCell ref="C9:D9"/>
    <mergeCell ref="I9:J9"/>
    <mergeCell ref="L9:M9"/>
    <mergeCell ref="Q9:R9"/>
    <mergeCell ref="S9:T9"/>
    <mergeCell ref="U9:V9"/>
    <mergeCell ref="C12:D12"/>
    <mergeCell ref="I12:J12"/>
    <mergeCell ref="L12:M12"/>
    <mergeCell ref="Q12:R12"/>
    <mergeCell ref="S12:T12"/>
    <mergeCell ref="U12:V12"/>
    <mergeCell ref="C11:D11"/>
    <mergeCell ref="I11:J11"/>
    <mergeCell ref="L11:M11"/>
    <mergeCell ref="Q11:R11"/>
    <mergeCell ref="S11:T11"/>
    <mergeCell ref="U11:V11"/>
    <mergeCell ref="C14:D14"/>
    <mergeCell ref="I14:J14"/>
    <mergeCell ref="L14:M14"/>
    <mergeCell ref="Q14:R14"/>
    <mergeCell ref="S14:T14"/>
    <mergeCell ref="U14:V14"/>
    <mergeCell ref="C13:D13"/>
    <mergeCell ref="I13:J13"/>
    <mergeCell ref="L13:M13"/>
    <mergeCell ref="Q13:R13"/>
    <mergeCell ref="S13:T13"/>
    <mergeCell ref="U13:V13"/>
    <mergeCell ref="C16:D16"/>
    <mergeCell ref="I16:J16"/>
    <mergeCell ref="L16:M16"/>
    <mergeCell ref="Q16:R16"/>
    <mergeCell ref="S16:T16"/>
    <mergeCell ref="U16:V16"/>
    <mergeCell ref="C15:D15"/>
    <mergeCell ref="I15:J15"/>
    <mergeCell ref="L15:M15"/>
    <mergeCell ref="Q15:R15"/>
    <mergeCell ref="S15:T15"/>
    <mergeCell ref="U15:V15"/>
    <mergeCell ref="C18:D18"/>
    <mergeCell ref="I18:J18"/>
    <mergeCell ref="L18:M18"/>
    <mergeCell ref="Q18:R18"/>
    <mergeCell ref="S18:T18"/>
    <mergeCell ref="U18:V18"/>
    <mergeCell ref="C17:D17"/>
    <mergeCell ref="I17:J17"/>
    <mergeCell ref="L17:M17"/>
    <mergeCell ref="Q17:R17"/>
    <mergeCell ref="S17:T17"/>
    <mergeCell ref="U17:V17"/>
    <mergeCell ref="C20:D20"/>
    <mergeCell ref="I20:J20"/>
    <mergeCell ref="L20:M20"/>
    <mergeCell ref="Q20:R20"/>
    <mergeCell ref="S20:T20"/>
    <mergeCell ref="U20:V20"/>
    <mergeCell ref="C19:D19"/>
    <mergeCell ref="I19:J19"/>
    <mergeCell ref="L19:M19"/>
    <mergeCell ref="Q19:R19"/>
    <mergeCell ref="S19:T19"/>
    <mergeCell ref="U19:V19"/>
    <mergeCell ref="C22:D22"/>
    <mergeCell ref="I22:J22"/>
    <mergeCell ref="L22:M22"/>
    <mergeCell ref="Q22:R22"/>
    <mergeCell ref="S22:T22"/>
    <mergeCell ref="U22:V22"/>
    <mergeCell ref="C21:D21"/>
    <mergeCell ref="I21:J21"/>
    <mergeCell ref="L21:M21"/>
    <mergeCell ref="Q21:R21"/>
    <mergeCell ref="S21:T21"/>
    <mergeCell ref="U21:V21"/>
    <mergeCell ref="C24:D24"/>
    <mergeCell ref="I24:J24"/>
    <mergeCell ref="L24:M24"/>
    <mergeCell ref="Q24:R24"/>
    <mergeCell ref="S24:T24"/>
    <mergeCell ref="U24:V24"/>
    <mergeCell ref="C23:D23"/>
    <mergeCell ref="I23:J23"/>
    <mergeCell ref="L23:M23"/>
    <mergeCell ref="Q23:R23"/>
    <mergeCell ref="S23:T23"/>
    <mergeCell ref="U23:V23"/>
    <mergeCell ref="C26:D26"/>
    <mergeCell ref="I26:J26"/>
    <mergeCell ref="L26:M26"/>
    <mergeCell ref="Q26:R26"/>
    <mergeCell ref="S26:T26"/>
    <mergeCell ref="U26:V26"/>
    <mergeCell ref="C25:D25"/>
    <mergeCell ref="I25:J25"/>
    <mergeCell ref="L25:M25"/>
    <mergeCell ref="Q25:R25"/>
    <mergeCell ref="S25:T25"/>
    <mergeCell ref="U25:V25"/>
    <mergeCell ref="C28:D28"/>
    <mergeCell ref="I28:J28"/>
    <mergeCell ref="L28:M28"/>
    <mergeCell ref="Q28:R28"/>
    <mergeCell ref="S28:T28"/>
    <mergeCell ref="U28:V28"/>
    <mergeCell ref="C27:D27"/>
    <mergeCell ref="I27:J27"/>
    <mergeCell ref="L27:M27"/>
    <mergeCell ref="Q27:R27"/>
    <mergeCell ref="S27:T27"/>
    <mergeCell ref="U27:V27"/>
    <mergeCell ref="C30:D30"/>
    <mergeCell ref="I30:J30"/>
    <mergeCell ref="L30:M30"/>
    <mergeCell ref="Q30:R30"/>
    <mergeCell ref="S30:T30"/>
    <mergeCell ref="U30:V30"/>
    <mergeCell ref="C29:D29"/>
    <mergeCell ref="I29:J29"/>
    <mergeCell ref="L29:M29"/>
    <mergeCell ref="Q29:R29"/>
    <mergeCell ref="S29:T29"/>
    <mergeCell ref="U29:V29"/>
    <mergeCell ref="C32:D32"/>
    <mergeCell ref="I32:J32"/>
    <mergeCell ref="L32:M32"/>
    <mergeCell ref="Q32:R32"/>
    <mergeCell ref="S32:T32"/>
    <mergeCell ref="U32:V32"/>
    <mergeCell ref="C31:D31"/>
    <mergeCell ref="I31:J31"/>
    <mergeCell ref="L31:M31"/>
    <mergeCell ref="Q31:R31"/>
    <mergeCell ref="S31:T31"/>
    <mergeCell ref="U31:V31"/>
    <mergeCell ref="C34:D34"/>
    <mergeCell ref="I34:J34"/>
    <mergeCell ref="L34:M34"/>
    <mergeCell ref="Q34:R34"/>
    <mergeCell ref="S34:T34"/>
    <mergeCell ref="U34:V34"/>
    <mergeCell ref="C33:D33"/>
    <mergeCell ref="I33:J33"/>
    <mergeCell ref="L33:M33"/>
    <mergeCell ref="Q33:R33"/>
    <mergeCell ref="S33:T33"/>
    <mergeCell ref="U33:V33"/>
    <mergeCell ref="C36:D36"/>
    <mergeCell ref="I36:J36"/>
    <mergeCell ref="L36:M36"/>
    <mergeCell ref="Q36:R36"/>
    <mergeCell ref="S36:T36"/>
    <mergeCell ref="U36:V36"/>
    <mergeCell ref="C35:D35"/>
    <mergeCell ref="I35:J35"/>
    <mergeCell ref="L35:M35"/>
    <mergeCell ref="Q35:R35"/>
    <mergeCell ref="S35:T35"/>
    <mergeCell ref="U35:V35"/>
    <mergeCell ref="C38:D38"/>
    <mergeCell ref="I38:J38"/>
    <mergeCell ref="L38:M38"/>
    <mergeCell ref="Q38:R38"/>
    <mergeCell ref="S38:T38"/>
    <mergeCell ref="U38:V38"/>
    <mergeCell ref="C37:D37"/>
    <mergeCell ref="I37:J37"/>
    <mergeCell ref="L37:M37"/>
    <mergeCell ref="Q37:R37"/>
    <mergeCell ref="S37:T37"/>
    <mergeCell ref="U37:V37"/>
    <mergeCell ref="C40:D40"/>
    <mergeCell ref="I40:J40"/>
    <mergeCell ref="L40:M40"/>
    <mergeCell ref="Q40:R40"/>
    <mergeCell ref="S40:T40"/>
    <mergeCell ref="U40:V40"/>
    <mergeCell ref="C39:D39"/>
    <mergeCell ref="I39:J39"/>
    <mergeCell ref="L39:M39"/>
    <mergeCell ref="Q39:R39"/>
    <mergeCell ref="S39:T39"/>
    <mergeCell ref="U39:V39"/>
    <mergeCell ref="C42:D42"/>
    <mergeCell ref="I42:J42"/>
    <mergeCell ref="L42:M42"/>
    <mergeCell ref="Q42:R42"/>
    <mergeCell ref="S42:T42"/>
    <mergeCell ref="U42:V42"/>
    <mergeCell ref="C41:D41"/>
    <mergeCell ref="I41:J41"/>
    <mergeCell ref="L41:M41"/>
    <mergeCell ref="Q41:R41"/>
    <mergeCell ref="S41:T41"/>
    <mergeCell ref="U41:V41"/>
    <mergeCell ref="C44:D44"/>
    <mergeCell ref="I44:J44"/>
    <mergeCell ref="L44:M44"/>
    <mergeCell ref="Q44:R44"/>
    <mergeCell ref="S44:T44"/>
    <mergeCell ref="U44:V44"/>
    <mergeCell ref="C43:D43"/>
    <mergeCell ref="I43:J43"/>
    <mergeCell ref="L43:M43"/>
    <mergeCell ref="Q43:R43"/>
    <mergeCell ref="S43:T43"/>
    <mergeCell ref="U43:V43"/>
    <mergeCell ref="C46:D46"/>
    <mergeCell ref="I46:J46"/>
    <mergeCell ref="L46:M46"/>
    <mergeCell ref="Q46:R46"/>
    <mergeCell ref="S46:T46"/>
    <mergeCell ref="U46:V46"/>
    <mergeCell ref="C45:D45"/>
    <mergeCell ref="I45:J45"/>
    <mergeCell ref="L45:M45"/>
    <mergeCell ref="Q45:R45"/>
    <mergeCell ref="S45:T45"/>
    <mergeCell ref="U45:V45"/>
    <mergeCell ref="C48:D48"/>
    <mergeCell ref="I48:J48"/>
    <mergeCell ref="L48:M48"/>
    <mergeCell ref="Q48:R48"/>
    <mergeCell ref="S48:T48"/>
    <mergeCell ref="U48:V48"/>
    <mergeCell ref="C47:D47"/>
    <mergeCell ref="I47:J47"/>
    <mergeCell ref="L47:M47"/>
    <mergeCell ref="Q47:R47"/>
    <mergeCell ref="S47:T47"/>
    <mergeCell ref="U47:V47"/>
    <mergeCell ref="C50:D50"/>
    <mergeCell ref="I50:J50"/>
    <mergeCell ref="L50:M50"/>
    <mergeCell ref="Q50:R50"/>
    <mergeCell ref="S50:T50"/>
    <mergeCell ref="U50:V50"/>
    <mergeCell ref="C49:D49"/>
    <mergeCell ref="I49:J49"/>
    <mergeCell ref="L49:M49"/>
    <mergeCell ref="Q49:R49"/>
    <mergeCell ref="S49:T49"/>
    <mergeCell ref="U49:V49"/>
    <mergeCell ref="C52:D52"/>
    <mergeCell ref="I52:J52"/>
    <mergeCell ref="L52:M52"/>
    <mergeCell ref="Q52:R52"/>
    <mergeCell ref="S52:T52"/>
    <mergeCell ref="U52:V52"/>
    <mergeCell ref="C51:D51"/>
    <mergeCell ref="I51:J51"/>
    <mergeCell ref="L51:M51"/>
    <mergeCell ref="Q51:R51"/>
    <mergeCell ref="S51:T51"/>
    <mergeCell ref="U51:V51"/>
    <mergeCell ref="C54:D54"/>
    <mergeCell ref="I54:J54"/>
    <mergeCell ref="L54:M54"/>
    <mergeCell ref="Q54:R54"/>
    <mergeCell ref="S54:T54"/>
    <mergeCell ref="U54:V54"/>
    <mergeCell ref="C53:D53"/>
    <mergeCell ref="I53:J53"/>
    <mergeCell ref="L53:M53"/>
    <mergeCell ref="Q53:R53"/>
    <mergeCell ref="S53:T53"/>
    <mergeCell ref="U53:V53"/>
    <mergeCell ref="C56:D56"/>
    <mergeCell ref="I56:J56"/>
    <mergeCell ref="L56:M56"/>
    <mergeCell ref="Q56:R56"/>
    <mergeCell ref="S56:T56"/>
    <mergeCell ref="U56:V56"/>
    <mergeCell ref="C55:D55"/>
    <mergeCell ref="I55:J55"/>
    <mergeCell ref="L55:M55"/>
    <mergeCell ref="Q55:R55"/>
    <mergeCell ref="S55:T55"/>
    <mergeCell ref="U55:V55"/>
    <mergeCell ref="C58:D58"/>
    <mergeCell ref="I58:J58"/>
    <mergeCell ref="L58:M58"/>
    <mergeCell ref="Q58:R58"/>
    <mergeCell ref="S58:T58"/>
    <mergeCell ref="U58:V58"/>
    <mergeCell ref="C57:D57"/>
    <mergeCell ref="I57:J57"/>
    <mergeCell ref="L57:M57"/>
    <mergeCell ref="Q57:R57"/>
    <mergeCell ref="S57:T57"/>
    <mergeCell ref="U57:V57"/>
    <mergeCell ref="C60:D60"/>
    <mergeCell ref="I60:J60"/>
    <mergeCell ref="L60:M60"/>
    <mergeCell ref="Q60:R60"/>
    <mergeCell ref="S60:T60"/>
    <mergeCell ref="U60:V60"/>
    <mergeCell ref="C59:D59"/>
    <mergeCell ref="I59:J59"/>
    <mergeCell ref="L59:M59"/>
    <mergeCell ref="Q59:R59"/>
    <mergeCell ref="S59:T59"/>
    <mergeCell ref="U59:V59"/>
    <mergeCell ref="C62:D62"/>
    <mergeCell ref="I62:J62"/>
    <mergeCell ref="L62:M62"/>
    <mergeCell ref="Q62:R62"/>
    <mergeCell ref="S62:T62"/>
    <mergeCell ref="U62:V62"/>
    <mergeCell ref="C61:D61"/>
    <mergeCell ref="I61:J61"/>
    <mergeCell ref="L61:M61"/>
    <mergeCell ref="Q61:R61"/>
    <mergeCell ref="S61:T61"/>
    <mergeCell ref="U61:V61"/>
    <mergeCell ref="C64:D64"/>
    <mergeCell ref="I64:J64"/>
    <mergeCell ref="L64:M64"/>
    <mergeCell ref="Q64:R64"/>
    <mergeCell ref="S64:T64"/>
    <mergeCell ref="U64:V64"/>
    <mergeCell ref="C63:D63"/>
    <mergeCell ref="I63:J63"/>
    <mergeCell ref="L63:M63"/>
    <mergeCell ref="Q63:R63"/>
    <mergeCell ref="S63:T63"/>
    <mergeCell ref="U63:V63"/>
    <mergeCell ref="C66:D66"/>
    <mergeCell ref="I66:J66"/>
    <mergeCell ref="L66:M66"/>
    <mergeCell ref="Q66:R66"/>
    <mergeCell ref="S66:T66"/>
    <mergeCell ref="U66:V66"/>
    <mergeCell ref="C65:D65"/>
    <mergeCell ref="I65:J65"/>
    <mergeCell ref="L65:M65"/>
    <mergeCell ref="Q65:R65"/>
    <mergeCell ref="S65:T65"/>
    <mergeCell ref="U65:V65"/>
    <mergeCell ref="C68:D68"/>
    <mergeCell ref="I68:J68"/>
    <mergeCell ref="L68:M68"/>
    <mergeCell ref="Q68:R68"/>
    <mergeCell ref="S68:T68"/>
    <mergeCell ref="U68:V68"/>
    <mergeCell ref="C67:D67"/>
    <mergeCell ref="I67:J67"/>
    <mergeCell ref="L67:M67"/>
    <mergeCell ref="Q67:R67"/>
    <mergeCell ref="S67:T67"/>
    <mergeCell ref="U67:V67"/>
    <mergeCell ref="C70:D70"/>
    <mergeCell ref="I70:J70"/>
    <mergeCell ref="L70:M70"/>
    <mergeCell ref="Q70:R70"/>
    <mergeCell ref="S70:T70"/>
    <mergeCell ref="U70:V70"/>
    <mergeCell ref="C69:D69"/>
    <mergeCell ref="I69:J69"/>
    <mergeCell ref="L69:M69"/>
    <mergeCell ref="Q69:R69"/>
    <mergeCell ref="S69:T69"/>
    <mergeCell ref="U69:V69"/>
    <mergeCell ref="C72:D72"/>
    <mergeCell ref="I72:J72"/>
    <mergeCell ref="L72:M72"/>
    <mergeCell ref="Q72:R72"/>
    <mergeCell ref="S72:T72"/>
    <mergeCell ref="U72:V72"/>
    <mergeCell ref="C71:D71"/>
    <mergeCell ref="I71:J71"/>
    <mergeCell ref="L71:M71"/>
    <mergeCell ref="Q71:R71"/>
    <mergeCell ref="S71:T71"/>
    <mergeCell ref="U71:V71"/>
    <mergeCell ref="C74:D74"/>
    <mergeCell ref="I74:J74"/>
    <mergeCell ref="L74:M74"/>
    <mergeCell ref="Q74:R74"/>
    <mergeCell ref="S74:T74"/>
    <mergeCell ref="U74:V74"/>
    <mergeCell ref="C73:D73"/>
    <mergeCell ref="I73:J73"/>
    <mergeCell ref="L73:M73"/>
    <mergeCell ref="Q73:R73"/>
    <mergeCell ref="S73:T73"/>
    <mergeCell ref="U73:V73"/>
    <mergeCell ref="C76:D76"/>
    <mergeCell ref="I76:J76"/>
    <mergeCell ref="L76:M76"/>
    <mergeCell ref="Q76:R76"/>
    <mergeCell ref="S76:T76"/>
    <mergeCell ref="U76:V76"/>
    <mergeCell ref="C75:D75"/>
    <mergeCell ref="I75:J75"/>
    <mergeCell ref="L75:M75"/>
    <mergeCell ref="Q75:R75"/>
    <mergeCell ref="S75:T75"/>
    <mergeCell ref="U75:V75"/>
    <mergeCell ref="C78:D78"/>
    <mergeCell ref="I78:J78"/>
    <mergeCell ref="L78:M78"/>
    <mergeCell ref="Q78:R78"/>
    <mergeCell ref="S78:T78"/>
    <mergeCell ref="U78:V78"/>
    <mergeCell ref="C77:D77"/>
    <mergeCell ref="I77:J77"/>
    <mergeCell ref="L77:M77"/>
    <mergeCell ref="Q77:R77"/>
    <mergeCell ref="S77:T77"/>
    <mergeCell ref="U77:V77"/>
    <mergeCell ref="C80:D80"/>
    <mergeCell ref="I80:J80"/>
    <mergeCell ref="L80:M80"/>
    <mergeCell ref="Q80:R80"/>
    <mergeCell ref="S80:T80"/>
    <mergeCell ref="U80:V80"/>
    <mergeCell ref="C79:D79"/>
    <mergeCell ref="I79:J79"/>
    <mergeCell ref="L79:M79"/>
    <mergeCell ref="Q79:R79"/>
    <mergeCell ref="S79:T79"/>
    <mergeCell ref="U79:V79"/>
    <mergeCell ref="C82:D82"/>
    <mergeCell ref="I82:J82"/>
    <mergeCell ref="L82:M82"/>
    <mergeCell ref="Q82:R82"/>
    <mergeCell ref="S82:T82"/>
    <mergeCell ref="U82:V82"/>
    <mergeCell ref="C81:D81"/>
    <mergeCell ref="I81:J81"/>
    <mergeCell ref="L81:M81"/>
    <mergeCell ref="Q81:R81"/>
    <mergeCell ref="S81:T81"/>
    <mergeCell ref="U81:V81"/>
    <mergeCell ref="C84:D84"/>
    <mergeCell ref="I84:J84"/>
    <mergeCell ref="L84:M84"/>
    <mergeCell ref="Q84:R84"/>
    <mergeCell ref="S84:T84"/>
    <mergeCell ref="U84:V84"/>
    <mergeCell ref="C83:D83"/>
    <mergeCell ref="I83:J83"/>
    <mergeCell ref="L83:M83"/>
    <mergeCell ref="Q83:R83"/>
    <mergeCell ref="S83:T83"/>
    <mergeCell ref="U83:V83"/>
    <mergeCell ref="C86:D86"/>
    <mergeCell ref="I86:J86"/>
    <mergeCell ref="L86:M86"/>
    <mergeCell ref="Q86:R86"/>
    <mergeCell ref="S86:T86"/>
    <mergeCell ref="U86:V86"/>
    <mergeCell ref="C85:D85"/>
    <mergeCell ref="I85:J85"/>
    <mergeCell ref="L85:M85"/>
    <mergeCell ref="Q85:R85"/>
    <mergeCell ref="S85:T85"/>
    <mergeCell ref="U85:V85"/>
    <mergeCell ref="C88:D88"/>
    <mergeCell ref="I88:J88"/>
    <mergeCell ref="L88:M88"/>
    <mergeCell ref="Q88:R88"/>
    <mergeCell ref="S88:T88"/>
    <mergeCell ref="U88:V88"/>
    <mergeCell ref="C87:D87"/>
    <mergeCell ref="I87:J87"/>
    <mergeCell ref="L87:M87"/>
    <mergeCell ref="Q87:R87"/>
    <mergeCell ref="S87:T87"/>
    <mergeCell ref="U87:V87"/>
    <mergeCell ref="C90:D90"/>
    <mergeCell ref="I90:J90"/>
    <mergeCell ref="L90:M90"/>
    <mergeCell ref="Q90:R90"/>
    <mergeCell ref="S90:T90"/>
    <mergeCell ref="U90:V90"/>
    <mergeCell ref="C89:D89"/>
    <mergeCell ref="I89:J89"/>
    <mergeCell ref="L89:M89"/>
    <mergeCell ref="Q89:R89"/>
    <mergeCell ref="S89:T89"/>
    <mergeCell ref="U89:V89"/>
    <mergeCell ref="C92:D92"/>
    <mergeCell ref="I92:J92"/>
    <mergeCell ref="L92:M92"/>
    <mergeCell ref="Q92:R92"/>
    <mergeCell ref="S92:T92"/>
    <mergeCell ref="U92:V92"/>
    <mergeCell ref="C91:D91"/>
    <mergeCell ref="I91:J91"/>
    <mergeCell ref="L91:M91"/>
    <mergeCell ref="Q91:R91"/>
    <mergeCell ref="S91:T91"/>
    <mergeCell ref="U91:V91"/>
    <mergeCell ref="C94:D94"/>
    <mergeCell ref="I94:J94"/>
    <mergeCell ref="L94:M94"/>
    <mergeCell ref="Q94:R94"/>
    <mergeCell ref="S94:T94"/>
    <mergeCell ref="U94:V94"/>
    <mergeCell ref="C93:D93"/>
    <mergeCell ref="I93:J93"/>
    <mergeCell ref="L93:M93"/>
    <mergeCell ref="Q93:R93"/>
    <mergeCell ref="S93:T93"/>
    <mergeCell ref="U93:V93"/>
    <mergeCell ref="C96:D96"/>
    <mergeCell ref="I96:J96"/>
    <mergeCell ref="L96:M96"/>
    <mergeCell ref="Q96:R96"/>
    <mergeCell ref="S96:T96"/>
    <mergeCell ref="U96:V96"/>
    <mergeCell ref="C95:D95"/>
    <mergeCell ref="I95:J95"/>
    <mergeCell ref="L95:M95"/>
    <mergeCell ref="Q95:R95"/>
    <mergeCell ref="S95:T95"/>
    <mergeCell ref="U95:V95"/>
    <mergeCell ref="C98:D98"/>
    <mergeCell ref="I98:J98"/>
    <mergeCell ref="L98:M98"/>
    <mergeCell ref="Q98:R98"/>
    <mergeCell ref="S98:T98"/>
    <mergeCell ref="U98:V98"/>
    <mergeCell ref="C97:D97"/>
    <mergeCell ref="I97:J97"/>
    <mergeCell ref="L97:M97"/>
    <mergeCell ref="Q97:R97"/>
    <mergeCell ref="S97:T97"/>
    <mergeCell ref="U97:V97"/>
    <mergeCell ref="C100:D100"/>
    <mergeCell ref="I100:J100"/>
    <mergeCell ref="L100:M100"/>
    <mergeCell ref="Q100:R100"/>
    <mergeCell ref="S100:T100"/>
    <mergeCell ref="U100:V100"/>
    <mergeCell ref="C99:D99"/>
    <mergeCell ref="I99:J99"/>
    <mergeCell ref="L99:M99"/>
    <mergeCell ref="Q99:R99"/>
    <mergeCell ref="S99:T99"/>
    <mergeCell ref="U99:V99"/>
    <mergeCell ref="C102:D102"/>
    <mergeCell ref="I102:J102"/>
    <mergeCell ref="L102:M102"/>
    <mergeCell ref="Q102:R102"/>
    <mergeCell ref="S102:T102"/>
    <mergeCell ref="U102:V102"/>
    <mergeCell ref="C101:D101"/>
    <mergeCell ref="I101:J101"/>
    <mergeCell ref="L101:M101"/>
    <mergeCell ref="Q101:R101"/>
    <mergeCell ref="S101:T101"/>
    <mergeCell ref="U101:V101"/>
    <mergeCell ref="C104:D104"/>
    <mergeCell ref="I104:J104"/>
    <mergeCell ref="L104:M104"/>
    <mergeCell ref="Q104:R104"/>
    <mergeCell ref="S104:T104"/>
    <mergeCell ref="U104:V104"/>
    <mergeCell ref="C103:D103"/>
    <mergeCell ref="I103:J103"/>
    <mergeCell ref="L103:M103"/>
    <mergeCell ref="Q103:R103"/>
    <mergeCell ref="S103:T103"/>
    <mergeCell ref="U103:V103"/>
    <mergeCell ref="C106:D106"/>
    <mergeCell ref="I106:J106"/>
    <mergeCell ref="L106:M106"/>
    <mergeCell ref="Q106:R106"/>
    <mergeCell ref="S106:T106"/>
    <mergeCell ref="U106:V106"/>
    <mergeCell ref="C105:D105"/>
    <mergeCell ref="I105:J105"/>
    <mergeCell ref="L105:M105"/>
    <mergeCell ref="Q105:R105"/>
    <mergeCell ref="S105:T105"/>
    <mergeCell ref="U105:V105"/>
    <mergeCell ref="C108:D108"/>
    <mergeCell ref="I108:J108"/>
    <mergeCell ref="L108:M108"/>
    <mergeCell ref="Q108:R108"/>
    <mergeCell ref="S108:T108"/>
    <mergeCell ref="U108:V108"/>
    <mergeCell ref="C107:D107"/>
    <mergeCell ref="I107:J107"/>
    <mergeCell ref="L107:M107"/>
    <mergeCell ref="Q107:R107"/>
    <mergeCell ref="S107:T107"/>
    <mergeCell ref="U107:V107"/>
  </mergeCells>
  <phoneticPr fontId="2"/>
  <conditionalFormatting sqref="H46">
    <cfRule type="cellIs" dxfId="15" priority="1" stopIfTrue="1" operator="equal">
      <formula>"買"</formula>
    </cfRule>
    <cfRule type="cellIs" dxfId="14" priority="2" stopIfTrue="1" operator="equal">
      <formula>"売"</formula>
    </cfRule>
  </conditionalFormatting>
  <conditionalFormatting sqref="H9:H11 H14:H45 H47:H108">
    <cfRule type="cellIs" dxfId="13" priority="7" stopIfTrue="1" operator="equal">
      <formula>"買"</formula>
    </cfRule>
    <cfRule type="cellIs" dxfId="12" priority="8" stopIfTrue="1" operator="equal">
      <formula>"売"</formula>
    </cfRule>
  </conditionalFormatting>
  <conditionalFormatting sqref="H12">
    <cfRule type="cellIs" dxfId="11" priority="5" stopIfTrue="1" operator="equal">
      <formula>"買"</formula>
    </cfRule>
    <cfRule type="cellIs" dxfId="10" priority="6" stopIfTrue="1" operator="equal">
      <formula>"売"</formula>
    </cfRule>
  </conditionalFormatting>
  <conditionalFormatting sqref="H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topLeftCell="E1" zoomScale="115" zoomScaleNormal="115" workbookViewId="0">
      <pane ySplit="8" topLeftCell="A117" activePane="bottomLeft" state="frozen"/>
      <selection pane="bottomLeft" activeCell="R14" sqref="R14:S14"/>
    </sheetView>
  </sheetViews>
  <sheetFormatPr defaultRowHeight="13.5" x14ac:dyDescent="0.15"/>
  <cols>
    <col min="1" max="1" width="2.875" customWidth="1"/>
    <col min="2" max="18" width="6.625" customWidth="1"/>
    <col min="22" max="22" width="10.875" style="23" bestFit="1" customWidth="1"/>
  </cols>
  <sheetData>
    <row r="2" spans="2:21" x14ac:dyDescent="0.15">
      <c r="B2" s="70" t="s">
        <v>47</v>
      </c>
      <c r="C2" s="70"/>
      <c r="D2" s="85" t="s">
        <v>82</v>
      </c>
      <c r="E2" s="85"/>
      <c r="F2" s="70" t="s">
        <v>48</v>
      </c>
      <c r="G2" s="70"/>
      <c r="H2" s="85" t="s">
        <v>83</v>
      </c>
      <c r="I2" s="85"/>
      <c r="J2" s="70" t="s">
        <v>49</v>
      </c>
      <c r="K2" s="70"/>
      <c r="L2" s="86">
        <f>C9</f>
        <v>1000000</v>
      </c>
      <c r="M2" s="85"/>
      <c r="N2" s="70" t="s">
        <v>50</v>
      </c>
      <c r="O2" s="70"/>
      <c r="P2" s="86" t="e">
        <f>C108+R108</f>
        <v>#VALUE!</v>
      </c>
      <c r="Q2" s="85"/>
      <c r="R2" s="1"/>
      <c r="S2" s="1"/>
      <c r="T2" s="1"/>
    </row>
    <row r="3" spans="2:21" ht="57" customHeight="1" x14ac:dyDescent="0.15">
      <c r="B3" s="70" t="s">
        <v>51</v>
      </c>
      <c r="C3" s="70"/>
      <c r="D3" s="88" t="s">
        <v>84</v>
      </c>
      <c r="E3" s="88"/>
      <c r="F3" s="88"/>
      <c r="G3" s="88"/>
      <c r="H3" s="88"/>
      <c r="I3" s="88"/>
      <c r="J3" s="70" t="s">
        <v>53</v>
      </c>
      <c r="K3" s="70"/>
      <c r="L3" s="88" t="s">
        <v>54</v>
      </c>
      <c r="M3" s="89"/>
      <c r="N3" s="89"/>
      <c r="O3" s="89"/>
      <c r="P3" s="89"/>
      <c r="Q3" s="89"/>
      <c r="R3" s="1"/>
      <c r="S3" s="1"/>
    </row>
    <row r="4" spans="2:21" x14ac:dyDescent="0.15">
      <c r="B4" s="70" t="s">
        <v>55</v>
      </c>
      <c r="C4" s="70"/>
      <c r="D4" s="68">
        <f>SUM($R$9:$S$993)</f>
        <v>-29503</v>
      </c>
      <c r="E4" s="68"/>
      <c r="F4" s="70" t="s">
        <v>56</v>
      </c>
      <c r="G4" s="70"/>
      <c r="H4" s="84">
        <f>SUM($T$9:$U$108)</f>
        <v>-57</v>
      </c>
      <c r="I4" s="85"/>
      <c r="J4" s="67" t="s">
        <v>57</v>
      </c>
      <c r="K4" s="67"/>
      <c r="L4" s="86">
        <f>MAX($C$9:$D$990)-C9</f>
        <v>0</v>
      </c>
      <c r="M4" s="86"/>
      <c r="N4" s="67" t="s">
        <v>58</v>
      </c>
      <c r="O4" s="67"/>
      <c r="P4" s="68">
        <f>MIN($C$9:$D$990)-C9</f>
        <v>-29503</v>
      </c>
      <c r="Q4" s="68"/>
      <c r="R4" s="1"/>
      <c r="S4" s="1"/>
      <c r="T4" s="1"/>
    </row>
    <row r="5" spans="2:21" x14ac:dyDescent="0.15">
      <c r="B5" s="41" t="s">
        <v>59</v>
      </c>
      <c r="C5" s="2">
        <f>COUNTIF($R$9:$R$990,"&gt;0")</f>
        <v>0</v>
      </c>
      <c r="D5" s="40" t="s">
        <v>60</v>
      </c>
      <c r="E5" s="16">
        <f>COUNTIF($R$9:$R$990,"&lt;0")</f>
        <v>1</v>
      </c>
      <c r="F5" s="40" t="s">
        <v>61</v>
      </c>
      <c r="G5" s="2">
        <f>COUNTIF($R$9:$R$990,"=0")</f>
        <v>0</v>
      </c>
      <c r="H5" s="40" t="s">
        <v>62</v>
      </c>
      <c r="I5" s="3">
        <f>C5/SUM(C5,E5,G5)</f>
        <v>0</v>
      </c>
      <c r="J5" s="69" t="s">
        <v>63</v>
      </c>
      <c r="K5" s="70"/>
      <c r="L5" s="71">
        <v>4</v>
      </c>
      <c r="M5" s="72"/>
      <c r="N5" s="18" t="s">
        <v>64</v>
      </c>
      <c r="O5" s="9"/>
      <c r="P5" s="71">
        <v>12</v>
      </c>
      <c r="Q5" s="72"/>
      <c r="R5" s="1"/>
      <c r="S5" s="1"/>
      <c r="T5" s="1"/>
    </row>
    <row r="6" spans="2:21" x14ac:dyDescent="0.15">
      <c r="B6" s="11"/>
      <c r="C6" s="14"/>
      <c r="D6" s="15"/>
      <c r="E6" s="12"/>
      <c r="F6" s="11"/>
      <c r="G6" s="12"/>
      <c r="H6" s="11"/>
      <c r="I6" s="17"/>
      <c r="J6" s="11"/>
      <c r="K6" s="11"/>
      <c r="L6" s="12"/>
      <c r="M6" s="12"/>
      <c r="N6" s="13"/>
      <c r="O6" s="13"/>
      <c r="P6" s="10"/>
      <c r="Q6" s="7"/>
      <c r="R6" s="1"/>
      <c r="S6" s="1"/>
      <c r="T6" s="1"/>
    </row>
    <row r="7" spans="2:21" x14ac:dyDescent="0.15">
      <c r="B7" s="73" t="s">
        <v>65</v>
      </c>
      <c r="C7" s="75" t="s">
        <v>66</v>
      </c>
      <c r="D7" s="76"/>
      <c r="E7" s="79" t="s">
        <v>67</v>
      </c>
      <c r="F7" s="80"/>
      <c r="G7" s="80"/>
      <c r="H7" s="80"/>
      <c r="I7" s="63"/>
      <c r="J7" s="81" t="s">
        <v>68</v>
      </c>
      <c r="K7" s="82"/>
      <c r="L7" s="65"/>
      <c r="M7" s="83" t="s">
        <v>69</v>
      </c>
      <c r="N7" s="58" t="s">
        <v>70</v>
      </c>
      <c r="O7" s="59"/>
      <c r="P7" s="59"/>
      <c r="Q7" s="60"/>
      <c r="R7" s="61" t="s">
        <v>71</v>
      </c>
      <c r="S7" s="61"/>
      <c r="T7" s="61"/>
      <c r="U7" s="61"/>
    </row>
    <row r="8" spans="2:21" x14ac:dyDescent="0.15">
      <c r="B8" s="74"/>
      <c r="C8" s="77"/>
      <c r="D8" s="78"/>
      <c r="E8" s="19" t="s">
        <v>72</v>
      </c>
      <c r="F8" s="19" t="s">
        <v>73</v>
      </c>
      <c r="G8" s="19" t="s">
        <v>75</v>
      </c>
      <c r="H8" s="62" t="s">
        <v>76</v>
      </c>
      <c r="I8" s="63"/>
      <c r="J8" s="4" t="s">
        <v>77</v>
      </c>
      <c r="K8" s="64" t="s">
        <v>78</v>
      </c>
      <c r="L8" s="65"/>
      <c r="M8" s="83"/>
      <c r="N8" s="5" t="s">
        <v>72</v>
      </c>
      <c r="O8" s="5" t="s">
        <v>73</v>
      </c>
      <c r="P8" s="66" t="s">
        <v>76</v>
      </c>
      <c r="Q8" s="60"/>
      <c r="R8" s="61" t="s">
        <v>79</v>
      </c>
      <c r="S8" s="61"/>
      <c r="T8" s="61" t="s">
        <v>77</v>
      </c>
      <c r="U8" s="61"/>
    </row>
    <row r="9" spans="2:21" x14ac:dyDescent="0.15">
      <c r="B9" s="43">
        <v>1</v>
      </c>
      <c r="C9" s="53">
        <v>1000000</v>
      </c>
      <c r="D9" s="53"/>
      <c r="E9" s="43">
        <v>2001</v>
      </c>
      <c r="F9" s="8">
        <v>42111</v>
      </c>
      <c r="G9" s="43" t="s">
        <v>5</v>
      </c>
      <c r="H9" s="54">
        <v>1.4382900000000001</v>
      </c>
      <c r="I9" s="54"/>
      <c r="J9" s="43">
        <v>57</v>
      </c>
      <c r="K9" s="53">
        <f t="shared" ref="K9:K72" si="0">IF(F9="","",C9*0.03)</f>
        <v>30000</v>
      </c>
      <c r="L9" s="53"/>
      <c r="M9" s="6">
        <f>IF(J9="","",ROUNDDOWN(K9/(J9/81)/100000,2))</f>
        <v>0.42</v>
      </c>
      <c r="N9" s="43">
        <v>2001</v>
      </c>
      <c r="O9" s="8">
        <v>42111</v>
      </c>
      <c r="P9" s="54">
        <v>1.4326000000000001</v>
      </c>
      <c r="Q9" s="54"/>
      <c r="R9" s="55">
        <f t="shared" ref="R9:R72" si="1">IF(O9="","",ROUNDDOWN((IF(G9="売",H9-P9,P9-H9))*M9*1000000000/81,0))</f>
        <v>-29503</v>
      </c>
      <c r="S9" s="55"/>
      <c r="T9" s="56">
        <f t="shared" ref="T9:T18" si="2">IF(O9="","",IF(R9&lt;0,J9*(-1),IF(G9="買",(P9-H9)*10000,(H9-P9)*10000)))</f>
        <v>-57</v>
      </c>
      <c r="U9" s="56"/>
    </row>
    <row r="10" spans="2:21" x14ac:dyDescent="0.15">
      <c r="B10" s="43">
        <v>2</v>
      </c>
      <c r="C10" s="53">
        <f t="shared" ref="C10:C73" si="3">IF(R9="","",C9+R9)</f>
        <v>970497</v>
      </c>
      <c r="D10" s="53"/>
      <c r="E10" s="43"/>
      <c r="F10" s="8"/>
      <c r="G10" s="43" t="s">
        <v>5</v>
      </c>
      <c r="H10" s="54"/>
      <c r="I10" s="54"/>
      <c r="J10" s="43"/>
      <c r="K10" s="53" t="str">
        <f t="shared" si="0"/>
        <v/>
      </c>
      <c r="L10" s="53"/>
      <c r="M10" s="6" t="str">
        <f t="shared" ref="M10:M73" si="4">IF(J10="","",ROUNDDOWN(K10/(J10/81)/100000,2))</f>
        <v/>
      </c>
      <c r="N10" s="43"/>
      <c r="O10" s="8"/>
      <c r="P10" s="54"/>
      <c r="Q10" s="54"/>
      <c r="R10" s="55" t="str">
        <f t="shared" si="1"/>
        <v/>
      </c>
      <c r="S10" s="55"/>
      <c r="T10" s="56" t="str">
        <f t="shared" si="2"/>
        <v/>
      </c>
      <c r="U10" s="56"/>
    </row>
    <row r="11" spans="2:21" x14ac:dyDescent="0.15">
      <c r="B11" s="43">
        <v>3</v>
      </c>
      <c r="C11" s="53" t="str">
        <f t="shared" si="3"/>
        <v/>
      </c>
      <c r="D11" s="53"/>
      <c r="E11" s="43"/>
      <c r="F11" s="8"/>
      <c r="G11" s="43" t="s">
        <v>5</v>
      </c>
      <c r="H11" s="54"/>
      <c r="I11" s="54"/>
      <c r="J11" s="43"/>
      <c r="K11" s="53" t="str">
        <f t="shared" si="0"/>
        <v/>
      </c>
      <c r="L11" s="53"/>
      <c r="M11" s="6" t="str">
        <f>IF(J11="","",ROUNDDOWN(K11/(J11/81)/100000,2))</f>
        <v/>
      </c>
      <c r="N11" s="43"/>
      <c r="O11" s="8"/>
      <c r="P11" s="54"/>
      <c r="Q11" s="54"/>
      <c r="R11" s="55" t="str">
        <f t="shared" si="1"/>
        <v/>
      </c>
      <c r="S11" s="55"/>
      <c r="T11" s="56" t="str">
        <f t="shared" si="2"/>
        <v/>
      </c>
      <c r="U11" s="56"/>
    </row>
    <row r="12" spans="2:21" x14ac:dyDescent="0.15">
      <c r="B12" s="43">
        <v>4</v>
      </c>
      <c r="C12" s="53" t="str">
        <f t="shared" si="3"/>
        <v/>
      </c>
      <c r="D12" s="53"/>
      <c r="E12" s="43"/>
      <c r="F12" s="8"/>
      <c r="G12" s="43" t="s">
        <v>4</v>
      </c>
      <c r="H12" s="54"/>
      <c r="I12" s="54"/>
      <c r="J12" s="43"/>
      <c r="K12" s="53" t="str">
        <f t="shared" si="0"/>
        <v/>
      </c>
      <c r="L12" s="53"/>
      <c r="M12" s="6" t="str">
        <f t="shared" si="4"/>
        <v/>
      </c>
      <c r="N12" s="43"/>
      <c r="O12" s="8"/>
      <c r="P12" s="54"/>
      <c r="Q12" s="54"/>
      <c r="R12" s="55" t="str">
        <f t="shared" si="1"/>
        <v/>
      </c>
      <c r="S12" s="55"/>
      <c r="T12" s="56" t="str">
        <f t="shared" si="2"/>
        <v/>
      </c>
      <c r="U12" s="56"/>
    </row>
    <row r="13" spans="2:21" x14ac:dyDescent="0.15">
      <c r="B13" s="43">
        <v>5</v>
      </c>
      <c r="C13" s="53" t="str">
        <f t="shared" si="3"/>
        <v/>
      </c>
      <c r="D13" s="53"/>
      <c r="E13" s="43"/>
      <c r="F13" s="8"/>
      <c r="G13" s="43" t="s">
        <v>4</v>
      </c>
      <c r="H13" s="54"/>
      <c r="I13" s="54"/>
      <c r="J13" s="43"/>
      <c r="K13" s="53" t="str">
        <f t="shared" si="0"/>
        <v/>
      </c>
      <c r="L13" s="53"/>
      <c r="M13" s="6" t="str">
        <f t="shared" si="4"/>
        <v/>
      </c>
      <c r="N13" s="43"/>
      <c r="O13" s="8"/>
      <c r="P13" s="54"/>
      <c r="Q13" s="54"/>
      <c r="R13" s="55" t="str">
        <f t="shared" si="1"/>
        <v/>
      </c>
      <c r="S13" s="55"/>
      <c r="T13" s="56" t="str">
        <f t="shared" si="2"/>
        <v/>
      </c>
      <c r="U13" s="56"/>
    </row>
    <row r="14" spans="2:21" x14ac:dyDescent="0.15">
      <c r="B14" s="43">
        <v>6</v>
      </c>
      <c r="C14" s="53" t="str">
        <f t="shared" si="3"/>
        <v/>
      </c>
      <c r="D14" s="53"/>
      <c r="E14" s="43"/>
      <c r="F14" s="8"/>
      <c r="G14" s="43" t="s">
        <v>5</v>
      </c>
      <c r="H14" s="54"/>
      <c r="I14" s="54"/>
      <c r="J14" s="43"/>
      <c r="K14" s="53" t="str">
        <f t="shared" si="0"/>
        <v/>
      </c>
      <c r="L14" s="53"/>
      <c r="M14" s="6" t="str">
        <f t="shared" si="4"/>
        <v/>
      </c>
      <c r="N14" s="43"/>
      <c r="O14" s="8"/>
      <c r="P14" s="54"/>
      <c r="Q14" s="54"/>
      <c r="R14" s="55" t="str">
        <f t="shared" si="1"/>
        <v/>
      </c>
      <c r="S14" s="55"/>
      <c r="T14" s="56" t="str">
        <f t="shared" si="2"/>
        <v/>
      </c>
      <c r="U14" s="56"/>
    </row>
    <row r="15" spans="2:21" x14ac:dyDescent="0.15">
      <c r="B15" s="43">
        <v>7</v>
      </c>
      <c r="C15" s="53" t="str">
        <f t="shared" si="3"/>
        <v/>
      </c>
      <c r="D15" s="53"/>
      <c r="E15" s="43"/>
      <c r="F15" s="8"/>
      <c r="G15" s="43" t="s">
        <v>5</v>
      </c>
      <c r="H15" s="54"/>
      <c r="I15" s="54"/>
      <c r="J15" s="43"/>
      <c r="K15" s="53" t="str">
        <f t="shared" si="0"/>
        <v/>
      </c>
      <c r="L15" s="53"/>
      <c r="M15" s="6" t="str">
        <f t="shared" si="4"/>
        <v/>
      </c>
      <c r="N15" s="43"/>
      <c r="O15" s="8"/>
      <c r="P15" s="54"/>
      <c r="Q15" s="54"/>
      <c r="R15" s="55" t="str">
        <f t="shared" si="1"/>
        <v/>
      </c>
      <c r="S15" s="55"/>
      <c r="T15" s="56" t="str">
        <f t="shared" si="2"/>
        <v/>
      </c>
      <c r="U15" s="56"/>
    </row>
    <row r="16" spans="2:21" x14ac:dyDescent="0.15">
      <c r="B16" s="43">
        <v>8</v>
      </c>
      <c r="C16" s="53" t="str">
        <f t="shared" si="3"/>
        <v/>
      </c>
      <c r="D16" s="53"/>
      <c r="E16" s="43"/>
      <c r="F16" s="8"/>
      <c r="G16" s="43" t="s">
        <v>5</v>
      </c>
      <c r="H16" s="54"/>
      <c r="I16" s="54"/>
      <c r="J16" s="43"/>
      <c r="K16" s="53" t="str">
        <f t="shared" si="0"/>
        <v/>
      </c>
      <c r="L16" s="53"/>
      <c r="M16" s="6" t="str">
        <f t="shared" si="4"/>
        <v/>
      </c>
      <c r="N16" s="43"/>
      <c r="O16" s="8"/>
      <c r="P16" s="54"/>
      <c r="Q16" s="54"/>
      <c r="R16" s="55" t="str">
        <f t="shared" si="1"/>
        <v/>
      </c>
      <c r="S16" s="55"/>
      <c r="T16" s="56" t="str">
        <f t="shared" si="2"/>
        <v/>
      </c>
      <c r="U16" s="56"/>
    </row>
    <row r="17" spans="2:21" x14ac:dyDescent="0.15">
      <c r="B17" s="43">
        <v>9</v>
      </c>
      <c r="C17" s="53" t="str">
        <f t="shared" si="3"/>
        <v/>
      </c>
      <c r="D17" s="53"/>
      <c r="E17" s="43"/>
      <c r="F17" s="8"/>
      <c r="G17" s="43" t="s">
        <v>5</v>
      </c>
      <c r="H17" s="54"/>
      <c r="I17" s="54"/>
      <c r="J17" s="43"/>
      <c r="K17" s="53" t="str">
        <f t="shared" si="0"/>
        <v/>
      </c>
      <c r="L17" s="53"/>
      <c r="M17" s="6" t="str">
        <f t="shared" si="4"/>
        <v/>
      </c>
      <c r="N17" s="43"/>
      <c r="O17" s="8"/>
      <c r="P17" s="54"/>
      <c r="Q17" s="54"/>
      <c r="R17" s="55" t="str">
        <f t="shared" si="1"/>
        <v/>
      </c>
      <c r="S17" s="55"/>
      <c r="T17" s="56" t="str">
        <f t="shared" si="2"/>
        <v/>
      </c>
      <c r="U17" s="56"/>
    </row>
    <row r="18" spans="2:21" x14ac:dyDescent="0.15">
      <c r="B18" s="43">
        <v>10</v>
      </c>
      <c r="C18" s="53" t="str">
        <f t="shared" si="3"/>
        <v/>
      </c>
      <c r="D18" s="53"/>
      <c r="E18" s="43"/>
      <c r="F18" s="8"/>
      <c r="G18" s="43" t="s">
        <v>5</v>
      </c>
      <c r="H18" s="54"/>
      <c r="I18" s="54"/>
      <c r="J18" s="43"/>
      <c r="K18" s="53" t="str">
        <f t="shared" si="0"/>
        <v/>
      </c>
      <c r="L18" s="53"/>
      <c r="M18" s="6" t="str">
        <f t="shared" si="4"/>
        <v/>
      </c>
      <c r="N18" s="43"/>
      <c r="O18" s="8"/>
      <c r="P18" s="54"/>
      <c r="Q18" s="54"/>
      <c r="R18" s="55" t="str">
        <f t="shared" si="1"/>
        <v/>
      </c>
      <c r="S18" s="55"/>
      <c r="T18" s="56" t="str">
        <f t="shared" si="2"/>
        <v/>
      </c>
      <c r="U18" s="56"/>
    </row>
    <row r="19" spans="2:21" x14ac:dyDescent="0.15">
      <c r="B19" s="43">
        <v>11</v>
      </c>
      <c r="C19" s="53" t="str">
        <f t="shared" si="3"/>
        <v/>
      </c>
      <c r="D19" s="53"/>
      <c r="E19" s="43"/>
      <c r="F19" s="8"/>
      <c r="G19" s="43" t="s">
        <v>5</v>
      </c>
      <c r="H19" s="54"/>
      <c r="I19" s="54"/>
      <c r="J19" s="43"/>
      <c r="K19" s="53" t="str">
        <f t="shared" si="0"/>
        <v/>
      </c>
      <c r="L19" s="53"/>
      <c r="M19" s="6" t="str">
        <f t="shared" si="4"/>
        <v/>
      </c>
      <c r="N19" s="43"/>
      <c r="O19" s="8"/>
      <c r="P19" s="54"/>
      <c r="Q19" s="54"/>
      <c r="R19" s="55" t="str">
        <f t="shared" si="1"/>
        <v/>
      </c>
      <c r="S19" s="55"/>
      <c r="T19" s="56" t="str">
        <f>IF(O19="","",IF(R19&lt;0,J19*(-1),IF(G19="買",(P19-H19)*10000,(H19-P19)*10000)))</f>
        <v/>
      </c>
      <c r="U19" s="56"/>
    </row>
    <row r="20" spans="2:21" x14ac:dyDescent="0.15">
      <c r="B20" s="43">
        <v>12</v>
      </c>
      <c r="C20" s="53" t="str">
        <f t="shared" si="3"/>
        <v/>
      </c>
      <c r="D20" s="53"/>
      <c r="E20" s="43"/>
      <c r="F20" s="8"/>
      <c r="G20" s="43" t="s">
        <v>5</v>
      </c>
      <c r="H20" s="54"/>
      <c r="I20" s="54"/>
      <c r="J20" s="43"/>
      <c r="K20" s="53" t="str">
        <f t="shared" si="0"/>
        <v/>
      </c>
      <c r="L20" s="53"/>
      <c r="M20" s="6" t="str">
        <f t="shared" si="4"/>
        <v/>
      </c>
      <c r="N20" s="43"/>
      <c r="O20" s="8"/>
      <c r="P20" s="54"/>
      <c r="Q20" s="54"/>
      <c r="R20" s="55" t="str">
        <f t="shared" si="1"/>
        <v/>
      </c>
      <c r="S20" s="55"/>
      <c r="T20" s="56" t="str">
        <f t="shared" ref="T20:T27" si="5">IF(O20="","",IF(R20&lt;0,J20*(-1),IF(G20="買",(P20-H20)*10000,(H20-P20)*10000)))</f>
        <v/>
      </c>
      <c r="U20" s="56"/>
    </row>
    <row r="21" spans="2:21" x14ac:dyDescent="0.15">
      <c r="B21" s="43">
        <v>13</v>
      </c>
      <c r="C21" s="53" t="str">
        <f t="shared" si="3"/>
        <v/>
      </c>
      <c r="D21" s="53"/>
      <c r="E21" s="43"/>
      <c r="F21" s="8"/>
      <c r="G21" s="43" t="s">
        <v>5</v>
      </c>
      <c r="H21" s="54"/>
      <c r="I21" s="54"/>
      <c r="J21" s="43"/>
      <c r="K21" s="53" t="str">
        <f t="shared" si="0"/>
        <v/>
      </c>
      <c r="L21" s="53"/>
      <c r="M21" s="6" t="str">
        <f t="shared" si="4"/>
        <v/>
      </c>
      <c r="N21" s="43"/>
      <c r="O21" s="8"/>
      <c r="P21" s="54"/>
      <c r="Q21" s="54"/>
      <c r="R21" s="55" t="str">
        <f t="shared" si="1"/>
        <v/>
      </c>
      <c r="S21" s="55"/>
      <c r="T21" s="56" t="str">
        <f t="shared" si="5"/>
        <v/>
      </c>
      <c r="U21" s="56"/>
    </row>
    <row r="22" spans="2:21" x14ac:dyDescent="0.15">
      <c r="B22" s="43">
        <v>14</v>
      </c>
      <c r="C22" s="53" t="str">
        <f t="shared" si="3"/>
        <v/>
      </c>
      <c r="D22" s="53"/>
      <c r="E22" s="43"/>
      <c r="F22" s="8"/>
      <c r="G22" s="43" t="s">
        <v>4</v>
      </c>
      <c r="H22" s="54"/>
      <c r="I22" s="54"/>
      <c r="J22" s="43"/>
      <c r="K22" s="53" t="str">
        <f t="shared" si="0"/>
        <v/>
      </c>
      <c r="L22" s="53"/>
      <c r="M22" s="6" t="str">
        <f t="shared" si="4"/>
        <v/>
      </c>
      <c r="N22" s="43"/>
      <c r="O22" s="8"/>
      <c r="P22" s="54"/>
      <c r="Q22" s="54"/>
      <c r="R22" s="55" t="str">
        <f t="shared" si="1"/>
        <v/>
      </c>
      <c r="S22" s="55"/>
      <c r="T22" s="56" t="str">
        <f t="shared" si="5"/>
        <v/>
      </c>
      <c r="U22" s="56"/>
    </row>
    <row r="23" spans="2:21" x14ac:dyDescent="0.15">
      <c r="B23" s="43">
        <v>15</v>
      </c>
      <c r="C23" s="53" t="str">
        <f t="shared" si="3"/>
        <v/>
      </c>
      <c r="D23" s="53"/>
      <c r="E23" s="43"/>
      <c r="F23" s="8"/>
      <c r="G23" s="43" t="s">
        <v>5</v>
      </c>
      <c r="H23" s="54"/>
      <c r="I23" s="54"/>
      <c r="J23" s="43"/>
      <c r="K23" s="53" t="str">
        <f t="shared" si="0"/>
        <v/>
      </c>
      <c r="L23" s="53"/>
      <c r="M23" s="6" t="str">
        <f t="shared" si="4"/>
        <v/>
      </c>
      <c r="N23" s="43"/>
      <c r="O23" s="8"/>
      <c r="P23" s="54"/>
      <c r="Q23" s="54"/>
      <c r="R23" s="55" t="str">
        <f t="shared" si="1"/>
        <v/>
      </c>
      <c r="S23" s="55"/>
      <c r="T23" s="56" t="str">
        <f t="shared" si="5"/>
        <v/>
      </c>
      <c r="U23" s="56"/>
    </row>
    <row r="24" spans="2:21" x14ac:dyDescent="0.15">
      <c r="B24" s="43">
        <v>16</v>
      </c>
      <c r="C24" s="53" t="str">
        <f t="shared" si="3"/>
        <v/>
      </c>
      <c r="D24" s="53"/>
      <c r="E24" s="43"/>
      <c r="F24" s="8"/>
      <c r="G24" s="43" t="s">
        <v>5</v>
      </c>
      <c r="H24" s="54"/>
      <c r="I24" s="54"/>
      <c r="J24" s="43"/>
      <c r="K24" s="53" t="str">
        <f t="shared" si="0"/>
        <v/>
      </c>
      <c r="L24" s="53"/>
      <c r="M24" s="6" t="str">
        <f t="shared" si="4"/>
        <v/>
      </c>
      <c r="N24" s="43"/>
      <c r="O24" s="8"/>
      <c r="P24" s="54"/>
      <c r="Q24" s="54"/>
      <c r="R24" s="55" t="str">
        <f t="shared" si="1"/>
        <v/>
      </c>
      <c r="S24" s="55"/>
      <c r="T24" s="56" t="str">
        <f t="shared" si="5"/>
        <v/>
      </c>
      <c r="U24" s="56"/>
    </row>
    <row r="25" spans="2:21" x14ac:dyDescent="0.15">
      <c r="B25" s="43">
        <v>17</v>
      </c>
      <c r="C25" s="53" t="str">
        <f t="shared" si="3"/>
        <v/>
      </c>
      <c r="D25" s="53"/>
      <c r="E25" s="43"/>
      <c r="F25" s="8"/>
      <c r="G25" s="43" t="s">
        <v>5</v>
      </c>
      <c r="H25" s="54"/>
      <c r="I25" s="54"/>
      <c r="J25" s="43"/>
      <c r="K25" s="53" t="str">
        <f t="shared" si="0"/>
        <v/>
      </c>
      <c r="L25" s="53"/>
      <c r="M25" s="6" t="str">
        <f t="shared" si="4"/>
        <v/>
      </c>
      <c r="N25" s="43"/>
      <c r="O25" s="8"/>
      <c r="P25" s="54"/>
      <c r="Q25" s="54"/>
      <c r="R25" s="55" t="str">
        <f t="shared" si="1"/>
        <v/>
      </c>
      <c r="S25" s="55"/>
      <c r="T25" s="56" t="str">
        <f t="shared" si="5"/>
        <v/>
      </c>
      <c r="U25" s="56"/>
    </row>
    <row r="26" spans="2:21" x14ac:dyDescent="0.15">
      <c r="B26" s="43">
        <v>18</v>
      </c>
      <c r="C26" s="53" t="str">
        <f t="shared" si="3"/>
        <v/>
      </c>
      <c r="D26" s="53"/>
      <c r="E26" s="43"/>
      <c r="F26" s="8"/>
      <c r="G26" s="43" t="s">
        <v>5</v>
      </c>
      <c r="H26" s="54"/>
      <c r="I26" s="54"/>
      <c r="J26" s="43"/>
      <c r="K26" s="53" t="str">
        <f t="shared" si="0"/>
        <v/>
      </c>
      <c r="L26" s="53"/>
      <c r="M26" s="6" t="str">
        <f t="shared" si="4"/>
        <v/>
      </c>
      <c r="N26" s="43"/>
      <c r="O26" s="8"/>
      <c r="P26" s="54"/>
      <c r="Q26" s="54"/>
      <c r="R26" s="55" t="str">
        <f t="shared" si="1"/>
        <v/>
      </c>
      <c r="S26" s="55"/>
      <c r="T26" s="56" t="str">
        <f t="shared" si="5"/>
        <v/>
      </c>
      <c r="U26" s="56"/>
    </row>
    <row r="27" spans="2:21" x14ac:dyDescent="0.15">
      <c r="B27" s="43">
        <v>19</v>
      </c>
      <c r="C27" s="53" t="str">
        <f t="shared" si="3"/>
        <v/>
      </c>
      <c r="D27" s="53"/>
      <c r="E27" s="43"/>
      <c r="F27" s="8"/>
      <c r="G27" s="43" t="s">
        <v>4</v>
      </c>
      <c r="H27" s="54"/>
      <c r="I27" s="54"/>
      <c r="J27" s="43"/>
      <c r="K27" s="53" t="str">
        <f t="shared" si="0"/>
        <v/>
      </c>
      <c r="L27" s="53"/>
      <c r="M27" s="6" t="str">
        <f t="shared" si="4"/>
        <v/>
      </c>
      <c r="N27" s="43"/>
      <c r="O27" s="8"/>
      <c r="P27" s="54"/>
      <c r="Q27" s="54"/>
      <c r="R27" s="55" t="str">
        <f t="shared" si="1"/>
        <v/>
      </c>
      <c r="S27" s="55"/>
      <c r="T27" s="56" t="str">
        <f t="shared" si="5"/>
        <v/>
      </c>
      <c r="U27" s="56"/>
    </row>
    <row r="28" spans="2:21" x14ac:dyDescent="0.15">
      <c r="B28" s="43">
        <v>20</v>
      </c>
      <c r="C28" s="53" t="str">
        <f t="shared" si="3"/>
        <v/>
      </c>
      <c r="D28" s="53"/>
      <c r="E28" s="43"/>
      <c r="F28" s="8"/>
      <c r="G28" s="43" t="s">
        <v>5</v>
      </c>
      <c r="H28" s="54"/>
      <c r="I28" s="54"/>
      <c r="J28" s="43"/>
      <c r="K28" s="53" t="str">
        <f t="shared" si="0"/>
        <v/>
      </c>
      <c r="L28" s="53"/>
      <c r="M28" s="6" t="str">
        <f t="shared" si="4"/>
        <v/>
      </c>
      <c r="N28" s="43"/>
      <c r="O28" s="8"/>
      <c r="P28" s="54"/>
      <c r="Q28" s="54"/>
      <c r="R28" s="55" t="str">
        <f t="shared" si="1"/>
        <v/>
      </c>
      <c r="S28" s="55"/>
      <c r="T28" s="56" t="str">
        <f>IF(O28="","",IF(R28&lt;0,J28*(-1),IF(G28="買",(P28-H28)*10000,(H28-P28)*10000)))</f>
        <v/>
      </c>
      <c r="U28" s="56"/>
    </row>
    <row r="29" spans="2:21" x14ac:dyDescent="0.15">
      <c r="B29" s="43">
        <v>21</v>
      </c>
      <c r="C29" s="53" t="str">
        <f t="shared" si="3"/>
        <v/>
      </c>
      <c r="D29" s="53"/>
      <c r="E29" s="43"/>
      <c r="F29" s="8"/>
      <c r="G29" s="43" t="s">
        <v>4</v>
      </c>
      <c r="H29" s="54"/>
      <c r="I29" s="54"/>
      <c r="J29" s="43"/>
      <c r="K29" s="53" t="str">
        <f t="shared" si="0"/>
        <v/>
      </c>
      <c r="L29" s="53"/>
      <c r="M29" s="6" t="str">
        <f t="shared" si="4"/>
        <v/>
      </c>
      <c r="N29" s="43"/>
      <c r="O29" s="8"/>
      <c r="P29" s="54"/>
      <c r="Q29" s="54"/>
      <c r="R29" s="55" t="str">
        <f t="shared" si="1"/>
        <v/>
      </c>
      <c r="S29" s="55"/>
      <c r="T29" s="56" t="str">
        <f>IF(O29="","",IF(R29&lt;0,J29*(-1),IF(G29="買",(P29-H29)*10000,(H29-P29)*10000)))</f>
        <v/>
      </c>
      <c r="U29" s="56"/>
    </row>
    <row r="30" spans="2:21" x14ac:dyDescent="0.15">
      <c r="B30" s="43">
        <v>22</v>
      </c>
      <c r="C30" s="53" t="str">
        <f t="shared" si="3"/>
        <v/>
      </c>
      <c r="D30" s="53"/>
      <c r="E30" s="43"/>
      <c r="F30" s="8"/>
      <c r="G30" s="43" t="s">
        <v>4</v>
      </c>
      <c r="H30" s="54"/>
      <c r="I30" s="54"/>
      <c r="J30" s="43"/>
      <c r="K30" s="53" t="str">
        <f t="shared" si="0"/>
        <v/>
      </c>
      <c r="L30" s="53"/>
      <c r="M30" s="6" t="str">
        <f t="shared" si="4"/>
        <v/>
      </c>
      <c r="N30" s="43"/>
      <c r="O30" s="8"/>
      <c r="P30" s="54"/>
      <c r="Q30" s="54"/>
      <c r="R30" s="55" t="str">
        <f t="shared" si="1"/>
        <v/>
      </c>
      <c r="S30" s="55"/>
      <c r="T30" s="56" t="str">
        <f t="shared" ref="T30:T51" si="6">IF(O30="","",IF(R30&lt;0,J30*(-1),IF(G30="買",(P30-H30)*10000,(H30-P30)*10000)))</f>
        <v/>
      </c>
      <c r="U30" s="56"/>
    </row>
    <row r="31" spans="2:21" x14ac:dyDescent="0.15">
      <c r="B31" s="43">
        <v>23</v>
      </c>
      <c r="C31" s="53" t="str">
        <f t="shared" si="3"/>
        <v/>
      </c>
      <c r="D31" s="53"/>
      <c r="E31" s="43"/>
      <c r="F31" s="8"/>
      <c r="G31" s="43" t="s">
        <v>4</v>
      </c>
      <c r="H31" s="54"/>
      <c r="I31" s="54"/>
      <c r="J31" s="43"/>
      <c r="K31" s="53" t="str">
        <f t="shared" si="0"/>
        <v/>
      </c>
      <c r="L31" s="53"/>
      <c r="M31" s="6" t="str">
        <f t="shared" si="4"/>
        <v/>
      </c>
      <c r="N31" s="43"/>
      <c r="O31" s="8"/>
      <c r="P31" s="54"/>
      <c r="Q31" s="54"/>
      <c r="R31" s="55" t="str">
        <f t="shared" si="1"/>
        <v/>
      </c>
      <c r="S31" s="55"/>
      <c r="T31" s="56" t="str">
        <f t="shared" si="6"/>
        <v/>
      </c>
      <c r="U31" s="56"/>
    </row>
    <row r="32" spans="2:21" x14ac:dyDescent="0.15">
      <c r="B32" s="43">
        <v>24</v>
      </c>
      <c r="C32" s="53" t="str">
        <f t="shared" si="3"/>
        <v/>
      </c>
      <c r="D32" s="53"/>
      <c r="E32" s="43"/>
      <c r="F32" s="8"/>
      <c r="G32" s="43" t="s">
        <v>4</v>
      </c>
      <c r="H32" s="54"/>
      <c r="I32" s="54"/>
      <c r="J32" s="43"/>
      <c r="K32" s="53" t="str">
        <f t="shared" si="0"/>
        <v/>
      </c>
      <c r="L32" s="53"/>
      <c r="M32" s="6" t="str">
        <f t="shared" si="4"/>
        <v/>
      </c>
      <c r="N32" s="43"/>
      <c r="O32" s="8"/>
      <c r="P32" s="54"/>
      <c r="Q32" s="54"/>
      <c r="R32" s="55" t="str">
        <f t="shared" si="1"/>
        <v/>
      </c>
      <c r="S32" s="55"/>
      <c r="T32" s="56" t="str">
        <f t="shared" si="6"/>
        <v/>
      </c>
      <c r="U32" s="56"/>
    </row>
    <row r="33" spans="2:21" x14ac:dyDescent="0.15">
      <c r="B33" s="43">
        <v>25</v>
      </c>
      <c r="C33" s="53" t="str">
        <f t="shared" si="3"/>
        <v/>
      </c>
      <c r="D33" s="53"/>
      <c r="E33" s="43"/>
      <c r="F33" s="8"/>
      <c r="G33" s="43" t="s">
        <v>5</v>
      </c>
      <c r="H33" s="54"/>
      <c r="I33" s="54"/>
      <c r="J33" s="43"/>
      <c r="K33" s="53" t="str">
        <f t="shared" si="0"/>
        <v/>
      </c>
      <c r="L33" s="53"/>
      <c r="M33" s="6" t="str">
        <f t="shared" si="4"/>
        <v/>
      </c>
      <c r="N33" s="43"/>
      <c r="O33" s="8"/>
      <c r="P33" s="54"/>
      <c r="Q33" s="54"/>
      <c r="R33" s="55" t="str">
        <f t="shared" si="1"/>
        <v/>
      </c>
      <c r="S33" s="55"/>
      <c r="T33" s="56" t="str">
        <f t="shared" si="6"/>
        <v/>
      </c>
      <c r="U33" s="56"/>
    </row>
    <row r="34" spans="2:21" x14ac:dyDescent="0.15">
      <c r="B34" s="43">
        <v>26</v>
      </c>
      <c r="C34" s="53" t="str">
        <f t="shared" si="3"/>
        <v/>
      </c>
      <c r="D34" s="53"/>
      <c r="E34" s="43"/>
      <c r="F34" s="8"/>
      <c r="G34" s="43" t="s">
        <v>4</v>
      </c>
      <c r="H34" s="54"/>
      <c r="I34" s="54"/>
      <c r="J34" s="43"/>
      <c r="K34" s="53" t="str">
        <f t="shared" si="0"/>
        <v/>
      </c>
      <c r="L34" s="53"/>
      <c r="M34" s="6" t="str">
        <f t="shared" si="4"/>
        <v/>
      </c>
      <c r="N34" s="43"/>
      <c r="O34" s="8"/>
      <c r="P34" s="54"/>
      <c r="Q34" s="54"/>
      <c r="R34" s="55" t="str">
        <f t="shared" si="1"/>
        <v/>
      </c>
      <c r="S34" s="55"/>
      <c r="T34" s="56" t="str">
        <f t="shared" si="6"/>
        <v/>
      </c>
      <c r="U34" s="56"/>
    </row>
    <row r="35" spans="2:21" x14ac:dyDescent="0.15">
      <c r="B35" s="43">
        <v>27</v>
      </c>
      <c r="C35" s="53" t="str">
        <f t="shared" si="3"/>
        <v/>
      </c>
      <c r="D35" s="53"/>
      <c r="E35" s="43"/>
      <c r="F35" s="8"/>
      <c r="G35" s="43" t="s">
        <v>4</v>
      </c>
      <c r="H35" s="54"/>
      <c r="I35" s="54"/>
      <c r="J35" s="43"/>
      <c r="K35" s="53" t="str">
        <f t="shared" si="0"/>
        <v/>
      </c>
      <c r="L35" s="53"/>
      <c r="M35" s="6" t="str">
        <f t="shared" si="4"/>
        <v/>
      </c>
      <c r="N35" s="43"/>
      <c r="O35" s="8"/>
      <c r="P35" s="54"/>
      <c r="Q35" s="54"/>
      <c r="R35" s="55" t="str">
        <f t="shared" si="1"/>
        <v/>
      </c>
      <c r="S35" s="55"/>
      <c r="T35" s="56" t="str">
        <f t="shared" si="6"/>
        <v/>
      </c>
      <c r="U35" s="56"/>
    </row>
    <row r="36" spans="2:21" x14ac:dyDescent="0.15">
      <c r="B36" s="43">
        <v>28</v>
      </c>
      <c r="C36" s="53" t="str">
        <f t="shared" si="3"/>
        <v/>
      </c>
      <c r="D36" s="53"/>
      <c r="E36" s="43"/>
      <c r="F36" s="8"/>
      <c r="G36" s="43" t="s">
        <v>4</v>
      </c>
      <c r="H36" s="54"/>
      <c r="I36" s="54"/>
      <c r="J36" s="43"/>
      <c r="K36" s="53" t="str">
        <f t="shared" si="0"/>
        <v/>
      </c>
      <c r="L36" s="53"/>
      <c r="M36" s="6" t="str">
        <f t="shared" si="4"/>
        <v/>
      </c>
      <c r="N36" s="43"/>
      <c r="O36" s="8"/>
      <c r="P36" s="54"/>
      <c r="Q36" s="54"/>
      <c r="R36" s="55" t="str">
        <f t="shared" si="1"/>
        <v/>
      </c>
      <c r="S36" s="55"/>
      <c r="T36" s="56" t="str">
        <f t="shared" si="6"/>
        <v/>
      </c>
      <c r="U36" s="56"/>
    </row>
    <row r="37" spans="2:21" x14ac:dyDescent="0.15">
      <c r="B37" s="43">
        <v>29</v>
      </c>
      <c r="C37" s="53" t="str">
        <f t="shared" si="3"/>
        <v/>
      </c>
      <c r="D37" s="53"/>
      <c r="E37" s="43"/>
      <c r="F37" s="8"/>
      <c r="G37" s="43" t="s">
        <v>4</v>
      </c>
      <c r="H37" s="54"/>
      <c r="I37" s="54"/>
      <c r="J37" s="43"/>
      <c r="K37" s="53" t="str">
        <f t="shared" si="0"/>
        <v/>
      </c>
      <c r="L37" s="53"/>
      <c r="M37" s="6" t="str">
        <f t="shared" si="4"/>
        <v/>
      </c>
      <c r="N37" s="43"/>
      <c r="O37" s="8"/>
      <c r="P37" s="54"/>
      <c r="Q37" s="54"/>
      <c r="R37" s="55" t="str">
        <f t="shared" si="1"/>
        <v/>
      </c>
      <c r="S37" s="55"/>
      <c r="T37" s="56" t="str">
        <f t="shared" si="6"/>
        <v/>
      </c>
      <c r="U37" s="56"/>
    </row>
    <row r="38" spans="2:21" x14ac:dyDescent="0.15">
      <c r="B38" s="43">
        <v>30</v>
      </c>
      <c r="C38" s="53" t="str">
        <f t="shared" si="3"/>
        <v/>
      </c>
      <c r="D38" s="53"/>
      <c r="E38" s="43"/>
      <c r="F38" s="8"/>
      <c r="G38" s="43" t="s">
        <v>5</v>
      </c>
      <c r="H38" s="54"/>
      <c r="I38" s="54"/>
      <c r="J38" s="43"/>
      <c r="K38" s="53" t="str">
        <f t="shared" si="0"/>
        <v/>
      </c>
      <c r="L38" s="53"/>
      <c r="M38" s="6" t="str">
        <f t="shared" si="4"/>
        <v/>
      </c>
      <c r="N38" s="43"/>
      <c r="O38" s="8"/>
      <c r="P38" s="54"/>
      <c r="Q38" s="54"/>
      <c r="R38" s="55" t="str">
        <f t="shared" si="1"/>
        <v/>
      </c>
      <c r="S38" s="55"/>
      <c r="T38" s="56" t="str">
        <f t="shared" si="6"/>
        <v/>
      </c>
      <c r="U38" s="56"/>
    </row>
    <row r="39" spans="2:21" x14ac:dyDescent="0.15">
      <c r="B39" s="43">
        <v>31</v>
      </c>
      <c r="C39" s="53" t="str">
        <f t="shared" si="3"/>
        <v/>
      </c>
      <c r="D39" s="53"/>
      <c r="E39" s="43"/>
      <c r="F39" s="8"/>
      <c r="G39" s="43" t="s">
        <v>5</v>
      </c>
      <c r="H39" s="54"/>
      <c r="I39" s="54"/>
      <c r="J39" s="43"/>
      <c r="K39" s="53" t="str">
        <f t="shared" si="0"/>
        <v/>
      </c>
      <c r="L39" s="53"/>
      <c r="M39" s="6" t="str">
        <f t="shared" si="4"/>
        <v/>
      </c>
      <c r="N39" s="43"/>
      <c r="O39" s="8"/>
      <c r="P39" s="54"/>
      <c r="Q39" s="54"/>
      <c r="R39" s="55" t="str">
        <f t="shared" si="1"/>
        <v/>
      </c>
      <c r="S39" s="55"/>
      <c r="T39" s="56" t="str">
        <f t="shared" si="6"/>
        <v/>
      </c>
      <c r="U39" s="56"/>
    </row>
    <row r="40" spans="2:21" x14ac:dyDescent="0.15">
      <c r="B40" s="43">
        <v>32</v>
      </c>
      <c r="C40" s="53" t="str">
        <f t="shared" si="3"/>
        <v/>
      </c>
      <c r="D40" s="53"/>
      <c r="E40" s="43"/>
      <c r="F40" s="8"/>
      <c r="G40" s="43" t="s">
        <v>5</v>
      </c>
      <c r="H40" s="54"/>
      <c r="I40" s="54"/>
      <c r="J40" s="43"/>
      <c r="K40" s="53" t="str">
        <f t="shared" si="0"/>
        <v/>
      </c>
      <c r="L40" s="53"/>
      <c r="M40" s="6" t="str">
        <f t="shared" si="4"/>
        <v/>
      </c>
      <c r="N40" s="43"/>
      <c r="O40" s="8"/>
      <c r="P40" s="54"/>
      <c r="Q40" s="54"/>
      <c r="R40" s="55" t="str">
        <f t="shared" si="1"/>
        <v/>
      </c>
      <c r="S40" s="55"/>
      <c r="T40" s="56" t="str">
        <f t="shared" si="6"/>
        <v/>
      </c>
      <c r="U40" s="56"/>
    </row>
    <row r="41" spans="2:21" x14ac:dyDescent="0.15">
      <c r="B41" s="43">
        <v>33</v>
      </c>
      <c r="C41" s="53" t="str">
        <f t="shared" si="3"/>
        <v/>
      </c>
      <c r="D41" s="53"/>
      <c r="E41" s="43"/>
      <c r="F41" s="8"/>
      <c r="G41" s="43" t="s">
        <v>4</v>
      </c>
      <c r="H41" s="54"/>
      <c r="I41" s="54"/>
      <c r="J41" s="43"/>
      <c r="K41" s="53" t="str">
        <f t="shared" si="0"/>
        <v/>
      </c>
      <c r="L41" s="53"/>
      <c r="M41" s="6" t="str">
        <f t="shared" si="4"/>
        <v/>
      </c>
      <c r="N41" s="43"/>
      <c r="O41" s="8"/>
      <c r="P41" s="54"/>
      <c r="Q41" s="54"/>
      <c r="R41" s="55" t="str">
        <f t="shared" si="1"/>
        <v/>
      </c>
      <c r="S41" s="55"/>
      <c r="T41" s="56" t="str">
        <f t="shared" si="6"/>
        <v/>
      </c>
      <c r="U41" s="56"/>
    </row>
    <row r="42" spans="2:21" x14ac:dyDescent="0.15">
      <c r="B42" s="43">
        <v>34</v>
      </c>
      <c r="C42" s="53" t="str">
        <f t="shared" si="3"/>
        <v/>
      </c>
      <c r="D42" s="53"/>
      <c r="E42" s="43"/>
      <c r="F42" s="8"/>
      <c r="G42" s="43" t="s">
        <v>5</v>
      </c>
      <c r="H42" s="54"/>
      <c r="I42" s="54"/>
      <c r="J42" s="43"/>
      <c r="K42" s="53" t="str">
        <f t="shared" si="0"/>
        <v/>
      </c>
      <c r="L42" s="53"/>
      <c r="M42" s="6" t="str">
        <f t="shared" si="4"/>
        <v/>
      </c>
      <c r="N42" s="43"/>
      <c r="O42" s="8"/>
      <c r="P42" s="54"/>
      <c r="Q42" s="54"/>
      <c r="R42" s="55" t="str">
        <f t="shared" si="1"/>
        <v/>
      </c>
      <c r="S42" s="55"/>
      <c r="T42" s="56" t="str">
        <f t="shared" si="6"/>
        <v/>
      </c>
      <c r="U42" s="56"/>
    </row>
    <row r="43" spans="2:21" x14ac:dyDescent="0.15">
      <c r="B43" s="43">
        <v>35</v>
      </c>
      <c r="C43" s="53" t="str">
        <f t="shared" si="3"/>
        <v/>
      </c>
      <c r="D43" s="53"/>
      <c r="E43" s="43"/>
      <c r="F43" s="8"/>
      <c r="G43" s="43" t="s">
        <v>4</v>
      </c>
      <c r="H43" s="54"/>
      <c r="I43" s="54"/>
      <c r="J43" s="43"/>
      <c r="K43" s="53" t="str">
        <f t="shared" si="0"/>
        <v/>
      </c>
      <c r="L43" s="53"/>
      <c r="M43" s="6" t="str">
        <f t="shared" si="4"/>
        <v/>
      </c>
      <c r="N43" s="43"/>
      <c r="O43" s="8"/>
      <c r="P43" s="54"/>
      <c r="Q43" s="54"/>
      <c r="R43" s="55" t="str">
        <f t="shared" si="1"/>
        <v/>
      </c>
      <c r="S43" s="55"/>
      <c r="T43" s="56" t="str">
        <f t="shared" si="6"/>
        <v/>
      </c>
      <c r="U43" s="56"/>
    </row>
    <row r="44" spans="2:21" x14ac:dyDescent="0.15">
      <c r="B44" s="43">
        <v>36</v>
      </c>
      <c r="C44" s="53" t="str">
        <f t="shared" si="3"/>
        <v/>
      </c>
      <c r="D44" s="53"/>
      <c r="E44" s="43"/>
      <c r="F44" s="8"/>
      <c r="G44" s="43" t="s">
        <v>5</v>
      </c>
      <c r="H44" s="54"/>
      <c r="I44" s="54"/>
      <c r="J44" s="43"/>
      <c r="K44" s="53" t="str">
        <f t="shared" si="0"/>
        <v/>
      </c>
      <c r="L44" s="53"/>
      <c r="M44" s="6" t="str">
        <f t="shared" si="4"/>
        <v/>
      </c>
      <c r="N44" s="43"/>
      <c r="O44" s="8"/>
      <c r="P44" s="54"/>
      <c r="Q44" s="54"/>
      <c r="R44" s="55" t="str">
        <f t="shared" si="1"/>
        <v/>
      </c>
      <c r="S44" s="55"/>
      <c r="T44" s="56" t="str">
        <f t="shared" si="6"/>
        <v/>
      </c>
      <c r="U44" s="56"/>
    </row>
    <row r="45" spans="2:21" x14ac:dyDescent="0.15">
      <c r="B45" s="43">
        <v>37</v>
      </c>
      <c r="C45" s="53" t="str">
        <f t="shared" si="3"/>
        <v/>
      </c>
      <c r="D45" s="53"/>
      <c r="E45" s="43"/>
      <c r="F45" s="8"/>
      <c r="G45" s="43" t="s">
        <v>4</v>
      </c>
      <c r="H45" s="54"/>
      <c r="I45" s="54"/>
      <c r="J45" s="43"/>
      <c r="K45" s="53" t="str">
        <f t="shared" si="0"/>
        <v/>
      </c>
      <c r="L45" s="53"/>
      <c r="M45" s="6" t="str">
        <f t="shared" si="4"/>
        <v/>
      </c>
      <c r="N45" s="43"/>
      <c r="O45" s="8"/>
      <c r="P45" s="54"/>
      <c r="Q45" s="54"/>
      <c r="R45" s="55" t="str">
        <f t="shared" si="1"/>
        <v/>
      </c>
      <c r="S45" s="55"/>
      <c r="T45" s="56" t="str">
        <f t="shared" si="6"/>
        <v/>
      </c>
      <c r="U45" s="56"/>
    </row>
    <row r="46" spans="2:21" x14ac:dyDescent="0.15">
      <c r="B46" s="43">
        <v>38</v>
      </c>
      <c r="C46" s="53" t="str">
        <f t="shared" si="3"/>
        <v/>
      </c>
      <c r="D46" s="53"/>
      <c r="E46" s="43"/>
      <c r="F46" s="8"/>
      <c r="G46" s="43" t="s">
        <v>5</v>
      </c>
      <c r="H46" s="54"/>
      <c r="I46" s="54"/>
      <c r="J46" s="43"/>
      <c r="K46" s="53" t="str">
        <f t="shared" si="0"/>
        <v/>
      </c>
      <c r="L46" s="53"/>
      <c r="M46" s="6" t="str">
        <f t="shared" si="4"/>
        <v/>
      </c>
      <c r="N46" s="43"/>
      <c r="O46" s="8"/>
      <c r="P46" s="54"/>
      <c r="Q46" s="54"/>
      <c r="R46" s="55" t="str">
        <f t="shared" si="1"/>
        <v/>
      </c>
      <c r="S46" s="55"/>
      <c r="T46" s="56" t="str">
        <f t="shared" si="6"/>
        <v/>
      </c>
      <c r="U46" s="56"/>
    </row>
    <row r="47" spans="2:21" x14ac:dyDescent="0.15">
      <c r="B47" s="43">
        <v>39</v>
      </c>
      <c r="C47" s="53" t="str">
        <f t="shared" si="3"/>
        <v/>
      </c>
      <c r="D47" s="53"/>
      <c r="E47" s="43"/>
      <c r="F47" s="8"/>
      <c r="G47" s="43" t="s">
        <v>5</v>
      </c>
      <c r="H47" s="54"/>
      <c r="I47" s="54"/>
      <c r="J47" s="43"/>
      <c r="K47" s="53" t="str">
        <f t="shared" si="0"/>
        <v/>
      </c>
      <c r="L47" s="53"/>
      <c r="M47" s="6" t="str">
        <f t="shared" si="4"/>
        <v/>
      </c>
      <c r="N47" s="43"/>
      <c r="O47" s="8"/>
      <c r="P47" s="54"/>
      <c r="Q47" s="54"/>
      <c r="R47" s="55" t="str">
        <f t="shared" si="1"/>
        <v/>
      </c>
      <c r="S47" s="55"/>
      <c r="T47" s="56" t="str">
        <f t="shared" si="6"/>
        <v/>
      </c>
      <c r="U47" s="56"/>
    </row>
    <row r="48" spans="2:21" x14ac:dyDescent="0.15">
      <c r="B48" s="43">
        <v>40</v>
      </c>
      <c r="C48" s="53" t="str">
        <f t="shared" si="3"/>
        <v/>
      </c>
      <c r="D48" s="53"/>
      <c r="E48" s="43"/>
      <c r="F48" s="8"/>
      <c r="G48" s="43" t="s">
        <v>85</v>
      </c>
      <c r="H48" s="54"/>
      <c r="I48" s="54"/>
      <c r="J48" s="43"/>
      <c r="K48" s="53" t="str">
        <f t="shared" si="0"/>
        <v/>
      </c>
      <c r="L48" s="53"/>
      <c r="M48" s="6" t="str">
        <f t="shared" si="4"/>
        <v/>
      </c>
      <c r="N48" s="43"/>
      <c r="O48" s="8"/>
      <c r="P48" s="54"/>
      <c r="Q48" s="54"/>
      <c r="R48" s="55" t="str">
        <f t="shared" si="1"/>
        <v/>
      </c>
      <c r="S48" s="55"/>
      <c r="T48" s="56" t="str">
        <f t="shared" si="6"/>
        <v/>
      </c>
      <c r="U48" s="56"/>
    </row>
    <row r="49" spans="2:21" x14ac:dyDescent="0.15">
      <c r="B49" s="43">
        <v>41</v>
      </c>
      <c r="C49" s="53" t="str">
        <f t="shared" si="3"/>
        <v/>
      </c>
      <c r="D49" s="53"/>
      <c r="E49" s="43"/>
      <c r="F49" s="8"/>
      <c r="G49" s="43" t="s">
        <v>5</v>
      </c>
      <c r="H49" s="54"/>
      <c r="I49" s="54"/>
      <c r="J49" s="43"/>
      <c r="K49" s="53" t="str">
        <f t="shared" si="0"/>
        <v/>
      </c>
      <c r="L49" s="53"/>
      <c r="M49" s="6" t="str">
        <f t="shared" si="4"/>
        <v/>
      </c>
      <c r="N49" s="43"/>
      <c r="O49" s="8"/>
      <c r="P49" s="54"/>
      <c r="Q49" s="54"/>
      <c r="R49" s="55" t="str">
        <f t="shared" si="1"/>
        <v/>
      </c>
      <c r="S49" s="55"/>
      <c r="T49" s="56" t="str">
        <f t="shared" si="6"/>
        <v/>
      </c>
      <c r="U49" s="56"/>
    </row>
    <row r="50" spans="2:21" x14ac:dyDescent="0.15">
      <c r="B50" s="43">
        <v>42</v>
      </c>
      <c r="C50" s="53" t="str">
        <f t="shared" si="3"/>
        <v/>
      </c>
      <c r="D50" s="53"/>
      <c r="E50" s="43"/>
      <c r="F50" s="8"/>
      <c r="G50" s="43" t="s">
        <v>5</v>
      </c>
      <c r="H50" s="54"/>
      <c r="I50" s="54"/>
      <c r="J50" s="43"/>
      <c r="K50" s="53" t="str">
        <f t="shared" si="0"/>
        <v/>
      </c>
      <c r="L50" s="53"/>
      <c r="M50" s="6" t="str">
        <f t="shared" si="4"/>
        <v/>
      </c>
      <c r="N50" s="43"/>
      <c r="O50" s="8"/>
      <c r="P50" s="54"/>
      <c r="Q50" s="54"/>
      <c r="R50" s="55" t="str">
        <f t="shared" si="1"/>
        <v/>
      </c>
      <c r="S50" s="55"/>
      <c r="T50" s="56" t="str">
        <f t="shared" si="6"/>
        <v/>
      </c>
      <c r="U50" s="56"/>
    </row>
    <row r="51" spans="2:21" x14ac:dyDescent="0.15">
      <c r="B51" s="43">
        <v>43</v>
      </c>
      <c r="C51" s="53" t="str">
        <f t="shared" si="3"/>
        <v/>
      </c>
      <c r="D51" s="53"/>
      <c r="E51" s="43"/>
      <c r="F51" s="8"/>
      <c r="G51" s="43" t="s">
        <v>4</v>
      </c>
      <c r="H51" s="54"/>
      <c r="I51" s="54"/>
      <c r="J51" s="43"/>
      <c r="K51" s="53" t="str">
        <f t="shared" si="0"/>
        <v/>
      </c>
      <c r="L51" s="53"/>
      <c r="M51" s="6" t="str">
        <f t="shared" si="4"/>
        <v/>
      </c>
      <c r="N51" s="43"/>
      <c r="O51" s="8"/>
      <c r="P51" s="54"/>
      <c r="Q51" s="54"/>
      <c r="R51" s="55" t="str">
        <f t="shared" si="1"/>
        <v/>
      </c>
      <c r="S51" s="55"/>
      <c r="T51" s="56" t="str">
        <f t="shared" si="6"/>
        <v/>
      </c>
      <c r="U51" s="56"/>
    </row>
    <row r="52" spans="2:21" x14ac:dyDescent="0.15">
      <c r="B52" s="43">
        <v>44</v>
      </c>
      <c r="C52" s="53" t="str">
        <f t="shared" si="3"/>
        <v/>
      </c>
      <c r="D52" s="53"/>
      <c r="E52" s="43"/>
      <c r="F52" s="8"/>
      <c r="G52" s="43" t="s">
        <v>4</v>
      </c>
      <c r="H52" s="54"/>
      <c r="I52" s="54"/>
      <c r="J52" s="43"/>
      <c r="K52" s="53" t="str">
        <f t="shared" si="0"/>
        <v/>
      </c>
      <c r="L52" s="53"/>
      <c r="M52" s="6" t="str">
        <f t="shared" si="4"/>
        <v/>
      </c>
      <c r="N52" s="43"/>
      <c r="O52" s="8"/>
      <c r="P52" s="54"/>
      <c r="Q52" s="54"/>
      <c r="R52" s="55" t="str">
        <f t="shared" si="1"/>
        <v/>
      </c>
      <c r="S52" s="55"/>
      <c r="T52" s="56"/>
      <c r="U52" s="56"/>
    </row>
    <row r="53" spans="2:21" x14ac:dyDescent="0.15">
      <c r="B53" s="43">
        <v>45</v>
      </c>
      <c r="C53" s="53" t="str">
        <f t="shared" si="3"/>
        <v/>
      </c>
      <c r="D53" s="53"/>
      <c r="E53" s="43"/>
      <c r="F53" s="8"/>
      <c r="G53" s="43" t="s">
        <v>5</v>
      </c>
      <c r="H53" s="54"/>
      <c r="I53" s="54"/>
      <c r="J53" s="43"/>
      <c r="K53" s="53" t="str">
        <f t="shared" si="0"/>
        <v/>
      </c>
      <c r="L53" s="53"/>
      <c r="M53" s="6" t="str">
        <f t="shared" si="4"/>
        <v/>
      </c>
      <c r="N53" s="43"/>
      <c r="O53" s="8"/>
      <c r="P53" s="54"/>
      <c r="Q53" s="54"/>
      <c r="R53" s="55" t="str">
        <f t="shared" si="1"/>
        <v/>
      </c>
      <c r="S53" s="55"/>
      <c r="T53" s="56"/>
      <c r="U53" s="56"/>
    </row>
    <row r="54" spans="2:21" x14ac:dyDescent="0.15">
      <c r="B54" s="43">
        <v>46</v>
      </c>
      <c r="C54" s="53" t="str">
        <f t="shared" si="3"/>
        <v/>
      </c>
      <c r="D54" s="53"/>
      <c r="E54" s="43"/>
      <c r="F54" s="8"/>
      <c r="G54" s="43" t="s">
        <v>5</v>
      </c>
      <c r="H54" s="54"/>
      <c r="I54" s="54"/>
      <c r="J54" s="43"/>
      <c r="K54" s="53" t="str">
        <f t="shared" si="0"/>
        <v/>
      </c>
      <c r="L54" s="53"/>
      <c r="M54" s="6" t="str">
        <f t="shared" si="4"/>
        <v/>
      </c>
      <c r="N54" s="43"/>
      <c r="O54" s="8"/>
      <c r="P54" s="54"/>
      <c r="Q54" s="54"/>
      <c r="R54" s="55" t="str">
        <f t="shared" si="1"/>
        <v/>
      </c>
      <c r="S54" s="55"/>
      <c r="T54" s="56"/>
      <c r="U54" s="56"/>
    </row>
    <row r="55" spans="2:21" x14ac:dyDescent="0.15">
      <c r="B55" s="43">
        <v>47</v>
      </c>
      <c r="C55" s="53" t="str">
        <f t="shared" si="3"/>
        <v/>
      </c>
      <c r="D55" s="53"/>
      <c r="E55" s="43"/>
      <c r="F55" s="8"/>
      <c r="G55" s="43" t="s">
        <v>4</v>
      </c>
      <c r="H55" s="54"/>
      <c r="I55" s="54"/>
      <c r="J55" s="43"/>
      <c r="K55" s="53" t="str">
        <f t="shared" si="0"/>
        <v/>
      </c>
      <c r="L55" s="53"/>
      <c r="M55" s="6" t="str">
        <f t="shared" si="4"/>
        <v/>
      </c>
      <c r="N55" s="43"/>
      <c r="O55" s="8"/>
      <c r="P55" s="54"/>
      <c r="Q55" s="54"/>
      <c r="R55" s="55" t="str">
        <f t="shared" si="1"/>
        <v/>
      </c>
      <c r="S55" s="55"/>
      <c r="T55" s="56"/>
      <c r="U55" s="56"/>
    </row>
    <row r="56" spans="2:21" x14ac:dyDescent="0.15">
      <c r="B56" s="43">
        <v>48</v>
      </c>
      <c r="C56" s="53" t="str">
        <f t="shared" si="3"/>
        <v/>
      </c>
      <c r="D56" s="53"/>
      <c r="E56" s="43"/>
      <c r="F56" s="8"/>
      <c r="G56" s="43" t="s">
        <v>4</v>
      </c>
      <c r="H56" s="54"/>
      <c r="I56" s="54"/>
      <c r="J56" s="43"/>
      <c r="K56" s="53" t="str">
        <f t="shared" si="0"/>
        <v/>
      </c>
      <c r="L56" s="53"/>
      <c r="M56" s="6" t="str">
        <f t="shared" si="4"/>
        <v/>
      </c>
      <c r="N56" s="43"/>
      <c r="O56" s="8"/>
      <c r="P56" s="54"/>
      <c r="Q56" s="54"/>
      <c r="R56" s="55" t="str">
        <f t="shared" si="1"/>
        <v/>
      </c>
      <c r="S56" s="55"/>
      <c r="T56" s="56" t="str">
        <f t="shared" ref="T56:T83" si="7">IF(O56="","",IF(R56&lt;0,J56*(-1),IF(G56="買",(P56-H56)*10000,(H56-P56)*10000)))</f>
        <v/>
      </c>
      <c r="U56" s="56"/>
    </row>
    <row r="57" spans="2:21" x14ac:dyDescent="0.15">
      <c r="B57" s="43">
        <v>49</v>
      </c>
      <c r="C57" s="53" t="str">
        <f t="shared" si="3"/>
        <v/>
      </c>
      <c r="D57" s="53"/>
      <c r="E57" s="43"/>
      <c r="F57" s="8"/>
      <c r="G57" s="43" t="s">
        <v>4</v>
      </c>
      <c r="H57" s="54"/>
      <c r="I57" s="54"/>
      <c r="J57" s="43"/>
      <c r="K57" s="53" t="str">
        <f t="shared" si="0"/>
        <v/>
      </c>
      <c r="L57" s="53"/>
      <c r="M57" s="6" t="str">
        <f t="shared" si="4"/>
        <v/>
      </c>
      <c r="N57" s="43"/>
      <c r="O57" s="8"/>
      <c r="P57" s="54"/>
      <c r="Q57" s="54"/>
      <c r="R57" s="55" t="str">
        <f t="shared" si="1"/>
        <v/>
      </c>
      <c r="S57" s="55"/>
      <c r="T57" s="56" t="str">
        <f t="shared" si="7"/>
        <v/>
      </c>
      <c r="U57" s="56"/>
    </row>
    <row r="58" spans="2:21" x14ac:dyDescent="0.15">
      <c r="B58" s="43">
        <v>50</v>
      </c>
      <c r="C58" s="53" t="str">
        <f t="shared" si="3"/>
        <v/>
      </c>
      <c r="D58" s="53"/>
      <c r="E58" s="43"/>
      <c r="F58" s="8"/>
      <c r="G58" s="43" t="s">
        <v>4</v>
      </c>
      <c r="H58" s="54"/>
      <c r="I58" s="54"/>
      <c r="J58" s="43"/>
      <c r="K58" s="53" t="str">
        <f t="shared" si="0"/>
        <v/>
      </c>
      <c r="L58" s="53"/>
      <c r="M58" s="6" t="str">
        <f t="shared" si="4"/>
        <v/>
      </c>
      <c r="N58" s="43"/>
      <c r="O58" s="8"/>
      <c r="P58" s="54"/>
      <c r="Q58" s="54"/>
      <c r="R58" s="55" t="str">
        <f t="shared" si="1"/>
        <v/>
      </c>
      <c r="S58" s="55"/>
      <c r="T58" s="56" t="str">
        <f t="shared" si="7"/>
        <v/>
      </c>
      <c r="U58" s="56"/>
    </row>
    <row r="59" spans="2:21" x14ac:dyDescent="0.15">
      <c r="B59" s="43">
        <v>51</v>
      </c>
      <c r="C59" s="53" t="str">
        <f t="shared" si="3"/>
        <v/>
      </c>
      <c r="D59" s="53"/>
      <c r="E59" s="43"/>
      <c r="F59" s="8"/>
      <c r="G59" s="43" t="s">
        <v>4</v>
      </c>
      <c r="H59" s="54"/>
      <c r="I59" s="54"/>
      <c r="J59" s="43"/>
      <c r="K59" s="53" t="str">
        <f t="shared" si="0"/>
        <v/>
      </c>
      <c r="L59" s="53"/>
      <c r="M59" s="6" t="str">
        <f t="shared" si="4"/>
        <v/>
      </c>
      <c r="N59" s="43"/>
      <c r="O59" s="8"/>
      <c r="P59" s="54"/>
      <c r="Q59" s="54"/>
      <c r="R59" s="55" t="str">
        <f t="shared" si="1"/>
        <v/>
      </c>
      <c r="S59" s="55"/>
      <c r="T59" s="56" t="str">
        <f t="shared" si="7"/>
        <v/>
      </c>
      <c r="U59" s="56"/>
    </row>
    <row r="60" spans="2:21" x14ac:dyDescent="0.15">
      <c r="B60" s="43">
        <v>52</v>
      </c>
      <c r="C60" s="53" t="str">
        <f t="shared" si="3"/>
        <v/>
      </c>
      <c r="D60" s="53"/>
      <c r="E60" s="43"/>
      <c r="F60" s="8"/>
      <c r="G60" s="43" t="s">
        <v>4</v>
      </c>
      <c r="H60" s="54"/>
      <c r="I60" s="54"/>
      <c r="J60" s="43"/>
      <c r="K60" s="53" t="str">
        <f t="shared" si="0"/>
        <v/>
      </c>
      <c r="L60" s="53"/>
      <c r="M60" s="6" t="str">
        <f t="shared" si="4"/>
        <v/>
      </c>
      <c r="N60" s="43"/>
      <c r="O60" s="8"/>
      <c r="P60" s="54"/>
      <c r="Q60" s="54"/>
      <c r="R60" s="55" t="str">
        <f t="shared" si="1"/>
        <v/>
      </c>
      <c r="S60" s="55"/>
      <c r="T60" s="56" t="str">
        <f t="shared" si="7"/>
        <v/>
      </c>
      <c r="U60" s="56"/>
    </row>
    <row r="61" spans="2:21" x14ac:dyDescent="0.15">
      <c r="B61" s="43">
        <v>53</v>
      </c>
      <c r="C61" s="53" t="str">
        <f t="shared" si="3"/>
        <v/>
      </c>
      <c r="D61" s="53"/>
      <c r="E61" s="43"/>
      <c r="F61" s="8"/>
      <c r="G61" s="43" t="s">
        <v>4</v>
      </c>
      <c r="H61" s="54"/>
      <c r="I61" s="54"/>
      <c r="J61" s="43"/>
      <c r="K61" s="53" t="str">
        <f t="shared" si="0"/>
        <v/>
      </c>
      <c r="L61" s="53"/>
      <c r="M61" s="6" t="str">
        <f t="shared" si="4"/>
        <v/>
      </c>
      <c r="N61" s="43"/>
      <c r="O61" s="8"/>
      <c r="P61" s="54"/>
      <c r="Q61" s="54"/>
      <c r="R61" s="55" t="str">
        <f t="shared" si="1"/>
        <v/>
      </c>
      <c r="S61" s="55"/>
      <c r="T61" s="56" t="str">
        <f t="shared" si="7"/>
        <v/>
      </c>
      <c r="U61" s="56"/>
    </row>
    <row r="62" spans="2:21" x14ac:dyDescent="0.15">
      <c r="B62" s="43">
        <v>54</v>
      </c>
      <c r="C62" s="53" t="str">
        <f t="shared" si="3"/>
        <v/>
      </c>
      <c r="D62" s="53"/>
      <c r="E62" s="43"/>
      <c r="F62" s="8"/>
      <c r="G62" s="43" t="s">
        <v>4</v>
      </c>
      <c r="H62" s="54"/>
      <c r="I62" s="54"/>
      <c r="J62" s="43"/>
      <c r="K62" s="53" t="str">
        <f t="shared" si="0"/>
        <v/>
      </c>
      <c r="L62" s="53"/>
      <c r="M62" s="6" t="str">
        <f t="shared" si="4"/>
        <v/>
      </c>
      <c r="N62" s="43"/>
      <c r="O62" s="8"/>
      <c r="P62" s="54"/>
      <c r="Q62" s="54"/>
      <c r="R62" s="55" t="str">
        <f t="shared" si="1"/>
        <v/>
      </c>
      <c r="S62" s="55"/>
      <c r="T62" s="56" t="str">
        <f t="shared" si="7"/>
        <v/>
      </c>
      <c r="U62" s="56"/>
    </row>
    <row r="63" spans="2:21" x14ac:dyDescent="0.15">
      <c r="B63" s="43">
        <v>55</v>
      </c>
      <c r="C63" s="53" t="str">
        <f t="shared" si="3"/>
        <v/>
      </c>
      <c r="D63" s="53"/>
      <c r="E63" s="43"/>
      <c r="F63" s="8"/>
      <c r="G63" s="43" t="s">
        <v>5</v>
      </c>
      <c r="H63" s="54"/>
      <c r="I63" s="54"/>
      <c r="J63" s="43"/>
      <c r="K63" s="53" t="str">
        <f t="shared" si="0"/>
        <v/>
      </c>
      <c r="L63" s="53"/>
      <c r="M63" s="6" t="str">
        <f t="shared" si="4"/>
        <v/>
      </c>
      <c r="N63" s="43"/>
      <c r="O63" s="8"/>
      <c r="P63" s="54"/>
      <c r="Q63" s="54"/>
      <c r="R63" s="55" t="str">
        <f t="shared" si="1"/>
        <v/>
      </c>
      <c r="S63" s="55"/>
      <c r="T63" s="56" t="str">
        <f t="shared" si="7"/>
        <v/>
      </c>
      <c r="U63" s="56"/>
    </row>
    <row r="64" spans="2:21" x14ac:dyDescent="0.15">
      <c r="B64" s="43">
        <v>56</v>
      </c>
      <c r="C64" s="53" t="str">
        <f t="shared" si="3"/>
        <v/>
      </c>
      <c r="D64" s="53"/>
      <c r="E64" s="43"/>
      <c r="F64" s="8"/>
      <c r="G64" s="43" t="s">
        <v>4</v>
      </c>
      <c r="H64" s="54"/>
      <c r="I64" s="54"/>
      <c r="J64" s="43"/>
      <c r="K64" s="53" t="str">
        <f t="shared" si="0"/>
        <v/>
      </c>
      <c r="L64" s="53"/>
      <c r="M64" s="6" t="str">
        <f t="shared" si="4"/>
        <v/>
      </c>
      <c r="N64" s="43"/>
      <c r="O64" s="8"/>
      <c r="P64" s="54"/>
      <c r="Q64" s="54"/>
      <c r="R64" s="55" t="str">
        <f t="shared" si="1"/>
        <v/>
      </c>
      <c r="S64" s="55"/>
      <c r="T64" s="56" t="str">
        <f t="shared" si="7"/>
        <v/>
      </c>
      <c r="U64" s="56"/>
    </row>
    <row r="65" spans="2:21" x14ac:dyDescent="0.15">
      <c r="B65" s="43">
        <v>57</v>
      </c>
      <c r="C65" s="53" t="str">
        <f t="shared" si="3"/>
        <v/>
      </c>
      <c r="D65" s="53"/>
      <c r="E65" s="43"/>
      <c r="F65" s="8"/>
      <c r="G65" s="43" t="s">
        <v>4</v>
      </c>
      <c r="H65" s="54"/>
      <c r="I65" s="54"/>
      <c r="J65" s="43"/>
      <c r="K65" s="53" t="str">
        <f t="shared" si="0"/>
        <v/>
      </c>
      <c r="L65" s="53"/>
      <c r="M65" s="6" t="str">
        <f t="shared" si="4"/>
        <v/>
      </c>
      <c r="N65" s="43"/>
      <c r="O65" s="8"/>
      <c r="P65" s="54"/>
      <c r="Q65" s="54"/>
      <c r="R65" s="55" t="str">
        <f t="shared" si="1"/>
        <v/>
      </c>
      <c r="S65" s="55"/>
      <c r="T65" s="56" t="str">
        <f t="shared" si="7"/>
        <v/>
      </c>
      <c r="U65" s="56"/>
    </row>
    <row r="66" spans="2:21" x14ac:dyDescent="0.15">
      <c r="B66" s="43">
        <v>58</v>
      </c>
      <c r="C66" s="53" t="str">
        <f t="shared" si="3"/>
        <v/>
      </c>
      <c r="D66" s="53"/>
      <c r="E66" s="43"/>
      <c r="F66" s="8"/>
      <c r="G66" s="43" t="s">
        <v>4</v>
      </c>
      <c r="H66" s="54"/>
      <c r="I66" s="54"/>
      <c r="J66" s="43"/>
      <c r="K66" s="53" t="str">
        <f t="shared" si="0"/>
        <v/>
      </c>
      <c r="L66" s="53"/>
      <c r="M66" s="6" t="str">
        <f t="shared" si="4"/>
        <v/>
      </c>
      <c r="N66" s="43"/>
      <c r="O66" s="8"/>
      <c r="P66" s="54"/>
      <c r="Q66" s="54"/>
      <c r="R66" s="55" t="str">
        <f t="shared" si="1"/>
        <v/>
      </c>
      <c r="S66" s="55"/>
      <c r="T66" s="56" t="str">
        <f t="shared" si="7"/>
        <v/>
      </c>
      <c r="U66" s="56"/>
    </row>
    <row r="67" spans="2:21" x14ac:dyDescent="0.15">
      <c r="B67" s="43">
        <v>59</v>
      </c>
      <c r="C67" s="53" t="str">
        <f t="shared" si="3"/>
        <v/>
      </c>
      <c r="D67" s="53"/>
      <c r="E67" s="43"/>
      <c r="F67" s="8"/>
      <c r="G67" s="43" t="s">
        <v>4</v>
      </c>
      <c r="H67" s="54"/>
      <c r="I67" s="54"/>
      <c r="J67" s="43"/>
      <c r="K67" s="53" t="str">
        <f t="shared" si="0"/>
        <v/>
      </c>
      <c r="L67" s="53"/>
      <c r="M67" s="6" t="str">
        <f t="shared" si="4"/>
        <v/>
      </c>
      <c r="N67" s="43"/>
      <c r="O67" s="8"/>
      <c r="P67" s="54"/>
      <c r="Q67" s="54"/>
      <c r="R67" s="55" t="str">
        <f t="shared" si="1"/>
        <v/>
      </c>
      <c r="S67" s="55"/>
      <c r="T67" s="56" t="str">
        <f t="shared" si="7"/>
        <v/>
      </c>
      <c r="U67" s="56"/>
    </row>
    <row r="68" spans="2:21" x14ac:dyDescent="0.15">
      <c r="B68" s="43">
        <v>60</v>
      </c>
      <c r="C68" s="53" t="str">
        <f t="shared" si="3"/>
        <v/>
      </c>
      <c r="D68" s="53"/>
      <c r="E68" s="43"/>
      <c r="F68" s="8"/>
      <c r="G68" s="43" t="s">
        <v>5</v>
      </c>
      <c r="H68" s="54"/>
      <c r="I68" s="54"/>
      <c r="J68" s="43"/>
      <c r="K68" s="53" t="str">
        <f t="shared" si="0"/>
        <v/>
      </c>
      <c r="L68" s="53"/>
      <c r="M68" s="6" t="str">
        <f t="shared" si="4"/>
        <v/>
      </c>
      <c r="N68" s="43"/>
      <c r="O68" s="8"/>
      <c r="P68" s="54"/>
      <c r="Q68" s="54"/>
      <c r="R68" s="55" t="str">
        <f t="shared" si="1"/>
        <v/>
      </c>
      <c r="S68" s="55"/>
      <c r="T68" s="56" t="str">
        <f t="shared" si="7"/>
        <v/>
      </c>
      <c r="U68" s="56"/>
    </row>
    <row r="69" spans="2:21" x14ac:dyDescent="0.15">
      <c r="B69" s="43">
        <v>61</v>
      </c>
      <c r="C69" s="53" t="str">
        <f t="shared" si="3"/>
        <v/>
      </c>
      <c r="D69" s="53"/>
      <c r="E69" s="43"/>
      <c r="F69" s="8"/>
      <c r="G69" s="43" t="s">
        <v>5</v>
      </c>
      <c r="H69" s="54"/>
      <c r="I69" s="54"/>
      <c r="J69" s="43"/>
      <c r="K69" s="53" t="str">
        <f t="shared" si="0"/>
        <v/>
      </c>
      <c r="L69" s="53"/>
      <c r="M69" s="6" t="str">
        <f t="shared" si="4"/>
        <v/>
      </c>
      <c r="N69" s="43"/>
      <c r="O69" s="8"/>
      <c r="P69" s="54"/>
      <c r="Q69" s="54"/>
      <c r="R69" s="55" t="str">
        <f t="shared" si="1"/>
        <v/>
      </c>
      <c r="S69" s="55"/>
      <c r="T69" s="56" t="str">
        <f t="shared" si="7"/>
        <v/>
      </c>
      <c r="U69" s="56"/>
    </row>
    <row r="70" spans="2:21" x14ac:dyDescent="0.15">
      <c r="B70" s="43">
        <v>62</v>
      </c>
      <c r="C70" s="53" t="str">
        <f t="shared" si="3"/>
        <v/>
      </c>
      <c r="D70" s="53"/>
      <c r="E70" s="43"/>
      <c r="F70" s="8"/>
      <c r="G70" s="43" t="s">
        <v>4</v>
      </c>
      <c r="H70" s="54"/>
      <c r="I70" s="54"/>
      <c r="J70" s="43"/>
      <c r="K70" s="53" t="str">
        <f t="shared" si="0"/>
        <v/>
      </c>
      <c r="L70" s="53"/>
      <c r="M70" s="6" t="str">
        <f t="shared" si="4"/>
        <v/>
      </c>
      <c r="N70" s="43"/>
      <c r="O70" s="8"/>
      <c r="P70" s="54"/>
      <c r="Q70" s="54"/>
      <c r="R70" s="55" t="str">
        <f t="shared" si="1"/>
        <v/>
      </c>
      <c r="S70" s="55"/>
      <c r="T70" s="56" t="str">
        <f t="shared" si="7"/>
        <v/>
      </c>
      <c r="U70" s="56"/>
    </row>
    <row r="71" spans="2:21" x14ac:dyDescent="0.15">
      <c r="B71" s="43">
        <v>63</v>
      </c>
      <c r="C71" s="53" t="str">
        <f t="shared" si="3"/>
        <v/>
      </c>
      <c r="D71" s="53"/>
      <c r="E71" s="43"/>
      <c r="F71" s="8"/>
      <c r="G71" s="43" t="s">
        <v>5</v>
      </c>
      <c r="H71" s="54"/>
      <c r="I71" s="54"/>
      <c r="J71" s="43"/>
      <c r="K71" s="53" t="str">
        <f t="shared" si="0"/>
        <v/>
      </c>
      <c r="L71" s="53"/>
      <c r="M71" s="6" t="str">
        <f t="shared" si="4"/>
        <v/>
      </c>
      <c r="N71" s="43"/>
      <c r="O71" s="8"/>
      <c r="P71" s="54"/>
      <c r="Q71" s="54"/>
      <c r="R71" s="55" t="str">
        <f t="shared" si="1"/>
        <v/>
      </c>
      <c r="S71" s="55"/>
      <c r="T71" s="56" t="str">
        <f t="shared" si="7"/>
        <v/>
      </c>
      <c r="U71" s="56"/>
    </row>
    <row r="72" spans="2:21" x14ac:dyDescent="0.15">
      <c r="B72" s="43">
        <v>64</v>
      </c>
      <c r="C72" s="53" t="str">
        <f t="shared" si="3"/>
        <v/>
      </c>
      <c r="D72" s="53"/>
      <c r="E72" s="43"/>
      <c r="F72" s="8"/>
      <c r="G72" s="43" t="s">
        <v>4</v>
      </c>
      <c r="H72" s="54"/>
      <c r="I72" s="54"/>
      <c r="J72" s="43"/>
      <c r="K72" s="53" t="str">
        <f t="shared" si="0"/>
        <v/>
      </c>
      <c r="L72" s="53"/>
      <c r="M72" s="6" t="str">
        <f t="shared" si="4"/>
        <v/>
      </c>
      <c r="N72" s="43"/>
      <c r="O72" s="8"/>
      <c r="P72" s="54"/>
      <c r="Q72" s="54"/>
      <c r="R72" s="55" t="str">
        <f t="shared" si="1"/>
        <v/>
      </c>
      <c r="S72" s="55"/>
      <c r="T72" s="56" t="str">
        <f t="shared" si="7"/>
        <v/>
      </c>
      <c r="U72" s="56"/>
    </row>
    <row r="73" spans="2:21" x14ac:dyDescent="0.15">
      <c r="B73" s="43">
        <v>65</v>
      </c>
      <c r="C73" s="53" t="str">
        <f t="shared" si="3"/>
        <v/>
      </c>
      <c r="D73" s="53"/>
      <c r="E73" s="43"/>
      <c r="F73" s="8"/>
      <c r="G73" s="43" t="s">
        <v>5</v>
      </c>
      <c r="H73" s="54"/>
      <c r="I73" s="54"/>
      <c r="J73" s="43"/>
      <c r="K73" s="53" t="str">
        <f t="shared" ref="K73:K108" si="8">IF(F73="","",C73*0.03)</f>
        <v/>
      </c>
      <c r="L73" s="53"/>
      <c r="M73" s="6" t="str">
        <f t="shared" si="4"/>
        <v/>
      </c>
      <c r="N73" s="43"/>
      <c r="O73" s="8"/>
      <c r="P73" s="54"/>
      <c r="Q73" s="54"/>
      <c r="R73" s="55" t="str">
        <f t="shared" ref="R73:R108" si="9">IF(O73="","",ROUNDDOWN((IF(G73="売",H73-P73,P73-H73))*M73*1000000000/81,0))</f>
        <v/>
      </c>
      <c r="S73" s="55"/>
      <c r="T73" s="56" t="str">
        <f t="shared" si="7"/>
        <v/>
      </c>
      <c r="U73" s="56"/>
    </row>
    <row r="74" spans="2:21" x14ac:dyDescent="0.15">
      <c r="B74" s="43">
        <v>66</v>
      </c>
      <c r="C74" s="53" t="str">
        <f t="shared" ref="C74:C108" si="10">IF(R73="","",C73+R73)</f>
        <v/>
      </c>
      <c r="D74" s="53"/>
      <c r="E74" s="43"/>
      <c r="F74" s="8"/>
      <c r="G74" s="43" t="s">
        <v>5</v>
      </c>
      <c r="H74" s="54"/>
      <c r="I74" s="54"/>
      <c r="J74" s="43"/>
      <c r="K74" s="53" t="str">
        <f t="shared" si="8"/>
        <v/>
      </c>
      <c r="L74" s="53"/>
      <c r="M74" s="6" t="str">
        <f t="shared" ref="M74:M108" si="11">IF(J74="","",ROUNDDOWN(K74/(J74/81)/100000,2))</f>
        <v/>
      </c>
      <c r="N74" s="43"/>
      <c r="O74" s="8"/>
      <c r="P74" s="54"/>
      <c r="Q74" s="54"/>
      <c r="R74" s="55" t="str">
        <f t="shared" si="9"/>
        <v/>
      </c>
      <c r="S74" s="55"/>
      <c r="T74" s="56" t="str">
        <f t="shared" si="7"/>
        <v/>
      </c>
      <c r="U74" s="56"/>
    </row>
    <row r="75" spans="2:21" x14ac:dyDescent="0.15">
      <c r="B75" s="43">
        <v>67</v>
      </c>
      <c r="C75" s="53" t="str">
        <f t="shared" si="10"/>
        <v/>
      </c>
      <c r="D75" s="53"/>
      <c r="E75" s="43"/>
      <c r="F75" s="8"/>
      <c r="G75" s="43" t="s">
        <v>4</v>
      </c>
      <c r="H75" s="54"/>
      <c r="I75" s="54"/>
      <c r="J75" s="43"/>
      <c r="K75" s="53" t="str">
        <f t="shared" si="8"/>
        <v/>
      </c>
      <c r="L75" s="53"/>
      <c r="M75" s="6" t="str">
        <f t="shared" si="11"/>
        <v/>
      </c>
      <c r="N75" s="43"/>
      <c r="O75" s="8"/>
      <c r="P75" s="54"/>
      <c r="Q75" s="54"/>
      <c r="R75" s="55" t="str">
        <f t="shared" si="9"/>
        <v/>
      </c>
      <c r="S75" s="55"/>
      <c r="T75" s="56" t="str">
        <f t="shared" si="7"/>
        <v/>
      </c>
      <c r="U75" s="56"/>
    </row>
    <row r="76" spans="2:21" x14ac:dyDescent="0.15">
      <c r="B76" s="43">
        <v>68</v>
      </c>
      <c r="C76" s="53" t="str">
        <f t="shared" si="10"/>
        <v/>
      </c>
      <c r="D76" s="53"/>
      <c r="E76" s="43"/>
      <c r="F76" s="8"/>
      <c r="G76" s="43" t="s">
        <v>4</v>
      </c>
      <c r="H76" s="54"/>
      <c r="I76" s="54"/>
      <c r="J76" s="43"/>
      <c r="K76" s="53" t="str">
        <f t="shared" si="8"/>
        <v/>
      </c>
      <c r="L76" s="53"/>
      <c r="M76" s="6" t="str">
        <f t="shared" si="11"/>
        <v/>
      </c>
      <c r="N76" s="43"/>
      <c r="O76" s="8"/>
      <c r="P76" s="54"/>
      <c r="Q76" s="54"/>
      <c r="R76" s="55" t="str">
        <f t="shared" si="9"/>
        <v/>
      </c>
      <c r="S76" s="55"/>
      <c r="T76" s="56" t="str">
        <f t="shared" si="7"/>
        <v/>
      </c>
      <c r="U76" s="56"/>
    </row>
    <row r="77" spans="2:21" x14ac:dyDescent="0.15">
      <c r="B77" s="43">
        <v>69</v>
      </c>
      <c r="C77" s="53" t="str">
        <f t="shared" si="10"/>
        <v/>
      </c>
      <c r="D77" s="53"/>
      <c r="E77" s="43"/>
      <c r="F77" s="8"/>
      <c r="G77" s="43" t="s">
        <v>4</v>
      </c>
      <c r="H77" s="54"/>
      <c r="I77" s="54"/>
      <c r="J77" s="43"/>
      <c r="K77" s="53" t="str">
        <f t="shared" si="8"/>
        <v/>
      </c>
      <c r="L77" s="53"/>
      <c r="M77" s="6" t="str">
        <f t="shared" si="11"/>
        <v/>
      </c>
      <c r="N77" s="43"/>
      <c r="O77" s="8"/>
      <c r="P77" s="54"/>
      <c r="Q77" s="54"/>
      <c r="R77" s="55" t="str">
        <f t="shared" si="9"/>
        <v/>
      </c>
      <c r="S77" s="55"/>
      <c r="T77" s="56" t="str">
        <f t="shared" si="7"/>
        <v/>
      </c>
      <c r="U77" s="56"/>
    </row>
    <row r="78" spans="2:21" x14ac:dyDescent="0.15">
      <c r="B78" s="43">
        <v>70</v>
      </c>
      <c r="C78" s="53" t="str">
        <f t="shared" si="10"/>
        <v/>
      </c>
      <c r="D78" s="53"/>
      <c r="E78" s="43"/>
      <c r="F78" s="8"/>
      <c r="G78" s="43" t="s">
        <v>5</v>
      </c>
      <c r="H78" s="54"/>
      <c r="I78" s="54"/>
      <c r="J78" s="43"/>
      <c r="K78" s="53" t="str">
        <f t="shared" si="8"/>
        <v/>
      </c>
      <c r="L78" s="53"/>
      <c r="M78" s="6" t="str">
        <f t="shared" si="11"/>
        <v/>
      </c>
      <c r="N78" s="43"/>
      <c r="O78" s="8"/>
      <c r="P78" s="54"/>
      <c r="Q78" s="54"/>
      <c r="R78" s="55" t="str">
        <f t="shared" si="9"/>
        <v/>
      </c>
      <c r="S78" s="55"/>
      <c r="T78" s="56" t="str">
        <f t="shared" si="7"/>
        <v/>
      </c>
      <c r="U78" s="56"/>
    </row>
    <row r="79" spans="2:21" x14ac:dyDescent="0.15">
      <c r="B79" s="43">
        <v>71</v>
      </c>
      <c r="C79" s="53" t="str">
        <f t="shared" si="10"/>
        <v/>
      </c>
      <c r="D79" s="53"/>
      <c r="E79" s="43"/>
      <c r="F79" s="8"/>
      <c r="G79" s="43" t="s">
        <v>4</v>
      </c>
      <c r="H79" s="54"/>
      <c r="I79" s="54"/>
      <c r="J79" s="43"/>
      <c r="K79" s="53" t="str">
        <f t="shared" si="8"/>
        <v/>
      </c>
      <c r="L79" s="53"/>
      <c r="M79" s="6" t="str">
        <f t="shared" si="11"/>
        <v/>
      </c>
      <c r="N79" s="43"/>
      <c r="O79" s="8"/>
      <c r="P79" s="54"/>
      <c r="Q79" s="54"/>
      <c r="R79" s="55" t="str">
        <f t="shared" si="9"/>
        <v/>
      </c>
      <c r="S79" s="55"/>
      <c r="T79" s="56" t="str">
        <f t="shared" si="7"/>
        <v/>
      </c>
      <c r="U79" s="56"/>
    </row>
    <row r="80" spans="2:21" x14ac:dyDescent="0.15">
      <c r="B80" s="43">
        <v>72</v>
      </c>
      <c r="C80" s="53" t="str">
        <f t="shared" si="10"/>
        <v/>
      </c>
      <c r="D80" s="53"/>
      <c r="E80" s="43"/>
      <c r="F80" s="8"/>
      <c r="G80" s="43" t="s">
        <v>5</v>
      </c>
      <c r="H80" s="54"/>
      <c r="I80" s="54"/>
      <c r="J80" s="43"/>
      <c r="K80" s="53" t="str">
        <f t="shared" si="8"/>
        <v/>
      </c>
      <c r="L80" s="53"/>
      <c r="M80" s="6" t="str">
        <f t="shared" si="11"/>
        <v/>
      </c>
      <c r="N80" s="43"/>
      <c r="O80" s="8"/>
      <c r="P80" s="54"/>
      <c r="Q80" s="54"/>
      <c r="R80" s="55" t="str">
        <f t="shared" si="9"/>
        <v/>
      </c>
      <c r="S80" s="55"/>
      <c r="T80" s="56" t="str">
        <f t="shared" si="7"/>
        <v/>
      </c>
      <c r="U80" s="56"/>
    </row>
    <row r="81" spans="2:21" x14ac:dyDescent="0.15">
      <c r="B81" s="43">
        <v>73</v>
      </c>
      <c r="C81" s="53" t="str">
        <f t="shared" si="10"/>
        <v/>
      </c>
      <c r="D81" s="53"/>
      <c r="E81" s="43"/>
      <c r="F81" s="8"/>
      <c r="G81" s="43" t="s">
        <v>4</v>
      </c>
      <c r="H81" s="54"/>
      <c r="I81" s="54"/>
      <c r="J81" s="43"/>
      <c r="K81" s="53" t="str">
        <f t="shared" si="8"/>
        <v/>
      </c>
      <c r="L81" s="53"/>
      <c r="M81" s="6" t="str">
        <f t="shared" si="11"/>
        <v/>
      </c>
      <c r="N81" s="43"/>
      <c r="O81" s="8"/>
      <c r="P81" s="54"/>
      <c r="Q81" s="54"/>
      <c r="R81" s="55" t="str">
        <f t="shared" si="9"/>
        <v/>
      </c>
      <c r="S81" s="55"/>
      <c r="T81" s="56" t="str">
        <f t="shared" si="7"/>
        <v/>
      </c>
      <c r="U81" s="56"/>
    </row>
    <row r="82" spans="2:21" x14ac:dyDescent="0.15">
      <c r="B82" s="43">
        <v>74</v>
      </c>
      <c r="C82" s="53" t="str">
        <f t="shared" si="10"/>
        <v/>
      </c>
      <c r="D82" s="53"/>
      <c r="E82" s="43"/>
      <c r="F82" s="8"/>
      <c r="G82" s="43" t="s">
        <v>4</v>
      </c>
      <c r="H82" s="54"/>
      <c r="I82" s="54"/>
      <c r="J82" s="43"/>
      <c r="K82" s="53" t="str">
        <f t="shared" si="8"/>
        <v/>
      </c>
      <c r="L82" s="53"/>
      <c r="M82" s="6" t="str">
        <f t="shared" si="11"/>
        <v/>
      </c>
      <c r="N82" s="43"/>
      <c r="O82" s="8"/>
      <c r="P82" s="54"/>
      <c r="Q82" s="54"/>
      <c r="R82" s="55" t="str">
        <f t="shared" si="9"/>
        <v/>
      </c>
      <c r="S82" s="55"/>
      <c r="T82" s="56" t="str">
        <f t="shared" si="7"/>
        <v/>
      </c>
      <c r="U82" s="56"/>
    </row>
    <row r="83" spans="2:21" x14ac:dyDescent="0.15">
      <c r="B83" s="43">
        <v>75</v>
      </c>
      <c r="C83" s="53" t="str">
        <f t="shared" si="10"/>
        <v/>
      </c>
      <c r="D83" s="53"/>
      <c r="E83" s="43"/>
      <c r="F83" s="8"/>
      <c r="G83" s="43" t="s">
        <v>4</v>
      </c>
      <c r="H83" s="54"/>
      <c r="I83" s="54"/>
      <c r="J83" s="43"/>
      <c r="K83" s="53" t="str">
        <f t="shared" si="8"/>
        <v/>
      </c>
      <c r="L83" s="53"/>
      <c r="M83" s="6" t="str">
        <f t="shared" si="11"/>
        <v/>
      </c>
      <c r="N83" s="43"/>
      <c r="O83" s="8"/>
      <c r="P83" s="54"/>
      <c r="Q83" s="54"/>
      <c r="R83" s="55" t="str">
        <f t="shared" si="9"/>
        <v/>
      </c>
      <c r="S83" s="55"/>
      <c r="T83" s="56" t="str">
        <f t="shared" si="7"/>
        <v/>
      </c>
      <c r="U83" s="56"/>
    </row>
    <row r="84" spans="2:21" x14ac:dyDescent="0.15">
      <c r="B84" s="43">
        <v>76</v>
      </c>
      <c r="C84" s="53" t="str">
        <f t="shared" si="10"/>
        <v/>
      </c>
      <c r="D84" s="53"/>
      <c r="E84" s="43"/>
      <c r="F84" s="8"/>
      <c r="G84" s="43" t="s">
        <v>4</v>
      </c>
      <c r="H84" s="54"/>
      <c r="I84" s="54"/>
      <c r="J84" s="43"/>
      <c r="K84" s="53" t="str">
        <f t="shared" si="8"/>
        <v/>
      </c>
      <c r="L84" s="53"/>
      <c r="M84" s="6" t="str">
        <f t="shared" si="11"/>
        <v/>
      </c>
      <c r="N84" s="43"/>
      <c r="O84" s="8"/>
      <c r="P84" s="54"/>
      <c r="Q84" s="54"/>
      <c r="R84" s="55" t="str">
        <f t="shared" si="9"/>
        <v/>
      </c>
      <c r="S84" s="55"/>
      <c r="T84" s="56" t="str">
        <f>IF(O84="","",IF(R84&lt;0,J84*(-1),IF(G84="買",(P84-H84)*10000,(H84-P84)*10000)))</f>
        <v/>
      </c>
      <c r="U84" s="56"/>
    </row>
    <row r="85" spans="2:21" x14ac:dyDescent="0.15">
      <c r="B85" s="43">
        <v>77</v>
      </c>
      <c r="C85" s="53" t="str">
        <f t="shared" si="10"/>
        <v/>
      </c>
      <c r="D85" s="53"/>
      <c r="E85" s="43"/>
      <c r="F85" s="8"/>
      <c r="G85" s="43" t="s">
        <v>5</v>
      </c>
      <c r="H85" s="54"/>
      <c r="I85" s="54"/>
      <c r="J85" s="43"/>
      <c r="K85" s="53" t="str">
        <f t="shared" si="8"/>
        <v/>
      </c>
      <c r="L85" s="53"/>
      <c r="M85" s="6" t="str">
        <f t="shared" si="11"/>
        <v/>
      </c>
      <c r="N85" s="43"/>
      <c r="O85" s="8"/>
      <c r="P85" s="54"/>
      <c r="Q85" s="54"/>
      <c r="R85" s="55" t="str">
        <f t="shared" si="9"/>
        <v/>
      </c>
      <c r="S85" s="55"/>
      <c r="T85" s="56" t="str">
        <f t="shared" ref="T85:T91" si="12">IF(O85="","",IF(R85&lt;0,J85*(-1),IF(G85="買",(P85-H85)*10000,(H85-P85)*10000)))</f>
        <v/>
      </c>
      <c r="U85" s="56"/>
    </row>
    <row r="86" spans="2:21" x14ac:dyDescent="0.15">
      <c r="B86" s="43">
        <v>78</v>
      </c>
      <c r="C86" s="53" t="str">
        <f t="shared" si="10"/>
        <v/>
      </c>
      <c r="D86" s="53"/>
      <c r="E86" s="43"/>
      <c r="F86" s="8"/>
      <c r="G86" s="43" t="s">
        <v>4</v>
      </c>
      <c r="H86" s="54"/>
      <c r="I86" s="54"/>
      <c r="J86" s="43"/>
      <c r="K86" s="53" t="str">
        <f t="shared" si="8"/>
        <v/>
      </c>
      <c r="L86" s="53"/>
      <c r="M86" s="6" t="str">
        <f t="shared" si="11"/>
        <v/>
      </c>
      <c r="N86" s="43"/>
      <c r="O86" s="8"/>
      <c r="P86" s="54"/>
      <c r="Q86" s="54"/>
      <c r="R86" s="55" t="str">
        <f t="shared" si="9"/>
        <v/>
      </c>
      <c r="S86" s="55"/>
      <c r="T86" s="56" t="str">
        <f t="shared" si="12"/>
        <v/>
      </c>
      <c r="U86" s="56"/>
    </row>
    <row r="87" spans="2:21" x14ac:dyDescent="0.15">
      <c r="B87" s="43">
        <v>79</v>
      </c>
      <c r="C87" s="53" t="str">
        <f t="shared" si="10"/>
        <v/>
      </c>
      <c r="D87" s="53"/>
      <c r="E87" s="43"/>
      <c r="F87" s="8"/>
      <c r="G87" s="43" t="s">
        <v>5</v>
      </c>
      <c r="H87" s="54"/>
      <c r="I87" s="54"/>
      <c r="J87" s="43"/>
      <c r="K87" s="53" t="str">
        <f t="shared" si="8"/>
        <v/>
      </c>
      <c r="L87" s="53"/>
      <c r="M87" s="6" t="str">
        <f t="shared" si="11"/>
        <v/>
      </c>
      <c r="N87" s="43"/>
      <c r="O87" s="8"/>
      <c r="P87" s="54"/>
      <c r="Q87" s="54"/>
      <c r="R87" s="55" t="str">
        <f t="shared" si="9"/>
        <v/>
      </c>
      <c r="S87" s="55"/>
      <c r="T87" s="56" t="str">
        <f t="shared" si="12"/>
        <v/>
      </c>
      <c r="U87" s="56"/>
    </row>
    <row r="88" spans="2:21" x14ac:dyDescent="0.15">
      <c r="B88" s="43">
        <v>80</v>
      </c>
      <c r="C88" s="53" t="str">
        <f t="shared" si="10"/>
        <v/>
      </c>
      <c r="D88" s="53"/>
      <c r="E88" s="43"/>
      <c r="F88" s="8"/>
      <c r="G88" s="43" t="s">
        <v>5</v>
      </c>
      <c r="H88" s="54"/>
      <c r="I88" s="54"/>
      <c r="J88" s="43"/>
      <c r="K88" s="53" t="str">
        <f t="shared" si="8"/>
        <v/>
      </c>
      <c r="L88" s="53"/>
      <c r="M88" s="6" t="str">
        <f t="shared" si="11"/>
        <v/>
      </c>
      <c r="N88" s="43"/>
      <c r="O88" s="8"/>
      <c r="P88" s="54"/>
      <c r="Q88" s="54"/>
      <c r="R88" s="55" t="str">
        <f t="shared" si="9"/>
        <v/>
      </c>
      <c r="S88" s="55"/>
      <c r="T88" s="56" t="str">
        <f t="shared" si="12"/>
        <v/>
      </c>
      <c r="U88" s="56"/>
    </row>
    <row r="89" spans="2:21" x14ac:dyDescent="0.15">
      <c r="B89" s="43">
        <v>81</v>
      </c>
      <c r="C89" s="53" t="str">
        <f t="shared" si="10"/>
        <v/>
      </c>
      <c r="D89" s="53"/>
      <c r="E89" s="43"/>
      <c r="F89" s="8"/>
      <c r="G89" s="43" t="s">
        <v>5</v>
      </c>
      <c r="H89" s="54"/>
      <c r="I89" s="54"/>
      <c r="J89" s="43"/>
      <c r="K89" s="53" t="str">
        <f t="shared" si="8"/>
        <v/>
      </c>
      <c r="L89" s="53"/>
      <c r="M89" s="6" t="str">
        <f t="shared" si="11"/>
        <v/>
      </c>
      <c r="N89" s="43"/>
      <c r="O89" s="8"/>
      <c r="P89" s="54"/>
      <c r="Q89" s="54"/>
      <c r="R89" s="55" t="str">
        <f t="shared" si="9"/>
        <v/>
      </c>
      <c r="S89" s="55"/>
      <c r="T89" s="56" t="str">
        <f t="shared" si="12"/>
        <v/>
      </c>
      <c r="U89" s="56"/>
    </row>
    <row r="90" spans="2:21" x14ac:dyDescent="0.15">
      <c r="B90" s="43">
        <v>82</v>
      </c>
      <c r="C90" s="53" t="str">
        <f t="shared" si="10"/>
        <v/>
      </c>
      <c r="D90" s="53"/>
      <c r="E90" s="43"/>
      <c r="F90" s="8"/>
      <c r="G90" s="43" t="s">
        <v>5</v>
      </c>
      <c r="H90" s="54"/>
      <c r="I90" s="54"/>
      <c r="J90" s="43"/>
      <c r="K90" s="53" t="str">
        <f t="shared" si="8"/>
        <v/>
      </c>
      <c r="L90" s="53"/>
      <c r="M90" s="6" t="str">
        <f t="shared" si="11"/>
        <v/>
      </c>
      <c r="N90" s="43"/>
      <c r="O90" s="8"/>
      <c r="P90" s="54"/>
      <c r="Q90" s="54"/>
      <c r="R90" s="55" t="str">
        <f t="shared" si="9"/>
        <v/>
      </c>
      <c r="S90" s="55"/>
      <c r="T90" s="56" t="str">
        <f t="shared" si="12"/>
        <v/>
      </c>
      <c r="U90" s="56"/>
    </row>
    <row r="91" spans="2:21" x14ac:dyDescent="0.15">
      <c r="B91" s="43">
        <v>83</v>
      </c>
      <c r="C91" s="53" t="str">
        <f t="shared" si="10"/>
        <v/>
      </c>
      <c r="D91" s="53"/>
      <c r="E91" s="43"/>
      <c r="F91" s="8"/>
      <c r="G91" s="43" t="s">
        <v>5</v>
      </c>
      <c r="H91" s="54"/>
      <c r="I91" s="54"/>
      <c r="J91" s="43"/>
      <c r="K91" s="53" t="str">
        <f t="shared" si="8"/>
        <v/>
      </c>
      <c r="L91" s="53"/>
      <c r="M91" s="6" t="str">
        <f t="shared" si="11"/>
        <v/>
      </c>
      <c r="N91" s="43"/>
      <c r="O91" s="8"/>
      <c r="P91" s="54"/>
      <c r="Q91" s="54"/>
      <c r="R91" s="55" t="str">
        <f t="shared" si="9"/>
        <v/>
      </c>
      <c r="S91" s="55"/>
      <c r="T91" s="56" t="str">
        <f t="shared" si="12"/>
        <v/>
      </c>
      <c r="U91" s="56"/>
    </row>
    <row r="92" spans="2:21" x14ac:dyDescent="0.15">
      <c r="B92" s="43">
        <v>84</v>
      </c>
      <c r="C92" s="53" t="str">
        <f t="shared" si="10"/>
        <v/>
      </c>
      <c r="D92" s="53"/>
      <c r="E92" s="43"/>
      <c r="F92" s="8"/>
      <c r="G92" s="43" t="s">
        <v>4</v>
      </c>
      <c r="H92" s="54"/>
      <c r="I92" s="54"/>
      <c r="J92" s="43"/>
      <c r="K92" s="53" t="str">
        <f t="shared" si="8"/>
        <v/>
      </c>
      <c r="L92" s="53"/>
      <c r="M92" s="6" t="str">
        <f t="shared" si="11"/>
        <v/>
      </c>
      <c r="N92" s="43"/>
      <c r="O92" s="8"/>
      <c r="P92" s="54"/>
      <c r="Q92" s="54"/>
      <c r="R92" s="55" t="str">
        <f t="shared" si="9"/>
        <v/>
      </c>
      <c r="S92" s="55"/>
      <c r="T92" s="56" t="str">
        <f>IF(O92="","",IF(R92&lt;0,J92*(-1),IF(G92="買",(P92-H92)*10000,(H92-P92)*10000)))</f>
        <v/>
      </c>
      <c r="U92" s="56"/>
    </row>
    <row r="93" spans="2:21" x14ac:dyDescent="0.15">
      <c r="B93" s="43">
        <v>85</v>
      </c>
      <c r="C93" s="53" t="str">
        <f t="shared" si="10"/>
        <v/>
      </c>
      <c r="D93" s="53"/>
      <c r="E93" s="43"/>
      <c r="F93" s="8"/>
      <c r="G93" s="43" t="s">
        <v>5</v>
      </c>
      <c r="H93" s="54"/>
      <c r="I93" s="54"/>
      <c r="J93" s="43"/>
      <c r="K93" s="53" t="str">
        <f t="shared" si="8"/>
        <v/>
      </c>
      <c r="L93" s="53"/>
      <c r="M93" s="6" t="str">
        <f t="shared" si="11"/>
        <v/>
      </c>
      <c r="N93" s="43"/>
      <c r="O93" s="8"/>
      <c r="P93" s="54"/>
      <c r="Q93" s="54"/>
      <c r="R93" s="55" t="str">
        <f t="shared" si="9"/>
        <v/>
      </c>
      <c r="S93" s="55"/>
      <c r="T93" s="56" t="str">
        <f>IF(O93="","",IF(R93&lt;0,J93*(-1),IF(G93="買",(P93-H93)*10000,(H93-P93)*10000)))</f>
        <v/>
      </c>
      <c r="U93" s="56"/>
    </row>
    <row r="94" spans="2:21" x14ac:dyDescent="0.15">
      <c r="B94" s="43">
        <v>86</v>
      </c>
      <c r="C94" s="53" t="str">
        <f t="shared" si="10"/>
        <v/>
      </c>
      <c r="D94" s="53"/>
      <c r="E94" s="43"/>
      <c r="F94" s="8"/>
      <c r="G94" s="43" t="s">
        <v>4</v>
      </c>
      <c r="H94" s="54"/>
      <c r="I94" s="54"/>
      <c r="J94" s="43"/>
      <c r="K94" s="53" t="str">
        <f t="shared" si="8"/>
        <v/>
      </c>
      <c r="L94" s="53"/>
      <c r="M94" s="6" t="str">
        <f t="shared" si="11"/>
        <v/>
      </c>
      <c r="N94" s="43"/>
      <c r="O94" s="8"/>
      <c r="P94" s="54"/>
      <c r="Q94" s="54"/>
      <c r="R94" s="55" t="str">
        <f t="shared" si="9"/>
        <v/>
      </c>
      <c r="S94" s="55"/>
      <c r="T94" s="56" t="str">
        <f>IF(O94="","",IF(R94&lt;0,J94*(-1),IF(G94="買",(P94-H94)*10000,(H94-P94)*10000)))</f>
        <v/>
      </c>
      <c r="U94" s="56"/>
    </row>
    <row r="95" spans="2:21" x14ac:dyDescent="0.15">
      <c r="B95" s="43">
        <v>87</v>
      </c>
      <c r="C95" s="53" t="str">
        <f t="shared" si="10"/>
        <v/>
      </c>
      <c r="D95" s="53"/>
      <c r="E95" s="43"/>
      <c r="F95" s="8"/>
      <c r="G95" s="43" t="s">
        <v>5</v>
      </c>
      <c r="H95" s="54"/>
      <c r="I95" s="54"/>
      <c r="J95" s="43"/>
      <c r="K95" s="53" t="str">
        <f t="shared" si="8"/>
        <v/>
      </c>
      <c r="L95" s="53"/>
      <c r="M95" s="6" t="str">
        <f t="shared" si="11"/>
        <v/>
      </c>
      <c r="N95" s="43"/>
      <c r="O95" s="8"/>
      <c r="P95" s="54"/>
      <c r="Q95" s="54"/>
      <c r="R95" s="55" t="str">
        <f t="shared" si="9"/>
        <v/>
      </c>
      <c r="S95" s="55"/>
      <c r="T95" s="56" t="str">
        <f>IF(O95="","",IF(R95&lt;0,J95*(-1),IF(G95="買",(P95-H95)*10000,(H95-P95)*10000)))</f>
        <v/>
      </c>
      <c r="U95" s="56"/>
    </row>
    <row r="96" spans="2:21" x14ac:dyDescent="0.15">
      <c r="B96" s="43">
        <v>88</v>
      </c>
      <c r="C96" s="53" t="str">
        <f t="shared" si="10"/>
        <v/>
      </c>
      <c r="D96" s="53"/>
      <c r="E96" s="43"/>
      <c r="F96" s="8"/>
      <c r="G96" s="43" t="s">
        <v>4</v>
      </c>
      <c r="H96" s="54"/>
      <c r="I96" s="54"/>
      <c r="J96" s="43"/>
      <c r="K96" s="53" t="str">
        <f t="shared" si="8"/>
        <v/>
      </c>
      <c r="L96" s="53"/>
      <c r="M96" s="6" t="str">
        <f t="shared" si="11"/>
        <v/>
      </c>
      <c r="N96" s="43"/>
      <c r="O96" s="8"/>
      <c r="P96" s="54"/>
      <c r="Q96" s="54"/>
      <c r="R96" s="55" t="str">
        <f t="shared" si="9"/>
        <v/>
      </c>
      <c r="S96" s="55"/>
      <c r="T96" s="56" t="str">
        <f>IF(O96="","",IF(R96&lt;0,J96*(-1),IF(G96="買",(P96-H96)*10000,(H96-P96)*10000)))</f>
        <v/>
      </c>
      <c r="U96" s="56"/>
    </row>
    <row r="97" spans="2:21" x14ac:dyDescent="0.15">
      <c r="B97" s="43">
        <v>89</v>
      </c>
      <c r="C97" s="53" t="str">
        <f t="shared" si="10"/>
        <v/>
      </c>
      <c r="D97" s="53"/>
      <c r="E97" s="43"/>
      <c r="F97" s="8"/>
      <c r="G97" s="43" t="s">
        <v>5</v>
      </c>
      <c r="H97" s="54"/>
      <c r="I97" s="54"/>
      <c r="J97" s="43"/>
      <c r="K97" s="53" t="str">
        <f t="shared" si="8"/>
        <v/>
      </c>
      <c r="L97" s="53"/>
      <c r="M97" s="6" t="str">
        <f t="shared" si="11"/>
        <v/>
      </c>
      <c r="N97" s="43"/>
      <c r="O97" s="8"/>
      <c r="P97" s="54"/>
      <c r="Q97" s="54"/>
      <c r="R97" s="55" t="str">
        <f t="shared" si="9"/>
        <v/>
      </c>
      <c r="S97" s="55"/>
      <c r="T97" s="56" t="str">
        <f t="shared" ref="T97:T108" si="13">IF(O97="","",IF(R97&lt;0,J97*(-1),IF(G97="買",(P97-H97)*10000,(H97-P97)*10000)))</f>
        <v/>
      </c>
      <c r="U97" s="56"/>
    </row>
    <row r="98" spans="2:21" x14ac:dyDescent="0.15">
      <c r="B98" s="43">
        <v>90</v>
      </c>
      <c r="C98" s="53" t="str">
        <f t="shared" si="10"/>
        <v/>
      </c>
      <c r="D98" s="53"/>
      <c r="E98" s="43"/>
      <c r="F98" s="8"/>
      <c r="G98" s="43" t="s">
        <v>4</v>
      </c>
      <c r="H98" s="54"/>
      <c r="I98" s="54"/>
      <c r="J98" s="43"/>
      <c r="K98" s="53" t="str">
        <f t="shared" si="8"/>
        <v/>
      </c>
      <c r="L98" s="53"/>
      <c r="M98" s="6" t="str">
        <f t="shared" si="11"/>
        <v/>
      </c>
      <c r="N98" s="43"/>
      <c r="O98" s="8"/>
      <c r="P98" s="54"/>
      <c r="Q98" s="54"/>
      <c r="R98" s="55" t="str">
        <f t="shared" si="9"/>
        <v/>
      </c>
      <c r="S98" s="55"/>
      <c r="T98" s="56" t="str">
        <f t="shared" si="13"/>
        <v/>
      </c>
      <c r="U98" s="56"/>
    </row>
    <row r="99" spans="2:21" x14ac:dyDescent="0.15">
      <c r="B99" s="43">
        <v>91</v>
      </c>
      <c r="C99" s="53" t="str">
        <f t="shared" si="10"/>
        <v/>
      </c>
      <c r="D99" s="53"/>
      <c r="E99" s="43"/>
      <c r="F99" s="8"/>
      <c r="G99" s="43" t="s">
        <v>5</v>
      </c>
      <c r="H99" s="54"/>
      <c r="I99" s="54"/>
      <c r="J99" s="43"/>
      <c r="K99" s="53" t="str">
        <f t="shared" si="8"/>
        <v/>
      </c>
      <c r="L99" s="53"/>
      <c r="M99" s="6" t="str">
        <f t="shared" si="11"/>
        <v/>
      </c>
      <c r="N99" s="43"/>
      <c r="O99" s="8"/>
      <c r="P99" s="54"/>
      <c r="Q99" s="54"/>
      <c r="R99" s="55" t="str">
        <f t="shared" si="9"/>
        <v/>
      </c>
      <c r="S99" s="55"/>
      <c r="T99" s="56" t="str">
        <f t="shared" si="13"/>
        <v/>
      </c>
      <c r="U99" s="56"/>
    </row>
    <row r="100" spans="2:21" x14ac:dyDescent="0.15">
      <c r="B100" s="43">
        <v>92</v>
      </c>
      <c r="C100" s="53" t="str">
        <f t="shared" si="10"/>
        <v/>
      </c>
      <c r="D100" s="53"/>
      <c r="E100" s="43"/>
      <c r="F100" s="8"/>
      <c r="G100" s="43" t="s">
        <v>5</v>
      </c>
      <c r="H100" s="54"/>
      <c r="I100" s="54"/>
      <c r="J100" s="43"/>
      <c r="K100" s="53" t="str">
        <f t="shared" si="8"/>
        <v/>
      </c>
      <c r="L100" s="53"/>
      <c r="M100" s="6" t="str">
        <f t="shared" si="11"/>
        <v/>
      </c>
      <c r="N100" s="43"/>
      <c r="O100" s="8"/>
      <c r="P100" s="54"/>
      <c r="Q100" s="54"/>
      <c r="R100" s="55" t="str">
        <f t="shared" si="9"/>
        <v/>
      </c>
      <c r="S100" s="55"/>
      <c r="T100" s="56" t="str">
        <f t="shared" si="13"/>
        <v/>
      </c>
      <c r="U100" s="56"/>
    </row>
    <row r="101" spans="2:21" x14ac:dyDescent="0.15">
      <c r="B101" s="43">
        <v>93</v>
      </c>
      <c r="C101" s="53" t="str">
        <f t="shared" si="10"/>
        <v/>
      </c>
      <c r="D101" s="53"/>
      <c r="E101" s="43"/>
      <c r="F101" s="8"/>
      <c r="G101" s="43" t="s">
        <v>4</v>
      </c>
      <c r="H101" s="54"/>
      <c r="I101" s="54"/>
      <c r="J101" s="43"/>
      <c r="K101" s="53" t="str">
        <f t="shared" si="8"/>
        <v/>
      </c>
      <c r="L101" s="53"/>
      <c r="M101" s="6" t="str">
        <f t="shared" si="11"/>
        <v/>
      </c>
      <c r="N101" s="43"/>
      <c r="O101" s="8"/>
      <c r="P101" s="54"/>
      <c r="Q101" s="54"/>
      <c r="R101" s="55" t="str">
        <f t="shared" si="9"/>
        <v/>
      </c>
      <c r="S101" s="55"/>
      <c r="T101" s="56" t="str">
        <f t="shared" si="13"/>
        <v/>
      </c>
      <c r="U101" s="56"/>
    </row>
    <row r="102" spans="2:21" x14ac:dyDescent="0.15">
      <c r="B102" s="43">
        <v>94</v>
      </c>
      <c r="C102" s="53" t="str">
        <f t="shared" si="10"/>
        <v/>
      </c>
      <c r="D102" s="53"/>
      <c r="E102" s="43"/>
      <c r="F102" s="8"/>
      <c r="G102" s="43" t="s">
        <v>4</v>
      </c>
      <c r="H102" s="54"/>
      <c r="I102" s="54"/>
      <c r="J102" s="43"/>
      <c r="K102" s="53" t="str">
        <f t="shared" si="8"/>
        <v/>
      </c>
      <c r="L102" s="53"/>
      <c r="M102" s="6" t="str">
        <f t="shared" si="11"/>
        <v/>
      </c>
      <c r="N102" s="43"/>
      <c r="O102" s="8"/>
      <c r="P102" s="54"/>
      <c r="Q102" s="54"/>
      <c r="R102" s="55" t="str">
        <f t="shared" si="9"/>
        <v/>
      </c>
      <c r="S102" s="55"/>
      <c r="T102" s="56" t="str">
        <f t="shared" si="13"/>
        <v/>
      </c>
      <c r="U102" s="56"/>
    </row>
    <row r="103" spans="2:21" x14ac:dyDescent="0.15">
      <c r="B103" s="43">
        <v>95</v>
      </c>
      <c r="C103" s="53" t="str">
        <f t="shared" si="10"/>
        <v/>
      </c>
      <c r="D103" s="53"/>
      <c r="E103" s="43"/>
      <c r="F103" s="8"/>
      <c r="G103" s="43" t="s">
        <v>4</v>
      </c>
      <c r="H103" s="54"/>
      <c r="I103" s="54"/>
      <c r="J103" s="43"/>
      <c r="K103" s="53" t="str">
        <f t="shared" si="8"/>
        <v/>
      </c>
      <c r="L103" s="53"/>
      <c r="M103" s="6" t="str">
        <f t="shared" si="11"/>
        <v/>
      </c>
      <c r="N103" s="43"/>
      <c r="O103" s="8"/>
      <c r="P103" s="54"/>
      <c r="Q103" s="54"/>
      <c r="R103" s="55" t="str">
        <f t="shared" si="9"/>
        <v/>
      </c>
      <c r="S103" s="55"/>
      <c r="T103" s="56" t="str">
        <f t="shared" si="13"/>
        <v/>
      </c>
      <c r="U103" s="56"/>
    </row>
    <row r="104" spans="2:21" x14ac:dyDescent="0.15">
      <c r="B104" s="43">
        <v>96</v>
      </c>
      <c r="C104" s="53" t="str">
        <f t="shared" si="10"/>
        <v/>
      </c>
      <c r="D104" s="53"/>
      <c r="E104" s="43"/>
      <c r="F104" s="8"/>
      <c r="G104" s="43" t="s">
        <v>5</v>
      </c>
      <c r="H104" s="54"/>
      <c r="I104" s="54"/>
      <c r="J104" s="43"/>
      <c r="K104" s="53" t="str">
        <f t="shared" si="8"/>
        <v/>
      </c>
      <c r="L104" s="53"/>
      <c r="M104" s="6" t="str">
        <f t="shared" si="11"/>
        <v/>
      </c>
      <c r="N104" s="43"/>
      <c r="O104" s="8"/>
      <c r="P104" s="54"/>
      <c r="Q104" s="54"/>
      <c r="R104" s="55" t="str">
        <f t="shared" si="9"/>
        <v/>
      </c>
      <c r="S104" s="55"/>
      <c r="T104" s="56" t="str">
        <f t="shared" si="13"/>
        <v/>
      </c>
      <c r="U104" s="56"/>
    </row>
    <row r="105" spans="2:21" x14ac:dyDescent="0.15">
      <c r="B105" s="43">
        <v>97</v>
      </c>
      <c r="C105" s="53" t="str">
        <f t="shared" si="10"/>
        <v/>
      </c>
      <c r="D105" s="53"/>
      <c r="E105" s="43"/>
      <c r="F105" s="8"/>
      <c r="G105" s="43" t="s">
        <v>4</v>
      </c>
      <c r="H105" s="54"/>
      <c r="I105" s="54"/>
      <c r="J105" s="43"/>
      <c r="K105" s="53" t="str">
        <f t="shared" si="8"/>
        <v/>
      </c>
      <c r="L105" s="53"/>
      <c r="M105" s="6" t="str">
        <f t="shared" si="11"/>
        <v/>
      </c>
      <c r="N105" s="43"/>
      <c r="O105" s="8"/>
      <c r="P105" s="54"/>
      <c r="Q105" s="54"/>
      <c r="R105" s="55" t="str">
        <f t="shared" si="9"/>
        <v/>
      </c>
      <c r="S105" s="55"/>
      <c r="T105" s="56" t="str">
        <f t="shared" si="13"/>
        <v/>
      </c>
      <c r="U105" s="56"/>
    </row>
    <row r="106" spans="2:21" x14ac:dyDescent="0.15">
      <c r="B106" s="43">
        <v>98</v>
      </c>
      <c r="C106" s="53" t="str">
        <f t="shared" si="10"/>
        <v/>
      </c>
      <c r="D106" s="53"/>
      <c r="E106" s="43"/>
      <c r="F106" s="8"/>
      <c r="G106" s="43" t="s">
        <v>5</v>
      </c>
      <c r="H106" s="54"/>
      <c r="I106" s="54"/>
      <c r="J106" s="43"/>
      <c r="K106" s="53" t="str">
        <f t="shared" si="8"/>
        <v/>
      </c>
      <c r="L106" s="53"/>
      <c r="M106" s="6" t="str">
        <f t="shared" si="11"/>
        <v/>
      </c>
      <c r="N106" s="43"/>
      <c r="O106" s="8"/>
      <c r="P106" s="54"/>
      <c r="Q106" s="54"/>
      <c r="R106" s="55" t="str">
        <f t="shared" si="9"/>
        <v/>
      </c>
      <c r="S106" s="55"/>
      <c r="T106" s="56" t="str">
        <f t="shared" si="13"/>
        <v/>
      </c>
      <c r="U106" s="56"/>
    </row>
    <row r="107" spans="2:21" x14ac:dyDescent="0.15">
      <c r="B107" s="43">
        <v>99</v>
      </c>
      <c r="C107" s="53" t="str">
        <f t="shared" si="10"/>
        <v/>
      </c>
      <c r="D107" s="53"/>
      <c r="E107" s="43"/>
      <c r="F107" s="8"/>
      <c r="G107" s="43" t="s">
        <v>5</v>
      </c>
      <c r="H107" s="54"/>
      <c r="I107" s="54"/>
      <c r="J107" s="43"/>
      <c r="K107" s="53" t="str">
        <f t="shared" si="8"/>
        <v/>
      </c>
      <c r="L107" s="53"/>
      <c r="M107" s="6" t="str">
        <f t="shared" si="11"/>
        <v/>
      </c>
      <c r="N107" s="43"/>
      <c r="O107" s="8"/>
      <c r="P107" s="54"/>
      <c r="Q107" s="54"/>
      <c r="R107" s="55" t="str">
        <f t="shared" si="9"/>
        <v/>
      </c>
      <c r="S107" s="55"/>
      <c r="T107" s="56" t="str">
        <f t="shared" si="13"/>
        <v/>
      </c>
      <c r="U107" s="56"/>
    </row>
    <row r="108" spans="2:21" x14ac:dyDescent="0.15">
      <c r="B108" s="43">
        <v>100</v>
      </c>
      <c r="C108" s="53" t="str">
        <f t="shared" si="10"/>
        <v/>
      </c>
      <c r="D108" s="53"/>
      <c r="E108" s="43"/>
      <c r="F108" s="8"/>
      <c r="G108" s="43" t="s">
        <v>4</v>
      </c>
      <c r="H108" s="54"/>
      <c r="I108" s="54"/>
      <c r="J108" s="43"/>
      <c r="K108" s="53" t="str">
        <f t="shared" si="8"/>
        <v/>
      </c>
      <c r="L108" s="53"/>
      <c r="M108" s="6" t="str">
        <f t="shared" si="11"/>
        <v/>
      </c>
      <c r="N108" s="43"/>
      <c r="O108" s="8"/>
      <c r="P108" s="54"/>
      <c r="Q108" s="54"/>
      <c r="R108" s="55" t="str">
        <f t="shared" si="9"/>
        <v/>
      </c>
      <c r="S108" s="55"/>
      <c r="T108" s="56" t="str">
        <f t="shared" si="13"/>
        <v/>
      </c>
      <c r="U108" s="56"/>
    </row>
    <row r="109" spans="2:21" x14ac:dyDescent="0.15">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vt:i4>
      </vt:variant>
    </vt:vector>
  </HeadingPairs>
  <TitlesOfParts>
    <vt:vector size="6" baseType="lpstr">
      <vt:lpstr>画像</vt:lpstr>
      <vt:lpstr>気づき</vt:lpstr>
      <vt:lpstr>検証（USDJPY)4H足</vt:lpstr>
      <vt:lpstr>検証終了通貨</vt:lpstr>
      <vt:lpstr>テンプレ</vt:lpstr>
      <vt:lpstr>テンプレ (2)</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PC User</cp:lastModifiedBy>
  <cp:revision/>
  <cp:lastPrinted>1899-12-30T00:00:00Z</cp:lastPrinted>
  <dcterms:created xsi:type="dcterms:W3CDTF">2013-10-09T23:04:08Z</dcterms:created>
  <dcterms:modified xsi:type="dcterms:W3CDTF">2015-08-08T03:11:08Z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